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SEP\INF_ELABORADA\"/>
    </mc:Choice>
  </mc:AlternateContent>
  <xr:revisionPtr revIDLastSave="0" documentId="13_ncr:1_{B239DB0F-6B58-475F-B8F7-64BE68753175}" xr6:coauthVersionLast="45" xr6:coauthVersionMax="45" xr10:uidLastSave="{00000000-0000-0000-0000-000000000000}"/>
  <bookViews>
    <workbookView xWindow="-28920" yWindow="-210" windowWidth="29040" windowHeight="15840" tabRatio="932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_01" sheetId="96" r:id="rId18"/>
    <sheet name="Data 2" sheetId="99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Dat_01!$A$233:$O$256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2" i="96" l="1"/>
  <c r="K79" i="96" l="1"/>
  <c r="P76" i="99" l="1"/>
  <c r="P78" i="99"/>
  <c r="P115" i="99"/>
  <c r="P114" i="99"/>
  <c r="P113" i="99"/>
  <c r="P112" i="99"/>
  <c r="O30" i="99"/>
  <c r="O29" i="99"/>
  <c r="O28" i="99"/>
  <c r="O27" i="99"/>
  <c r="O26" i="99"/>
  <c r="E164" i="98"/>
  <c r="E163" i="98"/>
  <c r="E162" i="98"/>
  <c r="E161" i="98"/>
  <c r="E160" i="98"/>
  <c r="E39" i="98"/>
  <c r="O230" i="96" l="1"/>
  <c r="C124" i="96" s="1"/>
  <c r="M107" i="99" l="1"/>
  <c r="N107" i="99"/>
  <c r="O107" i="99"/>
  <c r="P107" i="99"/>
  <c r="L107" i="99"/>
  <c r="E257" i="96" l="1"/>
  <c r="F257" i="96"/>
  <c r="G257" i="96"/>
  <c r="H257" i="96"/>
  <c r="M257" i="96"/>
  <c r="N257" i="96"/>
  <c r="O257" i="96"/>
  <c r="C257" i="96"/>
  <c r="I257" i="96"/>
  <c r="J257" i="96"/>
  <c r="K257" i="96"/>
  <c r="L257" i="96"/>
  <c r="D257" i="96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95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C96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C97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C98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C99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C100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C101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C102" i="99"/>
  <c r="D102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C103" i="99"/>
  <c r="D103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93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C94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C91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C154" i="98" l="1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C35" i="98"/>
  <c r="D35" i="98"/>
  <c r="A2" i="96" l="1"/>
  <c r="B35" i="98" s="1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E107" i="99" l="1"/>
  <c r="F107" i="99"/>
  <c r="G107" i="99"/>
  <c r="H107" i="99"/>
  <c r="I107" i="99"/>
  <c r="K107" i="99"/>
  <c r="E108" i="99"/>
  <c r="F108" i="99"/>
  <c r="G108" i="99"/>
  <c r="H108" i="99"/>
  <c r="I108" i="99"/>
  <c r="D108" i="99"/>
  <c r="D107" i="99"/>
  <c r="AC37" i="96" l="1"/>
  <c r="E34" i="98" s="1"/>
  <c r="AC38" i="96"/>
  <c r="E35" i="98" s="1"/>
  <c r="C34" i="98"/>
  <c r="D34" i="98"/>
  <c r="B83" i="96" l="1"/>
  <c r="AC36" i="96" l="1"/>
  <c r="E33" i="98" s="1"/>
  <c r="AC9" i="96"/>
  <c r="E6" i="98" s="1"/>
  <c r="AC10" i="96"/>
  <c r="E7" i="98" s="1"/>
  <c r="AC11" i="96"/>
  <c r="E8" i="98" s="1"/>
  <c r="AC12" i="96"/>
  <c r="E9" i="98" s="1"/>
  <c r="AC13" i="96"/>
  <c r="E10" i="98" s="1"/>
  <c r="AC14" i="96"/>
  <c r="E11" i="98" s="1"/>
  <c r="AC15" i="96"/>
  <c r="E12" i="98" s="1"/>
  <c r="AC16" i="96"/>
  <c r="E13" i="98" s="1"/>
  <c r="AC17" i="96"/>
  <c r="E14" i="98" s="1"/>
  <c r="AC18" i="96"/>
  <c r="E15" i="98" s="1"/>
  <c r="AC19" i="96"/>
  <c r="E16" i="98" s="1"/>
  <c r="AC20" i="96"/>
  <c r="E17" i="98" s="1"/>
  <c r="AC21" i="96"/>
  <c r="E18" i="98" s="1"/>
  <c r="AC22" i="96"/>
  <c r="E19" i="98" s="1"/>
  <c r="AC23" i="96"/>
  <c r="E20" i="98" s="1"/>
  <c r="AC24" i="96"/>
  <c r="E21" i="98" s="1"/>
  <c r="AC25" i="96"/>
  <c r="E22" i="98" s="1"/>
  <c r="AC26" i="96"/>
  <c r="E23" i="98" s="1"/>
  <c r="AC27" i="96"/>
  <c r="E24" i="98" s="1"/>
  <c r="AC28" i="96"/>
  <c r="E25" i="98" s="1"/>
  <c r="AC29" i="96"/>
  <c r="E26" i="98" s="1"/>
  <c r="AC30" i="96"/>
  <c r="E27" i="98" s="1"/>
  <c r="AC31" i="96"/>
  <c r="E28" i="98" s="1"/>
  <c r="AC32" i="96"/>
  <c r="E29" i="98" s="1"/>
  <c r="AC33" i="96"/>
  <c r="E30" i="98" s="1"/>
  <c r="AC34" i="96"/>
  <c r="E31" i="98" s="1"/>
  <c r="AC35" i="96"/>
  <c r="E32" i="98" s="1"/>
  <c r="AC8" i="96"/>
  <c r="E5" i="98" s="1"/>
  <c r="E36" i="98" l="1"/>
  <c r="G39" i="98"/>
  <c r="P369" i="96" l="1"/>
  <c r="C105" i="99" l="1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B34" i="98" l="1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5" i="99" l="1"/>
  <c r="C12" i="99"/>
  <c r="P74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H256" i="97" l="1"/>
  <c r="AJ238" i="97"/>
  <c r="AJ251" i="97"/>
  <c r="AK339" i="97"/>
  <c r="AB43" i="97"/>
  <c r="D119" i="98"/>
  <c r="D120" i="98" s="1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93" i="97" l="1"/>
  <c r="BJ29" i="97" s="1"/>
  <c r="AY237" i="97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O89" i="96" s="1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57" i="98" l="1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<sst xmlns="http://schemas.openxmlformats.org/spreadsheetml/2006/main" count="2576" uniqueCount="383">
  <si>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</si>
  <si>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</si>
  <si>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</si>
  <si>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</si>
  <si>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</si>
  <si>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</si>
  <si>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</si>
  <si>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</si>
  <si>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</si>
  <si>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</si>
  <si>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</si>
  <si>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</si>
  <si>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</si>
  <si>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</si>
  <si>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</si>
  <si>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</si>
  <si>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</si>
  <si>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</si>
  <si>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</si>
  <si>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</si>
  <si>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</si>
  <si>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</si>
  <si>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</si>
  <si>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</si>
  <si>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</si>
  <si>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</si>
  <si>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</si>
  <si>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</si>
  <si>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</si>
  <si>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</si>
  <si>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</si>
  <si>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</si>
  <si>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</si>
  <si>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</si>
  <si>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</si>
  <si>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</si>
  <si>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</si>
  <si>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</si>
  <si>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</si>
  <si>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</si>
  <si>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</si>
  <si>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</si>
  <si>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</si>
  <si>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</si>
  <si>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</si>
  <si>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</si>
  <si>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</si>
  <si>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</si>
  <si>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</si>
  <si>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</si>
  <si>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</si>
  <si>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</si>
  <si>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</si>
  <si>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</si>
  <si>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</si>
  <si>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</si>
  <si>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</si>
  <si>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</si>
  <si>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</si>
  <si>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</si>
  <si>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</si>
  <si>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</si>
  <si>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</si>
  <si>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</si>
  <si>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</si>
  <si>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</si>
  <si>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</si>
  <si>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</si>
  <si>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</si>
  <si>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</si>
  <si>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</si>
  <si>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</si>
  <si>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</si>
  <si>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</si>
  <si>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</si>
  <si>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</si>
  <si>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</si>
  <si>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</si>
  <si>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</si>
  <si>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</si>
  <si>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</si>
  <si>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</si>
  <si>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</si>
  <si>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</si>
  <si>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</si>
  <si>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</si>
  <si>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</si>
  <si>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</si>
  <si>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</si>
  <si>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</si>
  <si>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</si>
  <si>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</si>
  <si>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</si>
  <si>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</si>
  <si>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</si>
  <si>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</si>
  <si>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</si>
  <si>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</si>
  <si>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</si>
  <si>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</si>
  <si>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</si>
  <si>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</si>
  <si>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</si>
  <si>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</si>
  <si>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</si>
  <si>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</si>
  <si>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</si>
  <si>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</si>
  <si>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</si>
  <si>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</si>
  <si>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</si>
  <si>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</si>
  <si>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</si>
  <si>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</si>
  <si>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</si>
  <si>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</si>
  <si>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</si>
  <si>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</si>
  <si>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</si>
  <si>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</si>
  <si>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</si>
  <si>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</si>
  <si>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</si>
  <si>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</si>
  <si>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</si>
  <si>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</si>
  <si>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</si>
  <si>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</si>
  <si>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</si>
  <si>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</si>
  <si>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</si>
  <si>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</si>
  <si>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</si>
  <si>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</si>
  <si>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</si>
  <si>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</si>
  <si>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</si>
  <si>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</si>
  <si>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</si>
  <si>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</si>
  <si>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</si>
  <si>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</si>
  <si>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</si>
  <si>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</si>
  <si>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</si>
  <si>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</si>
  <si>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</si>
  <si>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</si>
  <si>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</si>
  <si>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</si>
  <si>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</si>
  <si>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</si>
  <si>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</si>
  <si>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</si>
  <si>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</si>
  <si>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</si>
  <si>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</si>
  <si>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</si>
  <si>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</si>
  <si>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</si>
  <si>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</si>
  <si>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</si>
  <si>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</si>
  <si>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</si>
  <si>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</si>
  <si>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</si>
  <si>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</si>
  <si>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</si>
  <si>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</si>
  <si>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</si>
  <si>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</si>
  <si>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</si>
  <si>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</si>
  <si>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</si>
  <si>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</si>
  <si>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</si>
  <si>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</si>
  <si>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</si>
  <si>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</si>
  <si>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</si>
  <si>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</si>
  <si>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</si>
  <si>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</si>
  <si>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</si>
  <si>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</si>
  <si>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</si>
  <si>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</si>
  <si>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</si>
  <si>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</si>
  <si>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</si>
  <si>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</si>
  <si>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</si>
  <si>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</si>
  <si>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</si>
  <si>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</si>
  <si>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</si>
  <si>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</si>
  <si>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</si>
  <si>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</si>
  <si>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</si>
  <si>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</si>
  <si>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</si>
  <si>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</si>
  <si>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</si>
  <si>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</si>
  <si>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</si>
  <si>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</si>
  <si>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</si>
  <si>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</si>
  <si>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</si>
  <si>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</si>
  <si>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</si>
  <si>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</si>
  <si>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</si>
  <si>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</si>
  <si>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</si>
  <si>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</si>
  <si>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</si>
  <si>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</si>
  <si>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</si>
  <si>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</si>
  <si>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</si>
  <si>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</si>
  <si>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</si>
  <si>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</si>
  <si>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</si>
  <si>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</si>
  <si>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</si>
  <si>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</si>
  <si>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</si>
  <si>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</si>
  <si>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</si>
  <si>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</si>
  <si>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</si>
  <si>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</si>
  <si>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</si>
  <si>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</si>
  <si>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</si>
  <si>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</si>
  <si>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</si>
  <si>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</si>
  <si>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</si>
  <si>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</si>
  <si>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</si>
  <si>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</si>
  <si>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</si>
  <si>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</si>
  <si>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</si>
  <si>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</si>
  <si>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</si>
  <si>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</si>
  <si>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</si>
  <si>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</si>
  <si>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</si>
  <si>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</si>
  <si>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</si>
  <si>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</si>
  <si>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</si>
  <si>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</si>
  <si>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</si>
  <si>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</si>
  <si>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</si>
  <si>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</si>
  <si>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</si>
  <si>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</si>
  <si>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</si>
  <si>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</si>
  <si>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</si>
  <si>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</si>
  <si>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</si>
  <si>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</si>
  <si>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</si>
  <si>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</si>
  <si>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</si>
  <si>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</si>
  <si>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Abril</t>
  </si>
  <si>
    <t>Precio ( €/MW)</t>
  </si>
  <si>
    <t>Potencia (MW) a subir</t>
  </si>
  <si>
    <t>Potencia (MW) a bajar</t>
  </si>
  <si>
    <t>(MW y €/MW)</t>
  </si>
  <si>
    <t>2019 Septiembre</t>
  </si>
  <si>
    <t>SEP-19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</si>
  <si>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</si>
  <si>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</si>
  <si>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</si>
  <si>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</si>
  <si>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</si>
  <si>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</si>
  <si>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</si>
  <si>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</si>
  <si>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</si>
  <si>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</si>
  <si>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</si>
  <si>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</si>
  <si>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</si>
  <si>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</si>
  <si>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</si>
  <si>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</si>
  <si>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</si>
  <si>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</si>
  <si>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</si>
  <si>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</si>
  <si>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</si>
  <si>
    <t>ABR-20</t>
  </si>
  <si>
    <t>HI
RE</t>
  </si>
  <si>
    <t>BG
HI</t>
  </si>
  <si>
    <t>HI
TCC</t>
  </si>
  <si>
    <t>RE
TCC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</si>
  <si>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</si>
  <si>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</si>
  <si>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</si>
  <si>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</si>
  <si>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</si>
  <si>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</si>
  <si>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</si>
  <si>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</si>
  <si>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</si>
  <si>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</si>
  <si>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</si>
  <si>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</si>
  <si>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</si>
  <si>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</si>
  <si>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</si>
  <si>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</si>
  <si>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RE
TER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</si>
  <si>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</si>
  <si>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</si>
  <si>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</si>
  <si>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</si>
  <si>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</si>
  <si>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</si>
  <si>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</si>
  <si>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06:36:55"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msgID="6CD8487811EB0D1E37600080EFA5B280"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rows="34" cols="28" /&gt;&lt;esdo ews="" ece="" ptn="" /&gt;&lt;/excel&gt;&lt;pgs&gt;&lt;pg rows="30" cols="27" nrr="1408" nrc="1271"&gt;&lt;pg /&gt;&lt;bls&gt;&lt;bl sr="1" sc="1" rfetch="30" cfetch="27" posid="1" darows="0" dacols="1"&gt;&lt;excel&gt;&lt;epo ews="Dat_01" ece="$A$4"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</si>
  <si>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ut="10/13/2020 06:47:57"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msgID="E6A1940611EB0D1F37600080EFA5B17E.*-1.*-1.1.1.1.4.1.*-1870519904.1.50.*-1.2.0.0.*0.1.1000.1.16384.1.1000.1.16384...*0.0"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nrr="882" nrc="637"&gt;&lt;pg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</si>
  <si>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06:49:36"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msgID="36D3217411EB0D2037600080EFD5117C"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nrr="230" nrc="92"&gt;&lt;pg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</si>
  <si>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06:52:33"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msgID="9AFF4CFE11EB0D2037600080EF35D17D"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nrr="733" nrc="585"&gt;&lt;pg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</si>
  <si>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06:54:23"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msgID="E87A744011EB0D2037600080EFE5327E"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nrr="84" nrc="546"&gt;&lt;pg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</si>
  <si>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06:55:26"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msgID="E88CBF6A11EB0D2037600080EF65307B"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nrr="78" nrc="507"&gt;&lt;pg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</si>
  <si>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06:56:31"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msgID="E860E6BA11EB0D2037600080EF45F17D"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nrr="1428" nrc="546"&gt;&lt;pg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</si>
  <si>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06:58:52"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msgID="E864B03811EB0D2037600080EFA5B17E"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nrr="129" nrc="559"&gt;&lt;pg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</si>
  <si>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07:06:43"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msgID="9D75468011EB0D2237600080EFF5527E"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cols="8" /&gt;&lt;esdo ews="" ece="" ptn="" /&gt;&lt;/excel&gt;&lt;pgs&gt;&lt;pg rows="2" cols="7" nrr="88" nrc="547"&gt;&lt;pg /&gt;&lt;bls&gt;&lt;bl sr="1" sc="1" rfetch="2" cfetch="7" posid="1" darows="0" dacols="1"&gt;&lt;excel&gt;&lt;epo ews="Dat_01" ece="A259" enr="MSTR.Precio_por_segmentos_Desvíos" ptn="" qtn="" rows="5" cols="8" /&gt;&lt;esdo ews="" ece="" ptn="" /&gt;&lt;/excel&gt;&lt;gridRng&gt;&lt;sect id="TITLE_AREA" rngprop="1:1:3:1" /&gt;&lt;sect id="ROWHEADERS_AREA" rngprop="4:1:2:1" /&gt;&lt;sect id="COLUMNHEADERS_AREA" rngprop="1:2:3:7" /&gt;&lt;sect id="DATA_AREA" rngprop="4:2:2:7"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</si>
  <si>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07:10:01"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msgID="E0B67BB211EB0D2237600080EF55127F"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nrr="80" nrc="520"&gt;&lt;pg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</si>
  <si>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07:11:25"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msgID="9D5B775A11EB0D2237600080EF75517D"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nrr="688" nrc="559"&gt;&lt;pg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</si>
  <si>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ut="10/13/2020 07:12:40"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msgID="9DA7E4A011EB0D2237600080EF35D07B"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nrr="450" nrc="325"&gt;&lt;pg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</si>
  <si>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ut="10/13/2020 07:13:55"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msgID="9D92E8FC11EB0D2237600080EF85717D"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nrr="994" nrc="533"&gt;&lt;pg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</si>
  <si>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guid="5913d7658c724940a2e6cf1a718b951d" rank="0" ds="1"&gt;&lt;ri hasPG="1" name="Precio mensual reserva sustitución" id="932760E5464DE2BFBECEE5BB8D664643" path="Objetos públicos\Informes\Informes Específicos\Estadística\INFORMES MACROS\Office\Boletín\Precio mensual reserva sustitución"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ut="10/13/2020 07:26:41" si="2.00000001461391df85b0ddd3d30070a7fecdd73b431ddc4357076352050fb2849aad7c8956de1d25aeaa7936bf8adaefd6bf711ff4463e1aa127ac44638b915888e9c0f2208e76b6a0091cded7160ea3e92b928e0182a7edcbd241b37d79643497bc9762e20a379a00d6c0ae921618abf29c1acfbaeea42e1d21ad5ccab2d6b40176.3082.0.1.Europe/Madrid.upriv*_1*_pidn2*_5*_session*-lat*_1.0000000153d3045cab36f9c26ca364d1aa3995beb5ee3e72e33e1f12b5fda551dbb4a01816b296083db7703d1bccecec4d653f0562c1883c.00000001c6593234dbf838a9e196f152e13ed15ab5ee3e7210964902bc8f07bb7bf961e4c299b87c20dcb8a2e083390231988f5151ba6989.0.1.1.SIOSbi.A04572404A6ABF2446090B938515E87E.0-3082.1.1_-0.1.0_-3082.1.1_5.5.0.*0.00000001249b2ecfbbc6a4ad9f128731aaf403d3c911585a2a4103d4c563ac1edc0ac30183be907b.0.10*.25*.15*.214.23.10*.4*.0400*.0074J.e.00000001c051e908c1eafa60f698db26fb115dabc911585a39294814dea8f8180daa52ac66c7ec8c.0" msgID="2FAB5C1811EB0D2537600080EFA5B07C"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cols="8" /&gt;&lt;esdo ews="" ece="" ptn="" /&gt;&lt;/excel&gt;&lt;pgs&gt;&lt;pg rows="1" cols="7" nrr="8" nrc="52"&gt;&lt;pg&gt;&lt;attEl aeid="HF:42CE103947CBD45E0B50E58D7EE89330:FFB4C0E047CD118F812AF3A02A4E48CC:42CE103947CBD45E0B50E58D7EE89330:47" aedn="RR" aen="Precios Medios Ponderados" /&gt;&lt;/pg&gt;&lt;bls&gt;&lt;bl sr="1" sc="1" rfetch="1" cfetch="7" posid="1" darows="1" dacols="1"&gt;&lt;excel&gt;&lt;epo ews="Dat_01" ece="A299" enr="MSTR.Precio_mensual_reserva_sustitución" ptn="" qtn="" rows="4" cols="8" /&gt;&lt;esdo ews="" ece="" ptn="" /&gt;&lt;/excel&gt;&lt;gridRng&gt;&lt;sect id="TITLE_AREA" rngprop="1:1:2:1" /&gt;&lt;sect id="ROWHEADERS_AREA" rngprop="3:1:1:0" /&gt;&lt;sect id="COLUMNHEADERS_AREA" rngprop="1:2:2:7" /&gt;&lt;sect id="DATA_AREA" rngprop="3:2:1:7" /&gt;&lt;/gridRng&gt;&lt;shapes /&gt;&lt;/bl&gt;&lt;/bls&gt;&lt;/pg&gt;&lt;/pgs&gt;&lt;/rptloc&gt;&lt;/mi&gt;</t>
  </si>
  <si>
    <t>BG
RE
TCC</t>
  </si>
  <si>
    <t>HI
TER</t>
  </si>
  <si>
    <t>BG
HI
TCC</t>
  </si>
  <si>
    <t>01/09/20</t>
  </si>
  <si>
    <t>02/09/20</t>
  </si>
  <si>
    <t>03/09/20</t>
  </si>
  <si>
    <t>04/09/20</t>
  </si>
  <si>
    <t>05/09/20</t>
  </si>
  <si>
    <t>06/09/20</t>
  </si>
  <si>
    <t>07/09/20</t>
  </si>
  <si>
    <t>08/09/20</t>
  </si>
  <si>
    <t>09/09/20</t>
  </si>
  <si>
    <t>10/09/20</t>
  </si>
  <si>
    <t>11/09/20</t>
  </si>
  <si>
    <t>12/09/20</t>
  </si>
  <si>
    <t>13/09/20</t>
  </si>
  <si>
    <t>14/09/20</t>
  </si>
  <si>
    <t>15/09/20</t>
  </si>
  <si>
    <t>16/09/20</t>
  </si>
  <si>
    <t>17/09/20</t>
  </si>
  <si>
    <t>18/09/20</t>
  </si>
  <si>
    <t>19/09/20</t>
  </si>
  <si>
    <t>20/09/20</t>
  </si>
  <si>
    <t>21/09/20</t>
  </si>
  <si>
    <t>22/09/20</t>
  </si>
  <si>
    <t>23/09/20</t>
  </si>
  <si>
    <t>24/09/20</t>
  </si>
  <si>
    <t>25/09/20</t>
  </si>
  <si>
    <t>26/09/20</t>
  </si>
  <si>
    <t>27/09/20</t>
  </si>
  <si>
    <t>28/09/20</t>
  </si>
  <si>
    <t>29/09/20</t>
  </si>
  <si>
    <t>30/09/20</t>
  </si>
  <si>
    <t>SEP-20</t>
  </si>
  <si>
    <t>Asignación Energía (MWh)</t>
  </si>
  <si>
    <t>b800ac6dabfc431bbaf31ae721147bfd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</si>
  <si>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ut="10/14/2020 08:52:06" si="2.000000019af64b890c4178b67a66a288627bf3435d50f45a4fd358f45dc2326cd7d2dadfc16b814f550f97abfd0044e47aab961739bdbf56fe468589df185410050a6e2013c67258032d5de093aa06be3f81a94c3b61519e2317a866a2336176700b7bc3cb2c207dade9397655c26a89455599e2b17c79835bc87b71abe2c214a08b.3082.0.1.Europe/Madrid.upriv*_1*_pidn2*_20*_session*-lat*_1.000000015b0ca74f07a098f409f6b5e3734de82fb5ee3e727510044c03ca2f2f82703f483fe4f8e6cbefa7002aa412404015e5d3f7bb9192.0000000130e95e1a689060f90a8500a51922c51ab5ee3e7233cf35570e7d0ebd43b1b53a61faca37228b9780ff1f910a57686690c1b6e1d7.0.1.1.SIOSbi.A04572404A6ABF2446090B938515E87E.0-3082.1.1_-0.1.0_-3082.1.1_5.5.0.*0.000000013f03fe2edde5ab8481cf96ebb8910a80c911585a36009b1f81fad8f871acce8ad012fe53.0.10*.25*.15*.214.23.10*.4*.0400*.0074J.e.00000001a8b5084f2fc4e64614af64c735be659bc911585af7e10083432cae7ea196f9b5571da127.0" msgID="84F433D611EB0DFA559D0080EF15D4F9"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nrr="982" nrc="611"&gt;&lt;pg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</si>
</sst>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25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1" fillId="3" borderId="0" xfId="62" quotePrefix="1" applyBorder="1" applyAlignment="1">
      <alignment horizontal="center"/>
    </xf>
    <xf numFmtId="0" fontId="21" fillId="3" borderId="2" xfId="62" applyAlignment="1">
      <alignment horizontal="center"/>
    </xf>
    <xf numFmtId="4" fontId="20" fillId="11" borderId="2" xfId="39" applyAlignment="1">
      <alignment horizontal="right" vertical="center"/>
    </xf>
    <xf numFmtId="0" fontId="21" fillId="3" borderId="2" xfId="62" applyAlignment="1">
      <alignment horizont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1" fillId="3" borderId="2" xfId="62" applyAlignment="1">
      <alignment horizontal="center"/>
    </xf>
    <xf numFmtId="3" fontId="20" fillId="2" borderId="2" xfId="58" quotePrefix="1" applyAlignment="1">
      <alignment horizontal="right" vertical="center"/>
    </xf>
    <xf numFmtId="0" fontId="0" fillId="0" borderId="0" xfId="0" applyAlignment="1">
      <alignment wrapText="1"/>
    </xf>
    <xf numFmtId="164" fontId="39" fillId="5" borderId="0" xfId="20" applyNumberFormat="1" applyFont="1" applyFill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3" fillId="17" borderId="0" xfId="0" applyFont="1" applyFill="1" applyAlignment="1">
      <alignment horizontal="center" vertical="center" wrapText="1"/>
    </xf>
    <xf numFmtId="0" fontId="20" fillId="2" borderId="14" xfId="65" quotePrefix="1" applyBorder="1" applyAlignment="1">
      <alignment horizontal="left" vertical="center"/>
    </xf>
    <xf numFmtId="0" fontId="21" fillId="3" borderId="2" xfId="62" applyAlignment="1">
      <alignment horizontal="center"/>
    </xf>
    <xf numFmtId="0" fontId="0" fillId="0" borderId="7" xfId="0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6" xfId="62" quotePrefix="1" applyBorder="1" applyAlignment="1">
      <alignment horizontal="center"/>
    </xf>
    <xf numFmtId="0" fontId="0" fillId="0" borderId="27" xfId="0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A99BBD"/>
      <color rgb="FF70303C"/>
      <color rgb="FF004563"/>
      <color rgb="FF95B3D7"/>
      <color rgb="FFFFC000"/>
      <color rgb="FF993300"/>
      <color rgb="FFCFA2CA"/>
      <color rgb="FFCFA200"/>
      <color rgb="FF2C4D75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53.46</c:v>
                </c:pt>
                <c:pt idx="1">
                  <c:v>52.18</c:v>
                </c:pt>
                <c:pt idx="2">
                  <c:v>55.01</c:v>
                </c:pt>
                <c:pt idx="3">
                  <c:v>51.64</c:v>
                </c:pt>
                <c:pt idx="4">
                  <c:v>43.08</c:v>
                </c:pt>
                <c:pt idx="5">
                  <c:v>46.75</c:v>
                </c:pt>
                <c:pt idx="6">
                  <c:v>50.64</c:v>
                </c:pt>
                <c:pt idx="7">
                  <c:v>52.26</c:v>
                </c:pt>
                <c:pt idx="8">
                  <c:v>51.45</c:v>
                </c:pt>
                <c:pt idx="9">
                  <c:v>50.52</c:v>
                </c:pt>
                <c:pt idx="10">
                  <c:v>52.05</c:v>
                </c:pt>
                <c:pt idx="11">
                  <c:v>49.98</c:v>
                </c:pt>
                <c:pt idx="12">
                  <c:v>50.52</c:v>
                </c:pt>
                <c:pt idx="13">
                  <c:v>53.01</c:v>
                </c:pt>
                <c:pt idx="14">
                  <c:v>56.83</c:v>
                </c:pt>
                <c:pt idx="15">
                  <c:v>54.92</c:v>
                </c:pt>
                <c:pt idx="16">
                  <c:v>54.04</c:v>
                </c:pt>
                <c:pt idx="17">
                  <c:v>52.19</c:v>
                </c:pt>
                <c:pt idx="18">
                  <c:v>51.05</c:v>
                </c:pt>
                <c:pt idx="19">
                  <c:v>51.91</c:v>
                </c:pt>
                <c:pt idx="20">
                  <c:v>58.89</c:v>
                </c:pt>
                <c:pt idx="21">
                  <c:v>55.83</c:v>
                </c:pt>
                <c:pt idx="22">
                  <c:v>52.99</c:v>
                </c:pt>
                <c:pt idx="23">
                  <c:v>52.89</c:v>
                </c:pt>
                <c:pt idx="24">
                  <c:v>47</c:v>
                </c:pt>
                <c:pt idx="25">
                  <c:v>41.25</c:v>
                </c:pt>
                <c:pt idx="26">
                  <c:v>46.48</c:v>
                </c:pt>
                <c:pt idx="27">
                  <c:v>55.82</c:v>
                </c:pt>
                <c:pt idx="28">
                  <c:v>61.14</c:v>
                </c:pt>
                <c:pt idx="29">
                  <c:v>57.01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35</c:v>
                </c:pt>
                <c:pt idx="1">
                  <c:v>34.72</c:v>
                </c:pt>
                <c:pt idx="2">
                  <c:v>35.43</c:v>
                </c:pt>
                <c:pt idx="3">
                  <c:v>32.68</c:v>
                </c:pt>
                <c:pt idx="4">
                  <c:v>30.04</c:v>
                </c:pt>
                <c:pt idx="5">
                  <c:v>23.27</c:v>
                </c:pt>
                <c:pt idx="6">
                  <c:v>30.53</c:v>
                </c:pt>
                <c:pt idx="7">
                  <c:v>30.55</c:v>
                </c:pt>
                <c:pt idx="8">
                  <c:v>34.770000000000003</c:v>
                </c:pt>
                <c:pt idx="9">
                  <c:v>34.4</c:v>
                </c:pt>
                <c:pt idx="10">
                  <c:v>36.79</c:v>
                </c:pt>
                <c:pt idx="11">
                  <c:v>36</c:v>
                </c:pt>
                <c:pt idx="12">
                  <c:v>30.13</c:v>
                </c:pt>
                <c:pt idx="13">
                  <c:v>32.32</c:v>
                </c:pt>
                <c:pt idx="14">
                  <c:v>37.770000000000003</c:v>
                </c:pt>
                <c:pt idx="15">
                  <c:v>42.72</c:v>
                </c:pt>
                <c:pt idx="16">
                  <c:v>34.520000000000003</c:v>
                </c:pt>
                <c:pt idx="17">
                  <c:v>34.19</c:v>
                </c:pt>
                <c:pt idx="18">
                  <c:v>34.03</c:v>
                </c:pt>
                <c:pt idx="19">
                  <c:v>32.950000000000003</c:v>
                </c:pt>
                <c:pt idx="20">
                  <c:v>36.5</c:v>
                </c:pt>
                <c:pt idx="21">
                  <c:v>43.59</c:v>
                </c:pt>
                <c:pt idx="22">
                  <c:v>36.47</c:v>
                </c:pt>
                <c:pt idx="23">
                  <c:v>31.7</c:v>
                </c:pt>
                <c:pt idx="24">
                  <c:v>19.05</c:v>
                </c:pt>
                <c:pt idx="25">
                  <c:v>19.600000000000001</c:v>
                </c:pt>
                <c:pt idx="26">
                  <c:v>12</c:v>
                </c:pt>
                <c:pt idx="27">
                  <c:v>28.6</c:v>
                </c:pt>
                <c:pt idx="28">
                  <c:v>34.79</c:v>
                </c:pt>
                <c:pt idx="29">
                  <c:v>37.53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46.8125655905</c:v>
                </c:pt>
                <c:pt idx="1">
                  <c:v>44.727362582399998</c:v>
                </c:pt>
                <c:pt idx="2">
                  <c:v>46.652974379100002</c:v>
                </c:pt>
                <c:pt idx="3">
                  <c:v>44.549471990900003</c:v>
                </c:pt>
                <c:pt idx="4">
                  <c:v>35.0723640999</c:v>
                </c:pt>
                <c:pt idx="5">
                  <c:v>31.618731526200001</c:v>
                </c:pt>
                <c:pt idx="6">
                  <c:v>39.872824841000003</c:v>
                </c:pt>
                <c:pt idx="7">
                  <c:v>42.056436117499999</c:v>
                </c:pt>
                <c:pt idx="8">
                  <c:v>46.855696170800002</c:v>
                </c:pt>
                <c:pt idx="9">
                  <c:v>45.754577650999998</c:v>
                </c:pt>
                <c:pt idx="10">
                  <c:v>47.490571514700001</c:v>
                </c:pt>
                <c:pt idx="11">
                  <c:v>40.3536108455</c:v>
                </c:pt>
                <c:pt idx="12">
                  <c:v>35.171688796200002</c:v>
                </c:pt>
                <c:pt idx="13">
                  <c:v>44.052067443699997</c:v>
                </c:pt>
                <c:pt idx="14">
                  <c:v>49.604072131700001</c:v>
                </c:pt>
                <c:pt idx="15">
                  <c:v>51.621845898899998</c:v>
                </c:pt>
                <c:pt idx="16">
                  <c:v>47.946437927600002</c:v>
                </c:pt>
                <c:pt idx="17">
                  <c:v>43.883024703799997</c:v>
                </c:pt>
                <c:pt idx="18">
                  <c:v>39.346138903899998</c:v>
                </c:pt>
                <c:pt idx="19">
                  <c:v>39.518995267000001</c:v>
                </c:pt>
                <c:pt idx="20">
                  <c:v>50.0909647366</c:v>
                </c:pt>
                <c:pt idx="21">
                  <c:v>51.019507734699999</c:v>
                </c:pt>
                <c:pt idx="22">
                  <c:v>45.450815634800001</c:v>
                </c:pt>
                <c:pt idx="23">
                  <c:v>39.820889924600003</c:v>
                </c:pt>
                <c:pt idx="24">
                  <c:v>26.420162997999999</c:v>
                </c:pt>
                <c:pt idx="25">
                  <c:v>29.0731697923</c:v>
                </c:pt>
                <c:pt idx="26">
                  <c:v>24.562290472600001</c:v>
                </c:pt>
                <c:pt idx="27">
                  <c:v>42.160407604900001</c:v>
                </c:pt>
                <c:pt idx="28">
                  <c:v>49.335700424099997</c:v>
                </c:pt>
                <c:pt idx="29">
                  <c:v>49.203814027200004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492.00972222220003</c:v>
                </c:pt>
                <c:pt idx="1">
                  <c:v>498.52885906040001</c:v>
                </c:pt>
                <c:pt idx="2">
                  <c:v>503.2638888889</c:v>
                </c:pt>
                <c:pt idx="3">
                  <c:v>498.48790322579998</c:v>
                </c:pt>
                <c:pt idx="4">
                  <c:v>495.1720430108</c:v>
                </c:pt>
                <c:pt idx="5">
                  <c:v>496.26436781609999</c:v>
                </c:pt>
                <c:pt idx="6">
                  <c:v>496.17631224759998</c:v>
                </c:pt>
                <c:pt idx="7">
                  <c:v>490.24861111109999</c:v>
                </c:pt>
                <c:pt idx="8">
                  <c:v>488.13844086019998</c:v>
                </c:pt>
                <c:pt idx="9">
                  <c:v>485.04722222219999</c:v>
                </c:pt>
                <c:pt idx="10">
                  <c:v>485.73118279570002</c:v>
                </c:pt>
                <c:pt idx="11">
                  <c:v>489.15725806450001</c:v>
                </c:pt>
                <c:pt idx="12">
                  <c:v>487.00972222220003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66.317413000000002</c:v>
                </c:pt>
                <c:pt idx="1">
                  <c:v>76.272752999999994</c:v>
                </c:pt>
                <c:pt idx="2">
                  <c:v>79.309334000000007</c:v>
                </c:pt>
                <c:pt idx="3">
                  <c:v>114.384942</c:v>
                </c:pt>
                <c:pt idx="4">
                  <c:v>78.584890000000001</c:v>
                </c:pt>
                <c:pt idx="5">
                  <c:v>104.664981</c:v>
                </c:pt>
                <c:pt idx="6">
                  <c:v>123.158113</c:v>
                </c:pt>
                <c:pt idx="7">
                  <c:v>144.862315</c:v>
                </c:pt>
                <c:pt idx="8">
                  <c:v>120.89386399999999</c:v>
                </c:pt>
                <c:pt idx="9">
                  <c:v>102.75619500000001</c:v>
                </c:pt>
                <c:pt idx="10">
                  <c:v>75.578515999999993</c:v>
                </c:pt>
                <c:pt idx="11">
                  <c:v>89.481482999999997</c:v>
                </c:pt>
                <c:pt idx="12">
                  <c:v>86.928173000000001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45.140770041800003</c:v>
                </c:pt>
                <c:pt idx="1">
                  <c:v>50.179593491299997</c:v>
                </c:pt>
                <c:pt idx="2">
                  <c:v>46.350588822200002</c:v>
                </c:pt>
                <c:pt idx="3">
                  <c:v>35.809814197400001</c:v>
                </c:pt>
                <c:pt idx="4">
                  <c:v>44.908773556900002</c:v>
                </c:pt>
                <c:pt idx="5">
                  <c:v>38.5221324408</c:v>
                </c:pt>
                <c:pt idx="6">
                  <c:v>32.614345674500001</c:v>
                </c:pt>
                <c:pt idx="7">
                  <c:v>22.2030908453</c:v>
                </c:pt>
                <c:pt idx="8">
                  <c:v>23.175307143800001</c:v>
                </c:pt>
                <c:pt idx="9">
                  <c:v>34.681040398599997</c:v>
                </c:pt>
                <c:pt idx="10">
                  <c:v>38.7775060309</c:v>
                </c:pt>
                <c:pt idx="11">
                  <c:v>38.595920901299998</c:v>
                </c:pt>
                <c:pt idx="12">
                  <c:v>42.414120448600002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170.33314300000001</c:v>
                </c:pt>
                <c:pt idx="1">
                  <c:v>153.81776099999999</c:v>
                </c:pt>
                <c:pt idx="2">
                  <c:v>149.51709099999999</c:v>
                </c:pt>
                <c:pt idx="3">
                  <c:v>128.77504999999999</c:v>
                </c:pt>
                <c:pt idx="4">
                  <c:v>156.61495199999999</c:v>
                </c:pt>
                <c:pt idx="5">
                  <c:v>110.919667</c:v>
                </c:pt>
                <c:pt idx="6">
                  <c:v>115.19556900000001</c:v>
                </c:pt>
                <c:pt idx="7">
                  <c:v>85.375321999999997</c:v>
                </c:pt>
                <c:pt idx="8">
                  <c:v>101.92267200000001</c:v>
                </c:pt>
                <c:pt idx="9">
                  <c:v>123.13703099999999</c:v>
                </c:pt>
                <c:pt idx="10">
                  <c:v>178.97455400000001</c:v>
                </c:pt>
                <c:pt idx="11">
                  <c:v>167.32082800000001</c:v>
                </c:pt>
                <c:pt idx="12">
                  <c:v>170.78920400000001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33.468067867400002</c:v>
                </c:pt>
                <c:pt idx="1">
                  <c:v>37.896432389200001</c:v>
                </c:pt>
                <c:pt idx="2">
                  <c:v>35.808596891400001</c:v>
                </c:pt>
                <c:pt idx="3">
                  <c:v>29.499786643499998</c:v>
                </c:pt>
                <c:pt idx="4">
                  <c:v>36.986360982999997</c:v>
                </c:pt>
                <c:pt idx="5">
                  <c:v>27.985248008399999</c:v>
                </c:pt>
                <c:pt idx="6">
                  <c:v>21.560182145500001</c:v>
                </c:pt>
                <c:pt idx="7">
                  <c:v>11.765537587100001</c:v>
                </c:pt>
                <c:pt idx="8">
                  <c:v>17.574793466999999</c:v>
                </c:pt>
                <c:pt idx="9">
                  <c:v>25.900861049700001</c:v>
                </c:pt>
                <c:pt idx="10">
                  <c:v>28.7260205157</c:v>
                </c:pt>
                <c:pt idx="11">
                  <c:v>29.100856350099999</c:v>
                </c:pt>
                <c:pt idx="12">
                  <c:v>34.666283473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1539.8</c:v>
                </c:pt>
                <c:pt idx="1">
                  <c:v>1567.5</c:v>
                </c:pt>
                <c:pt idx="2">
                  <c:v>1032.3</c:v>
                </c:pt>
                <c:pt idx="3">
                  <c:v>528.1</c:v>
                </c:pt>
                <c:pt idx="4">
                  <c:v>543.5</c:v>
                </c:pt>
                <c:pt idx="5">
                  <c:v>538.4</c:v>
                </c:pt>
                <c:pt idx="6">
                  <c:v>386.4</c:v>
                </c:pt>
                <c:pt idx="7">
                  <c:v>97.2</c:v>
                </c:pt>
                <c:pt idx="8">
                  <c:v>18.3</c:v>
                </c:pt>
                <c:pt idx="9">
                  <c:v>76.599999999999994</c:v>
                </c:pt>
                <c:pt idx="10">
                  <c:v>1</c:v>
                </c:pt>
                <c:pt idx="11">
                  <c:v>0.8</c:v>
                </c:pt>
                <c:pt idx="12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25452.799999999999</c:v>
                </c:pt>
                <c:pt idx="1">
                  <c:v>27564.7</c:v>
                </c:pt>
                <c:pt idx="2">
                  <c:v>9659.7999999999993</c:v>
                </c:pt>
                <c:pt idx="3">
                  <c:v>11341.1</c:v>
                </c:pt>
                <c:pt idx="4">
                  <c:v>9049.7999999999993</c:v>
                </c:pt>
                <c:pt idx="5">
                  <c:v>12495.4</c:v>
                </c:pt>
                <c:pt idx="6">
                  <c:v>15979.9</c:v>
                </c:pt>
                <c:pt idx="7">
                  <c:v>8073.6</c:v>
                </c:pt>
                <c:pt idx="8">
                  <c:v>6034.6</c:v>
                </c:pt>
                <c:pt idx="9">
                  <c:v>8592.1</c:v>
                </c:pt>
                <c:pt idx="10">
                  <c:v>9886.9</c:v>
                </c:pt>
                <c:pt idx="11">
                  <c:v>22172.7</c:v>
                </c:pt>
                <c:pt idx="12">
                  <c:v>18683.2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8.6999999999999993</c:v>
                </c:pt>
                <c:pt idx="1">
                  <c:v>0</c:v>
                </c:pt>
                <c:pt idx="2">
                  <c:v>141</c:v>
                </c:pt>
                <c:pt idx="3">
                  <c:v>86.5</c:v>
                </c:pt>
                <c:pt idx="4">
                  <c:v>14.2</c:v>
                </c:pt>
                <c:pt idx="5">
                  <c:v>57.7</c:v>
                </c:pt>
                <c:pt idx="6">
                  <c:v>321.7</c:v>
                </c:pt>
                <c:pt idx="7">
                  <c:v>752.2</c:v>
                </c:pt>
                <c:pt idx="8">
                  <c:v>724.9</c:v>
                </c:pt>
                <c:pt idx="9">
                  <c:v>398.7</c:v>
                </c:pt>
                <c:pt idx="10">
                  <c:v>142.6</c:v>
                </c:pt>
                <c:pt idx="11">
                  <c:v>585.5</c:v>
                </c:pt>
                <c:pt idx="12">
                  <c:v>429.6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16928.400000000001</c:v>
                </c:pt>
                <c:pt idx="1">
                  <c:v>11468.6</c:v>
                </c:pt>
                <c:pt idx="2">
                  <c:v>22022.6</c:v>
                </c:pt>
                <c:pt idx="3">
                  <c:v>27911.200000000001</c:v>
                </c:pt>
                <c:pt idx="4">
                  <c:v>19673</c:v>
                </c:pt>
                <c:pt idx="5">
                  <c:v>35793.199999999997</c:v>
                </c:pt>
                <c:pt idx="6">
                  <c:v>82837</c:v>
                </c:pt>
                <c:pt idx="7">
                  <c:v>70876</c:v>
                </c:pt>
                <c:pt idx="8">
                  <c:v>39295.9</c:v>
                </c:pt>
                <c:pt idx="9">
                  <c:v>24576</c:v>
                </c:pt>
                <c:pt idx="10">
                  <c:v>26857.1</c:v>
                </c:pt>
                <c:pt idx="11">
                  <c:v>40530.6</c:v>
                </c:pt>
                <c:pt idx="12">
                  <c:v>27697.3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4457.3999999999996</c:v>
                </c:pt>
                <c:pt idx="1">
                  <c:v>4269.6000000000004</c:v>
                </c:pt>
                <c:pt idx="2">
                  <c:v>10965.1</c:v>
                </c:pt>
                <c:pt idx="3">
                  <c:v>31665.4</c:v>
                </c:pt>
                <c:pt idx="4">
                  <c:v>6854.8</c:v>
                </c:pt>
                <c:pt idx="5">
                  <c:v>3820.7</c:v>
                </c:pt>
                <c:pt idx="6">
                  <c:v>28654.5</c:v>
                </c:pt>
                <c:pt idx="7">
                  <c:v>37936.300000000003</c:v>
                </c:pt>
                <c:pt idx="8">
                  <c:v>19044.2</c:v>
                </c:pt>
                <c:pt idx="9">
                  <c:v>5144.6000000000004</c:v>
                </c:pt>
                <c:pt idx="10">
                  <c:v>2569.3000000000002</c:v>
                </c:pt>
                <c:pt idx="11">
                  <c:v>9585.7000000000007</c:v>
                </c:pt>
                <c:pt idx="12">
                  <c:v>11818.5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1540.4</c:v>
                </c:pt>
                <c:pt idx="1">
                  <c:v>3292.2</c:v>
                </c:pt>
                <c:pt idx="2">
                  <c:v>5345.6</c:v>
                </c:pt>
                <c:pt idx="3">
                  <c:v>5608.2</c:v>
                </c:pt>
                <c:pt idx="4">
                  <c:v>10347.799999999999</c:v>
                </c:pt>
                <c:pt idx="5">
                  <c:v>8168.3</c:v>
                </c:pt>
                <c:pt idx="6">
                  <c:v>22332.5</c:v>
                </c:pt>
                <c:pt idx="7">
                  <c:v>14340.4</c:v>
                </c:pt>
                <c:pt idx="8">
                  <c:v>12773.5</c:v>
                </c:pt>
                <c:pt idx="9">
                  <c:v>6431.8</c:v>
                </c:pt>
                <c:pt idx="10">
                  <c:v>2887.6</c:v>
                </c:pt>
                <c:pt idx="11">
                  <c:v>6785.6</c:v>
                </c:pt>
                <c:pt idx="12">
                  <c:v>8778.9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22.6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128.69999999999999</c:v>
                </c:pt>
                <c:pt idx="11">
                  <c:v>0</c:v>
                </c:pt>
                <c:pt idx="12">
                  <c:v>227.5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149.5</c:v>
                </c:pt>
                <c:pt idx="1">
                  <c:v>125.3</c:v>
                </c:pt>
                <c:pt idx="2">
                  <c:v>8.3000000000000007</c:v>
                </c:pt>
                <c:pt idx="3">
                  <c:v>173.7</c:v>
                </c:pt>
                <c:pt idx="4">
                  <c:v>7.7</c:v>
                </c:pt>
                <c:pt idx="5">
                  <c:v>265.3</c:v>
                </c:pt>
                <c:pt idx="6">
                  <c:v>917.9</c:v>
                </c:pt>
                <c:pt idx="7">
                  <c:v>1671.6</c:v>
                </c:pt>
                <c:pt idx="8">
                  <c:v>691.1</c:v>
                </c:pt>
                <c:pt idx="9">
                  <c:v>324</c:v>
                </c:pt>
                <c:pt idx="10">
                  <c:v>129.9</c:v>
                </c:pt>
                <c:pt idx="11">
                  <c:v>88.9</c:v>
                </c:pt>
                <c:pt idx="12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79.599999999999994</c:v>
                </c:pt>
                <c:pt idx="8">
                  <c:v>39.5</c:v>
                </c:pt>
                <c:pt idx="9">
                  <c:v>34.6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6.4</c:v>
                </c:pt>
                <c:pt idx="8">
                  <c:v>82.2</c:v>
                </c:pt>
                <c:pt idx="9">
                  <c:v>38.700000000000003</c:v>
                </c:pt>
                <c:pt idx="10">
                  <c:v>0</c:v>
                </c:pt>
                <c:pt idx="11">
                  <c:v>0</c:v>
                </c:pt>
                <c:pt idx="12">
                  <c:v>6.7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1916.2</c:v>
                </c:pt>
                <c:pt idx="1">
                  <c:v>3130.6</c:v>
                </c:pt>
                <c:pt idx="2">
                  <c:v>1780.7</c:v>
                </c:pt>
                <c:pt idx="3">
                  <c:v>6026.2</c:v>
                </c:pt>
                <c:pt idx="4">
                  <c:v>2307.6</c:v>
                </c:pt>
                <c:pt idx="5">
                  <c:v>3575.3</c:v>
                </c:pt>
                <c:pt idx="6">
                  <c:v>12258.3</c:v>
                </c:pt>
                <c:pt idx="7">
                  <c:v>17035.3</c:v>
                </c:pt>
                <c:pt idx="8">
                  <c:v>5747.6</c:v>
                </c:pt>
                <c:pt idx="9">
                  <c:v>3246.7</c:v>
                </c:pt>
                <c:pt idx="10">
                  <c:v>2875.8</c:v>
                </c:pt>
                <c:pt idx="11">
                  <c:v>6008</c:v>
                </c:pt>
                <c:pt idx="12">
                  <c:v>9356.6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27.325484678799999</c:v>
                </c:pt>
                <c:pt idx="1">
                  <c:v>32.376397600099999</c:v>
                </c:pt>
                <c:pt idx="2">
                  <c:v>26.9131393935</c:v>
                </c:pt>
                <c:pt idx="3">
                  <c:v>14.5645464766</c:v>
                </c:pt>
                <c:pt idx="4">
                  <c:v>30.039364250999999</c:v>
                </c:pt>
                <c:pt idx="5">
                  <c:v>21.994219051999998</c:v>
                </c:pt>
                <c:pt idx="6">
                  <c:v>16.0766152966</c:v>
                </c:pt>
                <c:pt idx="7">
                  <c:v>6.9169248604</c:v>
                </c:pt>
                <c:pt idx="8">
                  <c:v>9.9078850529999993</c:v>
                </c:pt>
                <c:pt idx="9">
                  <c:v>15.037596134599999</c:v>
                </c:pt>
                <c:pt idx="10">
                  <c:v>22.721473034700001</c:v>
                </c:pt>
                <c:pt idx="11">
                  <c:v>23.3057373207</c:v>
                </c:pt>
                <c:pt idx="12">
                  <c:v>25.5109853491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460.6</c:v>
                </c:pt>
                <c:pt idx="1">
                  <c:v>1718.2</c:v>
                </c:pt>
                <c:pt idx="2">
                  <c:v>1857.3</c:v>
                </c:pt>
                <c:pt idx="3">
                  <c:v>554</c:v>
                </c:pt>
                <c:pt idx="4">
                  <c:v>1376.4</c:v>
                </c:pt>
                <c:pt idx="5">
                  <c:v>1350.5</c:v>
                </c:pt>
                <c:pt idx="6">
                  <c:v>2245.9</c:v>
                </c:pt>
                <c:pt idx="7">
                  <c:v>0</c:v>
                </c:pt>
                <c:pt idx="8">
                  <c:v>0</c:v>
                </c:pt>
                <c:pt idx="9">
                  <c:v>82.3</c:v>
                </c:pt>
                <c:pt idx="10">
                  <c:v>41</c:v>
                </c:pt>
                <c:pt idx="11">
                  <c:v>6.7</c:v>
                </c:pt>
                <c:pt idx="12">
                  <c:v>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28967.7</c:v>
                </c:pt>
                <c:pt idx="1">
                  <c:v>35506.1</c:v>
                </c:pt>
                <c:pt idx="2">
                  <c:v>40203.9</c:v>
                </c:pt>
                <c:pt idx="3">
                  <c:v>31978.799999999999</c:v>
                </c:pt>
                <c:pt idx="4">
                  <c:v>38547.199999999997</c:v>
                </c:pt>
                <c:pt idx="5">
                  <c:v>27202.400000000001</c:v>
                </c:pt>
                <c:pt idx="6">
                  <c:v>47824.7</c:v>
                </c:pt>
                <c:pt idx="7">
                  <c:v>14386.3</c:v>
                </c:pt>
                <c:pt idx="8">
                  <c:v>31710.799999999999</c:v>
                </c:pt>
                <c:pt idx="9">
                  <c:v>46358.8</c:v>
                </c:pt>
                <c:pt idx="10">
                  <c:v>51366.400000000001</c:v>
                </c:pt>
                <c:pt idx="11">
                  <c:v>48088.1</c:v>
                </c:pt>
                <c:pt idx="12">
                  <c:v>60777.7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44.6</c:v>
                </c:pt>
                <c:pt idx="4">
                  <c:v>103.6</c:v>
                </c:pt>
                <c:pt idx="5">
                  <c:v>33.6</c:v>
                </c:pt>
                <c:pt idx="6">
                  <c:v>73.5</c:v>
                </c:pt>
                <c:pt idx="7">
                  <c:v>255.3</c:v>
                </c:pt>
                <c:pt idx="8">
                  <c:v>991.1</c:v>
                </c:pt>
                <c:pt idx="9">
                  <c:v>1092.0999999999999</c:v>
                </c:pt>
                <c:pt idx="10">
                  <c:v>1567</c:v>
                </c:pt>
                <c:pt idx="11">
                  <c:v>1369.2</c:v>
                </c:pt>
                <c:pt idx="12">
                  <c:v>1507.9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4234.7</c:v>
                </c:pt>
                <c:pt idx="1">
                  <c:v>2744.7</c:v>
                </c:pt>
                <c:pt idx="2">
                  <c:v>7774.6</c:v>
                </c:pt>
                <c:pt idx="3">
                  <c:v>9751.2999999999993</c:v>
                </c:pt>
                <c:pt idx="4">
                  <c:v>9542.6</c:v>
                </c:pt>
                <c:pt idx="5">
                  <c:v>5812.5</c:v>
                </c:pt>
                <c:pt idx="6">
                  <c:v>18946.099999999999</c:v>
                </c:pt>
                <c:pt idx="7">
                  <c:v>14671.4</c:v>
                </c:pt>
                <c:pt idx="8">
                  <c:v>13782.9</c:v>
                </c:pt>
                <c:pt idx="9">
                  <c:v>7553.9</c:v>
                </c:pt>
                <c:pt idx="10">
                  <c:v>17926.2</c:v>
                </c:pt>
                <c:pt idx="11">
                  <c:v>5986.6</c:v>
                </c:pt>
                <c:pt idx="12">
                  <c:v>6085.9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4105.5</c:v>
                </c:pt>
                <c:pt idx="1">
                  <c:v>5556.7</c:v>
                </c:pt>
                <c:pt idx="2">
                  <c:v>6415.7</c:v>
                </c:pt>
                <c:pt idx="3">
                  <c:v>18898.5</c:v>
                </c:pt>
                <c:pt idx="4">
                  <c:v>5736.2</c:v>
                </c:pt>
                <c:pt idx="5">
                  <c:v>3281.1</c:v>
                </c:pt>
                <c:pt idx="6">
                  <c:v>4359.7</c:v>
                </c:pt>
                <c:pt idx="7">
                  <c:v>3599.9</c:v>
                </c:pt>
                <c:pt idx="8">
                  <c:v>4057.5</c:v>
                </c:pt>
                <c:pt idx="9">
                  <c:v>5342.6</c:v>
                </c:pt>
                <c:pt idx="10">
                  <c:v>6971.2</c:v>
                </c:pt>
                <c:pt idx="11">
                  <c:v>4572.8999999999996</c:v>
                </c:pt>
                <c:pt idx="12">
                  <c:v>3725.9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21199.200000000001</c:v>
                </c:pt>
                <c:pt idx="1">
                  <c:v>31702.3</c:v>
                </c:pt>
                <c:pt idx="2">
                  <c:v>35320.400000000001</c:v>
                </c:pt>
                <c:pt idx="3">
                  <c:v>13540.8</c:v>
                </c:pt>
                <c:pt idx="4">
                  <c:v>43797.8</c:v>
                </c:pt>
                <c:pt idx="5">
                  <c:v>20532.5</c:v>
                </c:pt>
                <c:pt idx="6">
                  <c:v>35788.800000000003</c:v>
                </c:pt>
                <c:pt idx="7">
                  <c:v>14970.4</c:v>
                </c:pt>
                <c:pt idx="8">
                  <c:v>31461.1</c:v>
                </c:pt>
                <c:pt idx="9">
                  <c:v>71363.3</c:v>
                </c:pt>
                <c:pt idx="10">
                  <c:v>53578.6</c:v>
                </c:pt>
                <c:pt idx="11">
                  <c:v>35455.599999999999</c:v>
                </c:pt>
                <c:pt idx="12">
                  <c:v>28681.9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366.6</c:v>
                </c:pt>
                <c:pt idx="4">
                  <c:v>0.3</c:v>
                </c:pt>
                <c:pt idx="5">
                  <c:v>140</c:v>
                </c:pt>
                <c:pt idx="6">
                  <c:v>0</c:v>
                </c:pt>
                <c:pt idx="7">
                  <c:v>0</c:v>
                </c:pt>
                <c:pt idx="8">
                  <c:v>16.399999999999999</c:v>
                </c:pt>
                <c:pt idx="9">
                  <c:v>488.9</c:v>
                </c:pt>
                <c:pt idx="10">
                  <c:v>144</c:v>
                </c:pt>
                <c:pt idx="11">
                  <c:v>0</c:v>
                </c:pt>
                <c:pt idx="1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2.6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103.7</c:v>
                </c:pt>
                <c:pt idx="6">
                  <c:v>674.6</c:v>
                </c:pt>
                <c:pt idx="7">
                  <c:v>474.6</c:v>
                </c:pt>
                <c:pt idx="8">
                  <c:v>257</c:v>
                </c:pt>
                <c:pt idx="9">
                  <c:v>0.6</c:v>
                </c:pt>
                <c:pt idx="10">
                  <c:v>24.9</c:v>
                </c:pt>
                <c:pt idx="11">
                  <c:v>107.3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4.8</c:v>
                </c:pt>
                <c:pt idx="3">
                  <c:v>2.1</c:v>
                </c:pt>
                <c:pt idx="4">
                  <c:v>1.3</c:v>
                </c:pt>
                <c:pt idx="5">
                  <c:v>7.4</c:v>
                </c:pt>
                <c:pt idx="6">
                  <c:v>8.1999999999999993</c:v>
                </c:pt>
                <c:pt idx="7">
                  <c:v>1.7</c:v>
                </c:pt>
                <c:pt idx="8">
                  <c:v>5.9</c:v>
                </c:pt>
                <c:pt idx="9">
                  <c:v>15.1</c:v>
                </c:pt>
                <c:pt idx="10">
                  <c:v>30.8</c:v>
                </c:pt>
                <c:pt idx="11">
                  <c:v>13.8</c:v>
                </c:pt>
                <c:pt idx="12">
                  <c:v>25.7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19063.599999999999</c:v>
                </c:pt>
                <c:pt idx="1">
                  <c:v>21165.200000000001</c:v>
                </c:pt>
                <c:pt idx="2">
                  <c:v>21237.9</c:v>
                </c:pt>
                <c:pt idx="3">
                  <c:v>26259.7</c:v>
                </c:pt>
                <c:pt idx="4">
                  <c:v>25589.5</c:v>
                </c:pt>
                <c:pt idx="5">
                  <c:v>14830</c:v>
                </c:pt>
                <c:pt idx="6">
                  <c:v>50742.6</c:v>
                </c:pt>
                <c:pt idx="7">
                  <c:v>20437.2</c:v>
                </c:pt>
                <c:pt idx="8">
                  <c:v>23468.1</c:v>
                </c:pt>
                <c:pt idx="9">
                  <c:v>29619.5</c:v>
                </c:pt>
                <c:pt idx="10">
                  <c:v>29400.3</c:v>
                </c:pt>
                <c:pt idx="11">
                  <c:v>20673.5</c:v>
                </c:pt>
                <c:pt idx="12">
                  <c:v>21527.4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51.367710571899998</c:v>
                </c:pt>
                <c:pt idx="1">
                  <c:v>56.653760923500002</c:v>
                </c:pt>
                <c:pt idx="2">
                  <c:v>56.425058677899997</c:v>
                </c:pt>
                <c:pt idx="3">
                  <c:v>40.265648287300003</c:v>
                </c:pt>
                <c:pt idx="4">
                  <c:v>50.409112745400002</c:v>
                </c:pt>
                <c:pt idx="5">
                  <c:v>42.388015613900002</c:v>
                </c:pt>
                <c:pt idx="6">
                  <c:v>36.970186245699999</c:v>
                </c:pt>
                <c:pt idx="7">
                  <c:v>24.8459701614</c:v>
                </c:pt>
                <c:pt idx="8">
                  <c:v>28.454226634699999</c:v>
                </c:pt>
                <c:pt idx="9">
                  <c:v>38.668877592299999</c:v>
                </c:pt>
                <c:pt idx="10">
                  <c:v>42.295844468600002</c:v>
                </c:pt>
                <c:pt idx="11">
                  <c:v>42.570763981900001</c:v>
                </c:pt>
                <c:pt idx="12">
                  <c:v>48.973209134299999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3814.9</c:v>
                </c:pt>
                <c:pt idx="1">
                  <c:v>1862.6</c:v>
                </c:pt>
                <c:pt idx="2">
                  <c:v>1673.1</c:v>
                </c:pt>
                <c:pt idx="3">
                  <c:v>843.6</c:v>
                </c:pt>
                <c:pt idx="4">
                  <c:v>591.9</c:v>
                </c:pt>
                <c:pt idx="5">
                  <c:v>683.9</c:v>
                </c:pt>
                <c:pt idx="6">
                  <c:v>266</c:v>
                </c:pt>
                <c:pt idx="7">
                  <c:v>248</c:v>
                </c:pt>
                <c:pt idx="8">
                  <c:v>93</c:v>
                </c:pt>
                <c:pt idx="9">
                  <c:v>66</c:v>
                </c:pt>
                <c:pt idx="10">
                  <c:v>123</c:v>
                </c:pt>
                <c:pt idx="11">
                  <c:v>152</c:v>
                </c:pt>
                <c:pt idx="1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30904.9</c:v>
                </c:pt>
                <c:pt idx="1">
                  <c:v>27837.599999999999</c:v>
                </c:pt>
                <c:pt idx="2">
                  <c:v>11548.4</c:v>
                </c:pt>
                <c:pt idx="3">
                  <c:v>12672</c:v>
                </c:pt>
                <c:pt idx="4">
                  <c:v>10439.5</c:v>
                </c:pt>
                <c:pt idx="5">
                  <c:v>17734.400000000001</c:v>
                </c:pt>
                <c:pt idx="6">
                  <c:v>10455</c:v>
                </c:pt>
                <c:pt idx="7">
                  <c:v>7191</c:v>
                </c:pt>
                <c:pt idx="8">
                  <c:v>7535.7</c:v>
                </c:pt>
                <c:pt idx="9">
                  <c:v>7025.7</c:v>
                </c:pt>
                <c:pt idx="10">
                  <c:v>5966.1</c:v>
                </c:pt>
                <c:pt idx="11">
                  <c:v>27645.5</c:v>
                </c:pt>
                <c:pt idx="12">
                  <c:v>18699.7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78.3</c:v>
                </c:pt>
                <c:pt idx="1">
                  <c:v>96.8</c:v>
                </c:pt>
                <c:pt idx="2">
                  <c:v>106.4</c:v>
                </c:pt>
                <c:pt idx="3">
                  <c:v>969.2</c:v>
                </c:pt>
                <c:pt idx="4">
                  <c:v>218.3</c:v>
                </c:pt>
                <c:pt idx="5">
                  <c:v>130.30000000000001</c:v>
                </c:pt>
                <c:pt idx="6">
                  <c:v>302</c:v>
                </c:pt>
                <c:pt idx="7">
                  <c:v>798</c:v>
                </c:pt>
                <c:pt idx="8">
                  <c:v>753.6</c:v>
                </c:pt>
                <c:pt idx="9">
                  <c:v>507</c:v>
                </c:pt>
                <c:pt idx="10">
                  <c:v>490</c:v>
                </c:pt>
                <c:pt idx="11">
                  <c:v>2170</c:v>
                </c:pt>
                <c:pt idx="12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59133.4</c:v>
                </c:pt>
                <c:pt idx="1">
                  <c:v>28735.200000000001</c:v>
                </c:pt>
                <c:pt idx="2">
                  <c:v>26206.5</c:v>
                </c:pt>
                <c:pt idx="3">
                  <c:v>37655</c:v>
                </c:pt>
                <c:pt idx="4">
                  <c:v>34537.4</c:v>
                </c:pt>
                <c:pt idx="5">
                  <c:v>46367.6</c:v>
                </c:pt>
                <c:pt idx="6">
                  <c:v>52908</c:v>
                </c:pt>
                <c:pt idx="7">
                  <c:v>66283</c:v>
                </c:pt>
                <c:pt idx="8">
                  <c:v>39389.699999999997</c:v>
                </c:pt>
                <c:pt idx="9">
                  <c:v>21162.5</c:v>
                </c:pt>
                <c:pt idx="10">
                  <c:v>27694.799999999999</c:v>
                </c:pt>
                <c:pt idx="11">
                  <c:v>55738</c:v>
                </c:pt>
                <c:pt idx="12">
                  <c:v>28968.400000000001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5558</c:v>
                </c:pt>
                <c:pt idx="1">
                  <c:v>5033.8999999999996</c:v>
                </c:pt>
                <c:pt idx="2">
                  <c:v>16242.7</c:v>
                </c:pt>
                <c:pt idx="3">
                  <c:v>33849.300000000003</c:v>
                </c:pt>
                <c:pt idx="4">
                  <c:v>3140.7</c:v>
                </c:pt>
                <c:pt idx="5">
                  <c:v>4484.5</c:v>
                </c:pt>
                <c:pt idx="6">
                  <c:v>8236.7000000000007</c:v>
                </c:pt>
                <c:pt idx="7">
                  <c:v>13648</c:v>
                </c:pt>
                <c:pt idx="8">
                  <c:v>12105</c:v>
                </c:pt>
                <c:pt idx="9">
                  <c:v>3300.1</c:v>
                </c:pt>
                <c:pt idx="10">
                  <c:v>1620.1</c:v>
                </c:pt>
                <c:pt idx="11">
                  <c:v>6361</c:v>
                </c:pt>
                <c:pt idx="12">
                  <c:v>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2931.3</c:v>
                </c:pt>
                <c:pt idx="1">
                  <c:v>3139.3</c:v>
                </c:pt>
                <c:pt idx="2">
                  <c:v>5014.3999999999996</c:v>
                </c:pt>
                <c:pt idx="3">
                  <c:v>9426.5</c:v>
                </c:pt>
                <c:pt idx="4">
                  <c:v>19023.8</c:v>
                </c:pt>
                <c:pt idx="5">
                  <c:v>13296.6</c:v>
                </c:pt>
                <c:pt idx="6">
                  <c:v>13611</c:v>
                </c:pt>
                <c:pt idx="7">
                  <c:v>13179</c:v>
                </c:pt>
                <c:pt idx="8">
                  <c:v>9573</c:v>
                </c:pt>
                <c:pt idx="9">
                  <c:v>7480.7</c:v>
                </c:pt>
                <c:pt idx="10">
                  <c:v>2791</c:v>
                </c:pt>
                <c:pt idx="11">
                  <c:v>9936.7999999999993</c:v>
                </c:pt>
                <c:pt idx="12">
                  <c:v>12439.1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160.1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105</c:v>
                </c:pt>
                <c:pt idx="10">
                  <c:v>87.8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36.200000000000003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101</c:v>
                </c:pt>
                <c:pt idx="9">
                  <c:v>0</c:v>
                </c:pt>
                <c:pt idx="10">
                  <c:v>0</c:v>
                </c:pt>
                <c:pt idx="11">
                  <c:v>35</c:v>
                </c:pt>
                <c:pt idx="12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9"/>
          <c:tx>
            <c:strRef>
              <c:f>Dat_01!$B$255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4368.3</c:v>
                </c:pt>
                <c:pt idx="1">
                  <c:v>1421.7</c:v>
                </c:pt>
                <c:pt idx="2">
                  <c:v>1496.4</c:v>
                </c:pt>
                <c:pt idx="3">
                  <c:v>30140.7</c:v>
                </c:pt>
                <c:pt idx="4">
                  <c:v>1658.4</c:v>
                </c:pt>
                <c:pt idx="5">
                  <c:v>5844.4</c:v>
                </c:pt>
                <c:pt idx="6">
                  <c:v>6180</c:v>
                </c:pt>
                <c:pt idx="7">
                  <c:v>12053</c:v>
                </c:pt>
                <c:pt idx="8">
                  <c:v>5032</c:v>
                </c:pt>
                <c:pt idx="9">
                  <c:v>2862</c:v>
                </c:pt>
                <c:pt idx="10">
                  <c:v>3441.2</c:v>
                </c:pt>
                <c:pt idx="11">
                  <c:v>8686.7000000000007</c:v>
                </c:pt>
                <c:pt idx="12">
                  <c:v>17149.3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29.2391219121</c:v>
                </c:pt>
                <c:pt idx="1">
                  <c:v>31.411177049999999</c:v>
                </c:pt>
                <c:pt idx="2">
                  <c:v>22.723224253800002</c:v>
                </c:pt>
                <c:pt idx="3">
                  <c:v>14.034865488599999</c:v>
                </c:pt>
                <c:pt idx="4">
                  <c:v>31.3201179428</c:v>
                </c:pt>
                <c:pt idx="5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29.2391219121</c:v>
                </c:pt>
                <c:pt idx="1">
                  <c:v>31.411177049999999</c:v>
                </c:pt>
                <c:pt idx="2">
                  <c:v>22.723224253800002</c:v>
                </c:pt>
                <c:pt idx="3">
                  <c:v>14.034865488599999</c:v>
                </c:pt>
                <c:pt idx="4">
                  <c:v>31.3201179428</c:v>
                </c:pt>
                <c:pt idx="5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3219346984538731"/>
          <c:h val="0.177168181978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311.60000000000002</c:v>
                </c:pt>
                <c:pt idx="1">
                  <c:v>4163.7</c:v>
                </c:pt>
                <c:pt idx="2">
                  <c:v>3677.8</c:v>
                </c:pt>
                <c:pt idx="3">
                  <c:v>1607.3</c:v>
                </c:pt>
                <c:pt idx="4">
                  <c:v>3376.2</c:v>
                </c:pt>
                <c:pt idx="5">
                  <c:v>1995</c:v>
                </c:pt>
                <c:pt idx="6">
                  <c:v>418.1</c:v>
                </c:pt>
                <c:pt idx="7">
                  <c:v>0</c:v>
                </c:pt>
                <c:pt idx="8">
                  <c:v>5</c:v>
                </c:pt>
                <c:pt idx="9">
                  <c:v>105</c:v>
                </c:pt>
                <c:pt idx="10">
                  <c:v>50</c:v>
                </c:pt>
                <c:pt idx="11">
                  <c:v>0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71523.399999999994</c:v>
                </c:pt>
                <c:pt idx="1">
                  <c:v>94511.7</c:v>
                </c:pt>
                <c:pt idx="2">
                  <c:v>93991.4</c:v>
                </c:pt>
                <c:pt idx="3">
                  <c:v>80390.7</c:v>
                </c:pt>
                <c:pt idx="4">
                  <c:v>112471.6</c:v>
                </c:pt>
                <c:pt idx="5">
                  <c:v>48257.3</c:v>
                </c:pt>
                <c:pt idx="6">
                  <c:v>25069.8</c:v>
                </c:pt>
                <c:pt idx="7">
                  <c:v>17020</c:v>
                </c:pt>
                <c:pt idx="8">
                  <c:v>31454.1</c:v>
                </c:pt>
                <c:pt idx="9">
                  <c:v>93533.6</c:v>
                </c:pt>
                <c:pt idx="10">
                  <c:v>125585.60000000001</c:v>
                </c:pt>
                <c:pt idx="11">
                  <c:v>108564.2</c:v>
                </c:pt>
                <c:pt idx="12">
                  <c:v>92799.2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51.5</c:v>
                </c:pt>
                <c:pt idx="3">
                  <c:v>371.4</c:v>
                </c:pt>
                <c:pt idx="4">
                  <c:v>1718.3</c:v>
                </c:pt>
                <c:pt idx="5">
                  <c:v>169</c:v>
                </c:pt>
                <c:pt idx="6">
                  <c:v>511.6</c:v>
                </c:pt>
                <c:pt idx="7">
                  <c:v>1099</c:v>
                </c:pt>
                <c:pt idx="8">
                  <c:v>2074.9</c:v>
                </c:pt>
                <c:pt idx="9">
                  <c:v>8541.6</c:v>
                </c:pt>
                <c:pt idx="10">
                  <c:v>12039</c:v>
                </c:pt>
                <c:pt idx="11">
                  <c:v>5645</c:v>
                </c:pt>
                <c:pt idx="12">
                  <c:v>3342.1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6112.7</c:v>
                </c:pt>
                <c:pt idx="1">
                  <c:v>10093.200000000001</c:v>
                </c:pt>
                <c:pt idx="2">
                  <c:v>13298.4</c:v>
                </c:pt>
                <c:pt idx="3">
                  <c:v>19733.099999999999</c:v>
                </c:pt>
                <c:pt idx="4">
                  <c:v>14293.3</c:v>
                </c:pt>
                <c:pt idx="5">
                  <c:v>8732.4</c:v>
                </c:pt>
                <c:pt idx="6">
                  <c:v>10680.8</c:v>
                </c:pt>
                <c:pt idx="7">
                  <c:v>30032</c:v>
                </c:pt>
                <c:pt idx="8">
                  <c:v>13342</c:v>
                </c:pt>
                <c:pt idx="9">
                  <c:v>21857.1</c:v>
                </c:pt>
                <c:pt idx="10">
                  <c:v>31594.3</c:v>
                </c:pt>
                <c:pt idx="11">
                  <c:v>6241.6</c:v>
                </c:pt>
                <c:pt idx="12">
                  <c:v>9830.5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5081.7</c:v>
                </c:pt>
                <c:pt idx="1">
                  <c:v>10069.799999999999</c:v>
                </c:pt>
                <c:pt idx="2">
                  <c:v>12383</c:v>
                </c:pt>
                <c:pt idx="3">
                  <c:v>14568.3</c:v>
                </c:pt>
                <c:pt idx="4">
                  <c:v>9539.1</c:v>
                </c:pt>
                <c:pt idx="5">
                  <c:v>3606.8</c:v>
                </c:pt>
                <c:pt idx="6">
                  <c:v>2598.6999999999998</c:v>
                </c:pt>
                <c:pt idx="7">
                  <c:v>4029</c:v>
                </c:pt>
                <c:pt idx="8">
                  <c:v>3540.5</c:v>
                </c:pt>
                <c:pt idx="9">
                  <c:v>7292.6</c:v>
                </c:pt>
                <c:pt idx="10">
                  <c:v>7693.1</c:v>
                </c:pt>
                <c:pt idx="11">
                  <c:v>3597</c:v>
                </c:pt>
                <c:pt idx="12">
                  <c:v>2500.3000000000002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28895.9</c:v>
                </c:pt>
                <c:pt idx="1">
                  <c:v>45049.8</c:v>
                </c:pt>
                <c:pt idx="2">
                  <c:v>48971.8</c:v>
                </c:pt>
                <c:pt idx="3">
                  <c:v>20541.3</c:v>
                </c:pt>
                <c:pt idx="4">
                  <c:v>80742.100000000006</c:v>
                </c:pt>
                <c:pt idx="5">
                  <c:v>34283.300000000003</c:v>
                </c:pt>
                <c:pt idx="6">
                  <c:v>26299.3</c:v>
                </c:pt>
                <c:pt idx="7">
                  <c:v>20482</c:v>
                </c:pt>
                <c:pt idx="8">
                  <c:v>42478.400000000001</c:v>
                </c:pt>
                <c:pt idx="9">
                  <c:v>135598.70000000001</c:v>
                </c:pt>
                <c:pt idx="10">
                  <c:v>93034.8</c:v>
                </c:pt>
                <c:pt idx="11">
                  <c:v>49376</c:v>
                </c:pt>
                <c:pt idx="12">
                  <c:v>21849.9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539</c:v>
                </c:pt>
                <c:pt idx="3">
                  <c:v>876.4</c:v>
                </c:pt>
                <c:pt idx="4">
                  <c:v>186</c:v>
                </c:pt>
                <c:pt idx="5">
                  <c:v>267</c:v>
                </c:pt>
                <c:pt idx="6">
                  <c:v>0</c:v>
                </c:pt>
                <c:pt idx="7">
                  <c:v>12</c:v>
                </c:pt>
                <c:pt idx="8">
                  <c:v>139</c:v>
                </c:pt>
                <c:pt idx="9">
                  <c:v>1073</c:v>
                </c:pt>
                <c:pt idx="10">
                  <c:v>70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22840.2</c:v>
                </c:pt>
                <c:pt idx="1">
                  <c:v>29699</c:v>
                </c:pt>
                <c:pt idx="2">
                  <c:v>32260</c:v>
                </c:pt>
                <c:pt idx="3">
                  <c:v>60128.2</c:v>
                </c:pt>
                <c:pt idx="4">
                  <c:v>46371.3</c:v>
                </c:pt>
                <c:pt idx="5">
                  <c:v>22347.8</c:v>
                </c:pt>
                <c:pt idx="6">
                  <c:v>23301.1</c:v>
                </c:pt>
                <c:pt idx="7">
                  <c:v>23437</c:v>
                </c:pt>
                <c:pt idx="8">
                  <c:v>35473.1</c:v>
                </c:pt>
                <c:pt idx="9">
                  <c:v>43074.400000000001</c:v>
                </c:pt>
                <c:pt idx="10">
                  <c:v>53243.199999999997</c:v>
                </c:pt>
                <c:pt idx="11">
                  <c:v>32334.2</c:v>
                </c:pt>
                <c:pt idx="12">
                  <c:v>19451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134765.5</c:v>
                      </c:pt>
                      <c:pt idx="1">
                        <c:v>193587.20000000001</c:v>
                      </c:pt>
                      <c:pt idx="2">
                        <c:v>205172.9</c:v>
                      </c:pt>
                      <c:pt idx="3">
                        <c:v>198217.9</c:v>
                      </c:pt>
                      <c:pt idx="4">
                        <c:v>268697.90000000002</c:v>
                      </c:pt>
                      <c:pt idx="5">
                        <c:v>119658.6</c:v>
                      </c:pt>
                      <c:pt idx="6">
                        <c:v>88879.4</c:v>
                      </c:pt>
                      <c:pt idx="7">
                        <c:v>96111</c:v>
                      </c:pt>
                      <c:pt idx="8">
                        <c:v>128508</c:v>
                      </c:pt>
                      <c:pt idx="9">
                        <c:v>311078</c:v>
                      </c:pt>
                      <c:pt idx="10">
                        <c:v>323314</c:v>
                      </c:pt>
                      <c:pt idx="11">
                        <c:v>205758</c:v>
                      </c:pt>
                      <c:pt idx="12">
                        <c:v>149824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6C-437A-88C6-67E2395F21B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F4-4DDB-AD34-8E8D7769A24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4-4EE3-B2F3-6DEC3E90E4B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0-4F96-B9CF-51372DE376C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(Dat_01!$B$262:$H$262,Dat_01!$K$262:$P$262)</c:f>
              <c:numCache>
                <c:formatCode>#,##0.00</c:formatCode>
                <c:ptCount val="13"/>
                <c:pt idx="0">
                  <c:v>49.9181099762</c:v>
                </c:pt>
                <c:pt idx="1">
                  <c:v>55.2966282378</c:v>
                </c:pt>
                <c:pt idx="2">
                  <c:v>54.333319799999998</c:v>
                </c:pt>
                <c:pt idx="3">
                  <c:v>44.3319517057</c:v>
                </c:pt>
                <c:pt idx="4">
                  <c:v>50.296903697399998</c:v>
                </c:pt>
                <c:pt idx="5">
                  <c:v>42.143515635299998</c:v>
                </c:pt>
                <c:pt idx="6">
                  <c:v>24.623747891899999</c:v>
                </c:pt>
                <c:pt idx="7">
                  <c:v>15.2646585274</c:v>
                </c:pt>
                <c:pt idx="8">
                  <c:v>22.042028284800001</c:v>
                </c:pt>
                <c:pt idx="9">
                  <c:v>36.538630534200003</c:v>
                </c:pt>
                <c:pt idx="10">
                  <c:v>40.010839338799997</c:v>
                </c:pt>
                <c:pt idx="11">
                  <c:v>35.719467202899999</c:v>
                </c:pt>
                <c:pt idx="12">
                  <c:v>40.409313405900001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274.3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2003.8</c:v>
                </c:pt>
                <c:pt idx="1">
                  <c:v>15310.9</c:v>
                </c:pt>
                <c:pt idx="2">
                  <c:v>600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520</c:v>
                </c:pt>
                <c:pt idx="9">
                  <c:v>8320.6</c:v>
                </c:pt>
                <c:pt idx="10">
                  <c:v>3526.6</c:v>
                </c:pt>
                <c:pt idx="11">
                  <c:v>6424.4</c:v>
                </c:pt>
                <c:pt idx="12">
                  <c:v>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480.6</c:v>
                </c:pt>
                <c:pt idx="1">
                  <c:v>2199.5</c:v>
                </c:pt>
                <c:pt idx="2">
                  <c:v>290.89999999999998</c:v>
                </c:pt>
                <c:pt idx="3">
                  <c:v>66</c:v>
                </c:pt>
                <c:pt idx="4">
                  <c:v>13.8</c:v>
                </c:pt>
                <c:pt idx="5">
                  <c:v>0</c:v>
                </c:pt>
                <c:pt idx="6">
                  <c:v>132.9</c:v>
                </c:pt>
                <c:pt idx="7">
                  <c:v>0</c:v>
                </c:pt>
                <c:pt idx="8">
                  <c:v>398.7</c:v>
                </c:pt>
                <c:pt idx="9">
                  <c:v>532.5</c:v>
                </c:pt>
                <c:pt idx="10">
                  <c:v>2136.1</c:v>
                </c:pt>
                <c:pt idx="11">
                  <c:v>1632</c:v>
                </c:pt>
                <c:pt idx="12">
                  <c:v>2991.4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1308.7</c:v>
                </c:pt>
                <c:pt idx="1">
                  <c:v>5123.2</c:v>
                </c:pt>
                <c:pt idx="2">
                  <c:v>6727.7</c:v>
                </c:pt>
                <c:pt idx="3">
                  <c:v>13968.1</c:v>
                </c:pt>
                <c:pt idx="4">
                  <c:v>11574.5</c:v>
                </c:pt>
                <c:pt idx="5">
                  <c:v>11798.2</c:v>
                </c:pt>
                <c:pt idx="6">
                  <c:v>10732.4</c:v>
                </c:pt>
                <c:pt idx="7">
                  <c:v>6311.1</c:v>
                </c:pt>
                <c:pt idx="8">
                  <c:v>3208</c:v>
                </c:pt>
                <c:pt idx="9">
                  <c:v>1797.8</c:v>
                </c:pt>
                <c:pt idx="10">
                  <c:v>3089.7</c:v>
                </c:pt>
                <c:pt idx="11">
                  <c:v>6769.5</c:v>
                </c:pt>
                <c:pt idx="12">
                  <c:v>5082.6000000000004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Dat_01!$C$296:$O$296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6746-4FE7-A112-55A295E88FAC}"/>
            </c:ext>
          </c:extLst>
        </c:ser>
        <c:ser>
          <c:idx val="14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19069.400000000001</c:v>
                </c:pt>
                <c:pt idx="1">
                  <c:v>7894.3</c:v>
                </c:pt>
                <c:pt idx="2">
                  <c:v>1121.0999999999999</c:v>
                </c:pt>
                <c:pt idx="3">
                  <c:v>1844.7</c:v>
                </c:pt>
                <c:pt idx="4">
                  <c:v>1255.7</c:v>
                </c:pt>
                <c:pt idx="5">
                  <c:v>360.9</c:v>
                </c:pt>
                <c:pt idx="6">
                  <c:v>5808.3</c:v>
                </c:pt>
                <c:pt idx="7">
                  <c:v>429.6</c:v>
                </c:pt>
                <c:pt idx="8">
                  <c:v>12396.3</c:v>
                </c:pt>
                <c:pt idx="9">
                  <c:v>27746.3</c:v>
                </c:pt>
                <c:pt idx="10">
                  <c:v>32962.800000000003</c:v>
                </c:pt>
                <c:pt idx="11">
                  <c:v>32546.799999999999</c:v>
                </c:pt>
                <c:pt idx="12">
                  <c:v>34919.199999999997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129.69999999999999</c:v>
                </c:pt>
                <c:pt idx="1">
                  <c:v>324.39999999999998</c:v>
                </c:pt>
                <c:pt idx="2">
                  <c:v>272.60000000000002</c:v>
                </c:pt>
                <c:pt idx="3">
                  <c:v>7917.4</c:v>
                </c:pt>
                <c:pt idx="4">
                  <c:v>0</c:v>
                </c:pt>
                <c:pt idx="5">
                  <c:v>0</c:v>
                </c:pt>
                <c:pt idx="6">
                  <c:v>350.7</c:v>
                </c:pt>
                <c:pt idx="7">
                  <c:v>2</c:v>
                </c:pt>
                <c:pt idx="8">
                  <c:v>41.7</c:v>
                </c:pt>
                <c:pt idx="9">
                  <c:v>146.69999999999999</c:v>
                </c:pt>
                <c:pt idx="10">
                  <c:v>457</c:v>
                </c:pt>
                <c:pt idx="11">
                  <c:v>161.30000000000001</c:v>
                </c:pt>
                <c:pt idx="12">
                  <c:v>974.6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113.5</c:v>
                </c:pt>
                <c:pt idx="1">
                  <c:v>365.6</c:v>
                </c:pt>
                <c:pt idx="2">
                  <c:v>7.6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98.7</c:v>
                </c:pt>
                <c:pt idx="7">
                  <c:v>0</c:v>
                </c:pt>
                <c:pt idx="8">
                  <c:v>256.7</c:v>
                </c:pt>
                <c:pt idx="9">
                  <c:v>300.2</c:v>
                </c:pt>
                <c:pt idx="10">
                  <c:v>1325.6</c:v>
                </c:pt>
                <c:pt idx="11">
                  <c:v>1318.2</c:v>
                </c:pt>
                <c:pt idx="12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2</c:v>
                </c:pt>
                <c:pt idx="1">
                  <c:v>33.299999999999997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</c:v>
                </c:pt>
                <c:pt idx="7">
                  <c:v>0</c:v>
                </c:pt>
                <c:pt idx="8">
                  <c:v>0.8</c:v>
                </c:pt>
                <c:pt idx="9">
                  <c:v>250.5</c:v>
                </c:pt>
                <c:pt idx="10">
                  <c:v>38.1</c:v>
                </c:pt>
                <c:pt idx="11">
                  <c:v>404.6</c:v>
                </c:pt>
                <c:pt idx="12">
                  <c:v>127.6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39.299999999999997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1972.6</c:v>
                </c:pt>
                <c:pt idx="10">
                  <c:v>15</c:v>
                </c:pt>
                <c:pt idx="11">
                  <c:v>2687.6</c:v>
                </c:pt>
                <c:pt idx="12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0</c:v>
                </c:pt>
                <c:pt idx="1">
                  <c:v>259.10000000000002</c:v>
                </c:pt>
                <c:pt idx="2">
                  <c:v>84</c:v>
                </c:pt>
                <c:pt idx="3">
                  <c:v>46.9</c:v>
                </c:pt>
                <c:pt idx="4">
                  <c:v>240.1</c:v>
                </c:pt>
                <c:pt idx="5">
                  <c:v>358.6</c:v>
                </c:pt>
                <c:pt idx="6">
                  <c:v>152.1</c:v>
                </c:pt>
                <c:pt idx="7">
                  <c:v>1049.5</c:v>
                </c:pt>
                <c:pt idx="8">
                  <c:v>340.4</c:v>
                </c:pt>
                <c:pt idx="9">
                  <c:v>219.1</c:v>
                </c:pt>
                <c:pt idx="10">
                  <c:v>0</c:v>
                </c:pt>
                <c:pt idx="11">
                  <c:v>0</c:v>
                </c:pt>
                <c:pt idx="12">
                  <c:v>456.5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3.8801808540999998</c:v>
                </c:pt>
                <c:pt idx="1">
                  <c:v>16.541141322800001</c:v>
                </c:pt>
                <c:pt idx="2">
                  <c:v>18.3187747311</c:v>
                </c:pt>
                <c:pt idx="3">
                  <c:v>11.2049753768</c:v>
                </c:pt>
                <c:pt idx="4">
                  <c:v>15.4197220833</c:v>
                </c:pt>
                <c:pt idx="5">
                  <c:v>14.2611092179</c:v>
                </c:pt>
                <c:pt idx="6">
                  <c:v>10.061406509399999</c:v>
                </c:pt>
                <c:pt idx="7">
                  <c:v>6.3608141542999999</c:v>
                </c:pt>
                <c:pt idx="8">
                  <c:v>8.5414757679999997</c:v>
                </c:pt>
                <c:pt idx="9">
                  <c:v>2.3726943107</c:v>
                </c:pt>
                <c:pt idx="10">
                  <c:v>2.2543893812000002</c:v>
                </c:pt>
                <c:pt idx="11">
                  <c:v>3.3266666843000001</c:v>
                </c:pt>
                <c:pt idx="12">
                  <c:v>3.7537606316000001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29258259851795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2142</c:v>
                </c:pt>
                <c:pt idx="2">
                  <c:v>1990</c:v>
                </c:pt>
                <c:pt idx="3">
                  <c:v>480</c:v>
                </c:pt>
                <c:pt idx="4">
                  <c:v>8420</c:v>
                </c:pt>
                <c:pt idx="5">
                  <c:v>555</c:v>
                </c:pt>
                <c:pt idx="6">
                  <c:v>7260</c:v>
                </c:pt>
                <c:pt idx="7">
                  <c:v>0</c:v>
                </c:pt>
                <c:pt idx="8">
                  <c:v>2649.6</c:v>
                </c:pt>
                <c:pt idx="9">
                  <c:v>3060</c:v>
                </c:pt>
                <c:pt idx="10">
                  <c:v>3178</c:v>
                </c:pt>
                <c:pt idx="11">
                  <c:v>1050</c:v>
                </c:pt>
                <c:pt idx="12">
                  <c:v>10238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1521.8</c:v>
                </c:pt>
                <c:pt idx="1">
                  <c:v>2403.6999999999998</c:v>
                </c:pt>
                <c:pt idx="2">
                  <c:v>6178.7</c:v>
                </c:pt>
                <c:pt idx="3">
                  <c:v>20442.599999999999</c:v>
                </c:pt>
                <c:pt idx="4">
                  <c:v>30910.7</c:v>
                </c:pt>
                <c:pt idx="5">
                  <c:v>10252.6</c:v>
                </c:pt>
                <c:pt idx="6">
                  <c:v>20800.5</c:v>
                </c:pt>
                <c:pt idx="7">
                  <c:v>9541.2999999999993</c:v>
                </c:pt>
                <c:pt idx="8">
                  <c:v>9736.2000000000007</c:v>
                </c:pt>
                <c:pt idx="9">
                  <c:v>15134.9</c:v>
                </c:pt>
                <c:pt idx="10">
                  <c:v>12853.9</c:v>
                </c:pt>
                <c:pt idx="11">
                  <c:v>63281</c:v>
                </c:pt>
                <c:pt idx="12">
                  <c:v>128800.8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407.7</c:v>
                </c:pt>
                <c:pt idx="1">
                  <c:v>557.79999999999995</c:v>
                </c:pt>
                <c:pt idx="2">
                  <c:v>123</c:v>
                </c:pt>
                <c:pt idx="3">
                  <c:v>860.7</c:v>
                </c:pt>
                <c:pt idx="4">
                  <c:v>268</c:v>
                </c:pt>
                <c:pt idx="5">
                  <c:v>288.2</c:v>
                </c:pt>
                <c:pt idx="6">
                  <c:v>100</c:v>
                </c:pt>
                <c:pt idx="7">
                  <c:v>636</c:v>
                </c:pt>
                <c:pt idx="8">
                  <c:v>1745.1</c:v>
                </c:pt>
                <c:pt idx="9">
                  <c:v>2490.6999999999998</c:v>
                </c:pt>
                <c:pt idx="10">
                  <c:v>133.1</c:v>
                </c:pt>
                <c:pt idx="11">
                  <c:v>2200</c:v>
                </c:pt>
                <c:pt idx="12">
                  <c:v>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1996.9</c:v>
                </c:pt>
                <c:pt idx="1">
                  <c:v>729</c:v>
                </c:pt>
                <c:pt idx="2">
                  <c:v>256</c:v>
                </c:pt>
                <c:pt idx="3">
                  <c:v>364.9</c:v>
                </c:pt>
                <c:pt idx="4">
                  <c:v>0</c:v>
                </c:pt>
                <c:pt idx="5">
                  <c:v>0</c:v>
                </c:pt>
                <c:pt idx="6">
                  <c:v>224</c:v>
                </c:pt>
                <c:pt idx="7">
                  <c:v>60</c:v>
                </c:pt>
                <c:pt idx="8">
                  <c:v>0</c:v>
                </c:pt>
                <c:pt idx="9">
                  <c:v>411.1</c:v>
                </c:pt>
                <c:pt idx="10">
                  <c:v>0</c:v>
                </c:pt>
                <c:pt idx="11">
                  <c:v>0</c:v>
                </c:pt>
                <c:pt idx="12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704.6</c:v>
                </c:pt>
                <c:pt idx="1">
                  <c:v>1220</c:v>
                </c:pt>
                <c:pt idx="2">
                  <c:v>0</c:v>
                </c:pt>
                <c:pt idx="3">
                  <c:v>0</c:v>
                </c:pt>
                <c:pt idx="4">
                  <c:v>577.4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334.1</c:v>
                </c:pt>
                <c:pt idx="9">
                  <c:v>0</c:v>
                </c:pt>
                <c:pt idx="10">
                  <c:v>91.7</c:v>
                </c:pt>
                <c:pt idx="11">
                  <c:v>188.1</c:v>
                </c:pt>
                <c:pt idx="12">
                  <c:v>176.6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1776.1</c:v>
                </c:pt>
                <c:pt idx="1">
                  <c:v>154.4</c:v>
                </c:pt>
                <c:pt idx="2">
                  <c:v>528.79999999999995</c:v>
                </c:pt>
                <c:pt idx="3">
                  <c:v>1941.3</c:v>
                </c:pt>
                <c:pt idx="4">
                  <c:v>42.2</c:v>
                </c:pt>
                <c:pt idx="5">
                  <c:v>841.9</c:v>
                </c:pt>
                <c:pt idx="6">
                  <c:v>4781.3999999999996</c:v>
                </c:pt>
                <c:pt idx="7">
                  <c:v>2816.9</c:v>
                </c:pt>
                <c:pt idx="8">
                  <c:v>1316.2</c:v>
                </c:pt>
                <c:pt idx="9">
                  <c:v>685.4</c:v>
                </c:pt>
                <c:pt idx="10">
                  <c:v>0</c:v>
                </c:pt>
                <c:pt idx="11">
                  <c:v>916.7</c:v>
                </c:pt>
                <c:pt idx="12">
                  <c:v>209.8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89.727529175599997</c:v>
                </c:pt>
                <c:pt idx="1">
                  <c:v>117.5647471147</c:v>
                </c:pt>
                <c:pt idx="2">
                  <c:v>173.30639123009999</c:v>
                </c:pt>
                <c:pt idx="3">
                  <c:v>105.926155794</c:v>
                </c:pt>
                <c:pt idx="4">
                  <c:v>148.698341551</c:v>
                </c:pt>
                <c:pt idx="5">
                  <c:v>141.0360571969</c:v>
                </c:pt>
                <c:pt idx="6">
                  <c:v>96.154126979799997</c:v>
                </c:pt>
                <c:pt idx="7">
                  <c:v>100.3272479355</c:v>
                </c:pt>
                <c:pt idx="8">
                  <c:v>94.270366638799999</c:v>
                </c:pt>
                <c:pt idx="9">
                  <c:v>108.5845350081</c:v>
                </c:pt>
                <c:pt idx="10">
                  <c:v>184.68228361230001</c:v>
                </c:pt>
                <c:pt idx="11">
                  <c:v>176.0720778049</c:v>
                </c:pt>
                <c:pt idx="12">
                  <c:v>157.29326189939999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484165224331288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0</c:v>
                </c:pt>
                <c:pt idx="1">
                  <c:v>25712.6</c:v>
                </c:pt>
                <c:pt idx="2">
                  <c:v>8552.1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0</c:v>
                </c:pt>
                <c:pt idx="1">
                  <c:v>23.8211938894</c:v>
                </c:pt>
                <c:pt idx="2">
                  <c:v>6.4646542953999999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9888616710068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33.426054705609644</c:v>
                </c:pt>
                <c:pt idx="1">
                  <c:v>34.791386271870792</c:v>
                </c:pt>
                <c:pt idx="2">
                  <c:v>34.979137691237838</c:v>
                </c:pt>
                <c:pt idx="3">
                  <c:v>30.327501121579175</c:v>
                </c:pt>
                <c:pt idx="4">
                  <c:v>41.004934948407353</c:v>
                </c:pt>
                <c:pt idx="5">
                  <c:v>50.287769784172667</c:v>
                </c:pt>
                <c:pt idx="6">
                  <c:v>49.202605570530096</c:v>
                </c:pt>
                <c:pt idx="7">
                  <c:v>36.555401019935104</c:v>
                </c:pt>
                <c:pt idx="8">
                  <c:v>49.282189322566175</c:v>
                </c:pt>
                <c:pt idx="9">
                  <c:v>45.155308298562815</c:v>
                </c:pt>
                <c:pt idx="10">
                  <c:v>33.804396590399278</c:v>
                </c:pt>
                <c:pt idx="11">
                  <c:v>34.656796769851951</c:v>
                </c:pt>
                <c:pt idx="12">
                  <c:v>36.833565136764022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1.52990264255911</c:v>
                </c:pt>
                <c:pt idx="1">
                  <c:v>1.9515477792732168</c:v>
                </c:pt>
                <c:pt idx="2">
                  <c:v>4.9374130737134907</c:v>
                </c:pt>
                <c:pt idx="3">
                  <c:v>11.372812920592194</c:v>
                </c:pt>
                <c:pt idx="4">
                  <c:v>7.2005383580080755</c:v>
                </c:pt>
                <c:pt idx="5">
                  <c:v>5.7074340527577938</c:v>
                </c:pt>
                <c:pt idx="6">
                  <c:v>6.7273135669362079</c:v>
                </c:pt>
                <c:pt idx="7">
                  <c:v>9.8748261474269814</c:v>
                </c:pt>
                <c:pt idx="8">
                  <c:v>10.206370569762226</c:v>
                </c:pt>
                <c:pt idx="9">
                  <c:v>5.8878071395456644</c:v>
                </c:pt>
                <c:pt idx="10">
                  <c:v>3.4768954688200986</c:v>
                </c:pt>
                <c:pt idx="11">
                  <c:v>5.3835800807537009</c:v>
                </c:pt>
                <c:pt idx="12">
                  <c:v>9.4112192860454336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0.26917900403768508</c:v>
                </c:pt>
                <c:pt idx="4">
                  <c:v>0.13458950201884254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0.41724617524339358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35.326842837273993</c:v>
                </c:pt>
                <c:pt idx="1">
                  <c:v>25.011215791834907</c:v>
                </c:pt>
                <c:pt idx="2">
                  <c:v>22.021325915623549</c:v>
                </c:pt>
                <c:pt idx="3">
                  <c:v>16.778824585015702</c:v>
                </c:pt>
                <c:pt idx="4">
                  <c:v>21.220278151637505</c:v>
                </c:pt>
                <c:pt idx="5">
                  <c:v>19.784172661870503</c:v>
                </c:pt>
                <c:pt idx="6">
                  <c:v>11.983378256963164</c:v>
                </c:pt>
                <c:pt idx="7">
                  <c:v>8.1363004172461757</c:v>
                </c:pt>
                <c:pt idx="8">
                  <c:v>11.081202332884702</c:v>
                </c:pt>
                <c:pt idx="9">
                  <c:v>26.402410755679185</c:v>
                </c:pt>
                <c:pt idx="10">
                  <c:v>42.687303723642891</c:v>
                </c:pt>
                <c:pt idx="11">
                  <c:v>29.138627187079408</c:v>
                </c:pt>
                <c:pt idx="12">
                  <c:v>25.19703291608716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3.1757070004636074</c:v>
                </c:pt>
                <c:pt idx="1">
                  <c:v>12.24764468371467</c:v>
                </c:pt>
                <c:pt idx="2">
                  <c:v>3.8247566063977745</c:v>
                </c:pt>
                <c:pt idx="3">
                  <c:v>6.9986541049798108</c:v>
                </c:pt>
                <c:pt idx="4">
                  <c:v>4.419021982951997</c:v>
                </c:pt>
                <c:pt idx="5">
                  <c:v>5.8273381294964031</c:v>
                </c:pt>
                <c:pt idx="6">
                  <c:v>0.53908355795148255</c:v>
                </c:pt>
                <c:pt idx="7">
                  <c:v>2.8975428836346779</c:v>
                </c:pt>
                <c:pt idx="8">
                  <c:v>0.13458950201884254</c:v>
                </c:pt>
                <c:pt idx="9">
                  <c:v>0</c:v>
                </c:pt>
                <c:pt idx="10">
                  <c:v>1.6823687752355316</c:v>
                </c:pt>
                <c:pt idx="11">
                  <c:v>4.9125168236877519</c:v>
                </c:pt>
                <c:pt idx="12">
                  <c:v>5.563282336578582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26.541492814093647</c:v>
                </c:pt>
                <c:pt idx="1">
                  <c:v>25.998205473306417</c:v>
                </c:pt>
                <c:pt idx="2">
                  <c:v>34.237366713027356</c:v>
                </c:pt>
                <c:pt idx="3">
                  <c:v>34.253028263795429</c:v>
                </c:pt>
                <c:pt idx="4">
                  <c:v>26.020637056976227</c:v>
                </c:pt>
                <c:pt idx="5">
                  <c:v>18.393285371702635</c:v>
                </c:pt>
                <c:pt idx="6">
                  <c:v>31.547619047619047</c:v>
                </c:pt>
                <c:pt idx="7">
                  <c:v>42.535929531757063</c:v>
                </c:pt>
                <c:pt idx="8">
                  <c:v>29.295648272768055</c:v>
                </c:pt>
                <c:pt idx="9">
                  <c:v>22.554473806212336</c:v>
                </c:pt>
                <c:pt idx="10">
                  <c:v>18.349035441902199</c:v>
                </c:pt>
                <c:pt idx="11">
                  <c:v>25.90847913862719</c:v>
                </c:pt>
                <c:pt idx="12">
                  <c:v>22.577654149281408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42.580000000000005</c:v>
                </c:pt>
                <c:pt idx="1">
                  <c:v>47.72</c:v>
                </c:pt>
                <c:pt idx="2">
                  <c:v>43.57</c:v>
                </c:pt>
                <c:pt idx="3">
                  <c:v>35.33</c:v>
                </c:pt>
                <c:pt idx="4">
                  <c:v>42.04</c:v>
                </c:pt>
                <c:pt idx="5">
                  <c:v>36.51</c:v>
                </c:pt>
                <c:pt idx="6">
                  <c:v>28.27</c:v>
                </c:pt>
                <c:pt idx="7">
                  <c:v>17.79</c:v>
                </c:pt>
                <c:pt idx="8">
                  <c:v>21.689999999999998</c:v>
                </c:pt>
                <c:pt idx="9">
                  <c:v>30.959999999999997</c:v>
                </c:pt>
                <c:pt idx="10">
                  <c:v>35.190000000000005</c:v>
                </c:pt>
                <c:pt idx="11">
                  <c:v>36.74</c:v>
                </c:pt>
                <c:pt idx="12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1.0799999999999998</c:v>
                </c:pt>
                <c:pt idx="1">
                  <c:v>1.3900000000000001</c:v>
                </c:pt>
                <c:pt idx="2">
                  <c:v>1.64</c:v>
                </c:pt>
                <c:pt idx="3">
                  <c:v>2.0700000000000007</c:v>
                </c:pt>
                <c:pt idx="4">
                  <c:v>1.7899999999999998</c:v>
                </c:pt>
                <c:pt idx="5">
                  <c:v>1.8699999999999999</c:v>
                </c:pt>
                <c:pt idx="6">
                  <c:v>2.56</c:v>
                </c:pt>
                <c:pt idx="7">
                  <c:v>5.0500000000000007</c:v>
                </c:pt>
                <c:pt idx="8">
                  <c:v>3.37</c:v>
                </c:pt>
                <c:pt idx="9">
                  <c:v>2.21</c:v>
                </c:pt>
                <c:pt idx="10">
                  <c:v>1.59</c:v>
                </c:pt>
                <c:pt idx="11">
                  <c:v>2.19</c:v>
                </c:pt>
                <c:pt idx="12">
                  <c:v>2.3200000000000003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2.38</c:v>
                </c:pt>
                <c:pt idx="1">
                  <c:v>2.34</c:v>
                </c:pt>
                <c:pt idx="2">
                  <c:v>2.44</c:v>
                </c:pt>
                <c:pt idx="3">
                  <c:v>3</c:v>
                </c:pt>
                <c:pt idx="4">
                  <c:v>3.11</c:v>
                </c:pt>
                <c:pt idx="5">
                  <c:v>2.97</c:v>
                </c:pt>
                <c:pt idx="6">
                  <c:v>2.39</c:v>
                </c:pt>
                <c:pt idx="7">
                  <c:v>2.41</c:v>
                </c:pt>
                <c:pt idx="8">
                  <c:v>2.2400000000000002</c:v>
                </c:pt>
                <c:pt idx="9">
                  <c:v>2.76</c:v>
                </c:pt>
                <c:pt idx="10">
                  <c:v>3.25</c:v>
                </c:pt>
                <c:pt idx="11">
                  <c:v>2.0699999999999998</c:v>
                </c:pt>
                <c:pt idx="12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0.78</c:v>
                </c:pt>
                <c:pt idx="1">
                  <c:v>0.77</c:v>
                </c:pt>
                <c:pt idx="2">
                  <c:v>0.02</c:v>
                </c:pt>
                <c:pt idx="3">
                  <c:v>0.74</c:v>
                </c:pt>
                <c:pt idx="4">
                  <c:v>0.03</c:v>
                </c:pt>
                <c:pt idx="5">
                  <c:v>0.04</c:v>
                </c:pt>
                <c:pt idx="6">
                  <c:v>0.03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42.7</c:v>
                </c:pt>
                <c:pt idx="1">
                  <c:v>2.35</c:v>
                </c:pt>
                <c:pt idx="2">
                  <c:v>0</c:v>
                </c:pt>
                <c:pt idx="3">
                  <c:v>2.3200000000000003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0.73</c:v>
                </c:pt>
                <c:pt idx="1">
                  <c:v>0.98</c:v>
                </c:pt>
                <c:pt idx="2">
                  <c:v>1.1000000000000001</c:v>
                </c:pt>
                <c:pt idx="3">
                  <c:v>1.37</c:v>
                </c:pt>
                <c:pt idx="4">
                  <c:v>1.32</c:v>
                </c:pt>
                <c:pt idx="5">
                  <c:v>1.44</c:v>
                </c:pt>
                <c:pt idx="6">
                  <c:v>2.0299999999999998</c:v>
                </c:pt>
                <c:pt idx="7">
                  <c:v>4.54</c:v>
                </c:pt>
                <c:pt idx="8">
                  <c:v>2.96</c:v>
                </c:pt>
                <c:pt idx="9">
                  <c:v>1.7</c:v>
                </c:pt>
                <c:pt idx="10">
                  <c:v>1.07</c:v>
                </c:pt>
                <c:pt idx="11">
                  <c:v>1.29</c:v>
                </c:pt>
                <c:pt idx="12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0.05</c:v>
                </c:pt>
                <c:pt idx="1">
                  <c:v>7.0000000000000007E-2</c:v>
                </c:pt>
                <c:pt idx="2">
                  <c:v>0.05</c:v>
                </c:pt>
                <c:pt idx="3">
                  <c:v>0.09</c:v>
                </c:pt>
                <c:pt idx="4">
                  <c:v>0.18</c:v>
                </c:pt>
                <c:pt idx="5">
                  <c:v>0.06</c:v>
                </c:pt>
                <c:pt idx="6">
                  <c:v>0.12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0.15</c:v>
                </c:pt>
                <c:pt idx="10">
                  <c:v>0.16</c:v>
                </c:pt>
                <c:pt idx="11">
                  <c:v>0.49</c:v>
                </c:pt>
                <c:pt idx="12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0.28000000000000003</c:v>
                </c:pt>
                <c:pt idx="1">
                  <c:v>0.32</c:v>
                </c:pt>
                <c:pt idx="2">
                  <c:v>0.44</c:v>
                </c:pt>
                <c:pt idx="3">
                  <c:v>0.63</c:v>
                </c:pt>
                <c:pt idx="4">
                  <c:v>0.3</c:v>
                </c:pt>
                <c:pt idx="5">
                  <c:v>0.33</c:v>
                </c:pt>
                <c:pt idx="6">
                  <c:v>0.35</c:v>
                </c:pt>
                <c:pt idx="7">
                  <c:v>0.45</c:v>
                </c:pt>
                <c:pt idx="8">
                  <c:v>0.38</c:v>
                </c:pt>
                <c:pt idx="9">
                  <c:v>0.39</c:v>
                </c:pt>
                <c:pt idx="10">
                  <c:v>0.33</c:v>
                </c:pt>
                <c:pt idx="11">
                  <c:v>0.35</c:v>
                </c:pt>
                <c:pt idx="12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0.16</c:v>
                </c:pt>
                <c:pt idx="1">
                  <c:v>0.13</c:v>
                </c:pt>
                <c:pt idx="2">
                  <c:v>0.16</c:v>
                </c:pt>
                <c:pt idx="3">
                  <c:v>0.22</c:v>
                </c:pt>
                <c:pt idx="4">
                  <c:v>0.15</c:v>
                </c:pt>
                <c:pt idx="5">
                  <c:v>0.17</c:v>
                </c:pt>
                <c:pt idx="6">
                  <c:v>0.23</c:v>
                </c:pt>
                <c:pt idx="7">
                  <c:v>0.17</c:v>
                </c:pt>
                <c:pt idx="8">
                  <c:v>0.11</c:v>
                </c:pt>
                <c:pt idx="9">
                  <c:v>0.08</c:v>
                </c:pt>
                <c:pt idx="10">
                  <c:v>0.1</c:v>
                </c:pt>
                <c:pt idx="11">
                  <c:v>0.15000000000000002</c:v>
                </c:pt>
                <c:pt idx="12">
                  <c:v>9.0000000000000011E-2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-0.08</c:v>
                </c:pt>
                <c:pt idx="2">
                  <c:v>-0.11</c:v>
                </c:pt>
                <c:pt idx="3">
                  <c:v>-0.17</c:v>
                </c:pt>
                <c:pt idx="4">
                  <c:v>-0.1</c:v>
                </c:pt>
                <c:pt idx="5">
                  <c:v>-6.9999999999999993E-2</c:v>
                </c:pt>
                <c:pt idx="6">
                  <c:v>-9.9999999999999992E-2</c:v>
                </c:pt>
                <c:pt idx="7">
                  <c:v>-0.08</c:v>
                </c:pt>
                <c:pt idx="8">
                  <c:v>-6.9999999999999993E-2</c:v>
                </c:pt>
                <c:pt idx="9">
                  <c:v>-0.04</c:v>
                </c:pt>
                <c:pt idx="10">
                  <c:v>-0.01</c:v>
                </c:pt>
                <c:pt idx="11">
                  <c:v>-0.03</c:v>
                </c:pt>
                <c:pt idx="12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0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-0.06</c:v>
                </c:pt>
                <c:pt idx="6">
                  <c:v>-7.0000000000000007E-2</c:v>
                </c:pt>
                <c:pt idx="7">
                  <c:v>-0.1</c:v>
                </c:pt>
                <c:pt idx="8">
                  <c:v>-0.09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-0.06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Septiembre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595.83950000000004</c:v>
                </c:pt>
                <c:pt idx="1">
                  <c:v>257.717377</c:v>
                </c:pt>
                <c:pt idx="2">
                  <c:v>199.56460000000001</c:v>
                </c:pt>
                <c:pt idx="3">
                  <c:v>63.247999999999998</c:v>
                </c:pt>
                <c:pt idx="4">
                  <c:v>190.43680000000001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Septiembre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397.35700000000003</c:v>
                </c:pt>
                <c:pt idx="1">
                  <c:v>236.65055599999999</c:v>
                </c:pt>
                <c:pt idx="2">
                  <c:v>130.02709999999999</c:v>
                </c:pt>
                <c:pt idx="3">
                  <c:v>241.5908</c:v>
                </c:pt>
                <c:pt idx="4">
                  <c:v>27.517900000000001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128712</c:v>
                </c:pt>
                <c:pt idx="1">
                  <c:v>166180</c:v>
                </c:pt>
                <c:pt idx="2">
                  <c:v>161365</c:v>
                </c:pt>
                <c:pt idx="3">
                  <c:v>122168</c:v>
                </c:pt>
                <c:pt idx="4">
                  <c:v>202940</c:v>
                </c:pt>
                <c:pt idx="5">
                  <c:v>247227</c:v>
                </c:pt>
                <c:pt idx="6">
                  <c:v>355297</c:v>
                </c:pt>
                <c:pt idx="7">
                  <c:v>220571</c:v>
                </c:pt>
                <c:pt idx="8">
                  <c:v>207721</c:v>
                </c:pt>
                <c:pt idx="9">
                  <c:v>281442</c:v>
                </c:pt>
                <c:pt idx="10">
                  <c:v>268136</c:v>
                </c:pt>
                <c:pt idx="11">
                  <c:v>300478</c:v>
                </c:pt>
                <c:pt idx="12">
                  <c:v>250957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228795.2</c:v>
                </c:pt>
                <c:pt idx="1">
                  <c:v>234526.2</c:v>
                </c:pt>
                <c:pt idx="2">
                  <c:v>421030.7</c:v>
                </c:pt>
                <c:pt idx="3">
                  <c:v>612250.1</c:v>
                </c:pt>
                <c:pt idx="4">
                  <c:v>498564</c:v>
                </c:pt>
                <c:pt idx="5">
                  <c:v>479450.3</c:v>
                </c:pt>
                <c:pt idx="6">
                  <c:v>601360.30000000005</c:v>
                </c:pt>
                <c:pt idx="7">
                  <c:v>1152051.3999999999</c:v>
                </c:pt>
                <c:pt idx="8">
                  <c:v>900435.9</c:v>
                </c:pt>
                <c:pt idx="9">
                  <c:v>429259.5</c:v>
                </c:pt>
                <c:pt idx="10">
                  <c:v>174851.8</c:v>
                </c:pt>
                <c:pt idx="11">
                  <c:v>246096.4</c:v>
                </c:pt>
                <c:pt idx="12">
                  <c:v>289538.3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3495.6</c:v>
                </c:pt>
                <c:pt idx="7">
                  <c:v>585</c:v>
                </c:pt>
                <c:pt idx="8">
                  <c:v>185</c:v>
                </c:pt>
                <c:pt idx="9">
                  <c:v>370</c:v>
                </c:pt>
                <c:pt idx="10">
                  <c:v>11.5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14281</c:v>
                </c:pt>
                <c:pt idx="1">
                  <c:v>5517.1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630</c:v>
                </c:pt>
                <c:pt idx="9">
                  <c:v>680</c:v>
                </c:pt>
                <c:pt idx="10">
                  <c:v>1020</c:v>
                </c:pt>
                <c:pt idx="11">
                  <c:v>2161.8000000000002</c:v>
                </c:pt>
                <c:pt idx="12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1775.2</c:v>
                </c:pt>
                <c:pt idx="3">
                  <c:v>164.2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79.6276626529</c:v>
                </c:pt>
                <c:pt idx="1">
                  <c:v>94.939291769700006</c:v>
                </c:pt>
                <c:pt idx="2">
                  <c:v>79.583340354699999</c:v>
                </c:pt>
                <c:pt idx="3">
                  <c:v>70.783519491299998</c:v>
                </c:pt>
                <c:pt idx="4">
                  <c:v>82.571699077999995</c:v>
                </c:pt>
                <c:pt idx="5">
                  <c:v>74.016771199499999</c:v>
                </c:pt>
                <c:pt idx="6">
                  <c:v>69.328448760599997</c:v>
                </c:pt>
                <c:pt idx="7">
                  <c:v>70.477766133000003</c:v>
                </c:pt>
                <c:pt idx="8">
                  <c:v>66.470122552199996</c:v>
                </c:pt>
                <c:pt idx="9">
                  <c:v>72.682289687999997</c:v>
                </c:pt>
                <c:pt idx="10">
                  <c:v>77.2642985313</c:v>
                </c:pt>
                <c:pt idx="11">
                  <c:v>83.621371904900002</c:v>
                </c:pt>
                <c:pt idx="12">
                  <c:v>76.806715394700007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1161</c:v>
                </c:pt>
                <c:pt idx="2">
                  <c:v>846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5246.6</c:v>
                </c:pt>
                <c:pt idx="1">
                  <c:v>34847</c:v>
                </c:pt>
                <c:pt idx="2">
                  <c:v>1898.8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73835.8</c:v>
                </c:pt>
                <c:pt idx="10">
                  <c:v>239981.7</c:v>
                </c:pt>
                <c:pt idx="11">
                  <c:v>103567.5</c:v>
                </c:pt>
                <c:pt idx="12">
                  <c:v>30277.5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891.5</c:v>
                </c:pt>
                <c:pt idx="1">
                  <c:v>340.9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271.39999999999998</c:v>
                </c:pt>
                <c:pt idx="10">
                  <c:v>135.5</c:v>
                </c:pt>
                <c:pt idx="11">
                  <c:v>0</c:v>
                </c:pt>
                <c:pt idx="12">
                  <c:v>252.2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19357.7</c:v>
                </c:pt>
                <c:pt idx="1">
                  <c:v>9473.4</c:v>
                </c:pt>
                <c:pt idx="2">
                  <c:v>12932.4</c:v>
                </c:pt>
                <c:pt idx="3">
                  <c:v>464.6</c:v>
                </c:pt>
                <c:pt idx="4">
                  <c:v>3444.7</c:v>
                </c:pt>
                <c:pt idx="5">
                  <c:v>0</c:v>
                </c:pt>
                <c:pt idx="6">
                  <c:v>1293.5999999999999</c:v>
                </c:pt>
                <c:pt idx="7">
                  <c:v>227.5</c:v>
                </c:pt>
                <c:pt idx="8">
                  <c:v>0</c:v>
                </c:pt>
                <c:pt idx="9">
                  <c:v>5567.4</c:v>
                </c:pt>
                <c:pt idx="10">
                  <c:v>5593.5</c:v>
                </c:pt>
                <c:pt idx="11">
                  <c:v>2385.4</c:v>
                </c:pt>
                <c:pt idx="12">
                  <c:v>15007.3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73</c:v>
                </c:pt>
                <c:pt idx="1">
                  <c:v>120</c:v>
                </c:pt>
                <c:pt idx="2">
                  <c:v>1173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1910.2</c:v>
                </c:pt>
                <c:pt idx="7">
                  <c:v>0</c:v>
                </c:pt>
                <c:pt idx="8">
                  <c:v>946.5</c:v>
                </c:pt>
                <c:pt idx="9">
                  <c:v>2850.8</c:v>
                </c:pt>
                <c:pt idx="10">
                  <c:v>740.7</c:v>
                </c:pt>
                <c:pt idx="11">
                  <c:v>710</c:v>
                </c:pt>
                <c:pt idx="12">
                  <c:v>8686.7999999999993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10"/>
          <c:order val="6"/>
          <c:tx>
            <c:strRef>
              <c:f>Dat_01!$B$148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Dat_01!$C$148:$O$148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2-4C87-A439-FF00896A3232}"/>
            </c:ext>
          </c:extLst>
        </c:ser>
        <c:ser>
          <c:idx val="4"/>
          <c:order val="7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21.4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61.6</c:v>
                </c:pt>
                <c:pt idx="9">
                  <c:v>0</c:v>
                </c:pt>
                <c:pt idx="10">
                  <c:v>320.39999999999998</c:v>
                </c:pt>
                <c:pt idx="11">
                  <c:v>170.6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8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39.799999999999997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516</c:v>
                </c:pt>
                <c:pt idx="9">
                  <c:v>0</c:v>
                </c:pt>
                <c:pt idx="10">
                  <c:v>0</c:v>
                </c:pt>
                <c:pt idx="11">
                  <c:v>366.5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9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400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4657.8999999999996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640</c:v>
                </c:pt>
                <c:pt idx="11">
                  <c:v>0</c:v>
                </c:pt>
                <c:pt idx="12">
                  <c:v>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40.588541761599998</c:v>
                </c:pt>
                <c:pt idx="1">
                  <c:v>46.569191081</c:v>
                </c:pt>
                <c:pt idx="2">
                  <c:v>40.029961334900001</c:v>
                </c:pt>
                <c:pt idx="3">
                  <c:v>31.518503603999999</c:v>
                </c:pt>
                <c:pt idx="4">
                  <c:v>40.145056849299998</c:v>
                </c:pt>
                <c:pt idx="5">
                  <c:v>34.889660995299998</c:v>
                </c:pt>
                <c:pt idx="6">
                  <c:v>26.4821392405</c:v>
                </c:pt>
                <c:pt idx="7">
                  <c:v>16.942672728400002</c:v>
                </c:pt>
                <c:pt idx="8">
                  <c:v>20.098804550400001</c:v>
                </c:pt>
                <c:pt idx="9">
                  <c:v>29.1310690022</c:v>
                </c:pt>
                <c:pt idx="10">
                  <c:v>34.5802106971</c:v>
                </c:pt>
                <c:pt idx="11">
                  <c:v>35.661521116099998</c:v>
                </c:pt>
                <c:pt idx="12">
                  <c:v>40.431379108199998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378029315569378"/>
          <c:h val="0.1849296331809584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591.64027777779995</c:v>
                </c:pt>
                <c:pt idx="1">
                  <c:v>589.34899328860001</c:v>
                </c:pt>
                <c:pt idx="2">
                  <c:v>605.42222222220005</c:v>
                </c:pt>
                <c:pt idx="3">
                  <c:v>596.99865591399998</c:v>
                </c:pt>
                <c:pt idx="4">
                  <c:v>597.48790322579998</c:v>
                </c:pt>
                <c:pt idx="5">
                  <c:v>605.632183908</c:v>
                </c:pt>
                <c:pt idx="6">
                  <c:v>611.35127860030002</c:v>
                </c:pt>
                <c:pt idx="7">
                  <c:v>610.48333333330004</c:v>
                </c:pt>
                <c:pt idx="8">
                  <c:v>582.7446236559</c:v>
                </c:pt>
                <c:pt idx="9">
                  <c:v>571.89722222219996</c:v>
                </c:pt>
                <c:pt idx="10">
                  <c:v>590.05779569890001</c:v>
                </c:pt>
                <c:pt idx="11">
                  <c:v>589.66129032260005</c:v>
                </c:pt>
                <c:pt idx="12">
                  <c:v>587.73749999999995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6.1617043479999998</c:v>
                </c:pt>
                <c:pt idx="1">
                  <c:v>7.1356989842000003</c:v>
                </c:pt>
                <c:pt idx="2">
                  <c:v>10.1362816848</c:v>
                </c:pt>
                <c:pt idx="3">
                  <c:v>14.1765375159</c:v>
                </c:pt>
                <c:pt idx="4">
                  <c:v>7.221390092</c:v>
                </c:pt>
                <c:pt idx="5">
                  <c:v>7.5081212252</c:v>
                </c:pt>
                <c:pt idx="6">
                  <c:v>7.6719758948000001</c:v>
                </c:pt>
                <c:pt idx="7">
                  <c:v>8.2256635420999995</c:v>
                </c:pt>
                <c:pt idx="8">
                  <c:v>7.2676989898000004</c:v>
                </c:pt>
                <c:pt idx="9">
                  <c:v>8.1676430223000001</c:v>
                </c:pt>
                <c:pt idx="10">
                  <c:v>7.8235343278</c:v>
                </c:pt>
                <c:pt idx="11">
                  <c:v>7.5882339302000004</c:v>
                </c:pt>
                <c:pt idx="12">
                  <c:v>8.9271791816999997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0.19804</cdr:x>
      <cdr:y>0.9356</cdr:y>
    </cdr:from>
    <cdr:to>
      <cdr:x>0.28847</cdr:x>
      <cdr:y>0.99654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397304" y="2734076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0.68427</cdr:x>
      <cdr:y>0.93484</cdr:y>
    </cdr:from>
    <cdr:to>
      <cdr:x>0.76408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2797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0.33645</cdr:x>
      <cdr:y>0.12598</cdr:y>
    </cdr:from>
    <cdr:to>
      <cdr:x>0.33646</cdr:x>
      <cdr:y>0.81553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2575159" y="312250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0.68992</cdr:x>
      <cdr:y>0.89841</cdr:y>
    </cdr:from>
    <cdr:to>
      <cdr:x>0.76355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280640" y="2226780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0.24359</cdr:x>
      <cdr:y>0.9011</cdr:y>
    </cdr:from>
    <cdr:to>
      <cdr:x>0.31721</cdr:x>
      <cdr:y>0.97455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864475" y="2233433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0.33238</cdr:x>
      <cdr:y>0.06638</cdr:y>
    </cdr:from>
    <cdr:to>
      <cdr:x>0.33272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2543886" y="164279"/>
          <a:ext cx="2602" cy="17357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0.33457</cdr:x>
      <cdr:y>0.12603</cdr:y>
    </cdr:from>
    <cdr:to>
      <cdr:x>0.33531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2520985" y="291963"/>
          <a:ext cx="5576" cy="16009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0.68475</cdr:x>
      <cdr:y>0.88345</cdr:y>
    </cdr:from>
    <cdr:to>
      <cdr:x>0.75955</cdr:x>
      <cdr:y>0.96204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59626" y="2046641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0.24145</cdr:x>
      <cdr:y>0.88553</cdr:y>
    </cdr:from>
    <cdr:to>
      <cdr:x>0.31625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9367" y="2051463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0.3321</cdr:x>
      <cdr:y>0.03318</cdr:y>
    </cdr:from>
    <cdr:to>
      <cdr:x>0.33237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2502691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0.33688</cdr:x>
      <cdr:y>0.12458</cdr:y>
    </cdr:from>
    <cdr:to>
      <cdr:x>0.33707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2538422" y="291713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0.68693</cdr:x>
      <cdr:y>0.88627</cdr:y>
    </cdr:from>
    <cdr:to>
      <cdr:x>0.76174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76094" y="207520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0.24112</cdr:x>
      <cdr:y>0.89243</cdr:y>
    </cdr:from>
    <cdr:to>
      <cdr:x>0.31591</cdr:x>
      <cdr:y>0.97021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6845" y="208961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0.33348</cdr:x>
      <cdr:y>0.0319</cdr:y>
    </cdr:from>
    <cdr:to>
      <cdr:x>0.33458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2513120" y="55472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0.33419</cdr:x>
      <cdr:y>0.0987</cdr:y>
    </cdr:from>
    <cdr:to>
      <cdr:x>0.33477</cdr:x>
      <cdr:y>0.81423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2518180" y="254914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0.33479</cdr:x>
      <cdr:y>0.17985</cdr:y>
    </cdr:from>
    <cdr:to>
      <cdr:x>0.33547</cdr:x>
      <cdr:y>0.86302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2522687" y="481662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0.69046</cdr:x>
      <cdr:y>0.92954</cdr:y>
    </cdr:from>
    <cdr:to>
      <cdr:x>0.76526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02732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0.23961</cdr:x>
      <cdr:y>0.92955</cdr:y>
    </cdr:from>
    <cdr:to>
      <cdr:x>0.31439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5526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0.33342</cdr:x>
      <cdr:y>0.09369</cdr:y>
    </cdr:from>
    <cdr:to>
      <cdr:x>0.33351</cdr:x>
      <cdr:y>0.71702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2512378" y="305913"/>
          <a:ext cx="678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0.33392</cdr:x>
      <cdr:y>0.09654</cdr:y>
    </cdr:from>
    <cdr:to>
      <cdr:x>0.33482</cdr:x>
      <cdr:y>0.85416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2516132" y="249340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0.61572</cdr:x>
      <cdr:y>0.92585</cdr:y>
    </cdr:from>
    <cdr:to>
      <cdr:x>0.69052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39569" y="2391260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0.1712</cdr:x>
      <cdr:y>0.92586</cdr:y>
    </cdr:from>
    <cdr:to>
      <cdr:x>0.24599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290061" y="2391286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0.45766</cdr:x>
      <cdr:y>0.3335</cdr:y>
    </cdr:from>
    <cdr:to>
      <cdr:x>0.58716</cdr:x>
      <cdr:y>0.3945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3413" y="857682"/>
          <a:ext cx="776275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0.55418</cdr:x>
      <cdr:y>0.62983</cdr:y>
    </cdr:from>
    <cdr:to>
      <cdr:x>0.68368</cdr:x>
      <cdr:y>0.69082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1963" y="1619755"/>
          <a:ext cx="776275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0.33167</cdr:x>
      <cdr:y>0.09276</cdr:y>
    </cdr:from>
    <cdr:to>
      <cdr:x>0.33304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2467588" y="276509"/>
          <a:ext cx="1019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0.33359</cdr:x>
      <cdr:y>0.09524</cdr:y>
    </cdr:from>
    <cdr:to>
      <cdr:x>0.33558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2481872" y="245977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0.68792</cdr:x>
      <cdr:y>0.92585</cdr:y>
    </cdr:from>
    <cdr:to>
      <cdr:x>0.76364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18110" y="2391264"/>
          <a:ext cx="563354" cy="181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0.23924</cdr:x>
      <cdr:y>0.92955</cdr:y>
    </cdr:from>
    <cdr:to>
      <cdr:x>0.31495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79919" y="2400805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1473063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0.32837</cdr:x>
      <cdr:y>0.07264</cdr:y>
    </cdr:from>
    <cdr:to>
      <cdr:x>0.3301</cdr:x>
      <cdr:y>0.84916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2473758" y="274129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0.68574</cdr:x>
      <cdr:y>0.89995</cdr:y>
    </cdr:from>
    <cdr:to>
      <cdr:x>0.76058</cdr:x>
      <cdr:y>0.94818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65967" y="3396394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0.16509</cdr:x>
      <cdr:y>0.89618</cdr:y>
    </cdr:from>
    <cdr:to>
      <cdr:x>0.23992</cdr:x>
      <cdr:y>0.94442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243717" y="3382144"/>
          <a:ext cx="563727" cy="182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0.35246</cdr:x>
      <cdr:y>0.21118</cdr:y>
    </cdr:from>
    <cdr:to>
      <cdr:x>0.35248</cdr:x>
      <cdr:y>0.87566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2487700" y="647713"/>
          <a:ext cx="142" cy="203799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0.22311</cdr:x>
      <cdr:y>0.9286</cdr:y>
    </cdr:from>
    <cdr:to>
      <cdr:x>0.30292</cdr:x>
      <cdr:y>0.99068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574735" y="28480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0.69411</cdr:x>
      <cdr:y>0.9317</cdr:y>
    </cdr:from>
    <cdr:to>
      <cdr:x>0.77392</cdr:x>
      <cdr:y>0.99378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99058" y="2857570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0.66235</cdr:x>
      <cdr:y>0.91407</cdr:y>
    </cdr:from>
    <cdr:to>
      <cdr:x>0.74216</cdr:x>
      <cdr:y>0.97757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74864" y="27408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0.35243</cdr:x>
      <cdr:y>0.16519</cdr:y>
    </cdr:from>
    <cdr:to>
      <cdr:x>0.35261</cdr:x>
      <cdr:y>0.8507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2487485" y="495327"/>
          <a:ext cx="1271" cy="20554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0.25551</cdr:x>
      <cdr:y>0.91909</cdr:y>
    </cdr:from>
    <cdr:to>
      <cdr:x>0.33532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3431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2387653</xdr:colOff>
      <xdr:row>9</xdr:row>
      <xdr:rowOff>157713</xdr:rowOff>
    </xdr:from>
    <xdr:to>
      <xdr:col>4</xdr:col>
      <xdr:colOff>2387653</xdr:colOff>
      <xdr:row>21</xdr:row>
      <xdr:rowOff>108500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4245028" y="1662663"/>
          <a:ext cx="0" cy="18938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F16" sqref="F16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Septiembre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90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90</v>
      </c>
      <c r="E9" s="116" t="s">
        <v>91</v>
      </c>
      <c r="F9" s="117"/>
      <c r="G9" s="88"/>
    </row>
    <row r="10" spans="2:8" s="2" customFormat="1" ht="12.6" customHeight="1">
      <c r="B10" s="3"/>
      <c r="C10" s="114"/>
      <c r="D10" s="115" t="s">
        <v>90</v>
      </c>
      <c r="E10" s="116" t="s">
        <v>92</v>
      </c>
      <c r="F10" s="117"/>
      <c r="H10" s="118"/>
    </row>
    <row r="11" spans="2:8" s="2" customFormat="1" ht="12.6" customHeight="1">
      <c r="B11" s="3"/>
      <c r="C11" s="114"/>
      <c r="D11" s="115" t="s">
        <v>90</v>
      </c>
      <c r="E11" s="116" t="s">
        <v>93</v>
      </c>
      <c r="F11" s="117"/>
      <c r="H11" s="118"/>
    </row>
    <row r="12" spans="2:8" s="2" customFormat="1" ht="12.6" customHeight="1">
      <c r="B12" s="3"/>
      <c r="C12" s="114"/>
      <c r="D12" s="115" t="s">
        <v>90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90</v>
      </c>
      <c r="E13" s="116" t="s">
        <v>94</v>
      </c>
      <c r="F13" s="117"/>
    </row>
    <row r="14" spans="2:8" s="2" customFormat="1" ht="12.6" customHeight="1">
      <c r="B14" s="3"/>
      <c r="C14" s="114"/>
      <c r="D14" s="115" t="s">
        <v>90</v>
      </c>
      <c r="E14" s="116" t="s">
        <v>55</v>
      </c>
      <c r="F14" s="117"/>
    </row>
    <row r="15" spans="2:8" s="2" customFormat="1" ht="12.6" customHeight="1">
      <c r="B15" s="3"/>
      <c r="C15" s="114"/>
      <c r="D15" s="115" t="s">
        <v>90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90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90</v>
      </c>
      <c r="E17" s="116" t="s">
        <v>61</v>
      </c>
      <c r="F17" s="117"/>
    </row>
    <row r="18" spans="2:6" s="2" customFormat="1" ht="12.6" customHeight="1">
      <c r="B18" s="3"/>
      <c r="C18" s="114"/>
      <c r="D18" s="115" t="s">
        <v>90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90</v>
      </c>
      <c r="E19" s="116" t="s">
        <v>299</v>
      </c>
      <c r="F19" s="117"/>
    </row>
    <row r="20" spans="2:6" s="2" customFormat="1" ht="12.6" customHeight="1">
      <c r="B20" s="3"/>
      <c r="C20" s="114"/>
      <c r="D20" s="115" t="s">
        <v>90</v>
      </c>
      <c r="E20" s="116" t="s">
        <v>27</v>
      </c>
      <c r="F20" s="117"/>
    </row>
    <row r="21" spans="2:6" s="2" customFormat="1" ht="12.6" customHeight="1">
      <c r="B21" s="3"/>
      <c r="C21" s="114"/>
      <c r="D21" s="119" t="s">
        <v>90</v>
      </c>
      <c r="E21" s="116" t="s">
        <v>26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95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B36" sqref="B3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Septiembre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4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4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60</v>
      </c>
      <c r="F9" s="35"/>
      <c r="G9" s="35"/>
    </row>
    <row r="10" spans="1:38">
      <c r="B10" s="294"/>
      <c r="F10" s="35"/>
      <c r="G10" s="35"/>
    </row>
    <row r="11" spans="1:38">
      <c r="B11" s="294"/>
      <c r="F11" s="35"/>
      <c r="G11" s="35"/>
    </row>
    <row r="12" spans="1:38" s="34" customFormat="1">
      <c r="B12" s="294"/>
      <c r="F12" s="35"/>
      <c r="G12" s="35"/>
    </row>
    <row r="13" spans="1:38">
      <c r="B13" s="294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P25" sqref="P2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Septiembre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4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4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279</v>
      </c>
      <c r="F9" s="35"/>
      <c r="G9" s="35"/>
    </row>
    <row r="10" spans="1:37">
      <c r="B10" s="294"/>
      <c r="F10" s="35"/>
      <c r="G10" s="35"/>
    </row>
    <row r="11" spans="1:37" s="34" customFormat="1">
      <c r="B11" s="294"/>
      <c r="F11" s="35"/>
      <c r="G11" s="35"/>
    </row>
    <row r="12" spans="1:37">
      <c r="B12" s="294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Septiembre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4" t="s">
        <v>61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4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60</v>
      </c>
      <c r="F9" s="35"/>
      <c r="G9" s="35"/>
    </row>
    <row r="10" spans="1:37">
      <c r="B10" s="294"/>
      <c r="F10" s="35"/>
      <c r="G10" s="35"/>
    </row>
    <row r="11" spans="1:37" s="34" customFormat="1">
      <c r="B11" s="294"/>
      <c r="F11" s="35"/>
      <c r="G11" s="35"/>
    </row>
    <row r="12" spans="1:37">
      <c r="B12" s="294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P36" sqref="P3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Septiembre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60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4"/>
      <c r="F10" s="35"/>
      <c r="G10" s="35"/>
    </row>
    <row r="11" spans="1:38" s="34" customFormat="1" ht="12.75" customHeight="1">
      <c r="B11" s="294"/>
      <c r="F11" s="35"/>
      <c r="G11" s="35"/>
    </row>
    <row r="12" spans="1:38" ht="12.75" customHeight="1">
      <c r="B12" s="294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P29" sqref="P29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Septiembre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4" t="s">
        <v>299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4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94"/>
      <c r="F9" s="35"/>
      <c r="G9" s="35"/>
    </row>
    <row r="10" spans="1:38" ht="12.75" customHeight="1">
      <c r="B10" s="294"/>
      <c r="F10" s="35"/>
      <c r="G10" s="35"/>
    </row>
    <row r="11" spans="1:38" s="34" customFormat="1" ht="12.75" customHeight="1">
      <c r="B11" s="294"/>
      <c r="F11" s="35"/>
      <c r="G11" s="35"/>
    </row>
    <row r="12" spans="1:38" ht="12.75" customHeight="1">
      <c r="B12" s="294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R16" sqref="R16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Septiembre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4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4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60</v>
      </c>
      <c r="F9" s="35"/>
      <c r="G9" s="35"/>
    </row>
    <row r="10" spans="1:38" ht="12.75" customHeight="1">
      <c r="B10" s="294"/>
      <c r="F10" s="35"/>
      <c r="G10" s="35"/>
    </row>
    <row r="11" spans="1:38" s="34" customFormat="1" ht="12.75" customHeight="1">
      <c r="B11" s="294"/>
      <c r="F11" s="35"/>
      <c r="G11" s="35"/>
    </row>
    <row r="12" spans="1:38" ht="12.75" customHeight="1">
      <c r="B12" s="294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T35" sqref="T35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Septiembre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4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4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59</v>
      </c>
      <c r="F9" s="35"/>
      <c r="G9" s="35"/>
    </row>
    <row r="10" spans="1:37">
      <c r="B10" s="294"/>
      <c r="F10" s="35"/>
      <c r="G10" s="35"/>
    </row>
    <row r="11" spans="1:37" s="34" customFormat="1">
      <c r="B11" s="294"/>
      <c r="F11" s="35"/>
      <c r="G11" s="35"/>
    </row>
    <row r="12" spans="1:37">
      <c r="B12" s="294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64" zoomScale="96" zoomScaleNormal="96" workbookViewId="0">
      <selection activeCell="K93" sqref="K93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220</v>
      </c>
      <c r="C2" s="167"/>
      <c r="D2" s="167"/>
      <c r="E2" s="167"/>
    </row>
    <row r="3" spans="1:5">
      <c r="B3" s="168" t="s">
        <v>221</v>
      </c>
      <c r="C3" s="168" t="s">
        <v>222</v>
      </c>
      <c r="D3" s="168"/>
      <c r="E3" s="168" t="s">
        <v>223</v>
      </c>
    </row>
    <row r="4" spans="1:5">
      <c r="A4" s="169"/>
      <c r="B4" s="168"/>
      <c r="C4" s="168" t="s">
        <v>224</v>
      </c>
      <c r="D4" s="168" t="s">
        <v>225</v>
      </c>
      <c r="E4" s="168"/>
    </row>
    <row r="5" spans="1:5">
      <c r="A5" s="169">
        <v>1</v>
      </c>
      <c r="B5" s="170">
        <f>DATE(YEAR(Dat_01!A$2),MONTH(Dat_01!A$2),Dat_01!A8)</f>
        <v>44075</v>
      </c>
      <c r="C5" s="171">
        <f>Dat_01!C8</f>
        <v>53.46</v>
      </c>
      <c r="D5" s="171">
        <f>Dat_01!B8</f>
        <v>35</v>
      </c>
      <c r="E5" s="172">
        <f>Dat_01!AC8</f>
        <v>46.012499999999996</v>
      </c>
    </row>
    <row r="6" spans="1:5">
      <c r="A6" s="169">
        <v>2</v>
      </c>
      <c r="B6" s="170">
        <f>DATE(YEAR(Dat_01!A$2),MONTH(Dat_01!A$2),Dat_01!A9)</f>
        <v>44076</v>
      </c>
      <c r="C6" s="171">
        <f>Dat_01!C9</f>
        <v>52.18</v>
      </c>
      <c r="D6" s="171">
        <f>Dat_01!B9</f>
        <v>34.72</v>
      </c>
      <c r="E6" s="172">
        <f>Dat_01!AC9</f>
        <v>44.202500000000008</v>
      </c>
    </row>
    <row r="7" spans="1:5">
      <c r="A7" s="169">
        <v>3</v>
      </c>
      <c r="B7" s="170">
        <f>DATE(YEAR(Dat_01!A$2),MONTH(Dat_01!A$2),Dat_01!A10)</f>
        <v>44077</v>
      </c>
      <c r="C7" s="171">
        <f>Dat_01!C10</f>
        <v>55.01</v>
      </c>
      <c r="D7" s="171">
        <f>Dat_01!B10</f>
        <v>35.43</v>
      </c>
      <c r="E7" s="172">
        <f>Dat_01!AC10</f>
        <v>46.155833333333341</v>
      </c>
    </row>
    <row r="8" spans="1:5">
      <c r="A8" s="169">
        <v>4</v>
      </c>
      <c r="B8" s="170">
        <f>DATE(YEAR(Dat_01!A$2),MONTH(Dat_01!A$2),Dat_01!A11)</f>
        <v>44078</v>
      </c>
      <c r="C8" s="171">
        <f>Dat_01!C11</f>
        <v>51.64</v>
      </c>
      <c r="D8" s="171">
        <f>Dat_01!B11</f>
        <v>32.68</v>
      </c>
      <c r="E8" s="172">
        <f>Dat_01!AC11</f>
        <v>43.973333333333322</v>
      </c>
    </row>
    <row r="9" spans="1:5">
      <c r="A9" s="169">
        <v>5</v>
      </c>
      <c r="B9" s="170">
        <f>DATE(YEAR(Dat_01!A$2),MONTH(Dat_01!A$2),Dat_01!A12)</f>
        <v>44079</v>
      </c>
      <c r="C9" s="171">
        <f>Dat_01!C12</f>
        <v>43.08</v>
      </c>
      <c r="D9" s="171">
        <f>Dat_01!B12</f>
        <v>30.04</v>
      </c>
      <c r="E9" s="172">
        <f>Dat_01!AC12</f>
        <v>35.202499999999993</v>
      </c>
    </row>
    <row r="10" spans="1:5">
      <c r="A10" s="169">
        <v>6</v>
      </c>
      <c r="B10" s="170">
        <f>DATE(YEAR(Dat_01!A$2),MONTH(Dat_01!A$2),Dat_01!A13)</f>
        <v>44080</v>
      </c>
      <c r="C10" s="171">
        <f>Dat_01!C13</f>
        <v>46.75</v>
      </c>
      <c r="D10" s="171">
        <f>Dat_01!B13</f>
        <v>23.27</v>
      </c>
      <c r="E10" s="172">
        <f>Dat_01!AC13</f>
        <v>31.673749999999998</v>
      </c>
    </row>
    <row r="11" spans="1:5">
      <c r="A11" s="169">
        <v>7</v>
      </c>
      <c r="B11" s="170">
        <f>DATE(YEAR(Dat_01!A$2),MONTH(Dat_01!A$2),Dat_01!A14)</f>
        <v>44081</v>
      </c>
      <c r="C11" s="171">
        <f>Dat_01!C14</f>
        <v>50.64</v>
      </c>
      <c r="D11" s="171">
        <f>Dat_01!B14</f>
        <v>30.53</v>
      </c>
      <c r="E11" s="172">
        <f>Dat_01!AC14</f>
        <v>39.528333333333329</v>
      </c>
    </row>
    <row r="12" spans="1:5">
      <c r="A12" s="169">
        <v>8</v>
      </c>
      <c r="B12" s="170">
        <f>DATE(YEAR(Dat_01!A$2),MONTH(Dat_01!A$2),Dat_01!A15)</f>
        <v>44082</v>
      </c>
      <c r="C12" s="171">
        <f>Dat_01!C15</f>
        <v>52.26</v>
      </c>
      <c r="D12" s="171">
        <f>Dat_01!B15</f>
        <v>30.55</v>
      </c>
      <c r="E12" s="172">
        <f>Dat_01!AC15</f>
        <v>41.535833333333336</v>
      </c>
    </row>
    <row r="13" spans="1:5">
      <c r="A13" s="169">
        <v>9</v>
      </c>
      <c r="B13" s="170">
        <f>DATE(YEAR(Dat_01!A$2),MONTH(Dat_01!A$2),Dat_01!A16)</f>
        <v>44083</v>
      </c>
      <c r="C13" s="171">
        <f>Dat_01!C16</f>
        <v>51.45</v>
      </c>
      <c r="D13" s="171">
        <f>Dat_01!B16</f>
        <v>34.770000000000003</v>
      </c>
      <c r="E13" s="172">
        <f>Dat_01!AC16</f>
        <v>46.07916666666668</v>
      </c>
    </row>
    <row r="14" spans="1:5">
      <c r="A14" s="169">
        <v>10</v>
      </c>
      <c r="B14" s="170">
        <f>DATE(YEAR(Dat_01!A$2),MONTH(Dat_01!A$2),Dat_01!A17)</f>
        <v>44084</v>
      </c>
      <c r="C14" s="171">
        <f>Dat_01!C17</f>
        <v>50.52</v>
      </c>
      <c r="D14" s="171">
        <f>Dat_01!B17</f>
        <v>34.4</v>
      </c>
      <c r="E14" s="172">
        <f>Dat_01!AC17</f>
        <v>45.097916666666663</v>
      </c>
    </row>
    <row r="15" spans="1:5">
      <c r="A15" s="169">
        <v>11</v>
      </c>
      <c r="B15" s="170">
        <f>DATE(YEAR(Dat_01!A$2),MONTH(Dat_01!A$2),Dat_01!A18)</f>
        <v>44085</v>
      </c>
      <c r="C15" s="171">
        <f>Dat_01!C18</f>
        <v>52.05</v>
      </c>
      <c r="D15" s="171">
        <f>Dat_01!B18</f>
        <v>36.79</v>
      </c>
      <c r="E15" s="172">
        <f>Dat_01!AC18</f>
        <v>46.962499999999984</v>
      </c>
    </row>
    <row r="16" spans="1:5">
      <c r="A16" s="169">
        <v>12</v>
      </c>
      <c r="B16" s="170">
        <f>DATE(YEAR(Dat_01!A$2),MONTH(Dat_01!A$2),Dat_01!A19)</f>
        <v>44086</v>
      </c>
      <c r="C16" s="171">
        <f>Dat_01!C19</f>
        <v>49.98</v>
      </c>
      <c r="D16" s="171">
        <f>Dat_01!B19</f>
        <v>36</v>
      </c>
      <c r="E16" s="172">
        <f>Dat_01!AC19</f>
        <v>40.386249999999997</v>
      </c>
    </row>
    <row r="17" spans="1:5">
      <c r="A17" s="169">
        <v>13</v>
      </c>
      <c r="B17" s="170">
        <f>DATE(YEAR(Dat_01!A$2),MONTH(Dat_01!A$2),Dat_01!A20)</f>
        <v>44087</v>
      </c>
      <c r="C17" s="171">
        <f>Dat_01!C20</f>
        <v>50.52</v>
      </c>
      <c r="D17" s="171">
        <f>Dat_01!B20</f>
        <v>30.13</v>
      </c>
      <c r="E17" s="172">
        <f>Dat_01!AC20</f>
        <v>35.060416666666669</v>
      </c>
    </row>
    <row r="18" spans="1:5">
      <c r="A18" s="169">
        <v>14</v>
      </c>
      <c r="B18" s="170">
        <f>DATE(YEAR(Dat_01!A$2),MONTH(Dat_01!A$2),Dat_01!A21)</f>
        <v>44088</v>
      </c>
      <c r="C18" s="171">
        <f>Dat_01!C21</f>
        <v>53.01</v>
      </c>
      <c r="D18" s="171">
        <f>Dat_01!B21</f>
        <v>32.32</v>
      </c>
      <c r="E18" s="172">
        <f>Dat_01!AC21</f>
        <v>43.491250000000001</v>
      </c>
    </row>
    <row r="19" spans="1:5">
      <c r="A19" s="169">
        <v>15</v>
      </c>
      <c r="B19" s="170">
        <f>DATE(YEAR(Dat_01!A$2),MONTH(Dat_01!A$2),Dat_01!A22)</f>
        <v>44089</v>
      </c>
      <c r="C19" s="171">
        <f>Dat_01!C22</f>
        <v>56.83</v>
      </c>
      <c r="D19" s="171">
        <f>Dat_01!B22</f>
        <v>37.770000000000003</v>
      </c>
      <c r="E19" s="172">
        <f>Dat_01!AC22</f>
        <v>48.902083333333337</v>
      </c>
    </row>
    <row r="20" spans="1:5">
      <c r="A20" s="169">
        <v>16</v>
      </c>
      <c r="B20" s="170">
        <f>DATE(YEAR(Dat_01!A$2),MONTH(Dat_01!A$2),Dat_01!A23)</f>
        <v>44090</v>
      </c>
      <c r="C20" s="171">
        <f>Dat_01!C23</f>
        <v>54.92</v>
      </c>
      <c r="D20" s="171">
        <f>Dat_01!B23</f>
        <v>42.72</v>
      </c>
      <c r="E20" s="172">
        <f>Dat_01!AC23</f>
        <v>51.048333333333325</v>
      </c>
    </row>
    <row r="21" spans="1:5">
      <c r="A21" s="169">
        <v>17</v>
      </c>
      <c r="B21" s="170">
        <f>DATE(YEAR(Dat_01!A$2),MONTH(Dat_01!A$2),Dat_01!A24)</f>
        <v>44091</v>
      </c>
      <c r="C21" s="171">
        <f>Dat_01!C24</f>
        <v>54.04</v>
      </c>
      <c r="D21" s="171">
        <f>Dat_01!B24</f>
        <v>34.520000000000003</v>
      </c>
      <c r="E21" s="172">
        <f>Dat_01!AC24</f>
        <v>47.106249999999989</v>
      </c>
    </row>
    <row r="22" spans="1:5">
      <c r="A22" s="169">
        <v>18</v>
      </c>
      <c r="B22" s="170">
        <f>DATE(YEAR(Dat_01!A$2),MONTH(Dat_01!A$2),Dat_01!A25)</f>
        <v>44092</v>
      </c>
      <c r="C22" s="171">
        <f>Dat_01!C25</f>
        <v>52.19</v>
      </c>
      <c r="D22" s="171">
        <f>Dat_01!B25</f>
        <v>34.19</v>
      </c>
      <c r="E22" s="172">
        <f>Dat_01!AC25</f>
        <v>43.383749999999999</v>
      </c>
    </row>
    <row r="23" spans="1:5">
      <c r="A23" s="169">
        <v>19</v>
      </c>
      <c r="B23" s="170">
        <f>DATE(YEAR(Dat_01!A$2),MONTH(Dat_01!A$2),Dat_01!A26)</f>
        <v>44093</v>
      </c>
      <c r="C23" s="171">
        <f>Dat_01!C26</f>
        <v>51.05</v>
      </c>
      <c r="D23" s="171">
        <f>Dat_01!B26</f>
        <v>34.03</v>
      </c>
      <c r="E23" s="172">
        <f>Dat_01!AC26</f>
        <v>39.337083333333332</v>
      </c>
    </row>
    <row r="24" spans="1:5">
      <c r="A24" s="169">
        <v>20</v>
      </c>
      <c r="B24" s="170">
        <f>DATE(YEAR(Dat_01!A$2),MONTH(Dat_01!A$2),Dat_01!A27)</f>
        <v>44094</v>
      </c>
      <c r="C24" s="171">
        <f>Dat_01!C27</f>
        <v>51.91</v>
      </c>
      <c r="D24" s="171">
        <f>Dat_01!B27</f>
        <v>32.950000000000003</v>
      </c>
      <c r="E24" s="172">
        <f>Dat_01!AC27</f>
        <v>39.173750000000005</v>
      </c>
    </row>
    <row r="25" spans="1:5">
      <c r="A25" s="169">
        <v>21</v>
      </c>
      <c r="B25" s="170">
        <f>DATE(YEAR(Dat_01!A$2),MONTH(Dat_01!A$2),Dat_01!A28)</f>
        <v>44095</v>
      </c>
      <c r="C25" s="171">
        <f>Dat_01!C28</f>
        <v>58.89</v>
      </c>
      <c r="D25" s="171">
        <f>Dat_01!B28</f>
        <v>36.5</v>
      </c>
      <c r="E25" s="172">
        <f>Dat_01!AC28</f>
        <v>49.256250000000001</v>
      </c>
    </row>
    <row r="26" spans="1:5">
      <c r="A26" s="169">
        <v>22</v>
      </c>
      <c r="B26" s="170">
        <f>DATE(YEAR(Dat_01!A$2),MONTH(Dat_01!A$2),Dat_01!A29)</f>
        <v>44096</v>
      </c>
      <c r="C26" s="171">
        <f>Dat_01!C29</f>
        <v>55.83</v>
      </c>
      <c r="D26" s="171">
        <f>Dat_01!B29</f>
        <v>43.59</v>
      </c>
      <c r="E26" s="172">
        <f>Dat_01!AC29</f>
        <v>50.666666666666679</v>
      </c>
    </row>
    <row r="27" spans="1:5">
      <c r="A27" s="169">
        <v>23</v>
      </c>
      <c r="B27" s="170">
        <f>DATE(YEAR(Dat_01!A$2),MONTH(Dat_01!A$2),Dat_01!A30)</f>
        <v>44097</v>
      </c>
      <c r="C27" s="171">
        <f>Dat_01!C30</f>
        <v>52.99</v>
      </c>
      <c r="D27" s="171">
        <f>Dat_01!B30</f>
        <v>36.47</v>
      </c>
      <c r="E27" s="172">
        <f>Dat_01!AC30</f>
        <v>44.976666666666681</v>
      </c>
    </row>
    <row r="28" spans="1:5">
      <c r="A28" s="169">
        <v>24</v>
      </c>
      <c r="B28" s="170">
        <f>DATE(YEAR(Dat_01!A$2),MONTH(Dat_01!A$2),Dat_01!A31)</f>
        <v>44098</v>
      </c>
      <c r="C28" s="171">
        <f>Dat_01!C31</f>
        <v>52.89</v>
      </c>
      <c r="D28" s="171">
        <f>Dat_01!B31</f>
        <v>31.7</v>
      </c>
      <c r="E28" s="172">
        <f>Dat_01!AC31</f>
        <v>39.716666666666676</v>
      </c>
    </row>
    <row r="29" spans="1:5">
      <c r="A29" s="169">
        <v>25</v>
      </c>
      <c r="B29" s="170">
        <f>DATE(YEAR(Dat_01!A$2),MONTH(Dat_01!A$2),Dat_01!A32)</f>
        <v>44099</v>
      </c>
      <c r="C29" s="171">
        <f>Dat_01!C32</f>
        <v>47</v>
      </c>
      <c r="D29" s="171">
        <f>Dat_01!B32</f>
        <v>19.05</v>
      </c>
      <c r="E29" s="172">
        <f>Dat_01!AC32</f>
        <v>26.885833333333338</v>
      </c>
    </row>
    <row r="30" spans="1:5">
      <c r="A30" s="169">
        <v>26</v>
      </c>
      <c r="B30" s="170">
        <f>DATE(YEAR(Dat_01!A$2),MONTH(Dat_01!A$2),Dat_01!A33)</f>
        <v>44100</v>
      </c>
      <c r="C30" s="171">
        <f>Dat_01!C33</f>
        <v>41.25</v>
      </c>
      <c r="D30" s="171">
        <f>Dat_01!B33</f>
        <v>19.600000000000001</v>
      </c>
      <c r="E30" s="172">
        <f>Dat_01!AC33</f>
        <v>29.247083333333332</v>
      </c>
    </row>
    <row r="31" spans="1:5">
      <c r="A31" s="169">
        <v>27</v>
      </c>
      <c r="B31" s="170">
        <f>DATE(YEAR(Dat_01!A$2),MONTH(Dat_01!A$2),Dat_01!A34)</f>
        <v>44101</v>
      </c>
      <c r="C31" s="171">
        <f>Dat_01!C34</f>
        <v>46.48</v>
      </c>
      <c r="D31" s="171">
        <f>Dat_01!B34</f>
        <v>12</v>
      </c>
      <c r="E31" s="172">
        <f>Dat_01!AC34</f>
        <v>24.722083333333334</v>
      </c>
    </row>
    <row r="32" spans="1:5">
      <c r="A32" s="169">
        <v>28</v>
      </c>
      <c r="B32" s="170">
        <f>DATE(YEAR(Dat_01!A$2),MONTH(Dat_01!A$2),Dat_01!A35)</f>
        <v>44102</v>
      </c>
      <c r="C32" s="171">
        <f>Dat_01!C35</f>
        <v>55.82</v>
      </c>
      <c r="D32" s="171">
        <f>Dat_01!B35</f>
        <v>28.6</v>
      </c>
      <c r="E32" s="172">
        <f>Dat_01!AC35</f>
        <v>41.432500000000005</v>
      </c>
    </row>
    <row r="33" spans="1:10">
      <c r="A33" s="169">
        <v>29</v>
      </c>
      <c r="B33" s="170">
        <f>DATE(YEAR(Dat_01!A$2),MONTH(Dat_01!A$2),Dat_01!A36)</f>
        <v>44103</v>
      </c>
      <c r="C33" s="171">
        <f>Dat_01!C36</f>
        <v>61.14</v>
      </c>
      <c r="D33" s="171">
        <f>Dat_01!B36</f>
        <v>34.79</v>
      </c>
      <c r="E33" s="172">
        <f>Dat_01!AC36</f>
        <v>48.348749999999988</v>
      </c>
      <c r="H33" s="224"/>
      <c r="I33" s="224"/>
    </row>
    <row r="34" spans="1:10">
      <c r="A34" s="169">
        <v>30</v>
      </c>
      <c r="B34" s="170">
        <f>DATE(YEAR(Dat_01!A$2),MONTH(Dat_01!A$2),Dat_01!A37)</f>
        <v>44104</v>
      </c>
      <c r="C34" s="171">
        <f>Dat_01!C37</f>
        <v>57.01</v>
      </c>
      <c r="D34" s="171">
        <f>Dat_01!B37</f>
        <v>37.53</v>
      </c>
      <c r="E34" s="172">
        <f>Dat_01!AC37</f>
        <v>49.146666666666654</v>
      </c>
    </row>
    <row r="35" spans="1:10">
      <c r="A35" s="169">
        <v>31</v>
      </c>
      <c r="B35" s="170">
        <f>DATE(YEAR(Dat_01!A$2),MONTH(Dat_01!A$2),Dat_01!A38)</f>
        <v>44074</v>
      </c>
      <c r="C35" s="171">
        <f>Dat_01!C38</f>
        <v>0</v>
      </c>
      <c r="D35" s="171">
        <f>Dat_01!B38</f>
        <v>0</v>
      </c>
      <c r="E35" s="172" t="e">
        <f>Dat_01!AC38</f>
        <v>#DIV/0!</v>
      </c>
    </row>
    <row r="36" spans="1:10">
      <c r="A36" s="169"/>
      <c r="B36" s="168" t="s">
        <v>96</v>
      </c>
      <c r="C36" s="168" t="s">
        <v>97</v>
      </c>
      <c r="D36" s="168" t="s">
        <v>97</v>
      </c>
      <c r="E36" s="172" t="e">
        <f>AVERAGE(E5:E35)</f>
        <v>#DIV/0!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226</v>
      </c>
      <c r="E39" s="172">
        <f>AVERAGE(Dat_01!E8:AB38)</f>
        <v>41.957083333333323</v>
      </c>
      <c r="F39" s="223">
        <v>42.11</v>
      </c>
      <c r="G39" s="217">
        <f>(E39/F39-1)</f>
        <v>-3.631362305074215E-3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227</v>
      </c>
    </row>
    <row r="43" spans="1:10">
      <c r="A43" s="169"/>
      <c r="B43" s="16"/>
      <c r="C43" s="297" t="s">
        <v>21</v>
      </c>
      <c r="D43" s="297" t="s">
        <v>44</v>
      </c>
      <c r="E43" s="297" t="s">
        <v>45</v>
      </c>
      <c r="F43" s="297" t="s">
        <v>46</v>
      </c>
      <c r="G43" s="297" t="s">
        <v>25</v>
      </c>
      <c r="H43" s="297" t="s">
        <v>47</v>
      </c>
      <c r="I43" s="297" t="s">
        <v>48</v>
      </c>
      <c r="J43" s="297" t="s">
        <v>49</v>
      </c>
    </row>
    <row r="44" spans="1:10">
      <c r="A44" s="169"/>
      <c r="B44" s="17"/>
      <c r="C44" s="298"/>
      <c r="D44" s="298"/>
      <c r="E44" s="298"/>
      <c r="F44" s="298"/>
      <c r="G44" s="298"/>
      <c r="H44" s="298"/>
      <c r="I44" s="298"/>
      <c r="J44" s="298"/>
    </row>
    <row r="45" spans="1:10">
      <c r="A45" s="270" t="s">
        <v>9</v>
      </c>
      <c r="B45" s="247" t="str">
        <f>Dat_01!B343</f>
        <v>SEP-19</v>
      </c>
      <c r="C45" s="54">
        <f>Dat_01!C343</f>
        <v>33.426054705609644</v>
      </c>
      <c r="D45" s="54">
        <f>Dat_01!D343</f>
        <v>1.52990264255911</v>
      </c>
      <c r="E45" s="54">
        <f>Dat_01!E343</f>
        <v>0</v>
      </c>
      <c r="F45" s="54">
        <f>Dat_01!F343</f>
        <v>0</v>
      </c>
      <c r="G45" s="54">
        <f>Dat_01!G343</f>
        <v>35.326842837273993</v>
      </c>
      <c r="H45" s="54">
        <f>Dat_01!H343</f>
        <v>3.1757070004636074</v>
      </c>
      <c r="I45" s="54">
        <f>Dat_01!I343</f>
        <v>0</v>
      </c>
      <c r="J45" s="54">
        <f>Dat_01!J343</f>
        <v>26.541492814093647</v>
      </c>
    </row>
    <row r="46" spans="1:10">
      <c r="A46" s="270" t="s">
        <v>9</v>
      </c>
      <c r="B46" s="247" t="str">
        <f>Dat_01!B344</f>
        <v>OCT-19</v>
      </c>
      <c r="C46" s="54">
        <f>Dat_01!C344</f>
        <v>34.791386271870792</v>
      </c>
      <c r="D46" s="54">
        <f>Dat_01!D344</f>
        <v>1.9515477792732168</v>
      </c>
      <c r="E46" s="54">
        <f>Dat_01!E344</f>
        <v>0</v>
      </c>
      <c r="F46" s="54">
        <f>Dat_01!F344</f>
        <v>0</v>
      </c>
      <c r="G46" s="54">
        <f>Dat_01!G344</f>
        <v>25.011215791834907</v>
      </c>
      <c r="H46" s="54">
        <f>Dat_01!H344</f>
        <v>12.24764468371467</v>
      </c>
      <c r="I46" s="54">
        <f>Dat_01!I344</f>
        <v>0</v>
      </c>
      <c r="J46" s="54">
        <f>Dat_01!J344</f>
        <v>25.998205473306417</v>
      </c>
    </row>
    <row r="47" spans="1:10">
      <c r="A47" s="270" t="s">
        <v>8</v>
      </c>
      <c r="B47" s="247" t="str">
        <f>Dat_01!B345</f>
        <v>NOV-19</v>
      </c>
      <c r="C47" s="54">
        <f>Dat_01!C345</f>
        <v>34.979137691237838</v>
      </c>
      <c r="D47" s="54">
        <f>Dat_01!D345</f>
        <v>4.9374130737134907</v>
      </c>
      <c r="E47" s="54">
        <f>Dat_01!E345</f>
        <v>0</v>
      </c>
      <c r="F47" s="54">
        <f>Dat_01!F345</f>
        <v>0</v>
      </c>
      <c r="G47" s="54">
        <f>Dat_01!G345</f>
        <v>22.021325915623549</v>
      </c>
      <c r="H47" s="54">
        <f>Dat_01!H345</f>
        <v>3.8247566063977745</v>
      </c>
      <c r="I47" s="54">
        <f>Dat_01!I345</f>
        <v>0</v>
      </c>
      <c r="J47" s="54">
        <f>Dat_01!J345</f>
        <v>34.237366713027356</v>
      </c>
    </row>
    <row r="48" spans="1:10">
      <c r="A48" s="270" t="s">
        <v>10</v>
      </c>
      <c r="B48" s="247" t="str">
        <f>Dat_01!B346</f>
        <v>DIC-19</v>
      </c>
      <c r="C48" s="54">
        <f>Dat_01!C346</f>
        <v>30.327501121579175</v>
      </c>
      <c r="D48" s="54">
        <f>Dat_01!D346</f>
        <v>11.372812920592194</v>
      </c>
      <c r="E48" s="54">
        <f>Dat_01!E346</f>
        <v>0</v>
      </c>
      <c r="F48" s="54">
        <f>Dat_01!F346</f>
        <v>0.26917900403768508</v>
      </c>
      <c r="G48" s="54">
        <f>Dat_01!G346</f>
        <v>16.778824585015702</v>
      </c>
      <c r="H48" s="54">
        <f>Dat_01!H346</f>
        <v>6.9986541049798108</v>
      </c>
      <c r="I48" s="54">
        <f>Dat_01!I346</f>
        <v>0</v>
      </c>
      <c r="J48" s="54">
        <f>Dat_01!J346</f>
        <v>34.253028263795429</v>
      </c>
    </row>
    <row r="49" spans="1:12">
      <c r="A49" s="270" t="s">
        <v>11</v>
      </c>
      <c r="B49" s="247" t="str">
        <f>Dat_01!B347</f>
        <v>ENE-20</v>
      </c>
      <c r="C49" s="54">
        <f>Dat_01!C347</f>
        <v>41.004934948407353</v>
      </c>
      <c r="D49" s="54">
        <f>Dat_01!D347</f>
        <v>7.2005383580080755</v>
      </c>
      <c r="E49" s="54">
        <f>Dat_01!E347</f>
        <v>0</v>
      </c>
      <c r="F49" s="54">
        <f>Dat_01!F347</f>
        <v>0.13458950201884254</v>
      </c>
      <c r="G49" s="54">
        <f>Dat_01!G347</f>
        <v>21.220278151637505</v>
      </c>
      <c r="H49" s="54">
        <f>Dat_01!H347</f>
        <v>4.419021982951997</v>
      </c>
      <c r="I49" s="54">
        <f>Dat_01!I347</f>
        <v>0</v>
      </c>
      <c r="J49" s="54">
        <f>Dat_01!J347</f>
        <v>26.020637056976227</v>
      </c>
    </row>
    <row r="50" spans="1:12">
      <c r="A50" s="270" t="s">
        <v>12</v>
      </c>
      <c r="B50" s="247" t="str">
        <f>Dat_01!B348</f>
        <v>FEB-20</v>
      </c>
      <c r="C50" s="54">
        <f>Dat_01!C348</f>
        <v>50.287769784172667</v>
      </c>
      <c r="D50" s="54">
        <f>Dat_01!D348</f>
        <v>5.7074340527577938</v>
      </c>
      <c r="E50" s="54">
        <f>Dat_01!E348</f>
        <v>0</v>
      </c>
      <c r="F50" s="54">
        <f>Dat_01!F348</f>
        <v>0</v>
      </c>
      <c r="G50" s="54">
        <f>Dat_01!G348</f>
        <v>19.784172661870503</v>
      </c>
      <c r="H50" s="54">
        <f>Dat_01!H348</f>
        <v>5.8273381294964031</v>
      </c>
      <c r="I50" s="54">
        <f>Dat_01!I348</f>
        <v>0</v>
      </c>
      <c r="J50" s="54">
        <f>Dat_01!J348</f>
        <v>18.393285371702635</v>
      </c>
    </row>
    <row r="51" spans="1:12">
      <c r="A51" s="270" t="s">
        <v>13</v>
      </c>
      <c r="B51" s="247" t="str">
        <f>Dat_01!B349</f>
        <v>MAR-20</v>
      </c>
      <c r="C51" s="54">
        <f>Dat_01!C349</f>
        <v>49.202605570530096</v>
      </c>
      <c r="D51" s="54">
        <f>Dat_01!D349</f>
        <v>6.7273135669362079</v>
      </c>
      <c r="E51" s="54">
        <f>Dat_01!E349</f>
        <v>0</v>
      </c>
      <c r="F51" s="54">
        <f>Dat_01!F349</f>
        <v>0</v>
      </c>
      <c r="G51" s="54">
        <f>Dat_01!G349</f>
        <v>11.983378256963164</v>
      </c>
      <c r="H51" s="54">
        <f>Dat_01!H349</f>
        <v>0.53908355795148255</v>
      </c>
      <c r="I51" s="54">
        <f>Dat_01!I349</f>
        <v>0</v>
      </c>
      <c r="J51" s="54">
        <f>Dat_01!J349</f>
        <v>31.547619047619047</v>
      </c>
    </row>
    <row r="52" spans="1:12">
      <c r="A52" s="270" t="s">
        <v>5</v>
      </c>
      <c r="B52" s="247" t="str">
        <f>Dat_01!B350</f>
        <v>ABR-20</v>
      </c>
      <c r="C52" s="54">
        <f>Dat_01!C350</f>
        <v>36.555401019935104</v>
      </c>
      <c r="D52" s="54">
        <f>Dat_01!D350</f>
        <v>9.8748261474269814</v>
      </c>
      <c r="E52" s="54">
        <f>Dat_01!E350</f>
        <v>0</v>
      </c>
      <c r="F52" s="54">
        <f>Dat_01!F350</f>
        <v>0</v>
      </c>
      <c r="G52" s="54">
        <f>Dat_01!G350</f>
        <v>8.1363004172461757</v>
      </c>
      <c r="H52" s="54">
        <f>Dat_01!H350</f>
        <v>2.8975428836346779</v>
      </c>
      <c r="I52" s="54">
        <f>Dat_01!I350</f>
        <v>0</v>
      </c>
      <c r="J52" s="54">
        <f>Dat_01!J350</f>
        <v>42.535929531757063</v>
      </c>
    </row>
    <row r="53" spans="1:12">
      <c r="A53" s="270" t="s">
        <v>6</v>
      </c>
      <c r="B53" s="247" t="str">
        <f>Dat_01!B351</f>
        <v>MAY-20</v>
      </c>
      <c r="C53" s="54">
        <f>Dat_01!C351</f>
        <v>49.282189322566175</v>
      </c>
      <c r="D53" s="54">
        <f>Dat_01!D351</f>
        <v>10.206370569762226</v>
      </c>
      <c r="E53" s="54">
        <f>Dat_01!E351</f>
        <v>0</v>
      </c>
      <c r="F53" s="54">
        <f>Dat_01!F351</f>
        <v>0</v>
      </c>
      <c r="G53" s="54">
        <f>Dat_01!G351</f>
        <v>11.081202332884702</v>
      </c>
      <c r="H53" s="54">
        <f>Dat_01!H351</f>
        <v>0.13458950201884254</v>
      </c>
      <c r="I53" s="54">
        <f>Dat_01!I351</f>
        <v>0</v>
      </c>
      <c r="J53" s="54">
        <f>Dat_01!J351</f>
        <v>29.295648272768055</v>
      </c>
    </row>
    <row r="54" spans="1:12">
      <c r="A54" s="270" t="s">
        <v>7</v>
      </c>
      <c r="B54" s="247" t="str">
        <f>Dat_01!B352</f>
        <v>JUN-20</v>
      </c>
      <c r="C54" s="54">
        <f>Dat_01!C352</f>
        <v>45.155308298562815</v>
      </c>
      <c r="D54" s="54">
        <f>Dat_01!D352</f>
        <v>5.8878071395456644</v>
      </c>
      <c r="E54" s="54">
        <f>Dat_01!E352</f>
        <v>0</v>
      </c>
      <c r="F54" s="54">
        <f>Dat_01!F352</f>
        <v>0</v>
      </c>
      <c r="G54" s="54">
        <f>Dat_01!G352</f>
        <v>26.402410755679185</v>
      </c>
      <c r="H54" s="54">
        <f>Dat_01!H352</f>
        <v>0</v>
      </c>
      <c r="I54" s="54">
        <f>Dat_01!I352</f>
        <v>0</v>
      </c>
      <c r="J54" s="54">
        <f>Dat_01!J352</f>
        <v>22.554473806212336</v>
      </c>
    </row>
    <row r="55" spans="1:12">
      <c r="A55" s="270" t="s">
        <v>8</v>
      </c>
      <c r="B55" s="247" t="str">
        <f>Dat_01!B353</f>
        <v>JUL-20</v>
      </c>
      <c r="C55" s="54">
        <f>Dat_01!C353</f>
        <v>33.804396590399278</v>
      </c>
      <c r="D55" s="54">
        <f>Dat_01!D353</f>
        <v>3.4768954688200986</v>
      </c>
      <c r="E55" s="54">
        <f>Dat_01!E353</f>
        <v>0</v>
      </c>
      <c r="F55" s="54">
        <f>Dat_01!F353</f>
        <v>0</v>
      </c>
      <c r="G55" s="54">
        <f>Dat_01!G353</f>
        <v>42.687303723642891</v>
      </c>
      <c r="H55" s="54">
        <f>Dat_01!H353</f>
        <v>1.6823687752355316</v>
      </c>
      <c r="I55" s="54">
        <f>Dat_01!I353</f>
        <v>0</v>
      </c>
      <c r="J55" s="54">
        <f>Dat_01!J353</f>
        <v>18.349035441902199</v>
      </c>
    </row>
    <row r="56" spans="1:12">
      <c r="A56" s="270" t="s">
        <v>7</v>
      </c>
      <c r="B56" s="247" t="str">
        <f>Dat_01!B354</f>
        <v>AGO-20</v>
      </c>
      <c r="C56" s="54">
        <f>Dat_01!C354</f>
        <v>34.656796769851951</v>
      </c>
      <c r="D56" s="54">
        <f>Dat_01!D354</f>
        <v>5.3835800807537009</v>
      </c>
      <c r="E56" s="54">
        <f>Dat_01!E354</f>
        <v>0</v>
      </c>
      <c r="F56" s="54">
        <f>Dat_01!F354</f>
        <v>0</v>
      </c>
      <c r="G56" s="54">
        <f>Dat_01!G354</f>
        <v>29.138627187079408</v>
      </c>
      <c r="H56" s="54">
        <f>Dat_01!H354</f>
        <v>4.9125168236877519</v>
      </c>
      <c r="I56" s="54">
        <f>Dat_01!I354</f>
        <v>0</v>
      </c>
      <c r="J56" s="54">
        <f>Dat_01!J354</f>
        <v>25.90847913862719</v>
      </c>
    </row>
    <row r="57" spans="1:12">
      <c r="A57" s="270" t="s">
        <v>9</v>
      </c>
      <c r="B57" s="56" t="str">
        <f>Dat_01!B355</f>
        <v>SEP-20</v>
      </c>
      <c r="C57" s="57">
        <f>Dat_01!C355</f>
        <v>36.833565136764022</v>
      </c>
      <c r="D57" s="57">
        <f>Dat_01!D355</f>
        <v>9.4112192860454336</v>
      </c>
      <c r="E57" s="57">
        <f>Dat_01!E355</f>
        <v>0</v>
      </c>
      <c r="F57" s="57">
        <f>Dat_01!F355</f>
        <v>0.41724617524339358</v>
      </c>
      <c r="G57" s="57">
        <f>Dat_01!G355</f>
        <v>25.19703291608716</v>
      </c>
      <c r="H57" s="57">
        <f>Dat_01!H355</f>
        <v>5.563282336578582</v>
      </c>
      <c r="I57" s="57">
        <f>Dat_01!I355</f>
        <v>0</v>
      </c>
      <c r="J57" s="57">
        <f>Dat_01!J355</f>
        <v>22.577654149281408</v>
      </c>
    </row>
    <row r="58" spans="1:12">
      <c r="A58" s="259"/>
    </row>
    <row r="59" spans="1:12">
      <c r="A59" s="259"/>
      <c r="B59" s="126" t="s">
        <v>86</v>
      </c>
    </row>
    <row r="60" spans="1:12">
      <c r="B60" s="16"/>
      <c r="C60" s="299" t="s">
        <v>1</v>
      </c>
      <c r="D60" s="299" t="s">
        <v>2</v>
      </c>
      <c r="E60" s="299" t="s">
        <v>228</v>
      </c>
      <c r="F60" s="299" t="s">
        <v>18</v>
      </c>
      <c r="G60" s="299" t="s">
        <v>19</v>
      </c>
      <c r="H60" s="299" t="s">
        <v>28</v>
      </c>
      <c r="I60" s="299" t="s">
        <v>30</v>
      </c>
      <c r="J60" s="299" t="s">
        <v>34</v>
      </c>
      <c r="K60" s="174"/>
      <c r="L60" s="174"/>
    </row>
    <row r="61" spans="1:12">
      <c r="B61" s="17"/>
      <c r="C61" s="300"/>
      <c r="D61" s="300"/>
      <c r="E61" s="300"/>
      <c r="F61" s="300"/>
      <c r="G61" s="300"/>
      <c r="H61" s="300"/>
      <c r="I61" s="300"/>
      <c r="J61" s="300"/>
      <c r="K61" s="174"/>
      <c r="L61" s="174"/>
    </row>
    <row r="62" spans="1:12">
      <c r="B62" s="18" t="str">
        <f>Dat_01!B343</f>
        <v>SEP-19</v>
      </c>
      <c r="C62" s="125">
        <f>Dat_01!B67</f>
        <v>42.59</v>
      </c>
      <c r="D62" s="125">
        <f>Dat_01!C67</f>
        <v>-0.01</v>
      </c>
      <c r="E62" s="125">
        <f>Dat_01!D67</f>
        <v>42.580000000000005</v>
      </c>
      <c r="F62" s="125">
        <f>Dat_01!E67</f>
        <v>1.0799999999999998</v>
      </c>
      <c r="G62" s="125">
        <f>Dat_01!F67</f>
        <v>2.38</v>
      </c>
      <c r="H62" s="125">
        <f>Dat_01!G67</f>
        <v>0.78</v>
      </c>
      <c r="I62" s="125">
        <f>Dat_01!H67</f>
        <v>46.820000000000007</v>
      </c>
      <c r="J62" s="280">
        <f>Dat_01!I67</f>
        <v>19914.049646000003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OCT-19</v>
      </c>
      <c r="C63" s="125">
        <f>Dat_01!B68</f>
        <v>47.74</v>
      </c>
      <c r="D63" s="125">
        <f>Dat_01!C68</f>
        <v>-0.02</v>
      </c>
      <c r="E63" s="125">
        <f>Dat_01!D68</f>
        <v>47.72</v>
      </c>
      <c r="F63" s="125">
        <f>Dat_01!E68</f>
        <v>1.3900000000000001</v>
      </c>
      <c r="G63" s="125">
        <f>Dat_01!F68</f>
        <v>2.34</v>
      </c>
      <c r="H63" s="125">
        <f>Dat_01!G68</f>
        <v>0.77</v>
      </c>
      <c r="I63" s="125">
        <f>Dat_01!H68</f>
        <v>52.220000000000006</v>
      </c>
      <c r="J63" s="280">
        <f>Dat_01!I68</f>
        <v>20151.139859000003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NOV-19</v>
      </c>
      <c r="C64" s="125">
        <f>Dat_01!B69</f>
        <v>43.6</v>
      </c>
      <c r="D64" s="125">
        <f>Dat_01!C69</f>
        <v>-0.03</v>
      </c>
      <c r="E64" s="125">
        <f>Dat_01!D69</f>
        <v>43.57</v>
      </c>
      <c r="F64" s="125">
        <f>Dat_01!E69</f>
        <v>1.64</v>
      </c>
      <c r="G64" s="125">
        <f>Dat_01!F69</f>
        <v>2.44</v>
      </c>
      <c r="H64" s="125">
        <f>Dat_01!G69</f>
        <v>0.02</v>
      </c>
      <c r="I64" s="125">
        <f>Dat_01!H69</f>
        <v>47.67</v>
      </c>
      <c r="J64" s="280">
        <f>Dat_01!I69</f>
        <v>20812.411339999999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DIC-19</v>
      </c>
      <c r="C65" s="125">
        <f>Dat_01!B70</f>
        <v>35.35</v>
      </c>
      <c r="D65" s="125">
        <f>Dat_01!C70</f>
        <v>-0.02</v>
      </c>
      <c r="E65" s="125">
        <f>Dat_01!D70</f>
        <v>35.33</v>
      </c>
      <c r="F65" s="125">
        <f>Dat_01!E70</f>
        <v>2.0700000000000007</v>
      </c>
      <c r="G65" s="125">
        <f>Dat_01!F70</f>
        <v>3</v>
      </c>
      <c r="H65" s="125">
        <f>Dat_01!G70</f>
        <v>0.74</v>
      </c>
      <c r="I65" s="125">
        <f>Dat_01!H70</f>
        <v>41.14</v>
      </c>
      <c r="J65" s="280">
        <f>Dat_01!I70</f>
        <v>20807.832398999999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ENE-20</v>
      </c>
      <c r="C66" s="125">
        <f>Dat_01!B71</f>
        <v>42.06</v>
      </c>
      <c r="D66" s="125">
        <f>Dat_01!C71</f>
        <v>-0.02</v>
      </c>
      <c r="E66" s="125">
        <f>Dat_01!D71</f>
        <v>42.04</v>
      </c>
      <c r="F66" s="125">
        <f>Dat_01!E71</f>
        <v>1.7899999999999998</v>
      </c>
      <c r="G66" s="125">
        <f>Dat_01!F71</f>
        <v>3.11</v>
      </c>
      <c r="H66" s="125">
        <f>Dat_01!G71</f>
        <v>0.03</v>
      </c>
      <c r="I66" s="125">
        <f>Dat_01!H71</f>
        <v>46.97</v>
      </c>
      <c r="J66" s="280">
        <f>Dat_01!I71</f>
        <v>22598.052840999997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FEB-20</v>
      </c>
      <c r="C67" s="125">
        <f>Dat_01!B72</f>
        <v>36.54</v>
      </c>
      <c r="D67" s="125">
        <f>Dat_01!C72</f>
        <v>-0.03</v>
      </c>
      <c r="E67" s="125">
        <f>Dat_01!D72</f>
        <v>36.51</v>
      </c>
      <c r="F67" s="125">
        <f>Dat_01!E72</f>
        <v>1.8699999999999999</v>
      </c>
      <c r="G67" s="125">
        <f>Dat_01!F72</f>
        <v>2.97</v>
      </c>
      <c r="H67" s="125">
        <f>Dat_01!G72</f>
        <v>0.04</v>
      </c>
      <c r="I67" s="125">
        <f>Dat_01!H72</f>
        <v>41.389999999999993</v>
      </c>
      <c r="J67" s="280">
        <f>Dat_01!I72</f>
        <v>19837.841265999999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MAR-20</v>
      </c>
      <c r="C68" s="125">
        <f>Dat_01!B73</f>
        <v>28.28</v>
      </c>
      <c r="D68" s="125">
        <f>Dat_01!C73</f>
        <v>-0.01</v>
      </c>
      <c r="E68" s="125">
        <f>Dat_01!D73</f>
        <v>28.27</v>
      </c>
      <c r="F68" s="125">
        <f>Dat_01!E73</f>
        <v>2.56</v>
      </c>
      <c r="G68" s="125">
        <f>Dat_01!F73</f>
        <v>2.39</v>
      </c>
      <c r="H68" s="125">
        <f>Dat_01!G73</f>
        <v>0.03</v>
      </c>
      <c r="I68" s="125">
        <f>Dat_01!H73</f>
        <v>33.25</v>
      </c>
      <c r="J68" s="280">
        <f>Dat_01!I73</f>
        <v>19774.940124000001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ABR-20</v>
      </c>
      <c r="C69" s="125">
        <f>Dat_01!B74</f>
        <v>17.809999999999999</v>
      </c>
      <c r="D69" s="125">
        <f>Dat_01!C74</f>
        <v>-0.02</v>
      </c>
      <c r="E69" s="125">
        <f>Dat_01!D74</f>
        <v>17.79</v>
      </c>
      <c r="F69" s="125">
        <f>Dat_01!E74</f>
        <v>5.0500000000000007</v>
      </c>
      <c r="G69" s="125">
        <f>Dat_01!F74</f>
        <v>2.41</v>
      </c>
      <c r="H69" s="125">
        <f>Dat_01!G74</f>
        <v>0.04</v>
      </c>
      <c r="I69" s="125">
        <f>Dat_01!H74</f>
        <v>25.29</v>
      </c>
      <c r="J69" s="280">
        <f>Dat_01!I74</f>
        <v>16135.855265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MAY-20</v>
      </c>
      <c r="C70" s="125">
        <f>Dat_01!B75</f>
        <v>21.7</v>
      </c>
      <c r="D70" s="125">
        <f>Dat_01!C75</f>
        <v>-0.01</v>
      </c>
      <c r="E70" s="125">
        <f>Dat_01!D75</f>
        <v>21.689999999999998</v>
      </c>
      <c r="F70" s="125">
        <f>Dat_01!E75</f>
        <v>3.37</v>
      </c>
      <c r="G70" s="125">
        <f>Dat_01!F75</f>
        <v>2.2400000000000002</v>
      </c>
      <c r="H70" s="125">
        <f>Dat_01!G75</f>
        <v>0.04</v>
      </c>
      <c r="I70" s="125">
        <f>Dat_01!H75</f>
        <v>27.339999999999996</v>
      </c>
      <c r="J70" s="280">
        <f>Dat_01!I75</f>
        <v>17306.409142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JUN-20</v>
      </c>
      <c r="C71" s="125">
        <f>Dat_01!B76</f>
        <v>30.97</v>
      </c>
      <c r="D71" s="125">
        <f>Dat_01!C76</f>
        <v>-0.01</v>
      </c>
      <c r="E71" s="125">
        <f>Dat_01!D76</f>
        <v>30.959999999999997</v>
      </c>
      <c r="F71" s="125">
        <f>Dat_01!E76</f>
        <v>2.21</v>
      </c>
      <c r="G71" s="125">
        <f>Dat_01!F76</f>
        <v>2.76</v>
      </c>
      <c r="H71" s="125">
        <f>Dat_01!G76</f>
        <v>0.04</v>
      </c>
      <c r="I71" s="125">
        <f>Dat_01!H76</f>
        <v>35.969999999999992</v>
      </c>
      <c r="J71" s="280">
        <f>Dat_01!I76</f>
        <v>18047.862493000001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JUL-20</v>
      </c>
      <c r="C72" s="125">
        <f>Dat_01!B77</f>
        <v>35.200000000000003</v>
      </c>
      <c r="D72" s="125">
        <f>Dat_01!C77</f>
        <v>-0.01</v>
      </c>
      <c r="E72" s="125">
        <f>Dat_01!D77</f>
        <v>35.190000000000005</v>
      </c>
      <c r="F72" s="125">
        <f>Dat_01!E77</f>
        <v>1.59</v>
      </c>
      <c r="G72" s="125">
        <f>Dat_01!F77</f>
        <v>3.25</v>
      </c>
      <c r="H72" s="125">
        <f>Dat_01!G77</f>
        <v>0</v>
      </c>
      <c r="I72" s="125">
        <f>Dat_01!H77</f>
        <v>40.030000000000008</v>
      </c>
      <c r="J72" s="280">
        <f>Dat_01!I77</f>
        <v>21843.711487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AGO-20</v>
      </c>
      <c r="C73" s="125">
        <f>Dat_01!B78</f>
        <v>36.75</v>
      </c>
      <c r="D73" s="125">
        <f>Dat_01!C78</f>
        <v>-0.01</v>
      </c>
      <c r="E73" s="125">
        <f>Dat_01!D78</f>
        <v>36.74</v>
      </c>
      <c r="F73" s="125">
        <f>Dat_01!E78</f>
        <v>2.19</v>
      </c>
      <c r="G73" s="125">
        <f>Dat_01!F78</f>
        <v>2.0699999999999998</v>
      </c>
      <c r="H73" s="125">
        <f>Dat_01!G78</f>
        <v>0</v>
      </c>
      <c r="I73" s="125">
        <f>Dat_01!H78</f>
        <v>41</v>
      </c>
      <c r="J73" s="280">
        <f>Dat_01!I78</f>
        <v>20643.80025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SEP-20</v>
      </c>
      <c r="C74" s="176">
        <f>Dat_01!B79</f>
        <v>42.75</v>
      </c>
      <c r="D74" s="176">
        <f>Dat_01!C79</f>
        <v>-0.05</v>
      </c>
      <c r="E74" s="176">
        <f>Dat_01!D79</f>
        <v>42.7</v>
      </c>
      <c r="F74" s="176">
        <f>Dat_01!E79</f>
        <v>2.3200000000000003</v>
      </c>
      <c r="G74" s="176">
        <f>Dat_01!F79</f>
        <v>2.35</v>
      </c>
      <c r="H74" s="176">
        <f>Dat_01!G79</f>
        <v>0</v>
      </c>
      <c r="I74" s="176">
        <f>Dat_01!H79</f>
        <v>47.370000000000005</v>
      </c>
      <c r="J74" s="281">
        <f>Dat_01!I79</f>
        <v>19311.275227999999</v>
      </c>
      <c r="K74" s="175">
        <f>E74+F74+G74+H74-VLOOKUP("Coste medio final (€/MWh)",'Data 1'!Q86:AE102,14,FALSE)</f>
        <v>0</v>
      </c>
      <c r="L74" s="177">
        <f>(I74/I73-1)*100</f>
        <v>15.536585365853671</v>
      </c>
      <c r="M74" s="177">
        <f>(I74/I62-1)*100</f>
        <v>1.1747116616830366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42.75</v>
      </c>
      <c r="D78" s="124">
        <f>VLOOKUP("Mercado Intradiario",'Data 1'!Q86:AE102,14,FALSE)</f>
        <v>-0.05</v>
      </c>
      <c r="E78" s="124">
        <f>SUM(C78:D78)</f>
        <v>42.7</v>
      </c>
      <c r="F78" s="124">
        <f>VLOOKUP("Pago capacidad",'Data 1'!Q86:AE102,14,FALSE)</f>
        <v>2.35</v>
      </c>
      <c r="G78" s="124">
        <f>VLOOKUP("Servicio interrumpibilidad",'Data 1'!Q86:AE102,14,FALSE)</f>
        <v>0</v>
      </c>
      <c r="H78" s="124">
        <f>SUM(I78,J78:K78)</f>
        <v>2.3199999999999998</v>
      </c>
      <c r="I78" s="124">
        <f>VLOOKUP("Restricciones PBF",'Data 1'!Q86:AE102,14,FALSE)</f>
        <v>1.05</v>
      </c>
      <c r="J78" s="124">
        <f>VLOOKUP("Banda secundaria",'Data 1'!Q86:AE102,14,FALSE)</f>
        <v>0.41</v>
      </c>
      <c r="K78" s="124">
        <f>'Data 1'!O83+'Data 1'!O86+'Data 1'!O87+'Data 1'!O88+O84</f>
        <v>0.85999999999999988</v>
      </c>
      <c r="L78" s="124">
        <f>'Data 1'!AD102</f>
        <v>47.37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S</v>
      </c>
      <c r="S80" s="174" t="str">
        <f t="shared" ref="S80:AD80" si="0">MID(S83,6,1)</f>
        <v>O</v>
      </c>
      <c r="T80" s="174" t="str">
        <f t="shared" si="0"/>
        <v>N</v>
      </c>
      <c r="U80" s="174" t="str">
        <f t="shared" si="0"/>
        <v>D</v>
      </c>
      <c r="V80" s="174" t="str">
        <f t="shared" si="0"/>
        <v>E</v>
      </c>
      <c r="W80" s="174" t="str">
        <f t="shared" si="0"/>
        <v>F</v>
      </c>
      <c r="X80" s="174" t="str">
        <f t="shared" si="0"/>
        <v>M</v>
      </c>
      <c r="Y80" s="174" t="str">
        <f t="shared" si="0"/>
        <v>A</v>
      </c>
      <c r="Z80" s="174" t="str">
        <f t="shared" si="0"/>
        <v>M</v>
      </c>
      <c r="AA80" s="174" t="str">
        <f t="shared" si="0"/>
        <v>J</v>
      </c>
      <c r="AB80" s="174" t="str">
        <f t="shared" si="0"/>
        <v>J</v>
      </c>
      <c r="AC80" s="174" t="str">
        <f t="shared" si="0"/>
        <v>A</v>
      </c>
      <c r="AD80" s="174" t="str">
        <f t="shared" si="0"/>
        <v>S</v>
      </c>
      <c r="AE80" s="174"/>
      <c r="AF80" s="174"/>
    </row>
    <row r="81" spans="2:32">
      <c r="B81" s="101"/>
      <c r="C81" s="106" t="str">
        <f>MID(R83,6,1)</f>
        <v>S</v>
      </c>
      <c r="D81" s="106" t="str">
        <f t="shared" ref="D81:O81" si="1">MID(S83,6,1)</f>
        <v>O</v>
      </c>
      <c r="E81" s="106" t="str">
        <f t="shared" si="1"/>
        <v>N</v>
      </c>
      <c r="F81" s="106" t="str">
        <f t="shared" si="1"/>
        <v>D</v>
      </c>
      <c r="G81" s="106" t="str">
        <f t="shared" si="1"/>
        <v>E</v>
      </c>
      <c r="H81" s="106" t="str">
        <f t="shared" si="1"/>
        <v>F</v>
      </c>
      <c r="I81" s="106" t="str">
        <f t="shared" si="1"/>
        <v>M</v>
      </c>
      <c r="J81" s="106" t="str">
        <f t="shared" si="1"/>
        <v>A</v>
      </c>
      <c r="K81" s="106" t="str">
        <f t="shared" si="1"/>
        <v>M</v>
      </c>
      <c r="L81" s="106" t="str">
        <f t="shared" si="1"/>
        <v>J</v>
      </c>
      <c r="M81" s="106" t="str">
        <f t="shared" si="1"/>
        <v>J</v>
      </c>
      <c r="N81" s="106" t="str">
        <f t="shared" si="1"/>
        <v>A</v>
      </c>
      <c r="O81" s="106" t="str">
        <f t="shared" si="1"/>
        <v>S</v>
      </c>
      <c r="P81" s="174"/>
      <c r="Q81" s="102" t="s">
        <v>31</v>
      </c>
      <c r="R81" s="102" t="s">
        <v>64</v>
      </c>
      <c r="S81" s="102" t="s">
        <v>64</v>
      </c>
      <c r="T81" s="102" t="s">
        <v>64</v>
      </c>
      <c r="U81" s="102" t="s">
        <v>64</v>
      </c>
      <c r="V81" s="102" t="s">
        <v>64</v>
      </c>
      <c r="W81" s="102" t="s">
        <v>64</v>
      </c>
      <c r="X81" s="102" t="s">
        <v>64</v>
      </c>
      <c r="Y81" s="102" t="s">
        <v>64</v>
      </c>
      <c r="Z81" s="102" t="s">
        <v>64</v>
      </c>
      <c r="AA81" s="102" t="s">
        <v>64</v>
      </c>
      <c r="AB81" s="102" t="s">
        <v>64</v>
      </c>
      <c r="AC81" s="102" t="s">
        <v>64</v>
      </c>
      <c r="AD81" s="102" t="s">
        <v>64</v>
      </c>
      <c r="AE81" s="178"/>
      <c r="AF81" s="174"/>
    </row>
    <row r="82" spans="2:32">
      <c r="B82" s="102" t="s">
        <v>22</v>
      </c>
      <c r="C82" s="107">
        <f>VLOOKUP("Restricciones PBF",$Q$86:$AE$102,2,FALSE)</f>
        <v>0.73</v>
      </c>
      <c r="D82" s="107">
        <f>VLOOKUP("Restricciones PBF",$Q$86:$AE$102,3,FALSE)</f>
        <v>0.98</v>
      </c>
      <c r="E82" s="107">
        <f>VLOOKUP("Restricciones PBF",$Q$86:$AE$102,4,FALSE)</f>
        <v>1.1000000000000001</v>
      </c>
      <c r="F82" s="107">
        <f>VLOOKUP("Restricciones PBF",$Q$86:$AE$102,5,FALSE)</f>
        <v>1.37</v>
      </c>
      <c r="G82" s="107">
        <f>VLOOKUP("Restricciones PBF",$Q$86:$AE$102,6,FALSE)</f>
        <v>1.32</v>
      </c>
      <c r="H82" s="107">
        <f>VLOOKUP("Restricciones PBF",$Q$86:$AE$102,7,FALSE)</f>
        <v>1.44</v>
      </c>
      <c r="I82" s="107">
        <f>VLOOKUP("Restricciones PBF",$Q$86:$AE$102,8,FALSE)</f>
        <v>2.0299999999999998</v>
      </c>
      <c r="J82" s="107">
        <f>VLOOKUP("Restricciones PBF",$Q$86:$AE$102,9,FALSE)</f>
        <v>4.54</v>
      </c>
      <c r="K82" s="107">
        <f>VLOOKUP("Restricciones PBF",$Q$86:$AE$102,10,FALSE)</f>
        <v>2.96</v>
      </c>
      <c r="L82" s="107">
        <f>VLOOKUP("Restricciones PBF",$Q$86:$AE$102,11,FALSE)</f>
        <v>1.7</v>
      </c>
      <c r="M82" s="107">
        <f>VLOOKUP("Restricciones PBF",$Q$86:$AE$102,12,FALSE)</f>
        <v>1.07</v>
      </c>
      <c r="N82" s="107">
        <f>VLOOKUP("Restricciones PBF",$Q$86:$AE$102,13,FALSE)</f>
        <v>1.29</v>
      </c>
      <c r="O82" s="107">
        <f>VLOOKUP("Restricciones PBF",$Q$86:$AE$102,14,FALSE)</f>
        <v>1.05</v>
      </c>
      <c r="P82" s="174"/>
      <c r="Q82" s="102" t="s">
        <v>229</v>
      </c>
      <c r="R82" s="102">
        <f>Dat_01!B42</f>
        <v>201909</v>
      </c>
      <c r="S82" s="102">
        <f>Dat_01!C42</f>
        <v>201910</v>
      </c>
      <c r="T82" s="102">
        <f>Dat_01!D42</f>
        <v>201911</v>
      </c>
      <c r="U82" s="102">
        <f>Dat_01!E42</f>
        <v>201912</v>
      </c>
      <c r="V82" s="102">
        <f>Dat_01!F42</f>
        <v>202001</v>
      </c>
      <c r="W82" s="102">
        <f>Dat_01!G42</f>
        <v>202002</v>
      </c>
      <c r="X82" s="102">
        <f>Dat_01!H42</f>
        <v>202003</v>
      </c>
      <c r="Y82" s="102">
        <f>Dat_01!I42</f>
        <v>202004</v>
      </c>
      <c r="Z82" s="102">
        <f>Dat_01!J42</f>
        <v>202005</v>
      </c>
      <c r="AA82" s="102">
        <f>Dat_01!K42</f>
        <v>202006</v>
      </c>
      <c r="AB82" s="102">
        <f>Dat_01!L42</f>
        <v>202007</v>
      </c>
      <c r="AC82" s="102">
        <f>Dat_01!M42</f>
        <v>202008</v>
      </c>
      <c r="AD82" s="102">
        <f>Dat_01!N42</f>
        <v>202009</v>
      </c>
      <c r="AE82" s="178"/>
      <c r="AF82" s="174"/>
    </row>
    <row r="83" spans="2:32">
      <c r="B83" s="102" t="s">
        <v>27</v>
      </c>
      <c r="C83" s="107">
        <f>VLOOKUP("Restricciones TR",$Q$86:$AE$102,2,FALSE)</f>
        <v>0.05</v>
      </c>
      <c r="D83" s="107">
        <f>VLOOKUP("Restricciones TR",$Q$86:$AE$102,3,FALSE)</f>
        <v>7.0000000000000007E-2</v>
      </c>
      <c r="E83" s="107">
        <f>VLOOKUP("Restricciones TR",$Q$86:$AE$102,4,FALSE)</f>
        <v>0.05</v>
      </c>
      <c r="F83" s="107">
        <f>VLOOKUP("Restricciones TR",$Q$86:$AE$102,5,FALSE)</f>
        <v>0.09</v>
      </c>
      <c r="G83" s="107">
        <f>VLOOKUP("Restricciones TR",$Q$86:$AE$102,6,FALSE)</f>
        <v>0.18</v>
      </c>
      <c r="H83" s="107">
        <f>VLOOKUP("Restricciones TR",$Q$86:$AE$102,7,FALSE)</f>
        <v>0.06</v>
      </c>
      <c r="I83" s="107">
        <f>VLOOKUP("Restricciones TR",$Q$86:$AE$102,8,FALSE)</f>
        <v>0.12</v>
      </c>
      <c r="J83" s="107">
        <f>VLOOKUP("Restricciones TR",$Q$86:$AE$102,9,FALSE)</f>
        <v>7.0000000000000007E-2</v>
      </c>
      <c r="K83" s="107">
        <f>VLOOKUP("Restricciones TR",$Q$86:$AE$102,10,FALSE)</f>
        <v>0.08</v>
      </c>
      <c r="L83" s="107">
        <f>VLOOKUP("Restricciones TR",$Q$86:$AE$102,11,FALSE)</f>
        <v>0.15</v>
      </c>
      <c r="M83" s="107">
        <f>VLOOKUP("Restricciones TR",$Q$86:$AE$102,12,FALSE)</f>
        <v>0.16</v>
      </c>
      <c r="N83" s="107">
        <f>VLOOKUP("Restricciones TR",$Q$86:$AE$102,13,FALSE)</f>
        <v>0.49</v>
      </c>
      <c r="O83" s="107">
        <f>VLOOKUP("Restricciones TR",$Q$86:$AE$102,14,FALSE)</f>
        <v>0.84</v>
      </c>
      <c r="P83" s="174"/>
      <c r="Q83" s="102" t="s">
        <v>230</v>
      </c>
      <c r="R83" s="102" t="str">
        <f>Dat_01!B43</f>
        <v>2019 Septiembre</v>
      </c>
      <c r="S83" s="102" t="str">
        <f>Dat_01!C43</f>
        <v>2019 Octubre</v>
      </c>
      <c r="T83" s="102" t="str">
        <f>Dat_01!D43</f>
        <v>2019 Noviembre</v>
      </c>
      <c r="U83" s="102" t="str">
        <f>Dat_01!E43</f>
        <v>2019 Diciembre</v>
      </c>
      <c r="V83" s="102" t="str">
        <f>Dat_01!F43</f>
        <v>2020 Enero</v>
      </c>
      <c r="W83" s="102" t="str">
        <f>Dat_01!G43</f>
        <v>2020 Febrero</v>
      </c>
      <c r="X83" s="102" t="str">
        <f>Dat_01!H43</f>
        <v>2020 Marzo</v>
      </c>
      <c r="Y83" s="102" t="str">
        <f>Dat_01!I43</f>
        <v>2020 Abril</v>
      </c>
      <c r="Z83" s="102" t="str">
        <f>Dat_01!J43</f>
        <v>2020 Mayo</v>
      </c>
      <c r="AA83" s="102" t="str">
        <f>Dat_01!K43</f>
        <v>2020 Junio</v>
      </c>
      <c r="AB83" s="102" t="str">
        <f>Dat_01!L43</f>
        <v>2020 Julio</v>
      </c>
      <c r="AC83" s="102" t="str">
        <f>Dat_01!M43</f>
        <v>2020 Agosto</v>
      </c>
      <c r="AD83" s="102" t="str">
        <f>Dat_01!N43</f>
        <v>2020 Septiembre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0.03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231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0.28000000000000003</v>
      </c>
      <c r="D85" s="107">
        <f>VLOOKUP("Banda Secundaria",$Q$86:$AE$102,3,FALSE)</f>
        <v>0.32</v>
      </c>
      <c r="E85" s="107">
        <f>VLOOKUP("Banda Secundaria",$Q$86:$AE$102,4,FALSE)</f>
        <v>0.44</v>
      </c>
      <c r="F85" s="107">
        <f>VLOOKUP("Banda Secundaria",$Q$86:$AE$102,5,FALSE)</f>
        <v>0.63</v>
      </c>
      <c r="G85" s="107">
        <f>VLOOKUP("Banda Secundaria",$Q$86:$AE$102,6,FALSE)</f>
        <v>0.3</v>
      </c>
      <c r="H85" s="107">
        <f>VLOOKUP("Banda Secundaria",$Q$86:$AE$102,7,FALSE)</f>
        <v>0.33</v>
      </c>
      <c r="I85" s="107">
        <f>VLOOKUP("Banda Secundaria",$Q$86:$AE$102,8,FALSE)</f>
        <v>0.35</v>
      </c>
      <c r="J85" s="107">
        <f>VLOOKUP("Banda Secundaria",$Q$86:$AE$102,9,FALSE)</f>
        <v>0.45</v>
      </c>
      <c r="K85" s="107">
        <f>VLOOKUP("Banda Secundaria",$Q$86:$AE$102,10,FALSE)</f>
        <v>0.38</v>
      </c>
      <c r="L85" s="107">
        <f>VLOOKUP("Banda Secundaria",$Q$86:$AE$102,11,FALSE)</f>
        <v>0.39</v>
      </c>
      <c r="M85" s="107">
        <f>VLOOKUP("Banda Secundaria",$Q$86:$AE$102,12,FALSE)</f>
        <v>0.33</v>
      </c>
      <c r="N85" s="107">
        <f>VLOOKUP("Banda Secundaria",$Q$86:$AE$102,13,FALSE)</f>
        <v>0.35</v>
      </c>
      <c r="O85" s="107">
        <f>VLOOKUP("Banda Secundaria",$Q$86:$AE$102,14,FALSE)</f>
        <v>0.41</v>
      </c>
      <c r="P85" s="174"/>
      <c r="Q85" s="102" t="s">
        <v>65</v>
      </c>
      <c r="R85" s="194">
        <f>Dat_01!B45</f>
        <v>19914049.646000002</v>
      </c>
      <c r="S85" s="194">
        <f>Dat_01!C45</f>
        <v>20151139.859000001</v>
      </c>
      <c r="T85" s="194">
        <f>Dat_01!D45</f>
        <v>20812411.34</v>
      </c>
      <c r="U85" s="194">
        <f>Dat_01!E45</f>
        <v>20807832.399</v>
      </c>
      <c r="V85" s="194">
        <f>Dat_01!F45</f>
        <v>22598052.840999998</v>
      </c>
      <c r="W85" s="194">
        <f>Dat_01!G45</f>
        <v>19837841.265999999</v>
      </c>
      <c r="X85" s="194">
        <f>Dat_01!H45</f>
        <v>19774940.124000002</v>
      </c>
      <c r="Y85" s="194">
        <f>Dat_01!I45</f>
        <v>16135855.265000001</v>
      </c>
      <c r="Z85" s="194">
        <f>Dat_01!J45</f>
        <v>17306409.142000001</v>
      </c>
      <c r="AA85" s="194">
        <f>Dat_01!K45</f>
        <v>18047862.493000001</v>
      </c>
      <c r="AB85" s="194">
        <f>Dat_01!L45</f>
        <v>21843711.487</v>
      </c>
      <c r="AC85" s="194">
        <f>Dat_01!M45</f>
        <v>20643800.25</v>
      </c>
      <c r="AD85" s="194">
        <f>Dat_01!N45</f>
        <v>19311275.228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0.16</v>
      </c>
      <c r="D86" s="107">
        <f>VLOOKUP("Coste desvíos",$Q$86:$AE$102,3,FALSE)+VLOOKUP("Saldo PO 14.6",$Q$86:$AE$102,3,FALSE)</f>
        <v>0.13</v>
      </c>
      <c r="E86" s="107">
        <f>VLOOKUP("Coste desvíos",$Q$86:$AE$102,4,FALSE)+VLOOKUP("Saldo PO 14.6",$Q$86:$AE$102,4,FALSE)</f>
        <v>0.16</v>
      </c>
      <c r="F86" s="107">
        <f>VLOOKUP("Coste desvíos",$Q$86:$AE$102,5,FALSE)+VLOOKUP("Saldo PO 14.6",$Q$86:$AE$102,5,FALSE)</f>
        <v>0.22</v>
      </c>
      <c r="G86" s="107">
        <f>VLOOKUP("Coste desvíos",$Q$86:$AE$102,6,FALSE)+VLOOKUP("Saldo PO 14.6",$Q$86:$AE$102,6,FALSE)</f>
        <v>0.15</v>
      </c>
      <c r="H86" s="107">
        <f>VLOOKUP("Coste desvíos",$Q$86:$AE$102,7,FALSE)+VLOOKUP("Saldo PO 14.6",$Q$86:$AE$102,7,FALSE)</f>
        <v>0.17</v>
      </c>
      <c r="I86" s="107">
        <f>VLOOKUP("Coste desvíos",$Q$86:$AE$102,8,FALSE)+VLOOKUP("Saldo PO 14.6",$Q$86:$AE$102,8,FALSE)</f>
        <v>0.23</v>
      </c>
      <c r="J86" s="107">
        <f>VLOOKUP("Coste desvíos",$Q$86:$AE$102,9,FALSE)+VLOOKUP("Saldo PO 14.6",$Q$86:$AE$102,9,FALSE)</f>
        <v>0.17</v>
      </c>
      <c r="K86" s="107">
        <f>VLOOKUP("Coste desvíos",$Q$86:$AE$102,10,FALSE)+VLOOKUP("Saldo PO 14.6",$Q$86:$AE$102,10,FALSE)</f>
        <v>0.11</v>
      </c>
      <c r="L86" s="107">
        <f>VLOOKUP("Coste desvíos",$Q$86:$AE$102,11,FALSE)+VLOOKUP("Saldo PO 14.6",$Q$86:$AE$102,11,FALSE)</f>
        <v>0.08</v>
      </c>
      <c r="M86" s="107">
        <f>VLOOKUP("Coste desvíos",$Q$86:$AE$102,12,FALSE)+VLOOKUP("Saldo PO 14.6",$Q$86:$AE$102,12,FALSE)</f>
        <v>0.1</v>
      </c>
      <c r="N86" s="107">
        <f>VLOOKUP("Coste desvíos",$Q$86:$AE$102,13,FALSE)+VLOOKUP("Saldo PO 14.6",$Q$86:$AE$102,13,FALSE)</f>
        <v>0.15000000000000002</v>
      </c>
      <c r="O86" s="107">
        <f>VLOOKUP("Coste desvíos",$Q$86:$AE$102,14,FALSE)+VLOOKUP("Saldo PO 14.6",$Q$86:$AE$102,14,FALSE)</f>
        <v>9.0000000000000011E-2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-0.08</v>
      </c>
      <c r="D87" s="107">
        <f>VLOOKUP("Saldo desvíos",$Q$86:$AE$102,3,FALSE)+VLOOKUP("Incumplimiento energía balance",$Q$86:$AE$102,3,FALSE)</f>
        <v>-0.08</v>
      </c>
      <c r="E87" s="107">
        <f>VLOOKUP("Saldo desvíos",$Q$86:$AE$102,4,FALSE)+VLOOKUP("Incumplimiento energía balance",$Q$86:$AE$102,4,FALSE)</f>
        <v>-0.11</v>
      </c>
      <c r="F87" s="107">
        <f>VLOOKUP("Saldo desvíos",$Q$86:$AE$102,5,FALSE)+VLOOKUP("Incumplimiento energía balance",$Q$86:$AE$102,5,FALSE)</f>
        <v>-0.17</v>
      </c>
      <c r="G87" s="107">
        <f>VLOOKUP("Saldo desvíos",$Q$86:$AE$102,6,FALSE)+VLOOKUP("Incumplimiento energía balance",$Q$86:$AE$102,6,FALSE)</f>
        <v>-0.1</v>
      </c>
      <c r="H87" s="107">
        <f>VLOOKUP("Saldo desvíos",$Q$86:$AE$102,7,FALSE)+VLOOKUP("Incumplimiento energía balance",$Q$86:$AE$102,7,FALSE)</f>
        <v>-6.9999999999999993E-2</v>
      </c>
      <c r="I87" s="107">
        <f>VLOOKUP("Saldo desvíos",$Q$86:$AE$102,8,FALSE)+VLOOKUP("Incumplimiento energía balance",$Q$86:$AE$102,8,FALSE)</f>
        <v>-9.9999999999999992E-2</v>
      </c>
      <c r="J87" s="107">
        <f>VLOOKUP("Saldo desvíos",$Q$86:$AE$102,9,FALSE)+VLOOKUP("Incumplimiento energía balance",$Q$86:$AE$102,9,FALSE)</f>
        <v>-0.08</v>
      </c>
      <c r="K87" s="107">
        <f>VLOOKUP("Saldo desvíos",$Q$86:$AE$102,10,FALSE)+VLOOKUP("Incumplimiento energía balance",$Q$86:$AE$102,10,FALSE)</f>
        <v>-6.9999999999999993E-2</v>
      </c>
      <c r="L87" s="107">
        <f>VLOOKUP("Saldo desvíos",$Q$86:$AE$102,11,FALSE)+VLOOKUP("Incumplimiento energía balance",$Q$86:$AE$102,11,FALSE)</f>
        <v>-0.04</v>
      </c>
      <c r="M87" s="107">
        <f>VLOOKUP("Saldo desvíos",$Q$86:$AE$102,12,FALSE)+VLOOKUP("Incumplimiento energía balance",$Q$86:$AE$102,12,FALSE)</f>
        <v>-0.01</v>
      </c>
      <c r="N87" s="107">
        <f>VLOOKUP("Saldo desvíos",$Q$86:$AE$102,13,FALSE)+VLOOKUP("Incumplimiento energía balance",$Q$86:$AE$102,13,FALSE)</f>
        <v>-0.03</v>
      </c>
      <c r="O87" s="107">
        <f>VLOOKUP("Saldo desvíos",$Q$86:$AE$102,14,FALSE)+VLOOKUP("Incumplimiento energía balance",$Q$86:$AE$102,14,FALSE)</f>
        <v>-0.01</v>
      </c>
      <c r="P87" s="174"/>
      <c r="Q87" s="102" t="str">
        <f>Dat_01!A47</f>
        <v>Mercado Diario</v>
      </c>
      <c r="R87" s="107">
        <f>Dat_01!B47</f>
        <v>42.59</v>
      </c>
      <c r="S87" s="107">
        <f>Dat_01!C47</f>
        <v>47.74</v>
      </c>
      <c r="T87" s="107">
        <f>Dat_01!D47</f>
        <v>43.6</v>
      </c>
      <c r="U87" s="107">
        <f>Dat_01!E47</f>
        <v>35.35</v>
      </c>
      <c r="V87" s="107">
        <f>Dat_01!F47</f>
        <v>42.06</v>
      </c>
      <c r="W87" s="107">
        <f>Dat_01!G47</f>
        <v>36.54</v>
      </c>
      <c r="X87" s="107">
        <f>Dat_01!H47</f>
        <v>28.28</v>
      </c>
      <c r="Y87" s="107">
        <f>Dat_01!I47</f>
        <v>17.809999999999999</v>
      </c>
      <c r="Z87" s="107">
        <f>Dat_01!J47</f>
        <v>21.7</v>
      </c>
      <c r="AA87" s="107">
        <f>Dat_01!K47</f>
        <v>30.97</v>
      </c>
      <c r="AB87" s="107">
        <f>Dat_01!L47</f>
        <v>35.200000000000003</v>
      </c>
      <c r="AC87" s="107">
        <f>Dat_01!M47</f>
        <v>36.75</v>
      </c>
      <c r="AD87" s="107">
        <f>Dat_01!N47</f>
        <v>42.75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-0.06</v>
      </c>
      <c r="D88" s="108">
        <f>VLOOKUP("Control del factor de potencia",$Q$86:$AE$102,3,FALSE)</f>
        <v>-0.06</v>
      </c>
      <c r="E88" s="108">
        <f>VLOOKUP("Control del factor de potencia",$Q$86:$AE$102,4,FALSE)</f>
        <v>0</v>
      </c>
      <c r="F88" s="108">
        <f>VLOOKUP("Control del factor de potencia",$Q$86:$AE$102,5,FALSE)</f>
        <v>-7.0000000000000007E-2</v>
      </c>
      <c r="G88" s="108">
        <f>VLOOKUP("Control del factor de potencia",$Q$86:$AE$102,6,FALSE)</f>
        <v>-0.06</v>
      </c>
      <c r="H88" s="108">
        <f>VLOOKUP("Control del factor de potencia",$Q$86:$AE$102,7,FALSE)</f>
        <v>-0.06</v>
      </c>
      <c r="I88" s="108">
        <f>VLOOKUP("Control del factor de potencia",$Q$86:$AE$102,8,FALSE)</f>
        <v>-7.0000000000000007E-2</v>
      </c>
      <c r="J88" s="108">
        <f>VLOOKUP("Control del factor de potencia",$Q$86:$AE$102,9,FALSE)</f>
        <v>-0.1</v>
      </c>
      <c r="K88" s="108">
        <f>VLOOKUP("Control del factor de potencia",$Q$86:$AE$102,10,FALSE)</f>
        <v>-0.09</v>
      </c>
      <c r="L88" s="108">
        <f>VLOOKUP("Control del factor de potencia",$Q$86:$AE$102,11,FALSE)</f>
        <v>-7.0000000000000007E-2</v>
      </c>
      <c r="M88" s="108">
        <f>VLOOKUP("Control del factor de potencia",$Q$86:$AE$102,12,FALSE)</f>
        <v>-0.06</v>
      </c>
      <c r="N88" s="108">
        <f>VLOOKUP("Control del factor de potencia",$Q$86:$AE$102,13,FALSE)</f>
        <v>-0.06</v>
      </c>
      <c r="O88" s="108">
        <f>VLOOKUP("Control del factor de potencia",$Q$86:$AE$102,14,FALSE)</f>
        <v>-0.06</v>
      </c>
      <c r="P88" s="174"/>
      <c r="Q88" s="102" t="str">
        <f>Dat_01!A48</f>
        <v>Restricciones PBF</v>
      </c>
      <c r="R88" s="107">
        <f>Dat_01!B48</f>
        <v>0.73</v>
      </c>
      <c r="S88" s="107">
        <f>Dat_01!C48</f>
        <v>0.98</v>
      </c>
      <c r="T88" s="107">
        <f>Dat_01!D48</f>
        <v>1.1000000000000001</v>
      </c>
      <c r="U88" s="107">
        <f>Dat_01!E48</f>
        <v>1.37</v>
      </c>
      <c r="V88" s="107">
        <f>Dat_01!F48</f>
        <v>1.32</v>
      </c>
      <c r="W88" s="107">
        <f>Dat_01!G48</f>
        <v>1.44</v>
      </c>
      <c r="X88" s="107">
        <f>Dat_01!H48</f>
        <v>2.0299999999999998</v>
      </c>
      <c r="Y88" s="107">
        <f>Dat_01!I48</f>
        <v>4.54</v>
      </c>
      <c r="Z88" s="107">
        <f>Dat_01!J48</f>
        <v>2.96</v>
      </c>
      <c r="AA88" s="107">
        <f>Dat_01!K48</f>
        <v>1.7</v>
      </c>
      <c r="AB88" s="107">
        <f>Dat_01!L48</f>
        <v>1.07</v>
      </c>
      <c r="AC88" s="107">
        <f>Dat_01!M48</f>
        <v>1.29</v>
      </c>
      <c r="AD88" s="107">
        <f>Dat_01!N48</f>
        <v>1.05</v>
      </c>
      <c r="AE88" s="181"/>
      <c r="AF88" s="174"/>
    </row>
    <row r="89" spans="2:32">
      <c r="B89" s="174"/>
      <c r="C89" s="182">
        <f t="shared" ref="C89:O89" si="2">SUM(C82:C88)</f>
        <v>1.0799999999999998</v>
      </c>
      <c r="D89" s="182">
        <f t="shared" si="2"/>
        <v>1.3900000000000001</v>
      </c>
      <c r="E89" s="182">
        <f t="shared" si="2"/>
        <v>1.64</v>
      </c>
      <c r="F89" s="182">
        <f t="shared" si="2"/>
        <v>2.0700000000000007</v>
      </c>
      <c r="G89" s="182">
        <f t="shared" si="2"/>
        <v>1.7899999999999998</v>
      </c>
      <c r="H89" s="182">
        <f t="shared" si="2"/>
        <v>1.8699999999999999</v>
      </c>
      <c r="I89" s="182">
        <f t="shared" si="2"/>
        <v>2.56</v>
      </c>
      <c r="J89" s="182">
        <f t="shared" si="2"/>
        <v>5.0500000000000007</v>
      </c>
      <c r="K89" s="182">
        <f t="shared" si="2"/>
        <v>3.37</v>
      </c>
      <c r="L89" s="182">
        <f t="shared" si="2"/>
        <v>2.21</v>
      </c>
      <c r="M89" s="182">
        <f t="shared" si="2"/>
        <v>1.59</v>
      </c>
      <c r="N89" s="182">
        <f t="shared" si="2"/>
        <v>2.19</v>
      </c>
      <c r="O89" s="182">
        <f t="shared" si="2"/>
        <v>2.3200000000000003</v>
      </c>
      <c r="P89" s="174"/>
      <c r="Q89" s="102" t="str">
        <f>Dat_01!A49</f>
        <v>Restricciones TR</v>
      </c>
      <c r="R89" s="107">
        <f>Dat_01!B49</f>
        <v>0.05</v>
      </c>
      <c r="S89" s="107">
        <f>Dat_01!C49</f>
        <v>7.0000000000000007E-2</v>
      </c>
      <c r="T89" s="107">
        <f>Dat_01!D49</f>
        <v>0.05</v>
      </c>
      <c r="U89" s="107">
        <f>Dat_01!E49</f>
        <v>0.09</v>
      </c>
      <c r="V89" s="107">
        <f>Dat_01!F49</f>
        <v>0.18</v>
      </c>
      <c r="W89" s="107">
        <f>Dat_01!G49</f>
        <v>0.06</v>
      </c>
      <c r="X89" s="107">
        <f>Dat_01!H49</f>
        <v>0.12</v>
      </c>
      <c r="Y89" s="107">
        <f>Dat_01!I49</f>
        <v>7.0000000000000007E-2</v>
      </c>
      <c r="Z89" s="107">
        <f>Dat_01!J49</f>
        <v>0.08</v>
      </c>
      <c r="AA89" s="107">
        <f>Dat_01!K49</f>
        <v>0.15</v>
      </c>
      <c r="AB89" s="107">
        <f>Dat_01!L49</f>
        <v>0.16</v>
      </c>
      <c r="AC89" s="107">
        <f>Dat_01!M49</f>
        <v>0.49</v>
      </c>
      <c r="AD89" s="107">
        <f>Dat_01!N49</f>
        <v>0.84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-0.01</v>
      </c>
      <c r="S90" s="107">
        <f>Dat_01!C50</f>
        <v>-0.02</v>
      </c>
      <c r="T90" s="107">
        <f>Dat_01!D50</f>
        <v>-0.03</v>
      </c>
      <c r="U90" s="107">
        <f>Dat_01!E50</f>
        <v>-0.02</v>
      </c>
      <c r="V90" s="107">
        <f>Dat_01!F50</f>
        <v>-0.02</v>
      </c>
      <c r="W90" s="107">
        <f>Dat_01!G50</f>
        <v>-0.03</v>
      </c>
      <c r="X90" s="107">
        <f>Dat_01!H50</f>
        <v>-0.01</v>
      </c>
      <c r="Y90" s="107">
        <f>Dat_01!I50</f>
        <v>-0.02</v>
      </c>
      <c r="Z90" s="107">
        <f>Dat_01!J50</f>
        <v>-0.01</v>
      </c>
      <c r="AA90" s="107">
        <f>Dat_01!K50</f>
        <v>-0.01</v>
      </c>
      <c r="AB90" s="107">
        <f>Dat_01!L50</f>
        <v>-0.01</v>
      </c>
      <c r="AC90" s="107">
        <f>Dat_01!M50</f>
        <v>-0.01</v>
      </c>
      <c r="AD90" s="107">
        <f>Dat_01!N50</f>
        <v>-0.05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232</v>
      </c>
      <c r="N91" s="102"/>
      <c r="O91" s="184">
        <f>(O89-C89)/C89</f>
        <v>1.1481481481481488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233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0.03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0.28000000000000003</v>
      </c>
      <c r="S93" s="107">
        <f>Dat_01!C53</f>
        <v>0.32</v>
      </c>
      <c r="T93" s="107">
        <f>Dat_01!D53</f>
        <v>0.44</v>
      </c>
      <c r="U93" s="107">
        <f>Dat_01!E53</f>
        <v>0.63</v>
      </c>
      <c r="V93" s="107">
        <f>Dat_01!F53</f>
        <v>0.3</v>
      </c>
      <c r="W93" s="107">
        <f>Dat_01!G53</f>
        <v>0.33</v>
      </c>
      <c r="X93" s="107">
        <f>Dat_01!H53</f>
        <v>0.35</v>
      </c>
      <c r="Y93" s="107">
        <f>Dat_01!I53</f>
        <v>0.45</v>
      </c>
      <c r="Z93" s="107">
        <f>Dat_01!J53</f>
        <v>0.38</v>
      </c>
      <c r="AA93" s="107">
        <f>Dat_01!K53</f>
        <v>0.39</v>
      </c>
      <c r="AB93" s="107">
        <f>Dat_01!L53</f>
        <v>0.33</v>
      </c>
      <c r="AC93" s="107">
        <f>Dat_01!M53</f>
        <v>0.35</v>
      </c>
      <c r="AD93" s="107">
        <f>Dat_01!N53</f>
        <v>0.41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-0.02</v>
      </c>
      <c r="S94" s="107">
        <f>Dat_01!C54</f>
        <v>-0.03</v>
      </c>
      <c r="T94" s="107">
        <f>Dat_01!D54</f>
        <v>-0.03</v>
      </c>
      <c r="U94" s="107">
        <f>Dat_01!E54</f>
        <v>-0.03</v>
      </c>
      <c r="V94" s="107">
        <f>Dat_01!F54</f>
        <v>-0.02</v>
      </c>
      <c r="W94" s="107">
        <f>Dat_01!G54</f>
        <v>-0.01</v>
      </c>
      <c r="X94" s="107">
        <f>Dat_01!H54</f>
        <v>-0.01</v>
      </c>
      <c r="Y94" s="107">
        <f>Dat_01!I54</f>
        <v>-0.01</v>
      </c>
      <c r="Z94" s="107">
        <f>Dat_01!J54</f>
        <v>-0.01</v>
      </c>
      <c r="AA94" s="107">
        <f>Dat_01!K54</f>
        <v>-0.03</v>
      </c>
      <c r="AB94" s="107">
        <f>Dat_01!L54</f>
        <v>-0.02</v>
      </c>
      <c r="AC94" s="107">
        <f>Dat_01!M54</f>
        <v>-0.02</v>
      </c>
      <c r="AD94" s="107">
        <f>Dat_01!N54</f>
        <v>-0.02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0.16</v>
      </c>
      <c r="S95" s="107">
        <f>Dat_01!C55</f>
        <v>0.13</v>
      </c>
      <c r="T95" s="107">
        <f>Dat_01!D55</f>
        <v>0.15</v>
      </c>
      <c r="U95" s="107">
        <f>Dat_01!E55</f>
        <v>0.22</v>
      </c>
      <c r="V95" s="107">
        <f>Dat_01!F55</f>
        <v>0.16</v>
      </c>
      <c r="W95" s="107">
        <f>Dat_01!G55</f>
        <v>0.14000000000000001</v>
      </c>
      <c r="X95" s="107">
        <f>Dat_01!H55</f>
        <v>0.22</v>
      </c>
      <c r="Y95" s="107">
        <f>Dat_01!I55</f>
        <v>0.16</v>
      </c>
      <c r="Z95" s="107">
        <f>Dat_01!J55</f>
        <v>0.1</v>
      </c>
      <c r="AA95" s="107">
        <f>Dat_01!K55</f>
        <v>7.0000000000000007E-2</v>
      </c>
      <c r="AB95" s="107">
        <f>Dat_01!L55</f>
        <v>0.1</v>
      </c>
      <c r="AC95" s="107">
        <f>Dat_01!M55</f>
        <v>0.14000000000000001</v>
      </c>
      <c r="AD95" s="107">
        <f>Dat_01!N55</f>
        <v>0.1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-0.06</v>
      </c>
      <c r="S96" s="107">
        <f>Dat_01!C56</f>
        <v>-0.05</v>
      </c>
      <c r="T96" s="107">
        <f>Dat_01!D56</f>
        <v>-0.08</v>
      </c>
      <c r="U96" s="107">
        <f>Dat_01!E56</f>
        <v>-0.14000000000000001</v>
      </c>
      <c r="V96" s="107">
        <f>Dat_01!F56</f>
        <v>-0.08</v>
      </c>
      <c r="W96" s="107">
        <f>Dat_01!G56</f>
        <v>-0.06</v>
      </c>
      <c r="X96" s="107">
        <f>Dat_01!H56</f>
        <v>-0.09</v>
      </c>
      <c r="Y96" s="107">
        <f>Dat_01!I56</f>
        <v>-7.0000000000000007E-2</v>
      </c>
      <c r="Z96" s="107">
        <f>Dat_01!J56</f>
        <v>-0.06</v>
      </c>
      <c r="AA96" s="107">
        <f>Dat_01!K56</f>
        <v>-0.01</v>
      </c>
      <c r="AB96" s="107">
        <f>Dat_01!L56</f>
        <v>0.01</v>
      </c>
      <c r="AC96" s="107">
        <f>Dat_01!M56</f>
        <v>-0.01</v>
      </c>
      <c r="AD96" s="107">
        <f>Dat_01!N56</f>
        <v>0.01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-0.06</v>
      </c>
      <c r="S97" s="107">
        <f>Dat_01!C57</f>
        <v>-0.06</v>
      </c>
      <c r="T97" s="107">
        <f>Dat_01!D57</f>
        <v>0</v>
      </c>
      <c r="U97" s="107">
        <f>Dat_01!E57</f>
        <v>-7.0000000000000007E-2</v>
      </c>
      <c r="V97" s="107">
        <f>Dat_01!F57</f>
        <v>-0.06</v>
      </c>
      <c r="W97" s="107">
        <f>Dat_01!G57</f>
        <v>-0.06</v>
      </c>
      <c r="X97" s="107">
        <f>Dat_01!H57</f>
        <v>-7.0000000000000007E-2</v>
      </c>
      <c r="Y97" s="107">
        <f>Dat_01!I57</f>
        <v>-0.1</v>
      </c>
      <c r="Z97" s="107">
        <f>Dat_01!J57</f>
        <v>-0.09</v>
      </c>
      <c r="AA97" s="107">
        <f>Dat_01!K57</f>
        <v>-7.0000000000000007E-2</v>
      </c>
      <c r="AB97" s="107">
        <f>Dat_01!L57</f>
        <v>-0.06</v>
      </c>
      <c r="AC97" s="107">
        <f>Dat_01!M57</f>
        <v>-0.06</v>
      </c>
      <c r="AD97" s="107">
        <f>Dat_01!N57</f>
        <v>-0.06</v>
      </c>
      <c r="AE97" s="181"/>
      <c r="AF97" s="174"/>
    </row>
    <row r="98" spans="2:32">
      <c r="Q98" s="102" t="str">
        <f>Dat_01!A58</f>
        <v>Pago capacidad</v>
      </c>
      <c r="R98" s="107">
        <f>Dat_01!B58</f>
        <v>2.38</v>
      </c>
      <c r="S98" s="107">
        <f>Dat_01!C58</f>
        <v>2.34</v>
      </c>
      <c r="T98" s="107">
        <f>Dat_01!D58</f>
        <v>2.44</v>
      </c>
      <c r="U98" s="107">
        <f>Dat_01!E58</f>
        <v>3</v>
      </c>
      <c r="V98" s="107">
        <f>Dat_01!F58</f>
        <v>3.11</v>
      </c>
      <c r="W98" s="107">
        <f>Dat_01!G58</f>
        <v>2.97</v>
      </c>
      <c r="X98" s="107">
        <f>Dat_01!H58</f>
        <v>2.39</v>
      </c>
      <c r="Y98" s="107">
        <f>Dat_01!I58</f>
        <v>2.41</v>
      </c>
      <c r="Z98" s="107">
        <f>Dat_01!J58</f>
        <v>2.2400000000000002</v>
      </c>
      <c r="AA98" s="107">
        <f>Dat_01!K58</f>
        <v>2.76</v>
      </c>
      <c r="AB98" s="107">
        <f>Dat_01!L58</f>
        <v>3.25</v>
      </c>
      <c r="AC98" s="107">
        <f>Dat_01!M58</f>
        <v>2.0699999999999998</v>
      </c>
      <c r="AD98" s="107">
        <f>Dat_01!N58</f>
        <v>2.35</v>
      </c>
      <c r="AE98" s="181"/>
    </row>
    <row r="99" spans="2:32">
      <c r="Q99" s="102" t="str">
        <f>Dat_01!A59</f>
        <v>Servicio interrumpibilidad</v>
      </c>
      <c r="R99" s="107">
        <f>Dat_01!B59</f>
        <v>0.78</v>
      </c>
      <c r="S99" s="107">
        <f>Dat_01!C59</f>
        <v>0.77</v>
      </c>
      <c r="T99" s="107">
        <f>Dat_01!D59</f>
        <v>0.02</v>
      </c>
      <c r="U99" s="107">
        <f>Dat_01!E59</f>
        <v>0.74</v>
      </c>
      <c r="V99" s="107">
        <f>Dat_01!F59</f>
        <v>0.03</v>
      </c>
      <c r="W99" s="107">
        <f>Dat_01!G59</f>
        <v>0.04</v>
      </c>
      <c r="X99" s="107">
        <f>Dat_01!H59</f>
        <v>0.03</v>
      </c>
      <c r="Y99" s="107">
        <f>Dat_01!I59</f>
        <v>0.04</v>
      </c>
      <c r="Z99" s="107">
        <f>Dat_01!J59</f>
        <v>0.04</v>
      </c>
      <c r="AA99" s="107">
        <f>Dat_01!K59</f>
        <v>0.04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</v>
      </c>
      <c r="S100" s="107">
        <f>Dat_01!C60</f>
        <v>0</v>
      </c>
      <c r="T100" s="107">
        <f>Dat_01!D60</f>
        <v>0.01</v>
      </c>
      <c r="U100" s="107">
        <f>Dat_01!E60</f>
        <v>0</v>
      </c>
      <c r="V100" s="107">
        <f>Dat_01!F60</f>
        <v>-0.01</v>
      </c>
      <c r="W100" s="107">
        <f>Dat_01!G60</f>
        <v>0.03</v>
      </c>
      <c r="X100" s="107">
        <f>Dat_01!H60</f>
        <v>0.01</v>
      </c>
      <c r="Y100" s="107">
        <f>Dat_01!I60</f>
        <v>0.01</v>
      </c>
      <c r="Z100" s="107">
        <f>Dat_01!J60</f>
        <v>0.01</v>
      </c>
      <c r="AA100" s="107">
        <f>Dat_01!K60</f>
        <v>0.01</v>
      </c>
      <c r="AB100" s="107">
        <f>Dat_01!L60</f>
        <v>0</v>
      </c>
      <c r="AC100" s="107">
        <f>Dat_01!M60</f>
        <v>0.01</v>
      </c>
      <c r="AD100" s="107">
        <f>Dat_01!N60</f>
        <v>-0.01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46.82</v>
      </c>
      <c r="S102" s="107">
        <f>Dat_01!C62</f>
        <v>52.22</v>
      </c>
      <c r="T102" s="107">
        <f>Dat_01!D62</f>
        <v>47.67</v>
      </c>
      <c r="U102" s="107">
        <f>Dat_01!E62</f>
        <v>41.14</v>
      </c>
      <c r="V102" s="107">
        <f>Dat_01!F62</f>
        <v>46.97</v>
      </c>
      <c r="W102" s="107">
        <f>Dat_01!G62</f>
        <v>41.39</v>
      </c>
      <c r="X102" s="107">
        <f>Dat_01!H62</f>
        <v>33.25</v>
      </c>
      <c r="Y102" s="107">
        <f>Dat_01!I62</f>
        <v>25.29</v>
      </c>
      <c r="Z102" s="107">
        <f>Dat_01!J62</f>
        <v>27.34</v>
      </c>
      <c r="AA102" s="107">
        <f>Dat_01!K62</f>
        <v>35.97</v>
      </c>
      <c r="AB102" s="107">
        <f>Dat_01!L62</f>
        <v>40.03</v>
      </c>
      <c r="AC102" s="107">
        <f>Dat_01!M62</f>
        <v>41</v>
      </c>
      <c r="AD102" s="107">
        <f>Dat_01!N62</f>
        <v>47.37</v>
      </c>
    </row>
    <row r="104" spans="2:32">
      <c r="B104" s="99" t="s">
        <v>234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235</v>
      </c>
      <c r="C105" s="101"/>
      <c r="D105" s="101" t="str">
        <f>AD83</f>
        <v>2020 Septiembre</v>
      </c>
      <c r="E105" s="101"/>
      <c r="F105" s="101" t="s">
        <v>235</v>
      </c>
      <c r="G105" s="101"/>
      <c r="H105" s="101" t="str">
        <f>R83</f>
        <v>2019 Septiembre</v>
      </c>
      <c r="I105" s="105"/>
    </row>
    <row r="106" spans="2:32">
      <c r="B106" s="101" t="s">
        <v>31</v>
      </c>
      <c r="C106" s="101"/>
      <c r="D106" s="101" t="s">
        <v>81</v>
      </c>
      <c r="E106" s="101"/>
      <c r="F106" s="101" t="s">
        <v>31</v>
      </c>
      <c r="G106" s="101" t="s">
        <v>236</v>
      </c>
      <c r="H106" s="101" t="s">
        <v>81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68</v>
      </c>
      <c r="C108" s="107"/>
      <c r="D108" s="107">
        <f>IF(VLOOKUP(B108,Dat_01!$A$45:$N$61,14,FALSE)=0,"-",VLOOKUP(B108,Dat_01!$A$45:$N$61,14,FALSE)*Dat_01!$N$45)</f>
        <v>20276838.989399999</v>
      </c>
      <c r="E108" s="107"/>
      <c r="F108" s="192" t="s">
        <v>68</v>
      </c>
      <c r="G108" s="107"/>
      <c r="H108" s="107">
        <f>IF(VLOOKUP(F108,Dat_01!$A$45:$N$61,2,FALSE)=0,"-",VLOOKUP(F108,Dat_01!$A$45:$N$61,2,FALSE)*Dat_01!$B$45)</f>
        <v>14537256.24158</v>
      </c>
      <c r="I108" s="105"/>
    </row>
    <row r="109" spans="2:32">
      <c r="B109" s="192" t="s">
        <v>69</v>
      </c>
      <c r="C109" s="107"/>
      <c r="D109" s="107">
        <f>IF(VLOOKUP(B109,Dat_01!$A$45:$N$61,14,FALSE)=0,"-",VLOOKUP(B109,Dat_01!$A$45:$N$61,14,FALSE)*Dat_01!$N$45)</f>
        <v>16221471.19152</v>
      </c>
      <c r="E109" s="107"/>
      <c r="F109" s="192" t="s">
        <v>69</v>
      </c>
      <c r="G109" s="107"/>
      <c r="H109" s="107">
        <f>IF(VLOOKUP(F109,Dat_01!$A$45:$N$61,2,FALSE)=0,"-",VLOOKUP(F109,Dat_01!$A$45:$N$61,2,FALSE)*Dat_01!$B$45)</f>
        <v>995702.48230000015</v>
      </c>
      <c r="I109" s="105"/>
    </row>
    <row r="110" spans="2:32">
      <c r="B110" s="192" t="s">
        <v>72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72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73</v>
      </c>
      <c r="C111" s="107"/>
      <c r="D111" s="107">
        <f>IF(VLOOKUP(B111,Dat_01!$A$45:$N$61,14,FALSE)=0,"-",VLOOKUP(B111,Dat_01!$A$45:$N$61,14,FALSE)*Dat_01!$N$45)</f>
        <v>7917622.8434799993</v>
      </c>
      <c r="E111" s="107"/>
      <c r="F111" s="192" t="s">
        <v>73</v>
      </c>
      <c r="G111" s="107"/>
      <c r="H111" s="107">
        <f>IF(VLOOKUP(F111,Dat_01!$A$45:$N$61,2,FALSE)=0,"-",VLOOKUP(F111,Dat_01!$A$45:$N$61,2,FALSE)*Dat_01!$B$45)</f>
        <v>5575933.9008800006</v>
      </c>
      <c r="I111" s="105"/>
    </row>
    <row r="112" spans="2:32">
      <c r="B112" s="192" t="s">
        <v>75</v>
      </c>
      <c r="C112" s="107"/>
      <c r="D112" s="107">
        <f>IF(VLOOKUP(B112,Dat_01!$A$45:$N$61,14,FALSE)=0,"-",VLOOKUP(B112,Dat_01!$A$45:$N$61,14,FALSE)*Dat_01!$N$45)</f>
        <v>1931127.5228000002</v>
      </c>
      <c r="E112" s="107"/>
      <c r="F112" s="192" t="s">
        <v>75</v>
      </c>
      <c r="G112" s="107"/>
      <c r="H112" s="107">
        <f>IF(VLOOKUP(F112,Dat_01!$A$45:$N$61,2,FALSE)=0,"-",VLOOKUP(F112,Dat_01!$A$45:$N$61,2,FALSE)*Dat_01!$B$45)</f>
        <v>3186247.9433600004</v>
      </c>
      <c r="I112" s="105"/>
    </row>
    <row r="113" spans="2:9">
      <c r="B113" s="192" t="s">
        <v>74</v>
      </c>
      <c r="C113" s="107"/>
      <c r="D113" s="107">
        <f>IF(VLOOKUP(B113,Dat_01!$A$45:$N$61,14,FALSE)=0,"-",VLOOKUP(B113,Dat_01!$A$45:$N$61,14,FALSE)*Dat_01!$N$45)</f>
        <v>-386225.50456000003</v>
      </c>
      <c r="E113" s="107"/>
      <c r="F113" s="192" t="s">
        <v>74</v>
      </c>
      <c r="G113" s="107"/>
      <c r="H113" s="107">
        <f>IF(VLOOKUP(F113,Dat_01!$A$45:$N$61,2,FALSE)=0,"-",VLOOKUP(F113,Dat_01!$A$45:$N$61,2,FALSE)*Dat_01!$B$45)</f>
        <v>-398280.99292000005</v>
      </c>
      <c r="I113" s="105"/>
    </row>
    <row r="114" spans="2:9">
      <c r="B114" s="192" t="s">
        <v>76</v>
      </c>
      <c r="C114" s="107"/>
      <c r="D114" s="107">
        <f>IF(VLOOKUP(B114,Dat_01!$A$45:$N$61,14,FALSE)=0,"-",VLOOKUP(B114,Dat_01!$A$45:$N$61,14,FALSE)*Dat_01!$N$45)</f>
        <v>193112.75228000002</v>
      </c>
      <c r="E114" s="107"/>
      <c r="F114" s="192" t="s">
        <v>76</v>
      </c>
      <c r="G114" s="107"/>
      <c r="H114" s="107">
        <f>IF(VLOOKUP(F114,Dat_01!$A$45:$N$61,2,FALSE)=0,"-",VLOOKUP(F114,Dat_01!$A$45:$N$61,2,FALSE)*Dat_01!$B$45)</f>
        <v>-1194842.9787600001</v>
      </c>
      <c r="I114" s="105"/>
    </row>
    <row r="115" spans="2:9">
      <c r="B115" s="192" t="s">
        <v>78</v>
      </c>
      <c r="C115" s="107"/>
      <c r="D115" s="107">
        <f>IF(VLOOKUP(B115,Dat_01!$A$45:$N$61,14,FALSE)=0,"-",VLOOKUP(B115,Dat_01!$A$45:$N$61,14,FALSE)*Dat_01!$N$45)</f>
        <v>-193112.75228000002</v>
      </c>
      <c r="E115" s="107"/>
      <c r="F115" s="192" t="s">
        <v>78</v>
      </c>
      <c r="G115" s="107"/>
      <c r="H115" s="107" t="str">
        <f>IF(VLOOKUP(F115,Dat_01!$A$45:$N$61,2,FALSE)=0,"-",VLOOKUP(F115,Dat_01!$A$45:$N$61,2,FALSE)*Dat_01!$B$45)</f>
        <v>-</v>
      </c>
      <c r="I115" s="105"/>
    </row>
    <row r="116" spans="2:9">
      <c r="B116" s="192" t="s">
        <v>79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79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-1158676.5136799999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-1194842.9787600001</v>
      </c>
      <c r="I117" s="105"/>
    </row>
    <row r="118" spans="2:9">
      <c r="I118" s="105"/>
    </row>
    <row r="119" spans="2:9">
      <c r="D119" s="267">
        <f>O89*Dat_01!N45/1000000</f>
        <v>44.802158528960007</v>
      </c>
      <c r="H119" s="267">
        <f>'Data 1'!C89*Dat_01!B45/1000000</f>
        <v>21.507173617679999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2019</v>
      </c>
      <c r="D127" s="213">
        <f>YEAR(B5)</f>
        <v>2020</v>
      </c>
    </row>
    <row r="128" spans="2:9">
      <c r="B128" s="101"/>
      <c r="C128" s="213" t="str">
        <f>MID(H105,6,10)</f>
        <v>Septiembre</v>
      </c>
      <c r="D128" s="213" t="str">
        <f>MID(D105,6,10)</f>
        <v>Septiembre</v>
      </c>
    </row>
    <row r="129" spans="2:16">
      <c r="B129" s="192" t="str">
        <f>Dat_01!A121</f>
        <v>Restricciones Técnicas al PBF</v>
      </c>
      <c r="C129" s="107">
        <f>Dat_01!B121</f>
        <v>397.35700000000003</v>
      </c>
      <c r="D129" s="107">
        <f>Dat_01!C121</f>
        <v>595.83950000000004</v>
      </c>
    </row>
    <row r="130" spans="2:16">
      <c r="B130" s="192" t="str">
        <f>Dat_01!A122</f>
        <v>Regulación secundaria</v>
      </c>
      <c r="C130" s="107">
        <f>Dat_01!B122</f>
        <v>236.65055599999999</v>
      </c>
      <c r="D130" s="107">
        <f>Dat_01!C122</f>
        <v>257.717377</v>
      </c>
    </row>
    <row r="131" spans="2:16">
      <c r="B131" s="192" t="str">
        <f>Dat_01!A123</f>
        <v>Regulación terciaria</v>
      </c>
      <c r="C131" s="107">
        <f>Dat_01!B123</f>
        <v>130.02709999999999</v>
      </c>
      <c r="D131" s="107">
        <f>Dat_01!C123</f>
        <v>199.56460000000001</v>
      </c>
    </row>
    <row r="132" spans="2:16">
      <c r="B132" s="192" t="s">
        <v>314</v>
      </c>
      <c r="C132" s="107">
        <f>Dat_01!B124</f>
        <v>241.5908</v>
      </c>
      <c r="D132" s="107">
        <f>Dat_01!C124</f>
        <v>63.247999999999998</v>
      </c>
    </row>
    <row r="133" spans="2:16">
      <c r="B133" s="103" t="str">
        <f>Dat_01!A125</f>
        <v>Restric. en Tiempo Real</v>
      </c>
      <c r="C133" s="193">
        <f>Dat_01!B125</f>
        <v>27.517900000000001</v>
      </c>
      <c r="D133" s="193">
        <f>Dat_01!C125</f>
        <v>190.43680000000001</v>
      </c>
    </row>
    <row r="135" spans="2:16">
      <c r="B135" s="99" t="s">
        <v>237</v>
      </c>
    </row>
    <row r="136" spans="2:16">
      <c r="B136" s="191"/>
      <c r="C136" s="191" t="s">
        <v>31</v>
      </c>
      <c r="D136" s="191" t="s">
        <v>238</v>
      </c>
      <c r="E136" s="191" t="s">
        <v>238</v>
      </c>
      <c r="F136" s="191" t="s">
        <v>238</v>
      </c>
      <c r="G136" s="191" t="s">
        <v>238</v>
      </c>
      <c r="H136" s="191" t="s">
        <v>238</v>
      </c>
      <c r="I136" s="191" t="s">
        <v>238</v>
      </c>
      <c r="J136" s="191" t="s">
        <v>238</v>
      </c>
      <c r="K136" s="191" t="s">
        <v>238</v>
      </c>
      <c r="L136" s="191" t="s">
        <v>238</v>
      </c>
      <c r="M136" s="191" t="s">
        <v>238</v>
      </c>
      <c r="N136" s="191" t="s">
        <v>238</v>
      </c>
      <c r="O136" s="191" t="s">
        <v>238</v>
      </c>
      <c r="P136" s="99" t="s">
        <v>238</v>
      </c>
    </row>
    <row r="137" spans="2:16">
      <c r="B137" s="191"/>
      <c r="C137" s="191" t="s">
        <v>235</v>
      </c>
      <c r="D137" s="213" t="str">
        <f>Dat_01!C131</f>
        <v>2019 Septiembre</v>
      </c>
      <c r="E137" s="213" t="str">
        <f>Dat_01!D131</f>
        <v>2019 Octubre</v>
      </c>
      <c r="F137" s="213" t="str">
        <f>Dat_01!E131</f>
        <v>2019 Noviembre</v>
      </c>
      <c r="G137" s="213" t="str">
        <f>Dat_01!F131</f>
        <v>2019 Diciembre</v>
      </c>
      <c r="H137" s="213" t="str">
        <f>Dat_01!G131</f>
        <v>2020 Enero</v>
      </c>
      <c r="I137" s="213" t="str">
        <f>Dat_01!H131</f>
        <v>2020 Febrero</v>
      </c>
      <c r="J137" s="213" t="str">
        <f>Dat_01!I131</f>
        <v>2020 Marzo</v>
      </c>
      <c r="K137" s="213" t="str">
        <f>Dat_01!J131</f>
        <v>2020 Abril</v>
      </c>
      <c r="L137" s="213" t="str">
        <f>Dat_01!K131</f>
        <v>2020 Mayo</v>
      </c>
      <c r="M137" s="213" t="str">
        <f>Dat_01!L131</f>
        <v>2020 Junio</v>
      </c>
      <c r="N137" s="213" t="str">
        <f>Dat_01!M131</f>
        <v>2020 Julio</v>
      </c>
      <c r="O137" s="213" t="str">
        <f>Dat_01!N131</f>
        <v>2020 Agosto</v>
      </c>
      <c r="P137" s="213" t="str">
        <f>Dat_01!O131</f>
        <v>2020 Septiembre</v>
      </c>
    </row>
    <row r="138" spans="2:16">
      <c r="B138" s="191" t="s">
        <v>239</v>
      </c>
      <c r="C138" s="191" t="s">
        <v>240</v>
      </c>
      <c r="D138" s="213" t="str">
        <f>MID(D137,6,1)</f>
        <v>S</v>
      </c>
      <c r="E138" s="213" t="str">
        <f t="shared" ref="E138:P138" si="3">MID(E137,6,1)</f>
        <v>O</v>
      </c>
      <c r="F138" s="213" t="str">
        <f t="shared" si="3"/>
        <v>N</v>
      </c>
      <c r="G138" s="213" t="str">
        <f t="shared" si="3"/>
        <v>D</v>
      </c>
      <c r="H138" s="213" t="str">
        <f t="shared" si="3"/>
        <v>E</v>
      </c>
      <c r="I138" s="213" t="str">
        <f t="shared" si="3"/>
        <v>F</v>
      </c>
      <c r="J138" s="213" t="str">
        <f t="shared" si="3"/>
        <v>M</v>
      </c>
      <c r="K138" s="213" t="str">
        <f t="shared" si="3"/>
        <v>A</v>
      </c>
      <c r="L138" s="213" t="str">
        <f t="shared" si="3"/>
        <v>M</v>
      </c>
      <c r="M138" s="213" t="str">
        <f t="shared" si="3"/>
        <v>J</v>
      </c>
      <c r="N138" s="213" t="str">
        <f t="shared" si="3"/>
        <v>J</v>
      </c>
      <c r="O138" s="213" t="str">
        <f t="shared" si="3"/>
        <v>A</v>
      </c>
      <c r="P138" s="213" t="str">
        <f t="shared" si="3"/>
        <v>S</v>
      </c>
    </row>
    <row r="139" spans="2:16">
      <c r="B139" s="102" t="s">
        <v>108</v>
      </c>
      <c r="C139" s="102" t="str">
        <f>Dat_01!B133</f>
        <v>Hidráulica</v>
      </c>
      <c r="D139" s="194">
        <f>Dat_01!C133</f>
        <v>14281</v>
      </c>
      <c r="E139" s="194">
        <f>Dat_01!D133</f>
        <v>5517.1</v>
      </c>
      <c r="F139" s="194">
        <f>Dat_01!E133</f>
        <v>0</v>
      </c>
      <c r="G139" s="194">
        <f>Dat_01!F133</f>
        <v>0</v>
      </c>
      <c r="H139" s="194">
        <f>Dat_01!G133</f>
        <v>0</v>
      </c>
      <c r="I139" s="194">
        <f>Dat_01!H133</f>
        <v>0</v>
      </c>
      <c r="J139" s="194">
        <f>Dat_01!I133</f>
        <v>0</v>
      </c>
      <c r="K139" s="194">
        <f>Dat_01!J133</f>
        <v>0</v>
      </c>
      <c r="L139" s="194">
        <f>Dat_01!K133</f>
        <v>630</v>
      </c>
      <c r="M139" s="194">
        <f>Dat_01!L133</f>
        <v>680</v>
      </c>
      <c r="N139" s="194">
        <f>Dat_01!M133</f>
        <v>1020</v>
      </c>
      <c r="O139" s="194">
        <f>Dat_01!N133</f>
        <v>2161.8000000000002</v>
      </c>
      <c r="P139" s="194">
        <f>Dat_01!O133</f>
        <v>33.4</v>
      </c>
    </row>
    <row r="140" spans="2:16">
      <c r="B140" s="102" t="s">
        <v>108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0</v>
      </c>
      <c r="K140" s="194">
        <f>Dat_01!J134</f>
        <v>5000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108</v>
      </c>
      <c r="C141" s="102" t="str">
        <f>Dat_01!B135</f>
        <v>Carbón</v>
      </c>
      <c r="D141" s="194">
        <f>Dat_01!C135</f>
        <v>128712</v>
      </c>
      <c r="E141" s="194">
        <f>Dat_01!D135</f>
        <v>166180</v>
      </c>
      <c r="F141" s="194">
        <f>Dat_01!E135</f>
        <v>161365</v>
      </c>
      <c r="G141" s="194">
        <f>Dat_01!F135</f>
        <v>122168</v>
      </c>
      <c r="H141" s="194">
        <f>Dat_01!G135</f>
        <v>202940</v>
      </c>
      <c r="I141" s="194">
        <f>Dat_01!H135</f>
        <v>247227</v>
      </c>
      <c r="J141" s="194">
        <f>Dat_01!I135</f>
        <v>355297</v>
      </c>
      <c r="K141" s="194">
        <f>Dat_01!J135</f>
        <v>220571</v>
      </c>
      <c r="L141" s="194">
        <f>Dat_01!K135</f>
        <v>207721</v>
      </c>
      <c r="M141" s="194">
        <f>Dat_01!L135</f>
        <v>281442</v>
      </c>
      <c r="N141" s="194">
        <f>Dat_01!M135</f>
        <v>268136</v>
      </c>
      <c r="O141" s="194">
        <f>Dat_01!N135</f>
        <v>300478</v>
      </c>
      <c r="P141" s="194">
        <f>Dat_01!O135</f>
        <v>250957</v>
      </c>
    </row>
    <row r="142" spans="2:16">
      <c r="B142" s="102" t="s">
        <v>108</v>
      </c>
      <c r="C142" s="102" t="str">
        <f>Dat_01!B136</f>
        <v>Ciclo Combinado</v>
      </c>
      <c r="D142" s="194">
        <f>Dat_01!C136</f>
        <v>228795.2</v>
      </c>
      <c r="E142" s="194">
        <f>Dat_01!D136</f>
        <v>234526.2</v>
      </c>
      <c r="F142" s="194">
        <f>Dat_01!E136</f>
        <v>421030.7</v>
      </c>
      <c r="G142" s="194">
        <f>Dat_01!F136</f>
        <v>612250.1</v>
      </c>
      <c r="H142" s="194">
        <f>Dat_01!G136</f>
        <v>498564</v>
      </c>
      <c r="I142" s="194">
        <f>Dat_01!H136</f>
        <v>479450.3</v>
      </c>
      <c r="J142" s="194">
        <f>Dat_01!I136</f>
        <v>601360.30000000005</v>
      </c>
      <c r="K142" s="194">
        <f>Dat_01!J136</f>
        <v>1152051.3999999999</v>
      </c>
      <c r="L142" s="194">
        <f>Dat_01!K136</f>
        <v>900435.9</v>
      </c>
      <c r="M142" s="194">
        <f>Dat_01!L136</f>
        <v>429259.5</v>
      </c>
      <c r="N142" s="194">
        <f>Dat_01!M136</f>
        <v>174851.8</v>
      </c>
      <c r="O142" s="194">
        <f>Dat_01!N136</f>
        <v>246096.4</v>
      </c>
      <c r="P142" s="194">
        <f>Dat_01!O136</f>
        <v>289538.3</v>
      </c>
    </row>
    <row r="143" spans="2:16">
      <c r="B143" s="102" t="s">
        <v>108</v>
      </c>
      <c r="C143" s="102" t="str">
        <f>Dat_01!B137</f>
        <v>Otras Renovables</v>
      </c>
      <c r="D143" s="194">
        <f>Dat_01!C137</f>
        <v>0</v>
      </c>
      <c r="E143" s="194">
        <f>Dat_01!D137</f>
        <v>0</v>
      </c>
      <c r="F143" s="194">
        <f>Dat_01!E137</f>
        <v>1775.2</v>
      </c>
      <c r="G143" s="194">
        <f>Dat_01!F137</f>
        <v>164.2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0</v>
      </c>
    </row>
    <row r="144" spans="2:16">
      <c r="B144" s="102" t="s">
        <v>108</v>
      </c>
      <c r="C144" s="102" t="str">
        <f>Dat_01!B138</f>
        <v>Consumo Bombeo</v>
      </c>
      <c r="D144" s="194">
        <f>Dat_01!C138</f>
        <v>0</v>
      </c>
      <c r="E144" s="194">
        <f>Dat_01!D138</f>
        <v>0</v>
      </c>
      <c r="F144" s="194">
        <f>Dat_01!E138</f>
        <v>0</v>
      </c>
      <c r="G144" s="194">
        <f>Dat_01!F138</f>
        <v>0</v>
      </c>
      <c r="H144" s="194">
        <f>Dat_01!G138</f>
        <v>0</v>
      </c>
      <c r="I144" s="194">
        <f>Dat_01!H138</f>
        <v>0</v>
      </c>
      <c r="J144" s="194">
        <f>Dat_01!I138</f>
        <v>3495.6</v>
      </c>
      <c r="K144" s="194">
        <f>Dat_01!J138</f>
        <v>585</v>
      </c>
      <c r="L144" s="194">
        <f>Dat_01!K138</f>
        <v>185</v>
      </c>
      <c r="M144" s="194">
        <f>Dat_01!L138</f>
        <v>370</v>
      </c>
      <c r="N144" s="194">
        <f>Dat_01!M138</f>
        <v>11.5</v>
      </c>
      <c r="O144" s="194">
        <f>Dat_01!N138</f>
        <v>0</v>
      </c>
      <c r="P144" s="194">
        <f>Dat_01!O138</f>
        <v>0</v>
      </c>
    </row>
    <row r="145" spans="2:16">
      <c r="B145" s="102" t="s">
        <v>112</v>
      </c>
      <c r="C145" s="195" t="str">
        <f>Dat_01!B139</f>
        <v>Total</v>
      </c>
      <c r="D145" s="196">
        <f>Dat_01!C139</f>
        <v>371788.2</v>
      </c>
      <c r="E145" s="196">
        <f>Dat_01!D139</f>
        <v>406223.3</v>
      </c>
      <c r="F145" s="196">
        <f>Dat_01!E139</f>
        <v>584170.9</v>
      </c>
      <c r="G145" s="196">
        <f>Dat_01!F139</f>
        <v>734582.3</v>
      </c>
      <c r="H145" s="196">
        <f>Dat_01!G139</f>
        <v>701504</v>
      </c>
      <c r="I145" s="196">
        <f>Dat_01!H139</f>
        <v>726677.3</v>
      </c>
      <c r="J145" s="196">
        <f>Dat_01!I139</f>
        <v>960152.9</v>
      </c>
      <c r="K145" s="196">
        <f>Dat_01!J139</f>
        <v>1378207.4</v>
      </c>
      <c r="L145" s="196">
        <f>Dat_01!K139</f>
        <v>1108971.8999999999</v>
      </c>
      <c r="M145" s="196">
        <f>Dat_01!L139</f>
        <v>711751.5</v>
      </c>
      <c r="N145" s="196">
        <f>Dat_01!M139</f>
        <v>444019.3</v>
      </c>
      <c r="O145" s="196">
        <f>Dat_01!N139</f>
        <v>548736.19999999995</v>
      </c>
      <c r="P145" s="196">
        <f>Dat_01!O139</f>
        <v>540528.69999999995</v>
      </c>
    </row>
    <row r="146" spans="2:16">
      <c r="B146" s="102" t="s">
        <v>112</v>
      </c>
      <c r="C146" s="102" t="str">
        <f>Dat_01!B140</f>
        <v>Hidráulica</v>
      </c>
      <c r="D146" s="194">
        <f>Dat_01!C140</f>
        <v>73</v>
      </c>
      <c r="E146" s="194">
        <f>Dat_01!D140</f>
        <v>120</v>
      </c>
      <c r="F146" s="194">
        <f>Dat_01!E140</f>
        <v>1173</v>
      </c>
      <c r="G146" s="194">
        <f>Dat_01!F140</f>
        <v>0</v>
      </c>
      <c r="H146" s="194">
        <f>Dat_01!G140</f>
        <v>0</v>
      </c>
      <c r="I146" s="194">
        <f>Dat_01!H140</f>
        <v>0</v>
      </c>
      <c r="J146" s="194">
        <f>Dat_01!I140</f>
        <v>1910.2</v>
      </c>
      <c r="K146" s="194">
        <f>Dat_01!J140</f>
        <v>0</v>
      </c>
      <c r="L146" s="194">
        <f>Dat_01!K140</f>
        <v>946.5</v>
      </c>
      <c r="M146" s="194">
        <f>Dat_01!L140</f>
        <v>2850.8</v>
      </c>
      <c r="N146" s="194">
        <f>Dat_01!M140</f>
        <v>740.7</v>
      </c>
      <c r="O146" s="194">
        <f>Dat_01!N140</f>
        <v>710</v>
      </c>
      <c r="P146" s="194">
        <f>Dat_01!O140</f>
        <v>8686.7999999999993</v>
      </c>
    </row>
    <row r="147" spans="2:16">
      <c r="B147" s="102" t="s">
        <v>112</v>
      </c>
      <c r="C147" s="102" t="str">
        <f>Dat_01!B141</f>
        <v>Turbinación bombeo</v>
      </c>
      <c r="D147" s="194">
        <f>Dat_01!C141</f>
        <v>0</v>
      </c>
      <c r="E147" s="194">
        <f>Dat_01!D141</f>
        <v>400</v>
      </c>
      <c r="F147" s="194">
        <f>Dat_01!E141</f>
        <v>0</v>
      </c>
      <c r="G147" s="194">
        <f>Dat_01!F141</f>
        <v>0</v>
      </c>
      <c r="H147" s="194">
        <f>Dat_01!G141</f>
        <v>0</v>
      </c>
      <c r="I147" s="194">
        <f>Dat_01!H141</f>
        <v>4657.8999999999996</v>
      </c>
      <c r="J147" s="194">
        <f>Dat_01!I141</f>
        <v>100</v>
      </c>
      <c r="K147" s="194">
        <f>Dat_01!J141</f>
        <v>0</v>
      </c>
      <c r="L147" s="194">
        <f>Dat_01!K141</f>
        <v>0</v>
      </c>
      <c r="M147" s="194">
        <f>Dat_01!L141</f>
        <v>0</v>
      </c>
      <c r="N147" s="194">
        <f>Dat_01!M141</f>
        <v>640</v>
      </c>
      <c r="O147" s="194">
        <f>Dat_01!N141</f>
        <v>0</v>
      </c>
      <c r="P147" s="194">
        <f>Dat_01!O141</f>
        <v>1087</v>
      </c>
    </row>
    <row r="148" spans="2:16">
      <c r="B148" s="102" t="s">
        <v>112</v>
      </c>
      <c r="C148" s="102" t="str">
        <f>Dat_01!B142</f>
        <v>Carbón</v>
      </c>
      <c r="D148" s="194">
        <f>Dat_01!C142</f>
        <v>0</v>
      </c>
      <c r="E148" s="194">
        <f>Dat_01!D142</f>
        <v>1161</v>
      </c>
      <c r="F148" s="194">
        <f>Dat_01!E142</f>
        <v>846</v>
      </c>
      <c r="G148" s="194">
        <f>Dat_01!F142</f>
        <v>0</v>
      </c>
      <c r="H148" s="194">
        <f>Dat_01!G142</f>
        <v>0</v>
      </c>
      <c r="I148" s="194">
        <f>Dat_01!H142</f>
        <v>0</v>
      </c>
      <c r="J148" s="194">
        <f>Dat_01!I142</f>
        <v>0</v>
      </c>
      <c r="K148" s="194">
        <f>Dat_01!J142</f>
        <v>0</v>
      </c>
      <c r="L148" s="194">
        <f>Dat_01!K142</f>
        <v>0</v>
      </c>
      <c r="M148" s="194">
        <f>Dat_01!L142</f>
        <v>0</v>
      </c>
      <c r="N148" s="194">
        <f>Dat_01!M142</f>
        <v>0</v>
      </c>
      <c r="O148" s="194">
        <f>Dat_01!N142</f>
        <v>0</v>
      </c>
      <c r="P148" s="194">
        <f>Dat_01!O142</f>
        <v>0</v>
      </c>
    </row>
    <row r="149" spans="2:16">
      <c r="B149" s="102" t="s">
        <v>112</v>
      </c>
      <c r="C149" s="102" t="str">
        <f>Dat_01!B143</f>
        <v>Ciclo Combinado</v>
      </c>
      <c r="D149" s="194">
        <f>Dat_01!C143</f>
        <v>5246.6</v>
      </c>
      <c r="E149" s="194">
        <f>Dat_01!D143</f>
        <v>34847</v>
      </c>
      <c r="F149" s="194">
        <f>Dat_01!E143</f>
        <v>1898.8</v>
      </c>
      <c r="G149" s="194">
        <f>Dat_01!F143</f>
        <v>0</v>
      </c>
      <c r="H149" s="194">
        <f>Dat_01!G143</f>
        <v>0</v>
      </c>
      <c r="I149" s="194">
        <f>Dat_01!H143</f>
        <v>0</v>
      </c>
      <c r="J149" s="194">
        <f>Dat_01!I143</f>
        <v>0</v>
      </c>
      <c r="K149" s="194">
        <f>Dat_01!J143</f>
        <v>0</v>
      </c>
      <c r="L149" s="194">
        <f>Dat_01!K143</f>
        <v>0</v>
      </c>
      <c r="M149" s="194">
        <f>Dat_01!L143</f>
        <v>73835.8</v>
      </c>
      <c r="N149" s="194">
        <f>Dat_01!M143</f>
        <v>239981.7</v>
      </c>
      <c r="O149" s="194">
        <f>Dat_01!N143</f>
        <v>103567.5</v>
      </c>
      <c r="P149" s="194">
        <f>Dat_01!O143</f>
        <v>30277.5</v>
      </c>
    </row>
    <row r="150" spans="2:16">
      <c r="B150" s="102" t="s">
        <v>112</v>
      </c>
      <c r="C150" s="102" t="str">
        <f>Dat_01!B144</f>
        <v>Eólica</v>
      </c>
      <c r="D150" s="194">
        <f>Dat_01!C144</f>
        <v>19357.7</v>
      </c>
      <c r="E150" s="194">
        <f>Dat_01!D144</f>
        <v>9473.4</v>
      </c>
      <c r="F150" s="194">
        <f>Dat_01!E144</f>
        <v>12932.4</v>
      </c>
      <c r="G150" s="194">
        <f>Dat_01!F144</f>
        <v>464.6</v>
      </c>
      <c r="H150" s="194">
        <f>Dat_01!G144</f>
        <v>3444.7</v>
      </c>
      <c r="I150" s="194">
        <f>Dat_01!H144</f>
        <v>0</v>
      </c>
      <c r="J150" s="194">
        <f>Dat_01!I144</f>
        <v>1293.5999999999999</v>
      </c>
      <c r="K150" s="194">
        <f>Dat_01!J144</f>
        <v>227.5</v>
      </c>
      <c r="L150" s="194">
        <f>Dat_01!K144</f>
        <v>0</v>
      </c>
      <c r="M150" s="194">
        <f>Dat_01!L144</f>
        <v>5567.4</v>
      </c>
      <c r="N150" s="194">
        <f>Dat_01!M144</f>
        <v>5593.5</v>
      </c>
      <c r="O150" s="194">
        <f>Dat_01!N144</f>
        <v>2385.4</v>
      </c>
      <c r="P150" s="194">
        <f>Dat_01!O144</f>
        <v>15007.3</v>
      </c>
    </row>
    <row r="151" spans="2:16">
      <c r="B151" s="102" t="s">
        <v>112</v>
      </c>
      <c r="C151" s="102" t="str">
        <f>Dat_01!B145</f>
        <v>Solar fotovoltaica</v>
      </c>
      <c r="D151" s="194">
        <f>Dat_01!C145</f>
        <v>0</v>
      </c>
      <c r="E151" s="194">
        <f>Dat_01!D145</f>
        <v>21.4</v>
      </c>
      <c r="F151" s="194">
        <f>Dat_01!E145</f>
        <v>33</v>
      </c>
      <c r="G151" s="194">
        <f>Dat_01!F145</f>
        <v>0</v>
      </c>
      <c r="H151" s="194">
        <f>Dat_01!G145</f>
        <v>0</v>
      </c>
      <c r="I151" s="194">
        <f>Dat_01!H145</f>
        <v>0</v>
      </c>
      <c r="J151" s="194">
        <f>Dat_01!I145</f>
        <v>0</v>
      </c>
      <c r="K151" s="194">
        <f>Dat_01!J145</f>
        <v>0</v>
      </c>
      <c r="L151" s="194">
        <f>Dat_01!K145</f>
        <v>61.6</v>
      </c>
      <c r="M151" s="194">
        <f>Dat_01!L145</f>
        <v>0</v>
      </c>
      <c r="N151" s="194">
        <f>Dat_01!M145</f>
        <v>320.39999999999998</v>
      </c>
      <c r="O151" s="194">
        <f>Dat_01!N145</f>
        <v>170.6</v>
      </c>
      <c r="P151" s="194">
        <f>Dat_01!O145</f>
        <v>0</v>
      </c>
    </row>
    <row r="152" spans="2:16">
      <c r="B152" s="102" t="s">
        <v>112</v>
      </c>
      <c r="C152" s="102" t="str">
        <f>Dat_01!B146</f>
        <v>Solar térmica</v>
      </c>
      <c r="D152" s="194">
        <f>Dat_01!C146</f>
        <v>0</v>
      </c>
      <c r="E152" s="194">
        <f>Dat_01!D146</f>
        <v>39.799999999999997</v>
      </c>
      <c r="F152" s="194">
        <f>Dat_01!E146</f>
        <v>0</v>
      </c>
      <c r="G152" s="194">
        <f>Dat_01!F146</f>
        <v>0</v>
      </c>
      <c r="H152" s="194">
        <f>Dat_01!G146</f>
        <v>0</v>
      </c>
      <c r="I152" s="194">
        <f>Dat_01!H146</f>
        <v>0</v>
      </c>
      <c r="J152" s="194">
        <f>Dat_01!I146</f>
        <v>0</v>
      </c>
      <c r="K152" s="194">
        <f>Dat_01!J146</f>
        <v>0</v>
      </c>
      <c r="L152" s="194">
        <f>Dat_01!K146</f>
        <v>516</v>
      </c>
      <c r="M152" s="194">
        <f>Dat_01!L146</f>
        <v>0</v>
      </c>
      <c r="N152" s="194">
        <f>Dat_01!M146</f>
        <v>0</v>
      </c>
      <c r="O152" s="194">
        <f>Dat_01!N146</f>
        <v>366.5</v>
      </c>
      <c r="P152" s="194">
        <f>Dat_01!O146</f>
        <v>0</v>
      </c>
    </row>
    <row r="153" spans="2:16">
      <c r="B153" s="102" t="s">
        <v>112</v>
      </c>
      <c r="C153" s="102" t="str">
        <f>Dat_01!B147</f>
        <v>Cogeneración</v>
      </c>
      <c r="D153" s="194">
        <f>Dat_01!C147</f>
        <v>891.5</v>
      </c>
      <c r="E153" s="194">
        <f>Dat_01!D147</f>
        <v>340.9</v>
      </c>
      <c r="F153" s="194">
        <f>Dat_01!E147</f>
        <v>0</v>
      </c>
      <c r="G153" s="194">
        <f>Dat_01!F147</f>
        <v>0</v>
      </c>
      <c r="H153" s="194">
        <f>Dat_01!G147</f>
        <v>0</v>
      </c>
      <c r="I153" s="194">
        <f>Dat_01!H147</f>
        <v>0</v>
      </c>
      <c r="J153" s="194">
        <f>Dat_01!I147</f>
        <v>0</v>
      </c>
      <c r="K153" s="194">
        <f>Dat_01!J147</f>
        <v>0</v>
      </c>
      <c r="L153" s="194">
        <f>Dat_01!K147</f>
        <v>0</v>
      </c>
      <c r="M153" s="194">
        <f>Dat_01!L147</f>
        <v>271.39999999999998</v>
      </c>
      <c r="N153" s="194">
        <f>Dat_01!M147</f>
        <v>135.5</v>
      </c>
      <c r="O153" s="194">
        <f>Dat_01!N147</f>
        <v>0</v>
      </c>
      <c r="P153" s="194">
        <f>Dat_01!O147</f>
        <v>252.2</v>
      </c>
    </row>
    <row r="154" spans="2:16">
      <c r="B154" s="102" t="s">
        <v>112</v>
      </c>
      <c r="C154" s="102" t="str">
        <f>Dat_01!B148</f>
        <v>Otras Renovables</v>
      </c>
      <c r="D154" s="194">
        <f>Dat_01!C148</f>
        <v>0</v>
      </c>
      <c r="E154" s="194">
        <f>Dat_01!D148</f>
        <v>0</v>
      </c>
      <c r="F154" s="194">
        <f>Dat_01!E148</f>
        <v>80</v>
      </c>
      <c r="G154" s="194">
        <f>Dat_01!F148</f>
        <v>0</v>
      </c>
      <c r="H154" s="194">
        <f>Dat_01!G148</f>
        <v>0</v>
      </c>
      <c r="I154" s="194">
        <f>Dat_01!H148</f>
        <v>0</v>
      </c>
      <c r="J154" s="194">
        <f>Dat_01!I148</f>
        <v>0</v>
      </c>
      <c r="K154" s="194">
        <f>Dat_01!J148</f>
        <v>0</v>
      </c>
      <c r="L154" s="194">
        <f>Dat_01!K148</f>
        <v>0</v>
      </c>
      <c r="M154" s="194">
        <f>Dat_01!L148</f>
        <v>0</v>
      </c>
      <c r="N154" s="194">
        <f>Dat_01!M148</f>
        <v>0</v>
      </c>
      <c r="O154" s="194">
        <f>Dat_01!N148</f>
        <v>0</v>
      </c>
      <c r="P154" s="194">
        <f>Dat_01!O148</f>
        <v>0</v>
      </c>
    </row>
    <row r="155" spans="2:16">
      <c r="B155" s="102" t="s">
        <v>112</v>
      </c>
      <c r="C155" s="195" t="str">
        <f>Dat_01!B149</f>
        <v>Total</v>
      </c>
      <c r="D155" s="196">
        <f>Dat_01!C149</f>
        <v>25568.799999999999</v>
      </c>
      <c r="E155" s="196">
        <f>Dat_01!D149</f>
        <v>46403.5</v>
      </c>
      <c r="F155" s="196">
        <f>Dat_01!E149</f>
        <v>16963.2</v>
      </c>
      <c r="G155" s="196">
        <f>Dat_01!F149</f>
        <v>464.6</v>
      </c>
      <c r="H155" s="196">
        <f>Dat_01!G149</f>
        <v>3444.7</v>
      </c>
      <c r="I155" s="196">
        <f>Dat_01!H149</f>
        <v>4657.8999999999996</v>
      </c>
      <c r="J155" s="196">
        <f>Dat_01!I149</f>
        <v>3303.8</v>
      </c>
      <c r="K155" s="196">
        <f>Dat_01!J149</f>
        <v>227.5</v>
      </c>
      <c r="L155" s="196">
        <f>Dat_01!K149</f>
        <v>1524.1</v>
      </c>
      <c r="M155" s="196">
        <f>Dat_01!L149</f>
        <v>82525.399999999994</v>
      </c>
      <c r="N155" s="196">
        <f>Dat_01!M149</f>
        <v>247411.8</v>
      </c>
      <c r="O155" s="196">
        <f>Dat_01!N149</f>
        <v>107200</v>
      </c>
      <c r="P155" s="196">
        <f>Dat_01!O149</f>
        <v>55310.8</v>
      </c>
    </row>
    <row r="156" spans="2:16">
      <c r="B156" s="102"/>
      <c r="C156" s="102"/>
      <c r="D156" s="107">
        <f>Dat_01!C363</f>
        <v>79.6276626529</v>
      </c>
      <c r="E156" s="107">
        <f>Dat_01!D363</f>
        <v>94.939291769700006</v>
      </c>
      <c r="F156" s="107">
        <f>Dat_01!E363</f>
        <v>79.583340354699999</v>
      </c>
      <c r="G156" s="107">
        <f>Dat_01!F363</f>
        <v>70.783519491299998</v>
      </c>
      <c r="H156" s="107">
        <f>Dat_01!G363</f>
        <v>82.571699077999995</v>
      </c>
      <c r="I156" s="107">
        <f>Dat_01!H363</f>
        <v>74.016771199499999</v>
      </c>
      <c r="J156" s="107">
        <f>Dat_01!I363</f>
        <v>69.328448760599997</v>
      </c>
      <c r="K156" s="107">
        <f>Dat_01!J363</f>
        <v>70.477766133000003</v>
      </c>
      <c r="L156" s="107">
        <f>Dat_01!K363</f>
        <v>66.470122552199996</v>
      </c>
      <c r="M156" s="107">
        <f>Dat_01!L363</f>
        <v>72.682289687999997</v>
      </c>
      <c r="N156" s="107">
        <f>Dat_01!M363</f>
        <v>77.2642985313</v>
      </c>
      <c r="O156" s="107">
        <f>Dat_01!N363</f>
        <v>83.621371904900002</v>
      </c>
      <c r="P156" s="107">
        <f>Dat_01!O363</f>
        <v>76.806715394700007</v>
      </c>
    </row>
    <row r="157" spans="2:16">
      <c r="B157" s="103"/>
      <c r="C157" s="103"/>
      <c r="D157" s="193">
        <f>Dat_01!C372</f>
        <v>40.588541761599998</v>
      </c>
      <c r="E157" s="193">
        <f>Dat_01!D372</f>
        <v>46.569191081</v>
      </c>
      <c r="F157" s="193">
        <f>Dat_01!E372</f>
        <v>40.029961334900001</v>
      </c>
      <c r="G157" s="193">
        <f>Dat_01!F372</f>
        <v>31.518503603999999</v>
      </c>
      <c r="H157" s="193">
        <f>Dat_01!G372</f>
        <v>40.145056849299998</v>
      </c>
      <c r="I157" s="193">
        <f>Dat_01!H372</f>
        <v>34.889660995299998</v>
      </c>
      <c r="J157" s="193">
        <f>Dat_01!I372</f>
        <v>26.4821392405</v>
      </c>
      <c r="K157" s="193">
        <f>Dat_01!J372</f>
        <v>16.942672728400002</v>
      </c>
      <c r="L157" s="193">
        <f>Dat_01!K372</f>
        <v>20.098804550400001</v>
      </c>
      <c r="M157" s="193">
        <f>Dat_01!L372</f>
        <v>29.1310690022</v>
      </c>
      <c r="N157" s="193">
        <f>Dat_01!M372</f>
        <v>34.5802106971</v>
      </c>
      <c r="O157" s="193">
        <f>Dat_01!N372</f>
        <v>35.661521116099998</v>
      </c>
      <c r="P157" s="193">
        <f>Dat_01!O372</f>
        <v>40.431379108199998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241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326</v>
      </c>
      <c r="D160" s="102"/>
      <c r="E160" s="184">
        <f>(P145-D145)/D145</f>
        <v>0.45386190309428848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327</v>
      </c>
      <c r="D161" s="102"/>
      <c r="E161" s="184">
        <f>(P155-D155)/D155</f>
        <v>1.1632145427239451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242</v>
      </c>
      <c r="D162" s="102"/>
      <c r="E162" s="184">
        <f>((P145+ABS(P155))-(D145+ABS(D155)))/(D145+ABS(D155))</f>
        <v>0.49950674078976842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243</v>
      </c>
      <c r="D163" s="102"/>
      <c r="E163" s="184">
        <f>(P156-D156)/D156</f>
        <v>-3.5426724384672814E-2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244</v>
      </c>
      <c r="D164" s="102"/>
      <c r="E164" s="184">
        <f>(P157-D157)/D157</f>
        <v>-3.8720941078176098E-3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topLeftCell="A258" zoomScale="85" zoomScaleNormal="85" zoomScaleSheetLayoutView="95" workbookViewId="0">
      <selection activeCell="Q293" sqref="Q293"/>
    </sheetView>
  </sheetViews>
  <sheetFormatPr baseColWidth="10" defaultRowHeight="12.75"/>
  <cols>
    <col min="1" max="1" width="8" bestFit="1" customWidth="1"/>
    <col min="2" max="2" width="14" customWidth="1"/>
    <col min="3" max="3" width="15.28515625" bestFit="1" customWidth="1"/>
    <col min="4" max="4" width="12.42578125" bestFit="1" customWidth="1"/>
    <col min="5" max="5" width="15" bestFit="1" customWidth="1"/>
    <col min="6" max="6" width="14.28515625" bestFit="1" customWidth="1"/>
    <col min="7" max="7" width="11" bestFit="1" customWidth="1"/>
    <col min="8" max="8" width="12.7109375" bestFit="1" customWidth="1"/>
    <col min="9" max="9" width="11.42578125" bestFit="1" customWidth="1"/>
    <col min="10" max="10" width="10" bestFit="1" customWidth="1"/>
    <col min="11" max="12" width="10.7109375" bestFit="1" customWidth="1"/>
    <col min="13" max="13" width="10.28515625" bestFit="1" customWidth="1"/>
    <col min="14" max="14" width="12.42578125" bestFit="1" customWidth="1"/>
    <col min="15" max="15" width="15.5703125" bestFit="1" customWidth="1"/>
    <col min="16" max="29" width="14.7109375" customWidth="1"/>
  </cols>
  <sheetData>
    <row r="1" spans="1:29" ht="14.25">
      <c r="A1" s="139" t="s">
        <v>174</v>
      </c>
    </row>
    <row r="2" spans="1:29" ht="14.25">
      <c r="A2" s="159" t="str">
        <f>MID(B5,6,LEN(B5))&amp;" "&amp;MID(B5,1,4)</f>
        <v>Septiembre 2020</v>
      </c>
      <c r="D2" s="73"/>
    </row>
    <row r="4" spans="1:29">
      <c r="A4" s="214" t="s">
        <v>31</v>
      </c>
      <c r="B4" s="310" t="s">
        <v>125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</row>
    <row r="5" spans="1:29">
      <c r="A5" s="239" t="s">
        <v>124</v>
      </c>
      <c r="B5" s="311" t="s">
        <v>331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</row>
    <row r="6" spans="1:29">
      <c r="A6" s="239" t="s">
        <v>152</v>
      </c>
      <c r="B6" s="218" t="s">
        <v>126</v>
      </c>
      <c r="C6" s="218" t="s">
        <v>127</v>
      </c>
      <c r="D6" s="218" t="s">
        <v>96</v>
      </c>
      <c r="E6" s="288" t="s">
        <v>128</v>
      </c>
      <c r="F6" s="288" t="s">
        <v>129</v>
      </c>
      <c r="G6" s="288" t="s">
        <v>130</v>
      </c>
      <c r="H6" s="288" t="s">
        <v>131</v>
      </c>
      <c r="I6" s="288" t="s">
        <v>132</v>
      </c>
      <c r="J6" s="288" t="s">
        <v>133</v>
      </c>
      <c r="K6" s="288" t="s">
        <v>134</v>
      </c>
      <c r="L6" s="288" t="s">
        <v>135</v>
      </c>
      <c r="M6" s="288" t="s">
        <v>136</v>
      </c>
      <c r="N6" s="288" t="s">
        <v>137</v>
      </c>
      <c r="O6" s="288" t="s">
        <v>138</v>
      </c>
      <c r="P6" s="288" t="s">
        <v>139</v>
      </c>
      <c r="Q6" s="288" t="s">
        <v>140</v>
      </c>
      <c r="R6" s="288" t="s">
        <v>141</v>
      </c>
      <c r="S6" s="288" t="s">
        <v>142</v>
      </c>
      <c r="T6" s="288" t="s">
        <v>143</v>
      </c>
      <c r="U6" s="288" t="s">
        <v>144</v>
      </c>
      <c r="V6" s="288" t="s">
        <v>145</v>
      </c>
      <c r="W6" s="288" t="s">
        <v>146</v>
      </c>
      <c r="X6" s="288" t="s">
        <v>147</v>
      </c>
      <c r="Y6" s="288" t="s">
        <v>148</v>
      </c>
      <c r="Z6" s="288" t="s">
        <v>149</v>
      </c>
      <c r="AA6" s="288" t="s">
        <v>150</v>
      </c>
      <c r="AB6" s="288" t="s">
        <v>151</v>
      </c>
    </row>
    <row r="7" spans="1:29">
      <c r="A7" s="214" t="s">
        <v>157</v>
      </c>
      <c r="B7" s="219"/>
      <c r="C7" s="219"/>
      <c r="D7" s="21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</row>
    <row r="8" spans="1:29">
      <c r="A8" s="240" t="s">
        <v>128</v>
      </c>
      <c r="B8" s="220">
        <v>35</v>
      </c>
      <c r="C8" s="220">
        <v>53.46</v>
      </c>
      <c r="D8" s="220">
        <v>46.8125655905</v>
      </c>
      <c r="E8" s="215">
        <v>42.71</v>
      </c>
      <c r="F8" s="215">
        <v>38</v>
      </c>
      <c r="G8" s="215">
        <v>36.549999999999997</v>
      </c>
      <c r="H8" s="215">
        <v>35</v>
      </c>
      <c r="I8" s="215">
        <v>36.200000000000003</v>
      </c>
      <c r="J8" s="215">
        <v>38.89</v>
      </c>
      <c r="K8" s="276">
        <v>48.08</v>
      </c>
      <c r="L8" s="276">
        <v>50.74</v>
      </c>
      <c r="M8" s="276">
        <v>51.55</v>
      </c>
      <c r="N8" s="276">
        <v>52.5</v>
      </c>
      <c r="O8" s="276">
        <v>51.34</v>
      </c>
      <c r="P8" s="276">
        <v>53.46</v>
      </c>
      <c r="Q8" s="276">
        <v>50.86</v>
      </c>
      <c r="R8" s="276">
        <v>49.77</v>
      </c>
      <c r="S8" s="276">
        <v>47.12</v>
      </c>
      <c r="T8" s="276">
        <v>47</v>
      </c>
      <c r="U8" s="276">
        <v>48.58</v>
      </c>
      <c r="V8" s="276">
        <v>49.27</v>
      </c>
      <c r="W8" s="276">
        <v>48.03</v>
      </c>
      <c r="X8" s="276">
        <v>46.19</v>
      </c>
      <c r="Y8" s="276">
        <v>48.08</v>
      </c>
      <c r="Z8" s="276">
        <v>50.02</v>
      </c>
      <c r="AA8" s="215">
        <v>44.35</v>
      </c>
      <c r="AB8" s="215">
        <v>40.01</v>
      </c>
      <c r="AC8" s="73">
        <f>AVERAGE(E8:AB8)</f>
        <v>46.012499999999996</v>
      </c>
    </row>
    <row r="9" spans="1:29">
      <c r="A9" s="240" t="s">
        <v>129</v>
      </c>
      <c r="B9" s="220">
        <v>34.72</v>
      </c>
      <c r="C9" s="220">
        <v>52.18</v>
      </c>
      <c r="D9" s="220">
        <v>44.727362582399998</v>
      </c>
      <c r="E9" s="215">
        <v>41.67</v>
      </c>
      <c r="F9" s="215">
        <v>38.020000000000003</v>
      </c>
      <c r="G9" s="215">
        <v>36.35</v>
      </c>
      <c r="H9" s="215">
        <v>34.72</v>
      </c>
      <c r="I9" s="215">
        <v>35.700000000000003</v>
      </c>
      <c r="J9" s="215">
        <v>38.35</v>
      </c>
      <c r="K9" s="215">
        <v>44.07</v>
      </c>
      <c r="L9" s="215">
        <v>44.35</v>
      </c>
      <c r="M9" s="276">
        <v>46</v>
      </c>
      <c r="N9" s="276">
        <v>47.01</v>
      </c>
      <c r="O9" s="215">
        <v>44.35</v>
      </c>
      <c r="P9" s="215">
        <v>44.35</v>
      </c>
      <c r="Q9" s="276">
        <v>45.02</v>
      </c>
      <c r="R9" s="215">
        <v>44.11</v>
      </c>
      <c r="S9" s="215">
        <v>43.96</v>
      </c>
      <c r="T9" s="215">
        <v>44.02</v>
      </c>
      <c r="U9" s="276">
        <v>46.46</v>
      </c>
      <c r="V9" s="276">
        <v>48.01</v>
      </c>
      <c r="W9" s="276">
        <v>48.03</v>
      </c>
      <c r="X9" s="276">
        <v>49.77</v>
      </c>
      <c r="Y9" s="276">
        <v>51.08</v>
      </c>
      <c r="Z9" s="276">
        <v>52.18</v>
      </c>
      <c r="AA9" s="276">
        <v>49.34</v>
      </c>
      <c r="AB9" s="215">
        <v>43.94</v>
      </c>
      <c r="AC9" s="73">
        <f t="shared" ref="AC9:AC35" si="0">AVERAGE(E9:AB9)</f>
        <v>44.202500000000008</v>
      </c>
    </row>
    <row r="10" spans="1:29">
      <c r="A10" s="240" t="s">
        <v>130</v>
      </c>
      <c r="B10" s="220">
        <v>35.43</v>
      </c>
      <c r="C10" s="220">
        <v>55.01</v>
      </c>
      <c r="D10" s="220">
        <v>46.652974379100002</v>
      </c>
      <c r="E10" s="215">
        <v>44.55</v>
      </c>
      <c r="F10" s="215">
        <v>40.93</v>
      </c>
      <c r="G10" s="215">
        <v>38.36</v>
      </c>
      <c r="H10" s="215">
        <v>35.840000000000003</v>
      </c>
      <c r="I10" s="215">
        <v>35.43</v>
      </c>
      <c r="J10" s="215">
        <v>38.729999999999997</v>
      </c>
      <c r="K10" s="276">
        <v>49.5</v>
      </c>
      <c r="L10" s="276">
        <v>53.22</v>
      </c>
      <c r="M10" s="276">
        <v>55.01</v>
      </c>
      <c r="N10" s="276">
        <v>52.35</v>
      </c>
      <c r="O10" s="276">
        <v>48.17</v>
      </c>
      <c r="P10" s="276">
        <v>48</v>
      </c>
      <c r="Q10" s="276">
        <v>46.98</v>
      </c>
      <c r="R10" s="215">
        <v>44.35</v>
      </c>
      <c r="S10" s="215">
        <v>44.3</v>
      </c>
      <c r="T10" s="215">
        <v>41.47</v>
      </c>
      <c r="U10" s="215">
        <v>42.65</v>
      </c>
      <c r="V10" s="215">
        <v>44.69</v>
      </c>
      <c r="W10" s="276">
        <v>50.12</v>
      </c>
      <c r="X10" s="276">
        <v>51.89</v>
      </c>
      <c r="Y10" s="276">
        <v>54.51</v>
      </c>
      <c r="Z10" s="276">
        <v>52.57</v>
      </c>
      <c r="AA10" s="276">
        <v>50.01</v>
      </c>
      <c r="AB10" s="215">
        <v>44.11</v>
      </c>
      <c r="AC10" s="73">
        <f t="shared" si="0"/>
        <v>46.155833333333341</v>
      </c>
    </row>
    <row r="11" spans="1:29">
      <c r="A11" s="240" t="s">
        <v>131</v>
      </c>
      <c r="B11" s="220">
        <v>32.68</v>
      </c>
      <c r="C11" s="220">
        <v>51.64</v>
      </c>
      <c r="D11" s="220">
        <v>44.549471990900003</v>
      </c>
      <c r="E11" s="215">
        <v>44.34</v>
      </c>
      <c r="F11" s="215">
        <v>39.07</v>
      </c>
      <c r="G11" s="215">
        <v>36.200000000000003</v>
      </c>
      <c r="H11" s="215">
        <v>33.4</v>
      </c>
      <c r="I11" s="215">
        <v>32.68</v>
      </c>
      <c r="J11" s="215">
        <v>33.57</v>
      </c>
      <c r="K11" s="215">
        <v>43.17</v>
      </c>
      <c r="L11" s="276">
        <v>48.43</v>
      </c>
      <c r="M11" s="276">
        <v>51.64</v>
      </c>
      <c r="N11" s="276">
        <v>51.25</v>
      </c>
      <c r="O11" s="276">
        <v>50.12</v>
      </c>
      <c r="P11" s="276">
        <v>48.69</v>
      </c>
      <c r="Q11" s="276">
        <v>48.81</v>
      </c>
      <c r="R11" s="276">
        <v>46.24</v>
      </c>
      <c r="S11" s="215">
        <v>42.54</v>
      </c>
      <c r="T11" s="215">
        <v>40.159999999999997</v>
      </c>
      <c r="U11" s="215">
        <v>40.090000000000003</v>
      </c>
      <c r="V11" s="215">
        <v>44</v>
      </c>
      <c r="W11" s="276">
        <v>46.03</v>
      </c>
      <c r="X11" s="276">
        <v>48.79</v>
      </c>
      <c r="Y11" s="276">
        <v>51.25</v>
      </c>
      <c r="Z11" s="276">
        <v>50.52</v>
      </c>
      <c r="AA11" s="215">
        <v>44</v>
      </c>
      <c r="AB11" s="215">
        <v>40.369999999999997</v>
      </c>
      <c r="AC11" s="73">
        <f t="shared" si="0"/>
        <v>43.973333333333322</v>
      </c>
    </row>
    <row r="12" spans="1:29">
      <c r="A12" s="240" t="s">
        <v>132</v>
      </c>
      <c r="B12" s="220">
        <v>30.04</v>
      </c>
      <c r="C12" s="220">
        <v>43.08</v>
      </c>
      <c r="D12" s="220">
        <v>35.0723640999</v>
      </c>
      <c r="E12" s="215">
        <v>39.58</v>
      </c>
      <c r="F12" s="215">
        <v>38.4</v>
      </c>
      <c r="G12" s="215">
        <v>38.4</v>
      </c>
      <c r="H12" s="215">
        <v>38.4</v>
      </c>
      <c r="I12" s="215">
        <v>30.9</v>
      </c>
      <c r="J12" s="215">
        <v>30.9</v>
      </c>
      <c r="K12" s="215">
        <v>31.6</v>
      </c>
      <c r="L12" s="215">
        <v>34.200000000000003</v>
      </c>
      <c r="M12" s="215">
        <v>38.299999999999997</v>
      </c>
      <c r="N12" s="215">
        <v>37.549999999999997</v>
      </c>
      <c r="O12" s="215">
        <v>32.700000000000003</v>
      </c>
      <c r="P12" s="215">
        <v>34.909999999999997</v>
      </c>
      <c r="Q12" s="215">
        <v>35.65</v>
      </c>
      <c r="R12" s="215">
        <v>34.89</v>
      </c>
      <c r="S12" s="215">
        <v>33.229999999999997</v>
      </c>
      <c r="T12" s="215">
        <v>30.5</v>
      </c>
      <c r="U12" s="215">
        <v>30.04</v>
      </c>
      <c r="V12" s="215">
        <v>30.9</v>
      </c>
      <c r="W12" s="215">
        <v>30.8</v>
      </c>
      <c r="X12" s="215">
        <v>37.03</v>
      </c>
      <c r="Y12" s="215">
        <v>42.8</v>
      </c>
      <c r="Z12" s="215">
        <v>43.08</v>
      </c>
      <c r="AA12" s="215">
        <v>38.94</v>
      </c>
      <c r="AB12" s="215">
        <v>31.16</v>
      </c>
      <c r="AC12" s="73">
        <f t="shared" si="0"/>
        <v>35.202499999999993</v>
      </c>
    </row>
    <row r="13" spans="1:29">
      <c r="A13" s="240" t="s">
        <v>133</v>
      </c>
      <c r="B13" s="220">
        <v>23.27</v>
      </c>
      <c r="C13" s="220">
        <v>46.75</v>
      </c>
      <c r="D13" s="220">
        <v>31.618731526200001</v>
      </c>
      <c r="E13" s="215">
        <v>34.04</v>
      </c>
      <c r="F13" s="215">
        <v>31</v>
      </c>
      <c r="G13" s="215">
        <v>30.29</v>
      </c>
      <c r="H13" s="215">
        <v>29.32</v>
      </c>
      <c r="I13" s="215">
        <v>29.39</v>
      </c>
      <c r="J13" s="215">
        <v>29.6</v>
      </c>
      <c r="K13" s="215">
        <v>30.8</v>
      </c>
      <c r="L13" s="215">
        <v>30.9</v>
      </c>
      <c r="M13" s="215">
        <v>30.8</v>
      </c>
      <c r="N13" s="215">
        <v>30.01</v>
      </c>
      <c r="O13" s="215">
        <v>27.5</v>
      </c>
      <c r="P13" s="238">
        <v>23.27</v>
      </c>
      <c r="Q13" s="215">
        <v>26.36</v>
      </c>
      <c r="R13" s="215">
        <v>30.7</v>
      </c>
      <c r="S13" s="215">
        <v>30.28</v>
      </c>
      <c r="T13" s="215">
        <v>29.6</v>
      </c>
      <c r="U13" s="215">
        <v>27.99</v>
      </c>
      <c r="V13" s="215">
        <v>27.29</v>
      </c>
      <c r="W13" s="215">
        <v>27.98</v>
      </c>
      <c r="X13" s="215">
        <v>31</v>
      </c>
      <c r="Y13" s="215">
        <v>42.92</v>
      </c>
      <c r="Z13" s="276">
        <v>46.75</v>
      </c>
      <c r="AA13" s="215">
        <v>43.88</v>
      </c>
      <c r="AB13" s="215">
        <v>38.5</v>
      </c>
      <c r="AC13" s="73">
        <f t="shared" si="0"/>
        <v>31.673749999999998</v>
      </c>
    </row>
    <row r="14" spans="1:29">
      <c r="A14" s="240" t="s">
        <v>134</v>
      </c>
      <c r="B14" s="220">
        <v>30.53</v>
      </c>
      <c r="C14" s="220">
        <v>50.64</v>
      </c>
      <c r="D14" s="220">
        <v>39.872824841000003</v>
      </c>
      <c r="E14" s="215">
        <v>40</v>
      </c>
      <c r="F14" s="215">
        <v>31.07</v>
      </c>
      <c r="G14" s="215">
        <v>30.9</v>
      </c>
      <c r="H14" s="215">
        <v>30.53</v>
      </c>
      <c r="I14" s="215">
        <v>30.58</v>
      </c>
      <c r="J14" s="215">
        <v>33.32</v>
      </c>
      <c r="K14" s="215">
        <v>42.37</v>
      </c>
      <c r="L14" s="215">
        <v>40.96</v>
      </c>
      <c r="M14" s="215">
        <v>39.58</v>
      </c>
      <c r="N14" s="215">
        <v>37.14</v>
      </c>
      <c r="O14" s="215">
        <v>32.700000000000003</v>
      </c>
      <c r="P14" s="215">
        <v>33.9</v>
      </c>
      <c r="Q14" s="215">
        <v>39</v>
      </c>
      <c r="R14" s="215">
        <v>43.98</v>
      </c>
      <c r="S14" s="215">
        <v>42.52</v>
      </c>
      <c r="T14" s="215">
        <v>40.11</v>
      </c>
      <c r="U14" s="215">
        <v>41.37</v>
      </c>
      <c r="V14" s="215">
        <v>44.01</v>
      </c>
      <c r="W14" s="215">
        <v>44.3</v>
      </c>
      <c r="X14" s="276">
        <v>45.86</v>
      </c>
      <c r="Y14" s="276">
        <v>49.64</v>
      </c>
      <c r="Z14" s="276">
        <v>50.64</v>
      </c>
      <c r="AA14" s="215">
        <v>44.3</v>
      </c>
      <c r="AB14" s="215">
        <v>39.9</v>
      </c>
      <c r="AC14" s="73">
        <f t="shared" si="0"/>
        <v>39.528333333333329</v>
      </c>
    </row>
    <row r="15" spans="1:29">
      <c r="A15" s="240" t="s">
        <v>135</v>
      </c>
      <c r="B15" s="220">
        <v>30.55</v>
      </c>
      <c r="C15" s="220">
        <v>52.26</v>
      </c>
      <c r="D15" s="220">
        <v>42.056436117499999</v>
      </c>
      <c r="E15" s="215">
        <v>37.71</v>
      </c>
      <c r="F15" s="215">
        <v>32.4</v>
      </c>
      <c r="G15" s="215">
        <v>31.7</v>
      </c>
      <c r="H15" s="215">
        <v>30.55</v>
      </c>
      <c r="I15" s="215">
        <v>30.55</v>
      </c>
      <c r="J15" s="215">
        <v>31.87</v>
      </c>
      <c r="K15" s="215">
        <v>39.840000000000003</v>
      </c>
      <c r="L15" s="215">
        <v>43.21</v>
      </c>
      <c r="M15" s="215">
        <v>44.07</v>
      </c>
      <c r="N15" s="215">
        <v>43.37</v>
      </c>
      <c r="O15" s="215">
        <v>37.270000000000003</v>
      </c>
      <c r="P15" s="215">
        <v>37</v>
      </c>
      <c r="Q15" s="215">
        <v>41.31</v>
      </c>
      <c r="R15" s="215">
        <v>44.3</v>
      </c>
      <c r="S15" s="276">
        <v>45.26</v>
      </c>
      <c r="T15" s="215">
        <v>44.51</v>
      </c>
      <c r="U15" s="276">
        <v>45.57</v>
      </c>
      <c r="V15" s="215">
        <v>44.35</v>
      </c>
      <c r="W15" s="276">
        <v>45</v>
      </c>
      <c r="X15" s="276">
        <v>48.69</v>
      </c>
      <c r="Y15" s="276">
        <v>51.57</v>
      </c>
      <c r="Z15" s="276">
        <v>52.26</v>
      </c>
      <c r="AA15" s="276">
        <v>49.24</v>
      </c>
      <c r="AB15" s="276">
        <v>45.26</v>
      </c>
      <c r="AC15" s="73">
        <f t="shared" si="0"/>
        <v>41.535833333333336</v>
      </c>
    </row>
    <row r="16" spans="1:29">
      <c r="A16" s="240" t="s">
        <v>136</v>
      </c>
      <c r="B16" s="220">
        <v>34.770000000000003</v>
      </c>
      <c r="C16" s="220">
        <v>51.45</v>
      </c>
      <c r="D16" s="220">
        <v>46.855696170800002</v>
      </c>
      <c r="E16" s="215">
        <v>42.11</v>
      </c>
      <c r="F16" s="215">
        <v>38.35</v>
      </c>
      <c r="G16" s="215">
        <v>38.299999999999997</v>
      </c>
      <c r="H16" s="215">
        <v>34.97</v>
      </c>
      <c r="I16" s="215">
        <v>34.770000000000003</v>
      </c>
      <c r="J16" s="215">
        <v>37.17</v>
      </c>
      <c r="K16" s="276">
        <v>47.84</v>
      </c>
      <c r="L16" s="276">
        <v>50.64</v>
      </c>
      <c r="M16" s="276">
        <v>50.76</v>
      </c>
      <c r="N16" s="276">
        <v>50.97</v>
      </c>
      <c r="O16" s="276">
        <v>49.87</v>
      </c>
      <c r="P16" s="276">
        <v>49.57</v>
      </c>
      <c r="Q16" s="276">
        <v>49.94</v>
      </c>
      <c r="R16" s="276">
        <v>50.07</v>
      </c>
      <c r="S16" s="276">
        <v>49.89</v>
      </c>
      <c r="T16" s="276">
        <v>48.2</v>
      </c>
      <c r="U16" s="276">
        <v>48.51</v>
      </c>
      <c r="V16" s="276">
        <v>46.57</v>
      </c>
      <c r="W16" s="276">
        <v>45.81</v>
      </c>
      <c r="X16" s="276">
        <v>48.58</v>
      </c>
      <c r="Y16" s="276">
        <v>50.87</v>
      </c>
      <c r="Z16" s="276">
        <v>51.45</v>
      </c>
      <c r="AA16" s="276">
        <v>48.01</v>
      </c>
      <c r="AB16" s="215">
        <v>42.68</v>
      </c>
      <c r="AC16" s="73">
        <f t="shared" si="0"/>
        <v>46.07916666666668</v>
      </c>
    </row>
    <row r="17" spans="1:29">
      <c r="A17" s="240" t="s">
        <v>137</v>
      </c>
      <c r="B17" s="220">
        <v>34.4</v>
      </c>
      <c r="C17" s="220">
        <v>50.52</v>
      </c>
      <c r="D17" s="220">
        <v>45.754577650999998</v>
      </c>
      <c r="E17" s="215">
        <v>43.47</v>
      </c>
      <c r="F17" s="215">
        <v>39.54</v>
      </c>
      <c r="G17" s="215">
        <v>37.57</v>
      </c>
      <c r="H17" s="215">
        <v>36</v>
      </c>
      <c r="I17" s="215">
        <v>34.4</v>
      </c>
      <c r="J17" s="215">
        <v>36.94</v>
      </c>
      <c r="K17" s="276">
        <v>45.18</v>
      </c>
      <c r="L17" s="276">
        <v>47.28</v>
      </c>
      <c r="M17" s="276">
        <v>49.01</v>
      </c>
      <c r="N17" s="276">
        <v>49.04</v>
      </c>
      <c r="O17" s="276">
        <v>46.28</v>
      </c>
      <c r="P17" s="215">
        <v>44.79</v>
      </c>
      <c r="Q17" s="276">
        <v>48</v>
      </c>
      <c r="R17" s="276">
        <v>47.98</v>
      </c>
      <c r="S17" s="276">
        <v>47.53</v>
      </c>
      <c r="T17" s="276">
        <v>47.53</v>
      </c>
      <c r="U17" s="276">
        <v>47.87</v>
      </c>
      <c r="V17" s="276">
        <v>47.33</v>
      </c>
      <c r="W17" s="276">
        <v>46.36</v>
      </c>
      <c r="X17" s="276">
        <v>48.01</v>
      </c>
      <c r="Y17" s="276">
        <v>49.66</v>
      </c>
      <c r="Z17" s="276">
        <v>50.52</v>
      </c>
      <c r="AA17" s="276">
        <v>48.08</v>
      </c>
      <c r="AB17" s="215">
        <v>43.98</v>
      </c>
      <c r="AC17" s="73">
        <f t="shared" si="0"/>
        <v>45.097916666666663</v>
      </c>
    </row>
    <row r="18" spans="1:29">
      <c r="A18" s="240" t="s">
        <v>138</v>
      </c>
      <c r="B18" s="220">
        <v>36.79</v>
      </c>
      <c r="C18" s="220">
        <v>52.05</v>
      </c>
      <c r="D18" s="220">
        <v>47.490571514700001</v>
      </c>
      <c r="E18" s="276">
        <v>45.84</v>
      </c>
      <c r="F18" s="215">
        <v>42</v>
      </c>
      <c r="G18" s="215">
        <v>39.380000000000003</v>
      </c>
      <c r="H18" s="215">
        <v>36.79</v>
      </c>
      <c r="I18" s="215">
        <v>36.85</v>
      </c>
      <c r="J18" s="215">
        <v>41.12</v>
      </c>
      <c r="K18" s="276">
        <v>49.04</v>
      </c>
      <c r="L18" s="276">
        <v>50.02</v>
      </c>
      <c r="M18" s="276">
        <v>50.04</v>
      </c>
      <c r="N18" s="276">
        <v>50.27</v>
      </c>
      <c r="O18" s="276">
        <v>49.58</v>
      </c>
      <c r="P18" s="276">
        <v>48.96</v>
      </c>
      <c r="Q18" s="276">
        <v>49.04</v>
      </c>
      <c r="R18" s="276">
        <v>49.17</v>
      </c>
      <c r="S18" s="276">
        <v>49.53</v>
      </c>
      <c r="T18" s="276">
        <v>48.3</v>
      </c>
      <c r="U18" s="215">
        <v>43.15</v>
      </c>
      <c r="V18" s="276">
        <v>48.01</v>
      </c>
      <c r="W18" s="276">
        <v>49.04</v>
      </c>
      <c r="X18" s="276">
        <v>50.01</v>
      </c>
      <c r="Y18" s="276">
        <v>51.67</v>
      </c>
      <c r="Z18" s="276">
        <v>52.05</v>
      </c>
      <c r="AA18" s="276">
        <v>49.83</v>
      </c>
      <c r="AB18" s="276">
        <v>47.41</v>
      </c>
      <c r="AC18" s="73">
        <f t="shared" si="0"/>
        <v>46.962499999999984</v>
      </c>
    </row>
    <row r="19" spans="1:29">
      <c r="A19" s="240" t="s">
        <v>139</v>
      </c>
      <c r="B19" s="220">
        <v>36</v>
      </c>
      <c r="C19" s="220">
        <v>49.98</v>
      </c>
      <c r="D19" s="220">
        <v>40.3536108455</v>
      </c>
      <c r="E19" s="276">
        <v>46</v>
      </c>
      <c r="F19" s="215">
        <v>42.25</v>
      </c>
      <c r="G19" s="215">
        <v>40.67</v>
      </c>
      <c r="H19" s="215">
        <v>39.200000000000003</v>
      </c>
      <c r="I19" s="215">
        <v>37.369999999999997</v>
      </c>
      <c r="J19" s="215">
        <v>36.200000000000003</v>
      </c>
      <c r="K19" s="215">
        <v>36.43</v>
      </c>
      <c r="L19" s="215">
        <v>39.46</v>
      </c>
      <c r="M19" s="215">
        <v>39.46</v>
      </c>
      <c r="N19" s="215">
        <v>39.08</v>
      </c>
      <c r="O19" s="215">
        <v>38.93</v>
      </c>
      <c r="P19" s="215">
        <v>37.35</v>
      </c>
      <c r="Q19" s="215">
        <v>38.049999999999997</v>
      </c>
      <c r="R19" s="215">
        <v>37.72</v>
      </c>
      <c r="S19" s="215">
        <v>36.72</v>
      </c>
      <c r="T19" s="215">
        <v>36</v>
      </c>
      <c r="U19" s="215">
        <v>36.82</v>
      </c>
      <c r="V19" s="215">
        <v>38.93</v>
      </c>
      <c r="W19" s="215">
        <v>44.9</v>
      </c>
      <c r="X19" s="276">
        <v>49.02</v>
      </c>
      <c r="Y19" s="276">
        <v>49.98</v>
      </c>
      <c r="Z19" s="276">
        <v>47.06</v>
      </c>
      <c r="AA19" s="215">
        <v>43</v>
      </c>
      <c r="AB19" s="215">
        <v>38.67</v>
      </c>
      <c r="AC19" s="73">
        <f t="shared" si="0"/>
        <v>40.386249999999997</v>
      </c>
    </row>
    <row r="20" spans="1:29">
      <c r="A20" s="240" t="s">
        <v>140</v>
      </c>
      <c r="B20" s="220">
        <v>30.13</v>
      </c>
      <c r="C20" s="220">
        <v>50.52</v>
      </c>
      <c r="D20" s="220">
        <v>35.171688796200002</v>
      </c>
      <c r="E20" s="215">
        <v>36.53</v>
      </c>
      <c r="F20" s="215">
        <v>34</v>
      </c>
      <c r="G20" s="215">
        <v>31.7</v>
      </c>
      <c r="H20" s="215">
        <v>31.46</v>
      </c>
      <c r="I20" s="215">
        <v>30.82</v>
      </c>
      <c r="J20" s="215">
        <v>30.46</v>
      </c>
      <c r="K20" s="215">
        <v>30.28</v>
      </c>
      <c r="L20" s="215">
        <v>30.13</v>
      </c>
      <c r="M20" s="215">
        <v>30.13</v>
      </c>
      <c r="N20" s="215">
        <v>31.05</v>
      </c>
      <c r="O20" s="215">
        <v>31.15</v>
      </c>
      <c r="P20" s="215">
        <v>32</v>
      </c>
      <c r="Q20" s="215">
        <v>34</v>
      </c>
      <c r="R20" s="215">
        <v>32.26</v>
      </c>
      <c r="S20" s="215">
        <v>30.54</v>
      </c>
      <c r="T20" s="215">
        <v>30.45</v>
      </c>
      <c r="U20" s="215">
        <v>30.46</v>
      </c>
      <c r="V20" s="215">
        <v>34.200000000000003</v>
      </c>
      <c r="W20" s="215">
        <v>40</v>
      </c>
      <c r="X20" s="276">
        <v>48</v>
      </c>
      <c r="Y20" s="276">
        <v>50.52</v>
      </c>
      <c r="Z20" s="276">
        <v>48.08</v>
      </c>
      <c r="AA20" s="215">
        <v>43.5</v>
      </c>
      <c r="AB20" s="215">
        <v>39.729999999999997</v>
      </c>
      <c r="AC20" s="73">
        <f t="shared" si="0"/>
        <v>35.060416666666669</v>
      </c>
    </row>
    <row r="21" spans="1:29">
      <c r="A21" s="240" t="s">
        <v>141</v>
      </c>
      <c r="B21" s="220">
        <v>32.32</v>
      </c>
      <c r="C21" s="220">
        <v>53.01</v>
      </c>
      <c r="D21" s="220">
        <v>44.052067443699997</v>
      </c>
      <c r="E21" s="215">
        <v>37.840000000000003</v>
      </c>
      <c r="F21" s="215">
        <v>34.479999999999997</v>
      </c>
      <c r="G21" s="215">
        <v>32.9</v>
      </c>
      <c r="H21" s="215">
        <v>32.35</v>
      </c>
      <c r="I21" s="215">
        <v>32.32</v>
      </c>
      <c r="J21" s="215">
        <v>36.07</v>
      </c>
      <c r="K21" s="276">
        <v>47.01</v>
      </c>
      <c r="L21" s="276">
        <v>47.01</v>
      </c>
      <c r="M21" s="276">
        <v>47.01</v>
      </c>
      <c r="N21" s="276">
        <v>47.17</v>
      </c>
      <c r="O21" s="276">
        <v>45.07</v>
      </c>
      <c r="P21" s="215">
        <v>41.49</v>
      </c>
      <c r="Q21" s="215">
        <v>42.34</v>
      </c>
      <c r="R21" s="215">
        <v>43.66</v>
      </c>
      <c r="S21" s="215">
        <v>42.46</v>
      </c>
      <c r="T21" s="215">
        <v>43.5</v>
      </c>
      <c r="U21" s="276">
        <v>46.07</v>
      </c>
      <c r="V21" s="276">
        <v>46.01</v>
      </c>
      <c r="W21" s="276">
        <v>47.01</v>
      </c>
      <c r="X21" s="276">
        <v>48.54</v>
      </c>
      <c r="Y21" s="276">
        <v>51.47</v>
      </c>
      <c r="Z21" s="276">
        <v>53.01</v>
      </c>
      <c r="AA21" s="276">
        <v>51</v>
      </c>
      <c r="AB21" s="276">
        <v>48</v>
      </c>
      <c r="AC21" s="73">
        <f t="shared" si="0"/>
        <v>43.491250000000001</v>
      </c>
    </row>
    <row r="22" spans="1:29">
      <c r="A22" s="240" t="s">
        <v>142</v>
      </c>
      <c r="B22" s="220">
        <v>37.770000000000003</v>
      </c>
      <c r="C22" s="220">
        <v>56.83</v>
      </c>
      <c r="D22" s="220">
        <v>49.604072131700001</v>
      </c>
      <c r="E22" s="215">
        <v>44.81</v>
      </c>
      <c r="F22" s="215">
        <v>41</v>
      </c>
      <c r="G22" s="215">
        <v>39.200000000000003</v>
      </c>
      <c r="H22" s="215">
        <v>37.770000000000003</v>
      </c>
      <c r="I22" s="215">
        <v>38.6</v>
      </c>
      <c r="J22" s="215">
        <v>41.81</v>
      </c>
      <c r="K22" s="276">
        <v>50.54</v>
      </c>
      <c r="L22" s="276">
        <v>51.28</v>
      </c>
      <c r="M22" s="276">
        <v>52.78</v>
      </c>
      <c r="N22" s="276">
        <v>52.98</v>
      </c>
      <c r="O22" s="276">
        <v>51</v>
      </c>
      <c r="P22" s="276">
        <v>50.37</v>
      </c>
      <c r="Q22" s="276">
        <v>50.9</v>
      </c>
      <c r="R22" s="276">
        <v>50.99</v>
      </c>
      <c r="S22" s="276">
        <v>50.37</v>
      </c>
      <c r="T22" s="276">
        <v>49.54</v>
      </c>
      <c r="U22" s="276">
        <v>50.37</v>
      </c>
      <c r="V22" s="276">
        <v>50.33</v>
      </c>
      <c r="W22" s="276">
        <v>50.82</v>
      </c>
      <c r="X22" s="276">
        <v>52.01</v>
      </c>
      <c r="Y22" s="276">
        <v>54.83</v>
      </c>
      <c r="Z22" s="276">
        <v>56.83</v>
      </c>
      <c r="AA22" s="276">
        <v>53.01</v>
      </c>
      <c r="AB22" s="276">
        <v>51.51</v>
      </c>
      <c r="AC22" s="73">
        <f t="shared" si="0"/>
        <v>48.902083333333337</v>
      </c>
    </row>
    <row r="23" spans="1:29">
      <c r="A23" s="240" t="s">
        <v>143</v>
      </c>
      <c r="B23" s="220">
        <v>42.72</v>
      </c>
      <c r="C23" s="220">
        <v>54.92</v>
      </c>
      <c r="D23" s="220">
        <v>51.621845898899998</v>
      </c>
      <c r="E23" s="276">
        <v>50.12</v>
      </c>
      <c r="F23" s="276">
        <v>46.3</v>
      </c>
      <c r="G23" s="276">
        <v>45.1</v>
      </c>
      <c r="H23" s="215">
        <v>42.77</v>
      </c>
      <c r="I23" s="215">
        <v>42.72</v>
      </c>
      <c r="J23" s="276">
        <v>46.35</v>
      </c>
      <c r="K23" s="276">
        <v>52.9</v>
      </c>
      <c r="L23" s="276">
        <v>53.52</v>
      </c>
      <c r="M23" s="276">
        <v>54.47</v>
      </c>
      <c r="N23" s="276">
        <v>53.28</v>
      </c>
      <c r="O23" s="276">
        <v>53.19</v>
      </c>
      <c r="P23" s="276">
        <v>53.01</v>
      </c>
      <c r="Q23" s="276">
        <v>54.26</v>
      </c>
      <c r="R23" s="276">
        <v>54.92</v>
      </c>
      <c r="S23" s="276">
        <v>54.26</v>
      </c>
      <c r="T23" s="276">
        <v>53.22</v>
      </c>
      <c r="U23" s="276">
        <v>53.44</v>
      </c>
      <c r="V23" s="276">
        <v>53.26</v>
      </c>
      <c r="W23" s="276">
        <v>53.26</v>
      </c>
      <c r="X23" s="276">
        <v>53.39</v>
      </c>
      <c r="Y23" s="276">
        <v>54.72</v>
      </c>
      <c r="Z23" s="276">
        <v>53.75</v>
      </c>
      <c r="AA23" s="276">
        <v>48.77</v>
      </c>
      <c r="AB23" s="215">
        <v>44.18</v>
      </c>
      <c r="AC23" s="73">
        <f t="shared" si="0"/>
        <v>51.048333333333325</v>
      </c>
    </row>
    <row r="24" spans="1:29">
      <c r="A24" s="240" t="s">
        <v>144</v>
      </c>
      <c r="B24" s="220">
        <v>34.520000000000003</v>
      </c>
      <c r="C24" s="220">
        <v>54.04</v>
      </c>
      <c r="D24" s="220">
        <v>47.946437927600002</v>
      </c>
      <c r="E24" s="215">
        <v>42.49</v>
      </c>
      <c r="F24" s="215">
        <v>37.880000000000003</v>
      </c>
      <c r="G24" s="215">
        <v>35.31</v>
      </c>
      <c r="H24" s="215">
        <v>34.520000000000003</v>
      </c>
      <c r="I24" s="215">
        <v>34.58</v>
      </c>
      <c r="J24" s="215">
        <v>36.57</v>
      </c>
      <c r="K24" s="276">
        <v>48</v>
      </c>
      <c r="L24" s="276">
        <v>51.01</v>
      </c>
      <c r="M24" s="276">
        <v>52.32</v>
      </c>
      <c r="N24" s="276">
        <v>52.47</v>
      </c>
      <c r="O24" s="276">
        <v>50.92</v>
      </c>
      <c r="P24" s="276">
        <v>50.5</v>
      </c>
      <c r="Q24" s="276">
        <v>50</v>
      </c>
      <c r="R24" s="276">
        <v>49.87</v>
      </c>
      <c r="S24" s="276">
        <v>50.43</v>
      </c>
      <c r="T24" s="276">
        <v>50.21</v>
      </c>
      <c r="U24" s="276">
        <v>50.12</v>
      </c>
      <c r="V24" s="276">
        <v>50.92</v>
      </c>
      <c r="W24" s="276">
        <v>52.41</v>
      </c>
      <c r="X24" s="276">
        <v>53</v>
      </c>
      <c r="Y24" s="276">
        <v>54.04</v>
      </c>
      <c r="Z24" s="276">
        <v>53.54</v>
      </c>
      <c r="AA24" s="276">
        <v>47.82</v>
      </c>
      <c r="AB24" s="215">
        <v>41.62</v>
      </c>
      <c r="AC24" s="73">
        <f t="shared" si="0"/>
        <v>47.106249999999989</v>
      </c>
    </row>
    <row r="25" spans="1:29">
      <c r="A25" s="240" t="s">
        <v>145</v>
      </c>
      <c r="B25" s="220">
        <v>34.19</v>
      </c>
      <c r="C25" s="220">
        <v>52.19</v>
      </c>
      <c r="D25" s="220">
        <v>43.883024703799997</v>
      </c>
      <c r="E25" s="215">
        <v>38.21</v>
      </c>
      <c r="F25" s="215">
        <v>35.119999999999997</v>
      </c>
      <c r="G25" s="215">
        <v>34.9</v>
      </c>
      <c r="H25" s="215">
        <v>34.5</v>
      </c>
      <c r="I25" s="215">
        <v>34.19</v>
      </c>
      <c r="J25" s="215">
        <v>36.9</v>
      </c>
      <c r="K25" s="276">
        <v>45.02</v>
      </c>
      <c r="L25" s="276">
        <v>48.01</v>
      </c>
      <c r="M25" s="276">
        <v>50.82</v>
      </c>
      <c r="N25" s="276">
        <v>51.97</v>
      </c>
      <c r="O25" s="276">
        <v>48.23</v>
      </c>
      <c r="P25" s="276">
        <v>47.01</v>
      </c>
      <c r="Q25" s="276">
        <v>45.69</v>
      </c>
      <c r="R25" s="215">
        <v>44.07</v>
      </c>
      <c r="S25" s="215">
        <v>42.93</v>
      </c>
      <c r="T25" s="215">
        <v>41.57</v>
      </c>
      <c r="U25" s="215">
        <v>40.85</v>
      </c>
      <c r="V25" s="215">
        <v>43.6</v>
      </c>
      <c r="W25" s="276">
        <v>45.49</v>
      </c>
      <c r="X25" s="276">
        <v>49</v>
      </c>
      <c r="Y25" s="276">
        <v>52.19</v>
      </c>
      <c r="Z25" s="276">
        <v>48</v>
      </c>
      <c r="AA25" s="215">
        <v>42.86</v>
      </c>
      <c r="AB25" s="215">
        <v>40.08</v>
      </c>
      <c r="AC25" s="73">
        <f t="shared" si="0"/>
        <v>43.383749999999999</v>
      </c>
    </row>
    <row r="26" spans="1:29">
      <c r="A26" s="240" t="s">
        <v>146</v>
      </c>
      <c r="B26" s="220">
        <v>34.03</v>
      </c>
      <c r="C26" s="220">
        <v>51.05</v>
      </c>
      <c r="D26" s="220">
        <v>39.346138903899998</v>
      </c>
      <c r="E26" s="215">
        <v>39.9</v>
      </c>
      <c r="F26" s="215">
        <v>38.24</v>
      </c>
      <c r="G26" s="215">
        <v>35.44</v>
      </c>
      <c r="H26" s="215">
        <v>34.299999999999997</v>
      </c>
      <c r="I26" s="215">
        <v>34.15</v>
      </c>
      <c r="J26" s="215">
        <v>34.03</v>
      </c>
      <c r="K26" s="215">
        <v>34.31</v>
      </c>
      <c r="L26" s="215">
        <v>37.020000000000003</v>
      </c>
      <c r="M26" s="215">
        <v>39.76</v>
      </c>
      <c r="N26" s="215">
        <v>40.39</v>
      </c>
      <c r="O26" s="215">
        <v>40.29</v>
      </c>
      <c r="P26" s="215">
        <v>39.549999999999997</v>
      </c>
      <c r="Q26" s="215">
        <v>39.619999999999997</v>
      </c>
      <c r="R26" s="215">
        <v>36.97</v>
      </c>
      <c r="S26" s="215">
        <v>35.770000000000003</v>
      </c>
      <c r="T26" s="215">
        <v>34.5</v>
      </c>
      <c r="U26" s="215">
        <v>34.4</v>
      </c>
      <c r="V26" s="215">
        <v>35.24</v>
      </c>
      <c r="W26" s="215">
        <v>40.619999999999997</v>
      </c>
      <c r="X26" s="276">
        <v>51.02</v>
      </c>
      <c r="Y26" s="276">
        <v>51.05</v>
      </c>
      <c r="Z26" s="276">
        <v>50.04</v>
      </c>
      <c r="AA26" s="276">
        <v>46.51</v>
      </c>
      <c r="AB26" s="215">
        <v>40.97</v>
      </c>
      <c r="AC26" s="73">
        <f t="shared" si="0"/>
        <v>39.337083333333332</v>
      </c>
    </row>
    <row r="27" spans="1:29">
      <c r="A27" s="240" t="s">
        <v>147</v>
      </c>
      <c r="B27" s="220">
        <v>32.950000000000003</v>
      </c>
      <c r="C27" s="220">
        <v>51.91</v>
      </c>
      <c r="D27" s="220">
        <v>39.518995267000001</v>
      </c>
      <c r="E27" s="215">
        <v>40.340000000000003</v>
      </c>
      <c r="F27" s="215">
        <v>37.01</v>
      </c>
      <c r="G27" s="215">
        <v>35.36</v>
      </c>
      <c r="H27" s="215">
        <v>34.4</v>
      </c>
      <c r="I27" s="215">
        <v>34.21</v>
      </c>
      <c r="J27" s="215">
        <v>34.200000000000003</v>
      </c>
      <c r="K27" s="215">
        <v>34.799999999999997</v>
      </c>
      <c r="L27" s="215">
        <v>34.5</v>
      </c>
      <c r="M27" s="215">
        <v>35.049999999999997</v>
      </c>
      <c r="N27" s="215">
        <v>36.75</v>
      </c>
      <c r="O27" s="215">
        <v>34.200000000000003</v>
      </c>
      <c r="P27" s="215">
        <v>36.9</v>
      </c>
      <c r="Q27" s="215">
        <v>39.799999999999997</v>
      </c>
      <c r="R27" s="215">
        <v>38.14</v>
      </c>
      <c r="S27" s="215">
        <v>34.1</v>
      </c>
      <c r="T27" s="215">
        <v>32.950000000000003</v>
      </c>
      <c r="U27" s="215">
        <v>34.200000000000003</v>
      </c>
      <c r="V27" s="215">
        <v>38.31</v>
      </c>
      <c r="W27" s="276">
        <v>45.99</v>
      </c>
      <c r="X27" s="276">
        <v>51.12</v>
      </c>
      <c r="Y27" s="276">
        <v>51.91</v>
      </c>
      <c r="Z27" s="276">
        <v>50.87</v>
      </c>
      <c r="AA27" s="276">
        <v>49.57</v>
      </c>
      <c r="AB27" s="276">
        <v>45.49</v>
      </c>
      <c r="AC27" s="73">
        <f t="shared" si="0"/>
        <v>39.173750000000005</v>
      </c>
    </row>
    <row r="28" spans="1:29">
      <c r="A28" s="240" t="s">
        <v>148</v>
      </c>
      <c r="B28" s="220">
        <v>36.5</v>
      </c>
      <c r="C28" s="220">
        <v>58.89</v>
      </c>
      <c r="D28" s="220">
        <v>50.0909647366</v>
      </c>
      <c r="E28" s="215">
        <v>42.95</v>
      </c>
      <c r="F28" s="215">
        <v>42.25</v>
      </c>
      <c r="G28" s="215">
        <v>38</v>
      </c>
      <c r="H28" s="215">
        <v>36.75</v>
      </c>
      <c r="I28" s="215">
        <v>36.5</v>
      </c>
      <c r="J28" s="215">
        <v>41.93</v>
      </c>
      <c r="K28" s="276">
        <v>51.73</v>
      </c>
      <c r="L28" s="276">
        <v>52.87</v>
      </c>
      <c r="M28" s="276">
        <v>53.72</v>
      </c>
      <c r="N28" s="276">
        <v>53.16</v>
      </c>
      <c r="O28" s="276">
        <v>52.62</v>
      </c>
      <c r="P28" s="276">
        <v>51.73</v>
      </c>
      <c r="Q28" s="276">
        <v>51.73</v>
      </c>
      <c r="R28" s="276">
        <v>51.62</v>
      </c>
      <c r="S28" s="276">
        <v>50.8</v>
      </c>
      <c r="T28" s="276">
        <v>50.03</v>
      </c>
      <c r="U28" s="276">
        <v>50.03</v>
      </c>
      <c r="V28" s="276">
        <v>50.81</v>
      </c>
      <c r="W28" s="276">
        <v>51.36</v>
      </c>
      <c r="X28" s="276">
        <v>52.65</v>
      </c>
      <c r="Y28" s="276">
        <v>56.01</v>
      </c>
      <c r="Z28" s="276">
        <v>58.89</v>
      </c>
      <c r="AA28" s="276">
        <v>54.01</v>
      </c>
      <c r="AB28" s="276">
        <v>50</v>
      </c>
      <c r="AC28" s="73">
        <f t="shared" si="0"/>
        <v>49.256250000000001</v>
      </c>
    </row>
    <row r="29" spans="1:29">
      <c r="A29" s="240" t="s">
        <v>149</v>
      </c>
      <c r="B29" s="220">
        <v>43.59</v>
      </c>
      <c r="C29" s="220">
        <v>55.83</v>
      </c>
      <c r="D29" s="220">
        <v>51.019507734699999</v>
      </c>
      <c r="E29" s="276">
        <v>49.23</v>
      </c>
      <c r="F29" s="276">
        <v>49.01</v>
      </c>
      <c r="G29" s="276">
        <v>46.51</v>
      </c>
      <c r="H29" s="276">
        <v>45.49</v>
      </c>
      <c r="I29" s="215">
        <v>44.46</v>
      </c>
      <c r="J29" s="215">
        <v>43.59</v>
      </c>
      <c r="K29" s="276">
        <v>51.73</v>
      </c>
      <c r="L29" s="276">
        <v>54.34</v>
      </c>
      <c r="M29" s="276">
        <v>55.83</v>
      </c>
      <c r="N29" s="276">
        <v>55.01</v>
      </c>
      <c r="O29" s="276">
        <v>53.03</v>
      </c>
      <c r="P29" s="276">
        <v>52.89</v>
      </c>
      <c r="Q29" s="276">
        <v>52.76</v>
      </c>
      <c r="R29" s="276">
        <v>51.74</v>
      </c>
      <c r="S29" s="276">
        <v>50.81</v>
      </c>
      <c r="T29" s="276">
        <v>48.32</v>
      </c>
      <c r="U29" s="276">
        <v>49.23</v>
      </c>
      <c r="V29" s="276">
        <v>49.96</v>
      </c>
      <c r="W29" s="276">
        <v>50.81</v>
      </c>
      <c r="X29" s="276">
        <v>52.25</v>
      </c>
      <c r="Y29" s="276">
        <v>55.75</v>
      </c>
      <c r="Z29" s="276">
        <v>55.47</v>
      </c>
      <c r="AA29" s="276">
        <v>50.78</v>
      </c>
      <c r="AB29" s="276">
        <v>47</v>
      </c>
      <c r="AC29" s="73">
        <f t="shared" si="0"/>
        <v>50.666666666666679</v>
      </c>
    </row>
    <row r="30" spans="1:29">
      <c r="A30" s="240" t="s">
        <v>150</v>
      </c>
      <c r="B30" s="220">
        <v>36.47</v>
      </c>
      <c r="C30" s="220">
        <v>52.99</v>
      </c>
      <c r="D30" s="220">
        <v>45.450815634800001</v>
      </c>
      <c r="E30" s="215">
        <v>42.45</v>
      </c>
      <c r="F30" s="215">
        <v>40.21</v>
      </c>
      <c r="G30" s="215">
        <v>38.86</v>
      </c>
      <c r="H30" s="215">
        <v>37.659999999999997</v>
      </c>
      <c r="I30" s="215">
        <v>36.47</v>
      </c>
      <c r="J30" s="215">
        <v>39.369999999999997</v>
      </c>
      <c r="K30" s="215">
        <v>44.54</v>
      </c>
      <c r="L30" s="276">
        <v>50.9</v>
      </c>
      <c r="M30" s="276">
        <v>51.74</v>
      </c>
      <c r="N30" s="276">
        <v>51.23</v>
      </c>
      <c r="O30" s="276">
        <v>50.23</v>
      </c>
      <c r="P30" s="276">
        <v>49.23</v>
      </c>
      <c r="Q30" s="276">
        <v>49.24</v>
      </c>
      <c r="R30" s="276">
        <v>48.53</v>
      </c>
      <c r="S30" s="215">
        <v>43.77</v>
      </c>
      <c r="T30" s="215">
        <v>42.89</v>
      </c>
      <c r="U30" s="215">
        <v>37.200000000000003</v>
      </c>
      <c r="V30" s="215">
        <v>41.32</v>
      </c>
      <c r="W30" s="215">
        <v>44.07</v>
      </c>
      <c r="X30" s="276">
        <v>50.23</v>
      </c>
      <c r="Y30" s="276">
        <v>52.99</v>
      </c>
      <c r="Z30" s="276">
        <v>50.9</v>
      </c>
      <c r="AA30" s="276">
        <v>45</v>
      </c>
      <c r="AB30" s="215">
        <v>40.409999999999997</v>
      </c>
      <c r="AC30" s="73">
        <f t="shared" si="0"/>
        <v>44.976666666666681</v>
      </c>
    </row>
    <row r="31" spans="1:29">
      <c r="A31" s="240" t="s">
        <v>151</v>
      </c>
      <c r="B31" s="220">
        <v>31.7</v>
      </c>
      <c r="C31" s="220">
        <v>52.89</v>
      </c>
      <c r="D31" s="220">
        <v>39.820889924600003</v>
      </c>
      <c r="E31" s="215">
        <v>39.729999999999997</v>
      </c>
      <c r="F31" s="215">
        <v>38.07</v>
      </c>
      <c r="G31" s="215">
        <v>35.97</v>
      </c>
      <c r="H31" s="215">
        <v>32.700000000000003</v>
      </c>
      <c r="I31" s="215">
        <v>32.4</v>
      </c>
      <c r="J31" s="215">
        <v>33.31</v>
      </c>
      <c r="K31" s="215">
        <v>42.13</v>
      </c>
      <c r="L31" s="276">
        <v>50.99</v>
      </c>
      <c r="M31" s="276">
        <v>51.51</v>
      </c>
      <c r="N31" s="276">
        <v>52.89</v>
      </c>
      <c r="O31" s="276">
        <v>50.08</v>
      </c>
      <c r="P31" s="276">
        <v>47.25</v>
      </c>
      <c r="Q31" s="276">
        <v>45.99</v>
      </c>
      <c r="R31" s="215">
        <v>40.119999999999997</v>
      </c>
      <c r="S31" s="215">
        <v>33.1</v>
      </c>
      <c r="T31" s="215">
        <v>32.4</v>
      </c>
      <c r="U31" s="215">
        <v>32</v>
      </c>
      <c r="V31" s="215">
        <v>31.92</v>
      </c>
      <c r="W31" s="215">
        <v>32.1</v>
      </c>
      <c r="X31" s="215">
        <v>37.729999999999997</v>
      </c>
      <c r="Y31" s="276">
        <v>45.31</v>
      </c>
      <c r="Z31" s="276">
        <v>46.07</v>
      </c>
      <c r="AA31" s="215">
        <v>37.729999999999997</v>
      </c>
      <c r="AB31" s="215">
        <v>31.7</v>
      </c>
      <c r="AC31" s="73">
        <f t="shared" si="0"/>
        <v>39.716666666666676</v>
      </c>
    </row>
    <row r="32" spans="1:29">
      <c r="A32" s="240" t="s">
        <v>153</v>
      </c>
      <c r="B32" s="220">
        <v>19.05</v>
      </c>
      <c r="C32" s="220">
        <v>47</v>
      </c>
      <c r="D32" s="220">
        <v>26.420162997999999</v>
      </c>
      <c r="E32" s="215">
        <v>29.1</v>
      </c>
      <c r="F32" s="238">
        <v>23.39</v>
      </c>
      <c r="G32" s="238">
        <v>21.94</v>
      </c>
      <c r="H32" s="238">
        <v>20.8</v>
      </c>
      <c r="I32" s="238">
        <v>20.8</v>
      </c>
      <c r="J32" s="238">
        <v>20.8</v>
      </c>
      <c r="K32" s="238">
        <v>21.99</v>
      </c>
      <c r="L32" s="215">
        <v>33.65</v>
      </c>
      <c r="M32" s="215">
        <v>35.24</v>
      </c>
      <c r="N32" s="215">
        <v>33.65</v>
      </c>
      <c r="O32" s="238">
        <v>22.61</v>
      </c>
      <c r="P32" s="238">
        <v>20.7</v>
      </c>
      <c r="Q32" s="238">
        <v>20.6</v>
      </c>
      <c r="R32" s="238">
        <v>20.7</v>
      </c>
      <c r="S32" s="238">
        <v>20</v>
      </c>
      <c r="T32" s="238">
        <v>19.05</v>
      </c>
      <c r="U32" s="238">
        <v>20</v>
      </c>
      <c r="V32" s="238">
        <v>20</v>
      </c>
      <c r="W32" s="238">
        <v>21</v>
      </c>
      <c r="X32" s="215">
        <v>31.6</v>
      </c>
      <c r="Y32" s="276">
        <v>47</v>
      </c>
      <c r="Z32" s="276">
        <v>45.72</v>
      </c>
      <c r="AA32" s="215">
        <v>39.799999999999997</v>
      </c>
      <c r="AB32" s="215">
        <v>35.119999999999997</v>
      </c>
      <c r="AC32" s="73">
        <f t="shared" si="0"/>
        <v>26.885833333333338</v>
      </c>
    </row>
    <row r="33" spans="1:29">
      <c r="A33" s="240" t="s">
        <v>154</v>
      </c>
      <c r="B33" s="220">
        <v>19.600000000000001</v>
      </c>
      <c r="C33" s="220">
        <v>41.25</v>
      </c>
      <c r="D33" s="220">
        <v>29.0731697923</v>
      </c>
      <c r="E33" s="215">
        <v>34.01</v>
      </c>
      <c r="F33" s="215">
        <v>30.71</v>
      </c>
      <c r="G33" s="215">
        <v>28.03</v>
      </c>
      <c r="H33" s="215">
        <v>25.25</v>
      </c>
      <c r="I33" s="238">
        <v>22.01</v>
      </c>
      <c r="J33" s="238">
        <v>23.86</v>
      </c>
      <c r="K33" s="215">
        <v>28.95</v>
      </c>
      <c r="L33" s="215">
        <v>30.94</v>
      </c>
      <c r="M33" s="215">
        <v>32.659999999999997</v>
      </c>
      <c r="N33" s="215">
        <v>35.159999999999997</v>
      </c>
      <c r="O33" s="215">
        <v>37</v>
      </c>
      <c r="P33" s="215">
        <v>32.18</v>
      </c>
      <c r="Q33" s="215">
        <v>30.5</v>
      </c>
      <c r="R33" s="215">
        <v>29.1</v>
      </c>
      <c r="S33" s="238">
        <v>24.11</v>
      </c>
      <c r="T33" s="238">
        <v>20.95</v>
      </c>
      <c r="U33" s="238">
        <v>19.600000000000001</v>
      </c>
      <c r="V33" s="238">
        <v>19.899999999999999</v>
      </c>
      <c r="W33" s="238">
        <v>22</v>
      </c>
      <c r="X33" s="215">
        <v>30.38</v>
      </c>
      <c r="Y33" s="215">
        <v>41.25</v>
      </c>
      <c r="Z33" s="215">
        <v>37.53</v>
      </c>
      <c r="AA33" s="215">
        <v>35.590000000000003</v>
      </c>
      <c r="AB33" s="215">
        <v>30.26</v>
      </c>
      <c r="AC33" s="73">
        <f t="shared" si="0"/>
        <v>29.247083333333332</v>
      </c>
    </row>
    <row r="34" spans="1:29">
      <c r="A34" s="240" t="s">
        <v>155</v>
      </c>
      <c r="B34" s="220">
        <v>12</v>
      </c>
      <c r="C34" s="220">
        <v>46.48</v>
      </c>
      <c r="D34" s="220">
        <v>24.562290472600001</v>
      </c>
      <c r="E34" s="238">
        <v>21.4</v>
      </c>
      <c r="F34" s="238">
        <v>19.920000000000002</v>
      </c>
      <c r="G34" s="238">
        <v>17.989999999999998</v>
      </c>
      <c r="H34" s="238">
        <v>12.25</v>
      </c>
      <c r="I34" s="221">
        <v>12</v>
      </c>
      <c r="J34" s="238">
        <v>14.39</v>
      </c>
      <c r="K34" s="238">
        <v>17.86</v>
      </c>
      <c r="L34" s="238">
        <v>21.7</v>
      </c>
      <c r="M34" s="238">
        <v>22.6</v>
      </c>
      <c r="N34" s="238">
        <v>22.6</v>
      </c>
      <c r="O34" s="238">
        <v>21.7</v>
      </c>
      <c r="P34" s="238">
        <v>20.11</v>
      </c>
      <c r="Q34" s="238">
        <v>21.7</v>
      </c>
      <c r="R34" s="238">
        <v>24.25</v>
      </c>
      <c r="S34" s="238">
        <v>24.25</v>
      </c>
      <c r="T34" s="238">
        <v>22</v>
      </c>
      <c r="U34" s="238">
        <v>21.54</v>
      </c>
      <c r="V34" s="238">
        <v>21.66</v>
      </c>
      <c r="W34" s="238">
        <v>24.51</v>
      </c>
      <c r="X34" s="215">
        <v>37.729999999999997</v>
      </c>
      <c r="Y34" s="276">
        <v>45.09</v>
      </c>
      <c r="Z34" s="276">
        <v>46.48</v>
      </c>
      <c r="AA34" s="215">
        <v>41.76</v>
      </c>
      <c r="AB34" s="215">
        <v>37.840000000000003</v>
      </c>
      <c r="AC34" s="73">
        <f t="shared" si="0"/>
        <v>24.722083333333334</v>
      </c>
    </row>
    <row r="35" spans="1:29">
      <c r="A35" s="240" t="s">
        <v>156</v>
      </c>
      <c r="B35" s="220">
        <v>28.6</v>
      </c>
      <c r="C35" s="220">
        <v>55.82</v>
      </c>
      <c r="D35" s="220">
        <v>42.160407604900001</v>
      </c>
      <c r="E35" s="215">
        <v>33.299999999999997</v>
      </c>
      <c r="F35" s="215">
        <v>30.82</v>
      </c>
      <c r="G35" s="215">
        <v>29.5</v>
      </c>
      <c r="H35" s="215">
        <v>28.6</v>
      </c>
      <c r="I35" s="215">
        <v>28.72</v>
      </c>
      <c r="J35" s="215">
        <v>30.89</v>
      </c>
      <c r="K35" s="276">
        <v>47.04</v>
      </c>
      <c r="L35" s="276">
        <v>46.77</v>
      </c>
      <c r="M35" s="276">
        <v>48.55</v>
      </c>
      <c r="N35" s="276">
        <v>46.55</v>
      </c>
      <c r="O35" s="215">
        <v>41.1</v>
      </c>
      <c r="P35" s="215">
        <v>40</v>
      </c>
      <c r="Q35" s="215">
        <v>41.08</v>
      </c>
      <c r="R35" s="215">
        <v>42.31</v>
      </c>
      <c r="S35" s="215">
        <v>41.08</v>
      </c>
      <c r="T35" s="215">
        <v>40.07</v>
      </c>
      <c r="U35" s="215">
        <v>41.07</v>
      </c>
      <c r="V35" s="215">
        <v>44.15</v>
      </c>
      <c r="W35" s="276">
        <v>46.55</v>
      </c>
      <c r="X35" s="276">
        <v>52</v>
      </c>
      <c r="Y35" s="276">
        <v>55.82</v>
      </c>
      <c r="Z35" s="276">
        <v>52.24</v>
      </c>
      <c r="AA35" s="276">
        <v>46.16</v>
      </c>
      <c r="AB35" s="215">
        <v>40.01</v>
      </c>
      <c r="AC35" s="73">
        <f t="shared" si="0"/>
        <v>41.432500000000005</v>
      </c>
    </row>
    <row r="36" spans="1:29">
      <c r="A36" s="240" t="s">
        <v>274</v>
      </c>
      <c r="B36" s="220">
        <v>34.79</v>
      </c>
      <c r="C36" s="220">
        <v>61.14</v>
      </c>
      <c r="D36" s="220">
        <v>49.335700424099997</v>
      </c>
      <c r="E36" s="215">
        <v>40.43</v>
      </c>
      <c r="F36" s="215">
        <v>38.869999999999997</v>
      </c>
      <c r="G36" s="215">
        <v>36.92</v>
      </c>
      <c r="H36" s="215">
        <v>34.79</v>
      </c>
      <c r="I36" s="215">
        <v>36.479999999999997</v>
      </c>
      <c r="J36" s="215">
        <v>39.51</v>
      </c>
      <c r="K36" s="276">
        <v>51.07</v>
      </c>
      <c r="L36" s="276">
        <v>53.76</v>
      </c>
      <c r="M36" s="276">
        <v>54.5</v>
      </c>
      <c r="N36" s="276">
        <v>53.25</v>
      </c>
      <c r="O36" s="276">
        <v>51.07</v>
      </c>
      <c r="P36" s="276">
        <v>50.05</v>
      </c>
      <c r="Q36" s="276">
        <v>50.47</v>
      </c>
      <c r="R36" s="276">
        <v>50.55</v>
      </c>
      <c r="S36" s="276">
        <v>49.98</v>
      </c>
      <c r="T36" s="276">
        <v>46.51</v>
      </c>
      <c r="U36" s="276">
        <v>48.01</v>
      </c>
      <c r="V36" s="276">
        <v>50.55</v>
      </c>
      <c r="W36" s="276">
        <v>52.05</v>
      </c>
      <c r="X36" s="276">
        <v>55.29</v>
      </c>
      <c r="Y36" s="222">
        <v>61.14</v>
      </c>
      <c r="Z36" s="276">
        <v>57.5</v>
      </c>
      <c r="AA36" s="276">
        <v>51.57</v>
      </c>
      <c r="AB36" s="276">
        <v>46.05</v>
      </c>
      <c r="AC36" s="73">
        <f>AVERAGE(E36:AB36)</f>
        <v>48.348749999999988</v>
      </c>
    </row>
    <row r="37" spans="1:29">
      <c r="A37" s="240" t="s">
        <v>292</v>
      </c>
      <c r="B37" s="220">
        <v>37.53</v>
      </c>
      <c r="C37" s="220">
        <v>57.01</v>
      </c>
      <c r="D37" s="220">
        <v>49.203814027200004</v>
      </c>
      <c r="E37" s="276">
        <v>50.07</v>
      </c>
      <c r="F37" s="276">
        <v>50.05</v>
      </c>
      <c r="G37" s="276">
        <v>50.81</v>
      </c>
      <c r="H37" s="276">
        <v>50.07</v>
      </c>
      <c r="I37" s="276">
        <v>49.52</v>
      </c>
      <c r="J37" s="276">
        <v>46.51</v>
      </c>
      <c r="K37" s="276">
        <v>50.99</v>
      </c>
      <c r="L37" s="276">
        <v>55</v>
      </c>
      <c r="M37" s="276">
        <v>57.01</v>
      </c>
      <c r="N37" s="276">
        <v>55.34</v>
      </c>
      <c r="O37" s="276">
        <v>53.76</v>
      </c>
      <c r="P37" s="276">
        <v>52.24</v>
      </c>
      <c r="Q37" s="276">
        <v>49.17</v>
      </c>
      <c r="R37" s="276">
        <v>47.4</v>
      </c>
      <c r="S37" s="276">
        <v>45.04</v>
      </c>
      <c r="T37" s="276">
        <v>45</v>
      </c>
      <c r="U37" s="215">
        <v>43.99</v>
      </c>
      <c r="V37" s="215">
        <v>44.43</v>
      </c>
      <c r="W37" s="276">
        <v>45.07</v>
      </c>
      <c r="X37" s="276">
        <v>51.05</v>
      </c>
      <c r="Y37" s="276">
        <v>55.34</v>
      </c>
      <c r="Z37" s="276">
        <v>50.02</v>
      </c>
      <c r="AA37" s="215">
        <v>44.11</v>
      </c>
      <c r="AB37" s="215">
        <v>37.53</v>
      </c>
      <c r="AC37" s="73">
        <f t="shared" ref="AC37:AC38" si="1">AVERAGE(E37:AB37)</f>
        <v>49.146666666666654</v>
      </c>
    </row>
    <row r="38" spans="1:29">
      <c r="AC38" s="73" t="e">
        <f t="shared" si="1"/>
        <v>#DIV/0!</v>
      </c>
    </row>
    <row r="41" spans="1:29">
      <c r="A41" s="214" t="s">
        <v>31</v>
      </c>
      <c r="B41" s="310" t="s">
        <v>64</v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</row>
    <row r="42" spans="1:29">
      <c r="A42" s="239" t="s">
        <v>158</v>
      </c>
      <c r="B42" s="289">
        <v>201909</v>
      </c>
      <c r="C42" s="289">
        <v>201910</v>
      </c>
      <c r="D42" s="289">
        <v>201911</v>
      </c>
      <c r="E42" s="289">
        <v>201912</v>
      </c>
      <c r="F42" s="289">
        <v>202001</v>
      </c>
      <c r="G42" s="289">
        <v>202002</v>
      </c>
      <c r="H42" s="289">
        <v>202003</v>
      </c>
      <c r="I42" s="289">
        <v>202004</v>
      </c>
      <c r="J42" s="289">
        <v>202005</v>
      </c>
      <c r="K42" s="289">
        <v>202006</v>
      </c>
      <c r="L42" s="289">
        <v>202007</v>
      </c>
      <c r="M42" s="289">
        <v>202008</v>
      </c>
      <c r="N42" s="289">
        <v>202009</v>
      </c>
    </row>
    <row r="43" spans="1:29">
      <c r="A43" s="239" t="s">
        <v>124</v>
      </c>
      <c r="B43" s="288" t="s">
        <v>280</v>
      </c>
      <c r="C43" s="288" t="s">
        <v>282</v>
      </c>
      <c r="D43" s="288" t="s">
        <v>285</v>
      </c>
      <c r="E43" s="288" t="s">
        <v>286</v>
      </c>
      <c r="F43" s="288" t="s">
        <v>288</v>
      </c>
      <c r="G43" s="288" t="s">
        <v>290</v>
      </c>
      <c r="H43" s="288" t="s">
        <v>293</v>
      </c>
      <c r="I43" s="288" t="s">
        <v>308</v>
      </c>
      <c r="J43" s="288" t="s">
        <v>312</v>
      </c>
      <c r="K43" s="288" t="s">
        <v>321</v>
      </c>
      <c r="L43" s="288" t="s">
        <v>323</v>
      </c>
      <c r="M43" s="288" t="s">
        <v>328</v>
      </c>
      <c r="N43" s="288" t="s">
        <v>331</v>
      </c>
    </row>
    <row r="44" spans="1:29">
      <c r="A44" s="214" t="s">
        <v>159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29">
      <c r="A45" s="240" t="s">
        <v>65</v>
      </c>
      <c r="B45" s="271">
        <v>19914049.646000002</v>
      </c>
      <c r="C45" s="271">
        <v>20151139.859000001</v>
      </c>
      <c r="D45" s="271">
        <v>20812411.34</v>
      </c>
      <c r="E45" s="271">
        <v>20807832.399</v>
      </c>
      <c r="F45" s="271">
        <v>22598052.840999998</v>
      </c>
      <c r="G45" s="271">
        <v>19837841.265999999</v>
      </c>
      <c r="H45" s="271">
        <v>19774940.124000002</v>
      </c>
      <c r="I45" s="271">
        <v>16135855.265000001</v>
      </c>
      <c r="J45" s="271">
        <v>17306409.142000001</v>
      </c>
      <c r="K45" s="271">
        <v>18047862.493000001</v>
      </c>
      <c r="L45" s="271">
        <v>21843711.487</v>
      </c>
      <c r="M45" s="271">
        <v>20643800.25</v>
      </c>
      <c r="N45" s="271">
        <v>19311275.228</v>
      </c>
    </row>
    <row r="46" spans="1:29">
      <c r="A46" s="240" t="s">
        <v>66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9">
      <c r="A47" s="240" t="s">
        <v>67</v>
      </c>
      <c r="B47" s="215">
        <v>42.59</v>
      </c>
      <c r="C47" s="215">
        <v>47.74</v>
      </c>
      <c r="D47" s="215">
        <v>43.6</v>
      </c>
      <c r="E47" s="215">
        <v>35.35</v>
      </c>
      <c r="F47" s="215">
        <v>42.06</v>
      </c>
      <c r="G47" s="215">
        <v>36.54</v>
      </c>
      <c r="H47" s="215">
        <v>28.28</v>
      </c>
      <c r="I47" s="215">
        <v>17.809999999999999</v>
      </c>
      <c r="J47" s="215">
        <v>21.7</v>
      </c>
      <c r="K47" s="215">
        <v>30.97</v>
      </c>
      <c r="L47" s="215">
        <v>35.200000000000003</v>
      </c>
      <c r="M47" s="215">
        <v>36.75</v>
      </c>
      <c r="N47" s="215">
        <v>42.75</v>
      </c>
    </row>
    <row r="48" spans="1:29">
      <c r="A48" s="240" t="s">
        <v>68</v>
      </c>
      <c r="B48" s="215">
        <v>0.73</v>
      </c>
      <c r="C48" s="215">
        <v>0.98</v>
      </c>
      <c r="D48" s="215">
        <v>1.1000000000000001</v>
      </c>
      <c r="E48" s="215">
        <v>1.37</v>
      </c>
      <c r="F48" s="215">
        <v>1.32</v>
      </c>
      <c r="G48" s="215">
        <v>1.44</v>
      </c>
      <c r="H48" s="215">
        <v>2.0299999999999998</v>
      </c>
      <c r="I48" s="215">
        <v>4.54</v>
      </c>
      <c r="J48" s="215">
        <v>2.96</v>
      </c>
      <c r="K48" s="215">
        <v>1.7</v>
      </c>
      <c r="L48" s="215">
        <v>1.07</v>
      </c>
      <c r="M48" s="215">
        <v>1.29</v>
      </c>
      <c r="N48" s="215">
        <v>1.05</v>
      </c>
    </row>
    <row r="49" spans="1:14">
      <c r="A49" s="240" t="s">
        <v>69</v>
      </c>
      <c r="B49" s="215">
        <v>0.05</v>
      </c>
      <c r="C49" s="215">
        <v>7.0000000000000007E-2</v>
      </c>
      <c r="D49" s="215">
        <v>0.05</v>
      </c>
      <c r="E49" s="215">
        <v>0.09</v>
      </c>
      <c r="F49" s="215">
        <v>0.18</v>
      </c>
      <c r="G49" s="215">
        <v>0.06</v>
      </c>
      <c r="H49" s="215">
        <v>0.12</v>
      </c>
      <c r="I49" s="215">
        <v>7.0000000000000007E-2</v>
      </c>
      <c r="J49" s="215">
        <v>0.08</v>
      </c>
      <c r="K49" s="215">
        <v>0.15</v>
      </c>
      <c r="L49" s="215">
        <v>0.16</v>
      </c>
      <c r="M49" s="215">
        <v>0.49</v>
      </c>
      <c r="N49" s="215">
        <v>0.84</v>
      </c>
    </row>
    <row r="50" spans="1:14">
      <c r="A50" s="240" t="s">
        <v>70</v>
      </c>
      <c r="B50" s="215">
        <v>-0.01</v>
      </c>
      <c r="C50" s="215">
        <v>-0.02</v>
      </c>
      <c r="D50" s="215">
        <v>-0.03</v>
      </c>
      <c r="E50" s="215">
        <v>-0.02</v>
      </c>
      <c r="F50" s="215">
        <v>-0.02</v>
      </c>
      <c r="G50" s="215">
        <v>-0.03</v>
      </c>
      <c r="H50" s="215">
        <v>-0.01</v>
      </c>
      <c r="I50" s="215">
        <v>-0.02</v>
      </c>
      <c r="J50" s="215">
        <v>-0.01</v>
      </c>
      <c r="K50" s="215">
        <v>-0.01</v>
      </c>
      <c r="L50" s="215">
        <v>-0.01</v>
      </c>
      <c r="M50" s="215">
        <v>-0.01</v>
      </c>
      <c r="N50" s="215">
        <v>-0.05</v>
      </c>
    </row>
    <row r="51" spans="1:14">
      <c r="A51" s="240" t="s">
        <v>71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72</v>
      </c>
      <c r="B52" s="215">
        <v>0</v>
      </c>
      <c r="C52" s="215">
        <v>0.03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73</v>
      </c>
      <c r="B53" s="215">
        <v>0.28000000000000003</v>
      </c>
      <c r="C53" s="215">
        <v>0.32</v>
      </c>
      <c r="D53" s="215">
        <v>0.44</v>
      </c>
      <c r="E53" s="215">
        <v>0.63</v>
      </c>
      <c r="F53" s="215">
        <v>0.3</v>
      </c>
      <c r="G53" s="215">
        <v>0.33</v>
      </c>
      <c r="H53" s="215">
        <v>0.35</v>
      </c>
      <c r="I53" s="215">
        <v>0.45</v>
      </c>
      <c r="J53" s="215">
        <v>0.38</v>
      </c>
      <c r="K53" s="215">
        <v>0.39</v>
      </c>
      <c r="L53" s="215">
        <v>0.33</v>
      </c>
      <c r="M53" s="215">
        <v>0.35</v>
      </c>
      <c r="N53" s="215">
        <v>0.41</v>
      </c>
    </row>
    <row r="54" spans="1:14">
      <c r="A54" s="240" t="s">
        <v>74</v>
      </c>
      <c r="B54" s="215">
        <v>-0.02</v>
      </c>
      <c r="C54" s="215">
        <v>-0.03</v>
      </c>
      <c r="D54" s="215">
        <v>-0.03</v>
      </c>
      <c r="E54" s="215">
        <v>-0.03</v>
      </c>
      <c r="F54" s="215">
        <v>-0.02</v>
      </c>
      <c r="G54" s="215">
        <v>-0.01</v>
      </c>
      <c r="H54" s="215">
        <v>-0.01</v>
      </c>
      <c r="I54" s="215">
        <v>-0.01</v>
      </c>
      <c r="J54" s="215">
        <v>-0.01</v>
      </c>
      <c r="K54" s="215">
        <v>-0.03</v>
      </c>
      <c r="L54" s="215">
        <v>-0.02</v>
      </c>
      <c r="M54" s="215">
        <v>-0.02</v>
      </c>
      <c r="N54" s="215">
        <v>-0.02</v>
      </c>
    </row>
    <row r="55" spans="1:14">
      <c r="A55" s="240" t="s">
        <v>75</v>
      </c>
      <c r="B55" s="215">
        <v>0.16</v>
      </c>
      <c r="C55" s="215">
        <v>0.13</v>
      </c>
      <c r="D55" s="215">
        <v>0.15</v>
      </c>
      <c r="E55" s="215">
        <v>0.22</v>
      </c>
      <c r="F55" s="215">
        <v>0.16</v>
      </c>
      <c r="G55" s="215">
        <v>0.14000000000000001</v>
      </c>
      <c r="H55" s="215">
        <v>0.22</v>
      </c>
      <c r="I55" s="215">
        <v>0.16</v>
      </c>
      <c r="J55" s="215">
        <v>0.1</v>
      </c>
      <c r="K55" s="215">
        <v>7.0000000000000007E-2</v>
      </c>
      <c r="L55" s="215">
        <v>0.1</v>
      </c>
      <c r="M55" s="215">
        <v>0.14000000000000001</v>
      </c>
      <c r="N55" s="215">
        <v>0.1</v>
      </c>
    </row>
    <row r="56" spans="1:14">
      <c r="A56" s="240" t="s">
        <v>76</v>
      </c>
      <c r="B56" s="215">
        <v>-0.06</v>
      </c>
      <c r="C56" s="215">
        <v>-0.05</v>
      </c>
      <c r="D56" s="215">
        <v>-0.08</v>
      </c>
      <c r="E56" s="215">
        <v>-0.14000000000000001</v>
      </c>
      <c r="F56" s="215">
        <v>-0.08</v>
      </c>
      <c r="G56" s="215">
        <v>-0.06</v>
      </c>
      <c r="H56" s="215">
        <v>-0.09</v>
      </c>
      <c r="I56" s="215">
        <v>-7.0000000000000007E-2</v>
      </c>
      <c r="J56" s="215">
        <v>-0.06</v>
      </c>
      <c r="K56" s="215">
        <v>-0.01</v>
      </c>
      <c r="L56" s="215">
        <v>0.01</v>
      </c>
      <c r="M56" s="215">
        <v>-0.01</v>
      </c>
      <c r="N56" s="215">
        <v>0.01</v>
      </c>
    </row>
    <row r="57" spans="1:14">
      <c r="A57" s="240" t="s">
        <v>24</v>
      </c>
      <c r="B57" s="215">
        <v>-0.06</v>
      </c>
      <c r="C57" s="215">
        <v>-0.06</v>
      </c>
      <c r="D57" s="215">
        <v>0</v>
      </c>
      <c r="E57" s="215">
        <v>-7.0000000000000007E-2</v>
      </c>
      <c r="F57" s="215">
        <v>-0.06</v>
      </c>
      <c r="G57" s="215">
        <v>-0.06</v>
      </c>
      <c r="H57" s="215">
        <v>-7.0000000000000007E-2</v>
      </c>
      <c r="I57" s="215">
        <v>-0.1</v>
      </c>
      <c r="J57" s="215">
        <v>-0.09</v>
      </c>
      <c r="K57" s="215">
        <v>-7.0000000000000007E-2</v>
      </c>
      <c r="L57" s="215">
        <v>-0.06</v>
      </c>
      <c r="M57" s="215">
        <v>-0.06</v>
      </c>
      <c r="N57" s="215">
        <v>-0.06</v>
      </c>
    </row>
    <row r="58" spans="1:14">
      <c r="A58" s="240" t="s">
        <v>77</v>
      </c>
      <c r="B58" s="215">
        <v>2.38</v>
      </c>
      <c r="C58" s="215">
        <v>2.34</v>
      </c>
      <c r="D58" s="215">
        <v>2.44</v>
      </c>
      <c r="E58" s="215">
        <v>3</v>
      </c>
      <c r="F58" s="215">
        <v>3.11</v>
      </c>
      <c r="G58" s="215">
        <v>2.97</v>
      </c>
      <c r="H58" s="215">
        <v>2.39</v>
      </c>
      <c r="I58" s="215">
        <v>2.41</v>
      </c>
      <c r="J58" s="215">
        <v>2.2400000000000002</v>
      </c>
      <c r="K58" s="215">
        <v>2.76</v>
      </c>
      <c r="L58" s="215">
        <v>3.25</v>
      </c>
      <c r="M58" s="215">
        <v>2.0699999999999998</v>
      </c>
      <c r="N58" s="215">
        <v>2.35</v>
      </c>
    </row>
    <row r="59" spans="1:14">
      <c r="A59" s="240" t="s">
        <v>39</v>
      </c>
      <c r="B59" s="215">
        <v>0.78</v>
      </c>
      <c r="C59" s="215">
        <v>0.77</v>
      </c>
      <c r="D59" s="215">
        <v>0.02</v>
      </c>
      <c r="E59" s="215">
        <v>0.74</v>
      </c>
      <c r="F59" s="215">
        <v>0.03</v>
      </c>
      <c r="G59" s="215">
        <v>0.04</v>
      </c>
      <c r="H59" s="215">
        <v>0.03</v>
      </c>
      <c r="I59" s="215">
        <v>0.04</v>
      </c>
      <c r="J59" s="215">
        <v>0.04</v>
      </c>
      <c r="K59" s="215">
        <v>0.04</v>
      </c>
      <c r="L59" s="215">
        <v>0</v>
      </c>
      <c r="M59" s="215">
        <v>0</v>
      </c>
      <c r="N59" s="215">
        <v>0</v>
      </c>
    </row>
    <row r="60" spans="1:14">
      <c r="A60" s="240" t="s">
        <v>78</v>
      </c>
      <c r="B60" s="215">
        <v>0</v>
      </c>
      <c r="C60" s="215">
        <v>0</v>
      </c>
      <c r="D60" s="215">
        <v>0.01</v>
      </c>
      <c r="E60" s="215">
        <v>0</v>
      </c>
      <c r="F60" s="215">
        <v>-0.01</v>
      </c>
      <c r="G60" s="215">
        <v>0.03</v>
      </c>
      <c r="H60" s="215">
        <v>0.01</v>
      </c>
      <c r="I60" s="215">
        <v>0.01</v>
      </c>
      <c r="J60" s="215">
        <v>0.01</v>
      </c>
      <c r="K60" s="215">
        <v>0.01</v>
      </c>
      <c r="L60" s="215">
        <v>0</v>
      </c>
      <c r="M60" s="215">
        <v>0.01</v>
      </c>
      <c r="N60" s="215">
        <v>-0.01</v>
      </c>
    </row>
    <row r="61" spans="1:14">
      <c r="A61" s="240" t="s">
        <v>79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80</v>
      </c>
      <c r="B62" s="273">
        <v>46.82</v>
      </c>
      <c r="C62" s="273">
        <v>52.22</v>
      </c>
      <c r="D62" s="273">
        <v>47.67</v>
      </c>
      <c r="E62" s="273">
        <v>41.14</v>
      </c>
      <c r="F62" s="273">
        <v>46.97</v>
      </c>
      <c r="G62" s="273">
        <v>41.39</v>
      </c>
      <c r="H62" s="273">
        <v>33.25</v>
      </c>
      <c r="I62" s="273">
        <v>25.29</v>
      </c>
      <c r="J62" s="273">
        <v>27.34</v>
      </c>
      <c r="K62" s="273">
        <v>35.97</v>
      </c>
      <c r="L62" s="273">
        <v>40.03</v>
      </c>
      <c r="M62" s="273">
        <v>41</v>
      </c>
      <c r="N62" s="273">
        <v>47.37</v>
      </c>
    </row>
    <row r="64" spans="1:14">
      <c r="A64" s="126" t="s">
        <v>86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9" t="s">
        <v>1</v>
      </c>
      <c r="C65" s="299" t="s">
        <v>2</v>
      </c>
      <c r="D65" s="299" t="s">
        <v>29</v>
      </c>
      <c r="E65" s="299" t="s">
        <v>18</v>
      </c>
      <c r="F65" s="299" t="s">
        <v>19</v>
      </c>
      <c r="G65" s="299" t="s">
        <v>28</v>
      </c>
      <c r="H65" s="299" t="s">
        <v>30</v>
      </c>
      <c r="I65" s="299" t="s">
        <v>34</v>
      </c>
      <c r="J65" s="315" t="s">
        <v>160</v>
      </c>
    </row>
    <row r="66" spans="1:12">
      <c r="A66" s="17"/>
      <c r="B66" s="300"/>
      <c r="C66" s="300"/>
      <c r="D66" s="300"/>
      <c r="E66" s="300"/>
      <c r="F66" s="300"/>
      <c r="G66" s="300"/>
      <c r="H66" s="300"/>
      <c r="I66" s="300"/>
      <c r="J66" s="316"/>
    </row>
    <row r="67" spans="1:12">
      <c r="A67" s="128" t="str">
        <f>MID(B43,6,3) &amp; "-" &amp; MID(B43,3,2)</f>
        <v>Sep-19</v>
      </c>
      <c r="B67" s="125">
        <f>VLOOKUP("Mercado Diario",$A$45:$N$62,2,FALSE)</f>
        <v>42.59</v>
      </c>
      <c r="C67" s="125">
        <f>VLOOKUP("Mercado Intradiario",$A$45:$N$62,2,FALSE)</f>
        <v>-0.01</v>
      </c>
      <c r="D67" s="125">
        <f t="shared" ref="D67:D79" si="2">SUM(B67:C67)</f>
        <v>42.580000000000005</v>
      </c>
      <c r="E67" s="125">
        <f>SUM(B83:B89)</f>
        <v>1.0799999999999998</v>
      </c>
      <c r="F67" s="125">
        <f>VLOOKUP("Pago capacidad",$A$45:$N$62,2,FALSE)</f>
        <v>2.38</v>
      </c>
      <c r="G67" s="125">
        <f>VLOOKUP("Servicio interrumpibilidad",$A$45:$N$62,2,FALSE)</f>
        <v>0.78</v>
      </c>
      <c r="H67" s="125">
        <f t="shared" ref="H67:H79" si="3">SUM(D67:G67)</f>
        <v>46.820000000000007</v>
      </c>
      <c r="I67" s="130">
        <f>VLOOKUP("Energía final MWh",$A$45:$N$62,2,FALSE)/1000</f>
        <v>19914.049646000003</v>
      </c>
      <c r="J67" s="132" t="str">
        <f>MID(A67,1,1)</f>
        <v>S</v>
      </c>
    </row>
    <row r="68" spans="1:12">
      <c r="A68" s="128" t="str">
        <f>MID(C43,6,3) &amp; "-" &amp; MID(C43,3,2)</f>
        <v>Oct-19</v>
      </c>
      <c r="B68" s="125">
        <f>VLOOKUP("Mercado Diario",$A$45:$N$62,3,FALSE)</f>
        <v>47.74</v>
      </c>
      <c r="C68" s="125">
        <f>VLOOKUP("Mercado Intradiario",$A$45:$N$62,3,FALSE)</f>
        <v>-0.02</v>
      </c>
      <c r="D68" s="125">
        <f t="shared" si="2"/>
        <v>47.72</v>
      </c>
      <c r="E68" s="125">
        <f>SUM(C83:C89)</f>
        <v>1.3900000000000001</v>
      </c>
      <c r="F68" s="125">
        <f>VLOOKUP("Pago capacidad",$A$45:$N$62,3,FALSE)</f>
        <v>2.34</v>
      </c>
      <c r="G68" s="125">
        <f>VLOOKUP("Servicio interrumpibilidad",$A$45:$N$62,3,FALSE)</f>
        <v>0.77</v>
      </c>
      <c r="H68" s="125">
        <f t="shared" si="3"/>
        <v>52.220000000000006</v>
      </c>
      <c r="I68" s="130">
        <f>VLOOKUP("Energía final MWh",$A$45:$N$62,3,FALSE)/1000</f>
        <v>20151.139859000003</v>
      </c>
      <c r="J68" s="132" t="str">
        <f t="shared" ref="J68:J79" si="4">MID(A68,1,1)</f>
        <v>O</v>
      </c>
    </row>
    <row r="69" spans="1:12">
      <c r="A69" s="128" t="str">
        <f>MID(D43,6,3) &amp; "-" &amp; MID(D43,3,2)</f>
        <v>Nov-19</v>
      </c>
      <c r="B69" s="125">
        <f>VLOOKUP("Mercado Diario",$A$45:$N$62,4,FALSE)</f>
        <v>43.6</v>
      </c>
      <c r="C69" s="125">
        <f>VLOOKUP("Mercado Intradiario",$A$45:$N$62,4,FALSE)</f>
        <v>-0.03</v>
      </c>
      <c r="D69" s="125">
        <f t="shared" si="2"/>
        <v>43.57</v>
      </c>
      <c r="E69" s="125">
        <f>SUM(D83:D89)</f>
        <v>1.64</v>
      </c>
      <c r="F69" s="125">
        <f>VLOOKUP("Pago capacidad",$A$45:$N$62,4,FALSE)</f>
        <v>2.44</v>
      </c>
      <c r="G69" s="125">
        <f>VLOOKUP("Servicio interrumpibilidad",$A$45:$N$62,4,FALSE)</f>
        <v>0.02</v>
      </c>
      <c r="H69" s="125">
        <f t="shared" si="3"/>
        <v>47.67</v>
      </c>
      <c r="I69" s="130">
        <f>VLOOKUP("Energía final MWh",$A$45:$N$62,4,FALSE)/1000</f>
        <v>20812.411339999999</v>
      </c>
      <c r="J69" s="132" t="str">
        <f t="shared" si="4"/>
        <v>N</v>
      </c>
    </row>
    <row r="70" spans="1:12">
      <c r="A70" s="128" t="str">
        <f>MID(E43,6,3) &amp; "-" &amp; MID(E43,3,2)</f>
        <v>Dic-19</v>
      </c>
      <c r="B70" s="125">
        <f>VLOOKUP("Mercado Diario",$A$45:$N$62,5,FALSE)</f>
        <v>35.35</v>
      </c>
      <c r="C70" s="125">
        <f>VLOOKUP("Mercado Intradiario",$A$45:$N$62,5,FALSE)</f>
        <v>-0.02</v>
      </c>
      <c r="D70" s="125">
        <f t="shared" si="2"/>
        <v>35.33</v>
      </c>
      <c r="E70" s="125">
        <f>SUM(E83:E89)</f>
        <v>2.0700000000000007</v>
      </c>
      <c r="F70" s="125">
        <f>VLOOKUP("Pago capacidad",$A$45:$N$62,5,FALSE)</f>
        <v>3</v>
      </c>
      <c r="G70" s="125">
        <f>VLOOKUP("Servicio interrumpibilidad",$A$45:$N$62,5,FALSE)</f>
        <v>0.74</v>
      </c>
      <c r="H70" s="125">
        <f t="shared" si="3"/>
        <v>41.14</v>
      </c>
      <c r="I70" s="130">
        <f>VLOOKUP("Energía final MWh",$A$45:$N$62,5,FALSE)/1000</f>
        <v>20807.832398999999</v>
      </c>
      <c r="J70" s="132" t="str">
        <f t="shared" si="4"/>
        <v>D</v>
      </c>
    </row>
    <row r="71" spans="1:12">
      <c r="A71" s="128" t="str">
        <f>MID(F43,6,3) &amp; "-" &amp; MID(F43,3,2)</f>
        <v>Ene-20</v>
      </c>
      <c r="B71" s="125">
        <f>VLOOKUP("Mercado Diario",$A$45:$N$62,6,FALSE)</f>
        <v>42.06</v>
      </c>
      <c r="C71" s="125">
        <f>VLOOKUP("Mercado Intradiario",$A$45:$N$62,6,FALSE)</f>
        <v>-0.02</v>
      </c>
      <c r="D71" s="125">
        <f t="shared" si="2"/>
        <v>42.04</v>
      </c>
      <c r="E71" s="125">
        <f>SUM(F83:F89)</f>
        <v>1.7899999999999998</v>
      </c>
      <c r="F71" s="125">
        <f>VLOOKUP("Pago capacidad",$A$45:$N$62,6,FALSE)</f>
        <v>3.11</v>
      </c>
      <c r="G71" s="125">
        <f>VLOOKUP("Servicio interrumpibilidad",$A$45:$N$62,6,FALSE)</f>
        <v>0.03</v>
      </c>
      <c r="H71" s="125">
        <f t="shared" si="3"/>
        <v>46.97</v>
      </c>
      <c r="I71" s="130">
        <f>VLOOKUP("Energía final MWh",$A$45:$N$62,6,FALSE)/1000</f>
        <v>22598.052840999997</v>
      </c>
      <c r="J71" s="132" t="str">
        <f t="shared" si="4"/>
        <v>E</v>
      </c>
    </row>
    <row r="72" spans="1:12">
      <c r="A72" s="128" t="str">
        <f>MID(G43,6,3) &amp; "-" &amp; MID(G43,3,2)</f>
        <v>Feb-20</v>
      </c>
      <c r="B72" s="125">
        <f>VLOOKUP("Mercado Diario",$A$45:$N$62,7,FALSE)</f>
        <v>36.54</v>
      </c>
      <c r="C72" s="125">
        <f>VLOOKUP("Mercado Intradiario",$A$45:$N$62,7,FALSE)</f>
        <v>-0.03</v>
      </c>
      <c r="D72" s="125">
        <f t="shared" si="2"/>
        <v>36.51</v>
      </c>
      <c r="E72" s="125">
        <f>SUM(G83:G89)</f>
        <v>1.8699999999999999</v>
      </c>
      <c r="F72" s="125">
        <f>VLOOKUP("Pago capacidad",$A$45:$N$62,7,FALSE)</f>
        <v>2.97</v>
      </c>
      <c r="G72" s="125">
        <f>VLOOKUP("Servicio interrumpibilidad",$A$45:$N$62,7,FALSE)</f>
        <v>0.04</v>
      </c>
      <c r="H72" s="125">
        <f t="shared" si="3"/>
        <v>41.389999999999993</v>
      </c>
      <c r="I72" s="130">
        <f>VLOOKUP("Energía final MWh",$A$45:$N$62,7,FALSE)/1000</f>
        <v>19837.841265999999</v>
      </c>
      <c r="J72" s="132" t="str">
        <f t="shared" si="4"/>
        <v>F</v>
      </c>
    </row>
    <row r="73" spans="1:12">
      <c r="A73" s="128" t="str">
        <f>MID(H43,6,3) &amp; "-" &amp; MID(H43,3,2)</f>
        <v>Mar-20</v>
      </c>
      <c r="B73" s="125">
        <f>VLOOKUP("Mercado Diario",$A$45:$N$62,8,FALSE)</f>
        <v>28.28</v>
      </c>
      <c r="C73" s="125">
        <f>VLOOKUP("Mercado Intradiario",$A$45:$N$62,8,FALSE)</f>
        <v>-0.01</v>
      </c>
      <c r="D73" s="125">
        <f t="shared" si="2"/>
        <v>28.27</v>
      </c>
      <c r="E73" s="125">
        <f>SUM(H83:H89)</f>
        <v>2.56</v>
      </c>
      <c r="F73" s="125">
        <f>VLOOKUP("Pago capacidad",$A$45:$N$62,8,FALSE)</f>
        <v>2.39</v>
      </c>
      <c r="G73" s="125">
        <f>VLOOKUP("Servicio interrumpibilidad",$A$45:$N$62,8,FALSE)</f>
        <v>0.03</v>
      </c>
      <c r="H73" s="125">
        <f t="shared" si="3"/>
        <v>33.25</v>
      </c>
      <c r="I73" s="130">
        <f>VLOOKUP("Energía final MWh",$A$45:$N$62,8,FALSE)/1000</f>
        <v>19774.940124000001</v>
      </c>
      <c r="J73" s="132" t="str">
        <f t="shared" si="4"/>
        <v>M</v>
      </c>
    </row>
    <row r="74" spans="1:12">
      <c r="A74" s="128" t="str">
        <f>MID(I43,6,3) &amp; "-" &amp; MID(I43,3,2)</f>
        <v>Abr-20</v>
      </c>
      <c r="B74" s="125">
        <f>VLOOKUP("Mercado Diario",$A$45:$N$62,9,FALSE)</f>
        <v>17.809999999999999</v>
      </c>
      <c r="C74" s="125">
        <f>VLOOKUP("Mercado Intradiario",$A$45:$N$62,9,FALSE)</f>
        <v>-0.02</v>
      </c>
      <c r="D74" s="125">
        <f t="shared" si="2"/>
        <v>17.79</v>
      </c>
      <c r="E74" s="125">
        <f>SUM(I83:I89)</f>
        <v>5.0500000000000007</v>
      </c>
      <c r="F74" s="125">
        <f>VLOOKUP("Pago capacidad",$A$45:$N$62,9,FALSE)</f>
        <v>2.41</v>
      </c>
      <c r="G74" s="125">
        <f>VLOOKUP("Servicio interrumpibilidad",$A$45:$N$62,9,FALSE)</f>
        <v>0.04</v>
      </c>
      <c r="H74" s="125">
        <f t="shared" si="3"/>
        <v>25.29</v>
      </c>
      <c r="I74" s="130">
        <f>VLOOKUP("Energía final MWh",$A$45:$N$62,9,FALSE)/1000</f>
        <v>16135.855265</v>
      </c>
      <c r="J74" s="132" t="str">
        <f t="shared" si="4"/>
        <v>A</v>
      </c>
    </row>
    <row r="75" spans="1:12">
      <c r="A75" s="128" t="str">
        <f>MID(J43,6,3) &amp; "-" &amp; MID(J43,3,2)</f>
        <v>May-20</v>
      </c>
      <c r="B75" s="125">
        <f>VLOOKUP("Mercado Diario",$A$45:$N$62,10,FALSE)</f>
        <v>21.7</v>
      </c>
      <c r="C75" s="125">
        <f>VLOOKUP("Mercado Intradiario",$A$45:$N$62,10,FALSE)</f>
        <v>-0.01</v>
      </c>
      <c r="D75" s="125">
        <f t="shared" si="2"/>
        <v>21.689999999999998</v>
      </c>
      <c r="E75" s="125">
        <f>SUM(J83:J89)</f>
        <v>3.37</v>
      </c>
      <c r="F75" s="125">
        <f>VLOOKUP("Pago capacidad",$A$45:$N$62,10,FALSE)</f>
        <v>2.2400000000000002</v>
      </c>
      <c r="G75" s="125">
        <f>VLOOKUP("Servicio interrumpibilidad",$A$45:$N$62,10,FALSE)</f>
        <v>0.04</v>
      </c>
      <c r="H75" s="125">
        <f t="shared" si="3"/>
        <v>27.339999999999996</v>
      </c>
      <c r="I75" s="130">
        <f>VLOOKUP("Energía final MWh",$A$45:$N$62,10,FALSE)/1000</f>
        <v>17306.409142</v>
      </c>
      <c r="J75" s="132" t="str">
        <f t="shared" si="4"/>
        <v>M</v>
      </c>
    </row>
    <row r="76" spans="1:12">
      <c r="A76" s="128" t="str">
        <f>MID(K43,6,3) &amp; "-" &amp; MID(K43,3,2)</f>
        <v>Jun-20</v>
      </c>
      <c r="B76" s="125">
        <f>VLOOKUP("Mercado Diario",$A$45:$N$62,11,FALSE)</f>
        <v>30.97</v>
      </c>
      <c r="C76" s="125">
        <f>VLOOKUP("Mercado Intradiario",$A$45:$N$62,11,FALSE)</f>
        <v>-0.01</v>
      </c>
      <c r="D76" s="125">
        <f t="shared" si="2"/>
        <v>30.959999999999997</v>
      </c>
      <c r="E76" s="125">
        <f>SUM(K83:K89)</f>
        <v>2.21</v>
      </c>
      <c r="F76" s="125">
        <f>VLOOKUP("Pago capacidad",$A$45:$N$62,11,FALSE)</f>
        <v>2.76</v>
      </c>
      <c r="G76" s="125">
        <f>VLOOKUP("Servicio interrumpibilidad",$A$45:$N$62,11,FALSE)</f>
        <v>0.04</v>
      </c>
      <c r="H76" s="125">
        <f t="shared" si="3"/>
        <v>35.969999999999992</v>
      </c>
      <c r="I76" s="130">
        <f>VLOOKUP("Energía final MWh",$A$45:$N$62,11,FALSE)/1000</f>
        <v>18047.862493000001</v>
      </c>
      <c r="J76" s="132" t="str">
        <f t="shared" si="4"/>
        <v>J</v>
      </c>
    </row>
    <row r="77" spans="1:12">
      <c r="A77" s="128" t="str">
        <f>MID(L43,6,3) &amp; "-" &amp; MID(L43,3,2)</f>
        <v>Jul-20</v>
      </c>
      <c r="B77" s="125">
        <f>VLOOKUP("Mercado Diario",$A$45:$N$62,12,FALSE)</f>
        <v>35.200000000000003</v>
      </c>
      <c r="C77" s="125">
        <f>VLOOKUP("Mercado Intradiario",$A$45:$N$62,12,FALSE)</f>
        <v>-0.01</v>
      </c>
      <c r="D77" s="125">
        <f t="shared" si="2"/>
        <v>35.190000000000005</v>
      </c>
      <c r="E77" s="125">
        <f>SUM(L83:L89)</f>
        <v>1.59</v>
      </c>
      <c r="F77" s="125">
        <f>VLOOKUP("Pago capacidad",$A$45:$N$62,12,FALSE)</f>
        <v>3.25</v>
      </c>
      <c r="G77" s="125">
        <f>VLOOKUP("Servicio interrumpibilidad",$A$45:$N$62,12,FALSE)</f>
        <v>0</v>
      </c>
      <c r="H77" s="125">
        <f t="shared" si="3"/>
        <v>40.030000000000008</v>
      </c>
      <c r="I77" s="130">
        <f>VLOOKUP("Energía final MWh",$A$45:$N$62,12,FALSE)/1000</f>
        <v>21843.711487</v>
      </c>
      <c r="J77" s="132" t="str">
        <f t="shared" si="4"/>
        <v>J</v>
      </c>
    </row>
    <row r="78" spans="1:12">
      <c r="A78" s="128" t="str">
        <f>MID(M43,6,3) &amp; "-" &amp; MID(M43,3,2)</f>
        <v>Ago-20</v>
      </c>
      <c r="B78" s="125">
        <f>VLOOKUP("Mercado Diario",$A$45:$N$62,13,FALSE)</f>
        <v>36.75</v>
      </c>
      <c r="C78" s="125">
        <f>VLOOKUP("Mercado Intradiario",$A$45:$N$62,13,FALSE)</f>
        <v>-0.01</v>
      </c>
      <c r="D78" s="125">
        <f t="shared" si="2"/>
        <v>36.74</v>
      </c>
      <c r="E78" s="125">
        <f>SUM(M83:M89)</f>
        <v>2.19</v>
      </c>
      <c r="F78" s="125">
        <f>VLOOKUP("Pago capacidad",$A$45:$N$62,13,FALSE)</f>
        <v>2.0699999999999998</v>
      </c>
      <c r="G78" s="125">
        <f>VLOOKUP("Servicio interrumpibilidad",$A$45:$N$62,13,FALSE)</f>
        <v>0</v>
      </c>
      <c r="H78" s="125">
        <f t="shared" si="3"/>
        <v>41</v>
      </c>
      <c r="I78" s="130">
        <f>VLOOKUP("Energía final MWh",$A$45:$N$62,13,FALSE)/1000</f>
        <v>20643.80025</v>
      </c>
      <c r="J78" s="132" t="str">
        <f t="shared" si="4"/>
        <v>A</v>
      </c>
      <c r="K78" s="245"/>
    </row>
    <row r="79" spans="1:12">
      <c r="A79" s="129" t="str">
        <f>MID(N43,6,3) &amp; "-" &amp; MID(N43,3,2)</f>
        <v>Sep-20</v>
      </c>
      <c r="B79" s="124">
        <f>VLOOKUP("Mercado Diario",$A$45:$N$62,14,FALSE)</f>
        <v>42.75</v>
      </c>
      <c r="C79" s="124">
        <f>VLOOKUP("Mercado Intradiario",$A$45:$N$62,14,FALSE)</f>
        <v>-0.05</v>
      </c>
      <c r="D79" s="124">
        <f t="shared" si="2"/>
        <v>42.7</v>
      </c>
      <c r="E79" s="124">
        <f>SUM(N83:N89)</f>
        <v>2.3200000000000003</v>
      </c>
      <c r="F79" s="124">
        <f>VLOOKUP("Pago capacidad",$A$45:$N$62,14,FALSE)</f>
        <v>2.35</v>
      </c>
      <c r="G79" s="124">
        <f>VLOOKUP("Servicio interrumpibilidad",$A$45:$N$62,14,FALSE)</f>
        <v>0</v>
      </c>
      <c r="H79" s="124">
        <f t="shared" si="3"/>
        <v>47.370000000000005</v>
      </c>
      <c r="I79" s="131">
        <f>VLOOKUP("Energía final MWh",$A$45:$N$62,14,FALSE)/1000</f>
        <v>19311.275227999999</v>
      </c>
      <c r="J79" s="133" t="str">
        <f t="shared" si="4"/>
        <v>S</v>
      </c>
      <c r="K79" s="246">
        <f>(H79/H78-1)*100</f>
        <v>15.536585365853671</v>
      </c>
      <c r="L79" s="246">
        <f>(H79/H67-1)*100</f>
        <v>1.1747116616830366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S</v>
      </c>
      <c r="C82" s="106" t="str">
        <f t="shared" ref="C82:N82" si="5">MID(C43,6,1)</f>
        <v>O</v>
      </c>
      <c r="D82" s="106" t="str">
        <f t="shared" si="5"/>
        <v>N</v>
      </c>
      <c r="E82" s="106" t="str">
        <f t="shared" si="5"/>
        <v>D</v>
      </c>
      <c r="F82" s="106" t="str">
        <f t="shared" si="5"/>
        <v>E</v>
      </c>
      <c r="G82" s="106" t="str">
        <f t="shared" si="5"/>
        <v>F</v>
      </c>
      <c r="H82" s="106" t="str">
        <f t="shared" si="5"/>
        <v>M</v>
      </c>
      <c r="I82" s="106" t="str">
        <f t="shared" si="5"/>
        <v>A</v>
      </c>
      <c r="J82" s="106" t="str">
        <f t="shared" si="5"/>
        <v>M</v>
      </c>
      <c r="K82" s="106" t="str">
        <f t="shared" si="5"/>
        <v>J</v>
      </c>
      <c r="L82" s="106" t="str">
        <f t="shared" si="5"/>
        <v>J</v>
      </c>
      <c r="M82" s="106" t="str">
        <f t="shared" si="5"/>
        <v>A</v>
      </c>
      <c r="N82" s="106" t="str">
        <f t="shared" si="5"/>
        <v>S</v>
      </c>
    </row>
    <row r="83" spans="1:15">
      <c r="A83" s="102" t="s">
        <v>22</v>
      </c>
      <c r="B83" s="107">
        <f>VLOOKUP("Restricciones PBF",$A$45:$N$62,2,FALSE)</f>
        <v>0.73</v>
      </c>
      <c r="C83" s="107">
        <f>VLOOKUP("Restricciones PBF",$A$45:$N$62,3,FALSE)</f>
        <v>0.98</v>
      </c>
      <c r="D83" s="107">
        <f>VLOOKUP("Restricciones PBF",$A$45:$N$62,4,FALSE)</f>
        <v>1.1000000000000001</v>
      </c>
      <c r="E83" s="107">
        <f>VLOOKUP("Restricciones PBF",$A$45:$N$62,5,FALSE)</f>
        <v>1.37</v>
      </c>
      <c r="F83" s="107">
        <f>VLOOKUP("Restricciones PBF",$A$45:$N$62,6,FALSE)</f>
        <v>1.32</v>
      </c>
      <c r="G83" s="107">
        <f>VLOOKUP("Restricciones PBF",$A$45:$N$62,7,FALSE)</f>
        <v>1.44</v>
      </c>
      <c r="H83" s="107">
        <f>VLOOKUP("Restricciones PBF",$A$45:$N$62,8,FALSE)</f>
        <v>2.0299999999999998</v>
      </c>
      <c r="I83" s="107">
        <f>VLOOKUP("Restricciones PBF",$A$45:$N$62,9,FALSE)</f>
        <v>4.54</v>
      </c>
      <c r="J83" s="107">
        <f>VLOOKUP("Restricciones PBF",$A$45:$N$62,10,FALSE)</f>
        <v>2.96</v>
      </c>
      <c r="K83" s="107">
        <f>VLOOKUP("Restricciones PBF",$A$45:$N$62,11,FALSE)</f>
        <v>1.7</v>
      </c>
      <c r="L83" s="107">
        <f>VLOOKUP("Restricciones PBF",$A$45:$N$62,12,FALSE)</f>
        <v>1.07</v>
      </c>
      <c r="M83" s="107">
        <f>VLOOKUP("Restricciones PBF",$A$45:$N$62,13,FALSE)</f>
        <v>1.29</v>
      </c>
      <c r="N83" s="107">
        <f>VLOOKUP("Restricciones PBF",$A$45:$N$62,14,FALSE)</f>
        <v>1.05</v>
      </c>
    </row>
    <row r="84" spans="1:15">
      <c r="A84" s="102" t="s">
        <v>27</v>
      </c>
      <c r="B84" s="107">
        <f>VLOOKUP("Restricciones TR",$A$45:$N$62,2,FALSE)</f>
        <v>0.05</v>
      </c>
      <c r="C84" s="107">
        <f>VLOOKUP("Restricciones TR",$A$45:$N$62,3,FALSE)</f>
        <v>7.0000000000000007E-2</v>
      </c>
      <c r="D84" s="107">
        <f>VLOOKUP("Restricciones TR",$A$45:$N$62,4,FALSE)</f>
        <v>0.05</v>
      </c>
      <c r="E84" s="107">
        <f>VLOOKUP("Restricciones TR",$A$45:$N$62,5,FALSE)</f>
        <v>0.09</v>
      </c>
      <c r="F84" s="107">
        <f>VLOOKUP("Restricciones TR",$A$45:$N$62,6,FALSE)</f>
        <v>0.18</v>
      </c>
      <c r="G84" s="107">
        <f>VLOOKUP("Restricciones TR",$A$45:$N$62,7,FALSE)</f>
        <v>0.06</v>
      </c>
      <c r="H84" s="107">
        <f>VLOOKUP("Restricciones TR",$A$45:$N$62,8,FALSE)</f>
        <v>0.12</v>
      </c>
      <c r="I84" s="107">
        <f>VLOOKUP("Restricciones TR",$A$45:$N$62,9,FALSE)</f>
        <v>7.0000000000000007E-2</v>
      </c>
      <c r="J84" s="107">
        <f>VLOOKUP("Restricciones TR",$A$45:$N$62,10,FALSE)</f>
        <v>0.08</v>
      </c>
      <c r="K84" s="107">
        <f>VLOOKUP("Restricciones TR",$A$45:$N$62,11,FALSE)</f>
        <v>0.15</v>
      </c>
      <c r="L84" s="107">
        <f>VLOOKUP("Restricciones TR",$A$45:$N$62,12,FALSE)</f>
        <v>0.16</v>
      </c>
      <c r="M84" s="107">
        <f>VLOOKUP("Restricciones TR",$A$45:$N$62,13,FALSE)</f>
        <v>0.49</v>
      </c>
      <c r="N84" s="107">
        <f>VLOOKUP("Restricciones TR",$A$45:$N$62,14,FALSE)</f>
        <v>0.84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0.03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0.28000000000000003</v>
      </c>
      <c r="C86" s="107">
        <f>VLOOKUP("Banda Secundaria",$A$45:$N$62,3,FALSE)</f>
        <v>0.32</v>
      </c>
      <c r="D86" s="107">
        <f>VLOOKUP("Banda Secundaria",$A$45:$N$62,4,FALSE)</f>
        <v>0.44</v>
      </c>
      <c r="E86" s="107">
        <f>VLOOKUP("Banda Secundaria",$A$45:$N$62,5,FALSE)</f>
        <v>0.63</v>
      </c>
      <c r="F86" s="107">
        <f>VLOOKUP("Banda Secundaria",$A$45:$N$62,6,FALSE)</f>
        <v>0.3</v>
      </c>
      <c r="G86" s="107">
        <f>VLOOKUP("Banda Secundaria",$A$45:$N$62,7,FALSE)</f>
        <v>0.33</v>
      </c>
      <c r="H86" s="107">
        <f>VLOOKUP("Banda Secundaria",$A$45:$N$62,8,FALSE)</f>
        <v>0.35</v>
      </c>
      <c r="I86" s="107">
        <f>VLOOKUP("Banda Secundaria",$A$45:$N$62,9,FALSE)</f>
        <v>0.45</v>
      </c>
      <c r="J86" s="107">
        <f>VLOOKUP("Banda Secundaria",$A$45:$N$62,10,FALSE)</f>
        <v>0.38</v>
      </c>
      <c r="K86" s="107">
        <f>VLOOKUP("Banda Secundaria",$A$45:$N$62,11,FALSE)</f>
        <v>0.39</v>
      </c>
      <c r="L86" s="107">
        <f>VLOOKUP("Banda Secundaria",$A$45:$N$62,12,FALSE)</f>
        <v>0.33</v>
      </c>
      <c r="M86" s="107">
        <f>VLOOKUP("Banda Secundaria",$A$45:$N$62,13,FALSE)</f>
        <v>0.35</v>
      </c>
      <c r="N86" s="107">
        <f>VLOOKUP("Banda Secundaria",$A$45:$N$62,14,FALSE)</f>
        <v>0.41</v>
      </c>
    </row>
    <row r="87" spans="1:15">
      <c r="A87" s="102" t="s">
        <v>52</v>
      </c>
      <c r="B87" s="107">
        <f>VLOOKUP("Coste desvíos",$A$45:$N$62,2,FALSE)+VLOOKUP("Saldo PO 14.6",$A$45:$N$62,2,FALSE)</f>
        <v>0.16</v>
      </c>
      <c r="C87" s="107">
        <f>VLOOKUP("Coste desvíos",$A$45:$N$62,3,FALSE)+VLOOKUP("Saldo PO 14.6",$A$45:$N$62,3,FALSE)</f>
        <v>0.13</v>
      </c>
      <c r="D87" s="107">
        <f>VLOOKUP("Coste desvíos",$A$45:$N$62,4,FALSE)+VLOOKUP("Saldo PO 14.6",$A$45:$N$62,4,FALSE)</f>
        <v>0.16</v>
      </c>
      <c r="E87" s="107">
        <f>VLOOKUP("Coste desvíos",$A$45:$N$62,5,FALSE)+VLOOKUP("Saldo PO 14.6",$A$45:$N$62,5,FALSE)</f>
        <v>0.22</v>
      </c>
      <c r="F87" s="107">
        <f>VLOOKUP("Coste desvíos",$A$45:$N$62,6,FALSE)+VLOOKUP("Saldo PO 14.6",$A$45:$N$62,6,FALSE)</f>
        <v>0.15</v>
      </c>
      <c r="G87" s="107">
        <f>VLOOKUP("Coste desvíos",$A$45:$N$62,7,FALSE)+VLOOKUP("Saldo PO 14.6",$A$45:$N$62,7,FALSE)</f>
        <v>0.17</v>
      </c>
      <c r="H87" s="107">
        <f>VLOOKUP("Coste desvíos",$A$45:$N$62,8,FALSE)+VLOOKUP("Saldo PO 14.6",$A$45:$N$62,8,FALSE)</f>
        <v>0.23</v>
      </c>
      <c r="I87" s="107">
        <f>VLOOKUP("Coste desvíos",$A$45:$N$62,9,FALSE)+VLOOKUP("Saldo PO 14.6",$A$45:$N$62,9,FALSE)</f>
        <v>0.17</v>
      </c>
      <c r="J87" s="107">
        <f>VLOOKUP("Coste desvíos",$A$45:$N$62,10,FALSE)+VLOOKUP("Saldo PO 14.6",$A$45:$N$62,10,FALSE)</f>
        <v>0.11</v>
      </c>
      <c r="K87" s="107">
        <f>VLOOKUP("Coste desvíos",$A$45:$N$62,11,FALSE)+VLOOKUP("Saldo PO 14.6",$A$45:$N$62,11,FALSE)</f>
        <v>0.08</v>
      </c>
      <c r="L87" s="107">
        <f>VLOOKUP("Coste desvíos",$A$45:$N$62,12,FALSE)+VLOOKUP("Saldo PO 14.6",$A$45:$N$62,12,FALSE)</f>
        <v>0.1</v>
      </c>
      <c r="M87" s="107">
        <f>VLOOKUP("Coste desvíos",$A$45:$N$62,13,FALSE)+VLOOKUP("Saldo PO 14.6",$A$45:$N$62,13,FALSE)</f>
        <v>0.15000000000000002</v>
      </c>
      <c r="N87" s="107">
        <f>VLOOKUP("Coste desvíos",$A$45:$N$62,14,FALSE)+VLOOKUP("Saldo PO 14.6",$A$45:$N$62,14,FALSE)</f>
        <v>9.0000000000000011E-2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-0.08</v>
      </c>
      <c r="C88" s="107">
        <f>VLOOKUP("Saldo desvíos",$A$45:$N$62,3,FALSE)+VLOOKUP("Incumplimiento energía balance",$A$45:$N$62,3,FALSE)</f>
        <v>-0.08</v>
      </c>
      <c r="D88" s="107">
        <f>VLOOKUP("Saldo desvíos",$A$45:$N$62,4,FALSE)+VLOOKUP("Incumplimiento energía balance",$A$45:$N$62,4,FALSE)</f>
        <v>-0.11</v>
      </c>
      <c r="E88" s="107">
        <f>VLOOKUP("Saldo desvíos",$A$45:$N$62,5,FALSE)+VLOOKUP("Incumplimiento energía balance",$A$45:$N$62,5,FALSE)</f>
        <v>-0.17</v>
      </c>
      <c r="F88" s="107">
        <f>VLOOKUP("Saldo desvíos",$A$45:$N$62,6,FALSE)+VLOOKUP("Incumplimiento energía balance",$A$45:$N$62,6,FALSE)</f>
        <v>-0.1</v>
      </c>
      <c r="G88" s="107">
        <f>VLOOKUP("Saldo desvíos",$A$45:$N$62,7,FALSE)+VLOOKUP("Incumplimiento energía balance",$A$45:$N$62,7,FALSE)</f>
        <v>-6.9999999999999993E-2</v>
      </c>
      <c r="H88" s="107">
        <f>VLOOKUP("Saldo desvíos",$A$45:$N$62,8,FALSE)+VLOOKUP("Incumplimiento energía balance",$A$45:$N$62,8,FALSE)</f>
        <v>-9.9999999999999992E-2</v>
      </c>
      <c r="I88" s="107">
        <f>VLOOKUP("Saldo desvíos",$A$45:$N$62,9,FALSE)+VLOOKUP("Incumplimiento energía balance",$A$45:$N$62,9,FALSE)</f>
        <v>-0.08</v>
      </c>
      <c r="J88" s="107">
        <f>VLOOKUP("Saldo desvíos",$A$45:$N$62,10,FALSE)+VLOOKUP("Incumplimiento energía balance",$A$45:$N$62,10,FALSE)</f>
        <v>-6.9999999999999993E-2</v>
      </c>
      <c r="K88" s="107">
        <f>VLOOKUP("Saldo desvíos",$A$45:$N$62,11,FALSE)+VLOOKUP("Incumplimiento energía balance",$A$45:$N$62,11,FALSE)</f>
        <v>-0.04</v>
      </c>
      <c r="L88" s="107">
        <f>VLOOKUP("Saldo desvíos",$A$45:$N$62,12,FALSE)+VLOOKUP("Incumplimiento energía balance",$A$45:$N$62,12,FALSE)</f>
        <v>-0.01</v>
      </c>
      <c r="M88" s="107">
        <f>VLOOKUP("Saldo desvíos",$A$45:$N$62,13,FALSE)+VLOOKUP("Incumplimiento energía balance",$A$45:$N$62,13,FALSE)</f>
        <v>-0.03</v>
      </c>
      <c r="N88" s="107">
        <f>VLOOKUP("Saldo desvíos",$A$45:$N$62,14,FALSE)+VLOOKUP("Incumplimiento energía balance",$A$45:$N$62,14,FALSE)</f>
        <v>-0.01</v>
      </c>
    </row>
    <row r="89" spans="1:15">
      <c r="A89" s="103" t="s">
        <v>24</v>
      </c>
      <c r="B89" s="108">
        <f>VLOOKUP("Control del factor de potencia",$A$45:$N$62,2,FALSE)</f>
        <v>-0.06</v>
      </c>
      <c r="C89" s="108">
        <f>VLOOKUP("Control del factor de potencia",$A$45:$N$62,3,FALSE)</f>
        <v>-0.06</v>
      </c>
      <c r="D89" s="108">
        <f>VLOOKUP("Control del factor de potencia",$A$45:$N$62,4,FALSE)</f>
        <v>0</v>
      </c>
      <c r="E89" s="108">
        <f>VLOOKUP("Control del factor de potencia",$A$45:$N$62,5,FALSE)</f>
        <v>-7.0000000000000007E-2</v>
      </c>
      <c r="F89" s="108">
        <f>VLOOKUP("Control del factor de potencia",$A$45:$N$62,6,FALSE)</f>
        <v>-0.06</v>
      </c>
      <c r="G89" s="108">
        <f>VLOOKUP("Control del factor de potencia",$A$45:$N$62,7,FALSE)</f>
        <v>-0.06</v>
      </c>
      <c r="H89" s="108">
        <f>VLOOKUP("Control del factor de potencia",$A$45:$N$62,8,FALSE)</f>
        <v>-7.0000000000000007E-2</v>
      </c>
      <c r="I89" s="108">
        <f>VLOOKUP("Control del factor de potencia",$A$45:$N$62,9,FALSE)</f>
        <v>-0.1</v>
      </c>
      <c r="J89" s="108">
        <f>VLOOKUP("Control del factor de potencia",$A$45:$N$62,10,FALSE)</f>
        <v>-0.09</v>
      </c>
      <c r="K89" s="108">
        <f>VLOOKUP("Control del factor de potencia",$A$45:$N$62,11,FALSE)</f>
        <v>-7.0000000000000007E-2</v>
      </c>
      <c r="L89" s="108">
        <f>VLOOKUP("Control del factor de potencia",$A$45:$N$62,12,FALSE)</f>
        <v>-0.06</v>
      </c>
      <c r="M89" s="108">
        <f>VLOOKUP("Control del factor de potencia",$A$45:$N$62,13,FALSE)</f>
        <v>-0.06</v>
      </c>
      <c r="N89" s="108">
        <f>VLOOKUP("Control del factor de potencia",$A$45:$N$62,14,FALSE)</f>
        <v>-0.06</v>
      </c>
      <c r="O89" s="246">
        <f>(SUM(N83:N89)/SUM(B83:B89)-1)*100</f>
        <v>114.81481481481488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33.7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161</v>
      </c>
    </row>
    <row r="93" spans="1:15">
      <c r="A93" s="97" t="s">
        <v>40</v>
      </c>
      <c r="B93" s="124">
        <f>VLOOKUP("Mercado Diario",$A$45:$N$62,14,FALSE)</f>
        <v>42.75</v>
      </c>
      <c r="C93" s="124">
        <f>VLOOKUP("Mercado Intradiario",$A$45:$N$62,14,FALSE)</f>
        <v>-0.05</v>
      </c>
      <c r="D93" s="124">
        <f>SUM(B93:C93)</f>
        <v>42.7</v>
      </c>
      <c r="E93" s="124">
        <f>VLOOKUP("Pago capacidad",$A$45:$N$62,14,FALSE)</f>
        <v>2.35</v>
      </c>
      <c r="F93" s="124">
        <f>VLOOKUP("Servicio interrumpibilidad",$A$45:$N$62,14,FALSE)</f>
        <v>0</v>
      </c>
      <c r="G93" s="124">
        <f>E79</f>
        <v>2.3200000000000003</v>
      </c>
      <c r="H93" s="124">
        <f>VLOOKUP("Restricciones PBF",$A$45:$N$62,14,FALSE)</f>
        <v>1.05</v>
      </c>
      <c r="I93" s="124">
        <f>VLOOKUP("Banda secundaria",$A$45:$N$62,14,FALSE)</f>
        <v>0.41</v>
      </c>
      <c r="J93" s="124">
        <f>N84+N85+N87+N88+N89</f>
        <v>0.85999999999999988</v>
      </c>
      <c r="K93" s="124">
        <f>N62</f>
        <v>47.37</v>
      </c>
      <c r="L93" s="134">
        <f>K93-SUM(D93:G93)</f>
        <v>0</v>
      </c>
    </row>
    <row r="94" spans="1:15">
      <c r="D94" s="278">
        <f>D93/K93*100</f>
        <v>90.141439729786796</v>
      </c>
    </row>
    <row r="97" spans="1:5" ht="33" hidden="1" customHeight="1">
      <c r="A97" s="214" t="s">
        <v>31</v>
      </c>
      <c r="B97" s="310" t="s">
        <v>81</v>
      </c>
      <c r="C97" s="307"/>
      <c r="D97" s="304" t="s">
        <v>320</v>
      </c>
      <c r="E97" s="304"/>
    </row>
    <row r="98" spans="1:5" hidden="1">
      <c r="A98" s="239" t="s">
        <v>124</v>
      </c>
      <c r="B98" s="256" t="s">
        <v>275</v>
      </c>
      <c r="C98" s="256" t="s">
        <v>308</v>
      </c>
      <c r="D98" s="304"/>
      <c r="E98" s="304"/>
    </row>
    <row r="99" spans="1:5" hidden="1">
      <c r="A99" s="214" t="s">
        <v>162</v>
      </c>
      <c r="B99" s="255"/>
      <c r="C99" s="255"/>
      <c r="D99" s="304"/>
      <c r="E99" s="304"/>
    </row>
    <row r="100" spans="1:5" hidden="1">
      <c r="A100" s="240" t="s">
        <v>98</v>
      </c>
      <c r="B100" s="215">
        <v>-31967379.34</v>
      </c>
      <c r="C100" s="215">
        <v>-73265237.579999998</v>
      </c>
      <c r="D100" s="304"/>
      <c r="E100" s="304"/>
    </row>
    <row r="101" spans="1:5" hidden="1">
      <c r="A101" s="240" t="s">
        <v>99</v>
      </c>
      <c r="B101" s="215">
        <v>-5389573.8600000003</v>
      </c>
      <c r="C101" s="216" t="s">
        <v>97</v>
      </c>
      <c r="D101" s="304"/>
      <c r="E101" s="304"/>
    </row>
    <row r="102" spans="1:5" hidden="1">
      <c r="A102" s="240" t="s">
        <v>100</v>
      </c>
      <c r="B102" s="215">
        <v>-9941948.7699999996</v>
      </c>
      <c r="C102" s="215">
        <v>-7264505.9800000004</v>
      </c>
      <c r="D102" s="304"/>
      <c r="E102" s="304"/>
    </row>
    <row r="103" spans="1:5" hidden="1">
      <c r="A103" s="240" t="s">
        <v>101</v>
      </c>
      <c r="B103" s="215">
        <v>-1618354.06</v>
      </c>
      <c r="C103" s="215">
        <v>-1101682.8700000001</v>
      </c>
      <c r="D103" s="304"/>
      <c r="E103" s="304"/>
    </row>
    <row r="104" spans="1:5" hidden="1">
      <c r="A104" s="240" t="s">
        <v>309</v>
      </c>
      <c r="B104" s="215">
        <v>82332.990000000005</v>
      </c>
      <c r="C104" s="216" t="s">
        <v>97</v>
      </c>
      <c r="D104" s="304"/>
      <c r="E104" s="304"/>
    </row>
    <row r="105" spans="1:5" hidden="1">
      <c r="A105" s="240" t="s">
        <v>294</v>
      </c>
      <c r="B105" s="215">
        <v>25702.13</v>
      </c>
      <c r="C105" s="215">
        <v>881.8</v>
      </c>
      <c r="D105" s="304"/>
      <c r="E105" s="304"/>
    </row>
    <row r="106" spans="1:5" hidden="1">
      <c r="A106" s="240" t="s">
        <v>62</v>
      </c>
      <c r="B106" s="215">
        <v>6109554.2300000004</v>
      </c>
      <c r="C106" s="216" t="s">
        <v>97</v>
      </c>
      <c r="D106" s="304"/>
      <c r="E106" s="304"/>
    </row>
    <row r="107" spans="1:5" hidden="1">
      <c r="A107" s="240" t="s">
        <v>310</v>
      </c>
      <c r="B107" s="216" t="s">
        <v>97</v>
      </c>
      <c r="C107" s="215">
        <v>1288993.1299999999</v>
      </c>
      <c r="D107" s="304"/>
      <c r="E107" s="304"/>
    </row>
    <row r="108" spans="1:5" hidden="1">
      <c r="A108" s="240" t="s">
        <v>3</v>
      </c>
      <c r="B108" s="215">
        <v>6486944.3700000001</v>
      </c>
      <c r="C108" s="215">
        <v>665776.47</v>
      </c>
      <c r="D108" s="304"/>
      <c r="E108" s="304"/>
    </row>
    <row r="109" spans="1:5" hidden="1">
      <c r="A109" s="240" t="s">
        <v>102</v>
      </c>
      <c r="B109" s="216" t="s">
        <v>97</v>
      </c>
      <c r="C109" s="216" t="s">
        <v>97</v>
      </c>
      <c r="D109" s="304"/>
      <c r="E109" s="304"/>
    </row>
    <row r="110" spans="1:5" hidden="1">
      <c r="A110" s="240" t="s">
        <v>88</v>
      </c>
      <c r="B110" s="215">
        <v>-942732.09</v>
      </c>
      <c r="C110" s="215">
        <v>2211904.58</v>
      </c>
      <c r="D110" s="304"/>
      <c r="E110" s="304"/>
    </row>
    <row r="111" spans="1:5" hidden="1">
      <c r="A111" s="240" t="s">
        <v>103</v>
      </c>
      <c r="B111" s="215">
        <v>-1437873</v>
      </c>
      <c r="C111" s="216" t="s">
        <v>97</v>
      </c>
      <c r="D111" s="304"/>
      <c r="E111" s="304"/>
    </row>
    <row r="112" spans="1:5" hidden="1">
      <c r="A112" s="240" t="s">
        <v>16</v>
      </c>
      <c r="B112" s="215">
        <v>-9454900.1099999901</v>
      </c>
      <c r="C112" s="215">
        <v>-3763792.58</v>
      </c>
      <c r="D112" s="304"/>
      <c r="E112" s="304"/>
    </row>
    <row r="113" spans="1:5" hidden="1">
      <c r="A113" s="240" t="s">
        <v>104</v>
      </c>
      <c r="B113" s="215">
        <v>-1663731.78</v>
      </c>
      <c r="C113" s="215">
        <v>-886748.92</v>
      </c>
      <c r="D113" s="304"/>
      <c r="E113" s="304"/>
    </row>
    <row r="114" spans="1:5" hidden="1">
      <c r="A114" s="240" t="s">
        <v>105</v>
      </c>
      <c r="B114" s="215">
        <v>28154.679999999898</v>
      </c>
      <c r="C114" s="215">
        <v>-181865.15</v>
      </c>
      <c r="D114" s="304"/>
      <c r="E114" s="304"/>
    </row>
    <row r="115" spans="1:5" hidden="1">
      <c r="A115" s="240" t="s">
        <v>76</v>
      </c>
      <c r="B115" s="215">
        <v>1825544.02</v>
      </c>
      <c r="C115" s="215">
        <v>510355.58</v>
      </c>
      <c r="D115" s="304"/>
      <c r="E115" s="304"/>
    </row>
    <row r="116" spans="1:5" hidden="1">
      <c r="A116" s="240" t="s">
        <v>24</v>
      </c>
      <c r="B116" s="216" t="s">
        <v>97</v>
      </c>
      <c r="C116" s="216" t="s">
        <v>97</v>
      </c>
      <c r="D116" s="304"/>
      <c r="E116" s="304"/>
    </row>
    <row r="118" spans="1:5">
      <c r="A118" s="214" t="s">
        <v>31</v>
      </c>
      <c r="B118" s="306"/>
      <c r="C118" s="307"/>
    </row>
    <row r="119" spans="1:5">
      <c r="A119" s="239" t="s">
        <v>124</v>
      </c>
      <c r="B119" s="288" t="s">
        <v>280</v>
      </c>
      <c r="C119" s="288" t="s">
        <v>331</v>
      </c>
    </row>
    <row r="120" spans="1:5">
      <c r="A120" s="214" t="s">
        <v>163</v>
      </c>
      <c r="B120" s="289"/>
      <c r="C120" s="289"/>
    </row>
    <row r="121" spans="1:5">
      <c r="A121" s="240" t="s">
        <v>106</v>
      </c>
      <c r="B121" s="243">
        <v>397.35700000000003</v>
      </c>
      <c r="C121" s="243">
        <v>595.83950000000004</v>
      </c>
      <c r="D121" t="str">
        <f>A121</f>
        <v>Restricciones Técnicas al PBF</v>
      </c>
    </row>
    <row r="122" spans="1:5">
      <c r="A122" s="240" t="s">
        <v>88</v>
      </c>
      <c r="B122" s="243">
        <v>236.65055599999999</v>
      </c>
      <c r="C122" s="243">
        <v>257.717377</v>
      </c>
      <c r="D122" t="str">
        <f t="shared" ref="D122:D123" si="6">A122</f>
        <v>Regulación secundaria</v>
      </c>
    </row>
    <row r="123" spans="1:5">
      <c r="A123" s="240" t="s">
        <v>3</v>
      </c>
      <c r="B123" s="243">
        <v>130.02709999999999</v>
      </c>
      <c r="C123" s="243">
        <v>199.56460000000001</v>
      </c>
      <c r="D123" t="str">
        <f t="shared" si="6"/>
        <v>Regulación terciaria</v>
      </c>
    </row>
    <row r="124" spans="1:5">
      <c r="A124" s="240" t="s">
        <v>89</v>
      </c>
      <c r="B124" s="243">
        <v>241.5908</v>
      </c>
      <c r="C124" s="285">
        <f>O230/1000</f>
        <v>63.247999999999998</v>
      </c>
      <c r="D124" t="s">
        <v>301</v>
      </c>
    </row>
    <row r="125" spans="1:5">
      <c r="A125" s="240" t="s">
        <v>107</v>
      </c>
      <c r="B125" s="243">
        <v>27.517900000000001</v>
      </c>
      <c r="C125" s="243">
        <v>190.43680000000001</v>
      </c>
      <c r="D125" t="s">
        <v>302</v>
      </c>
    </row>
    <row r="129" spans="1:15">
      <c r="C129" s="135" t="str">
        <f>MID(C131,6,1)</f>
        <v>S</v>
      </c>
      <c r="D129" s="135" t="str">
        <f t="shared" ref="D129:O129" si="7">MID(D131,6,1)</f>
        <v>O</v>
      </c>
      <c r="E129" s="135" t="str">
        <f t="shared" si="7"/>
        <v>N</v>
      </c>
      <c r="F129" s="135" t="str">
        <f t="shared" si="7"/>
        <v>D</v>
      </c>
      <c r="G129" s="135" t="str">
        <f t="shared" si="7"/>
        <v>E</v>
      </c>
      <c r="H129" s="135" t="str">
        <f t="shared" si="7"/>
        <v>F</v>
      </c>
      <c r="I129" s="135" t="str">
        <f t="shared" si="7"/>
        <v>M</v>
      </c>
      <c r="J129" s="135" t="str">
        <f t="shared" si="7"/>
        <v>A</v>
      </c>
      <c r="K129" s="135" t="str">
        <f t="shared" si="7"/>
        <v>M</v>
      </c>
      <c r="L129" s="135" t="str">
        <f t="shared" si="7"/>
        <v>J</v>
      </c>
      <c r="M129" s="135" t="str">
        <f t="shared" si="7"/>
        <v>J</v>
      </c>
      <c r="N129" s="135" t="str">
        <f t="shared" si="7"/>
        <v>A</v>
      </c>
      <c r="O129" s="135" t="str">
        <f t="shared" si="7"/>
        <v>S</v>
      </c>
    </row>
    <row r="130" spans="1:15">
      <c r="A130" s="214"/>
      <c r="B130" s="214" t="s">
        <v>31</v>
      </c>
      <c r="C130" s="308" t="s">
        <v>166</v>
      </c>
      <c r="D130" s="309"/>
      <c r="E130" s="309"/>
      <c r="F130" s="309"/>
      <c r="G130" s="309"/>
      <c r="H130" s="309"/>
      <c r="I130" s="309"/>
      <c r="J130" s="309"/>
      <c r="K130" s="309"/>
      <c r="L130" s="309"/>
      <c r="M130" s="309"/>
      <c r="N130" s="309"/>
      <c r="O130" s="309"/>
    </row>
    <row r="131" spans="1:15">
      <c r="A131" s="214"/>
      <c r="B131" s="239" t="s">
        <v>124</v>
      </c>
      <c r="C131" s="288" t="s">
        <v>280</v>
      </c>
      <c r="D131" s="288" t="s">
        <v>282</v>
      </c>
      <c r="E131" s="288" t="s">
        <v>285</v>
      </c>
      <c r="F131" s="288" t="s">
        <v>286</v>
      </c>
      <c r="G131" s="288" t="s">
        <v>288</v>
      </c>
      <c r="H131" s="288" t="s">
        <v>290</v>
      </c>
      <c r="I131" s="288" t="s">
        <v>293</v>
      </c>
      <c r="J131" s="288" t="s">
        <v>308</v>
      </c>
      <c r="K131" s="288" t="s">
        <v>312</v>
      </c>
      <c r="L131" s="288" t="s">
        <v>321</v>
      </c>
      <c r="M131" s="288" t="s">
        <v>323</v>
      </c>
      <c r="N131" s="288" t="s">
        <v>328</v>
      </c>
      <c r="O131" s="288" t="s">
        <v>331</v>
      </c>
    </row>
    <row r="132" spans="1:15">
      <c r="A132" s="214" t="s">
        <v>164</v>
      </c>
      <c r="B132" s="214" t="s">
        <v>165</v>
      </c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</row>
    <row r="133" spans="1:15">
      <c r="A133" s="305" t="s">
        <v>108</v>
      </c>
      <c r="B133" s="240" t="s">
        <v>21</v>
      </c>
      <c r="C133" s="136">
        <v>14281</v>
      </c>
      <c r="D133" s="136">
        <v>5517.1</v>
      </c>
      <c r="E133" s="136">
        <v>0</v>
      </c>
      <c r="F133" s="136">
        <v>0</v>
      </c>
      <c r="G133" s="136">
        <v>0</v>
      </c>
      <c r="H133" s="136">
        <v>0</v>
      </c>
      <c r="I133" s="136">
        <v>0</v>
      </c>
      <c r="J133" s="136">
        <v>0</v>
      </c>
      <c r="K133" s="136">
        <v>630</v>
      </c>
      <c r="L133" s="136">
        <v>680</v>
      </c>
      <c r="M133" s="136">
        <v>1020</v>
      </c>
      <c r="N133" s="136">
        <v>2161.8000000000002</v>
      </c>
      <c r="O133" s="136">
        <v>33.4</v>
      </c>
    </row>
    <row r="134" spans="1:15">
      <c r="A134" s="302"/>
      <c r="B134" s="240" t="s">
        <v>113</v>
      </c>
      <c r="C134" s="136">
        <v>0</v>
      </c>
      <c r="D134" s="136">
        <v>0</v>
      </c>
      <c r="E134" s="136">
        <v>0</v>
      </c>
      <c r="F134" s="136">
        <v>0</v>
      </c>
      <c r="G134" s="136">
        <v>0</v>
      </c>
      <c r="H134" s="136">
        <v>0</v>
      </c>
      <c r="I134" s="136">
        <v>0</v>
      </c>
      <c r="J134" s="136">
        <v>5000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02"/>
      <c r="B135" s="240" t="s">
        <v>110</v>
      </c>
      <c r="C135" s="136">
        <v>128712</v>
      </c>
      <c r="D135" s="136">
        <v>166180</v>
      </c>
      <c r="E135" s="136">
        <v>161365</v>
      </c>
      <c r="F135" s="136">
        <v>122168</v>
      </c>
      <c r="G135" s="136">
        <v>202940</v>
      </c>
      <c r="H135" s="136">
        <v>247227</v>
      </c>
      <c r="I135" s="136">
        <v>355297</v>
      </c>
      <c r="J135" s="136">
        <v>220571</v>
      </c>
      <c r="K135" s="136">
        <v>207721</v>
      </c>
      <c r="L135" s="136">
        <v>281442</v>
      </c>
      <c r="M135" s="136">
        <v>268136</v>
      </c>
      <c r="N135" s="136">
        <v>300478</v>
      </c>
      <c r="O135" s="136">
        <v>250957</v>
      </c>
    </row>
    <row r="136" spans="1:15">
      <c r="A136" s="302"/>
      <c r="B136" s="240" t="s">
        <v>25</v>
      </c>
      <c r="C136" s="136">
        <v>228795.2</v>
      </c>
      <c r="D136" s="136">
        <v>234526.2</v>
      </c>
      <c r="E136" s="136">
        <v>421030.7</v>
      </c>
      <c r="F136" s="136">
        <v>612250.1</v>
      </c>
      <c r="G136" s="136">
        <v>498564</v>
      </c>
      <c r="H136" s="136">
        <v>479450.3</v>
      </c>
      <c r="I136" s="136">
        <v>601360.30000000005</v>
      </c>
      <c r="J136" s="136">
        <v>1152051.3999999999</v>
      </c>
      <c r="K136" s="136">
        <v>900435.9</v>
      </c>
      <c r="L136" s="136">
        <v>429259.5</v>
      </c>
      <c r="M136" s="136">
        <v>174851.8</v>
      </c>
      <c r="N136" s="136">
        <v>246096.4</v>
      </c>
      <c r="O136" s="136">
        <v>289538.3</v>
      </c>
    </row>
    <row r="137" spans="1:15">
      <c r="A137" s="302"/>
      <c r="B137" s="240" t="s">
        <v>118</v>
      </c>
      <c r="C137" s="136">
        <v>0</v>
      </c>
      <c r="D137" s="136">
        <v>0</v>
      </c>
      <c r="E137" s="136">
        <v>1775.2</v>
      </c>
      <c r="F137" s="136">
        <v>164.2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302"/>
      <c r="B138" s="240" t="s">
        <v>111</v>
      </c>
      <c r="C138" s="136">
        <v>0</v>
      </c>
      <c r="D138" s="136">
        <v>0</v>
      </c>
      <c r="E138" s="136">
        <v>0</v>
      </c>
      <c r="F138" s="136">
        <v>0</v>
      </c>
      <c r="G138" s="136">
        <v>0</v>
      </c>
      <c r="H138" s="136">
        <v>0</v>
      </c>
      <c r="I138" s="136">
        <v>3495.6</v>
      </c>
      <c r="J138" s="136">
        <v>585</v>
      </c>
      <c r="K138" s="136">
        <v>185</v>
      </c>
      <c r="L138" s="136">
        <v>370</v>
      </c>
      <c r="M138" s="136">
        <v>11.5</v>
      </c>
      <c r="N138" s="136">
        <v>0</v>
      </c>
      <c r="O138" s="136">
        <v>0</v>
      </c>
    </row>
    <row r="139" spans="1:15">
      <c r="A139" s="303"/>
      <c r="B139" s="242" t="s">
        <v>0</v>
      </c>
      <c r="C139" s="137">
        <v>371788.2</v>
      </c>
      <c r="D139" s="137">
        <v>406223.3</v>
      </c>
      <c r="E139" s="137">
        <v>584170.9</v>
      </c>
      <c r="F139" s="137">
        <v>734582.3</v>
      </c>
      <c r="G139" s="137">
        <v>701504</v>
      </c>
      <c r="H139" s="137">
        <v>726677.3</v>
      </c>
      <c r="I139" s="137">
        <v>960152.9</v>
      </c>
      <c r="J139" s="137">
        <v>1378207.4</v>
      </c>
      <c r="K139" s="137">
        <v>1108971.8999999999</v>
      </c>
      <c r="L139" s="137">
        <v>711751.5</v>
      </c>
      <c r="M139" s="137">
        <v>444019.3</v>
      </c>
      <c r="N139" s="137">
        <v>548736.19999999995</v>
      </c>
      <c r="O139" s="137">
        <v>540528.69999999995</v>
      </c>
    </row>
    <row r="140" spans="1:15">
      <c r="A140" s="301" t="s">
        <v>112</v>
      </c>
      <c r="B140" s="240" t="s">
        <v>21</v>
      </c>
      <c r="C140" s="136">
        <v>73</v>
      </c>
      <c r="D140" s="136">
        <v>120</v>
      </c>
      <c r="E140" s="136">
        <v>1173</v>
      </c>
      <c r="F140" s="136">
        <v>0</v>
      </c>
      <c r="G140" s="136">
        <v>0</v>
      </c>
      <c r="H140" s="136">
        <v>0</v>
      </c>
      <c r="I140" s="136">
        <v>1910.2</v>
      </c>
      <c r="J140" s="136">
        <v>0</v>
      </c>
      <c r="K140" s="136">
        <v>946.5</v>
      </c>
      <c r="L140" s="136">
        <v>2850.8</v>
      </c>
      <c r="M140" s="136">
        <v>740.7</v>
      </c>
      <c r="N140" s="136">
        <v>710</v>
      </c>
      <c r="O140" s="136">
        <v>8686.7999999999993</v>
      </c>
    </row>
    <row r="141" spans="1:15">
      <c r="A141" s="302"/>
      <c r="B141" s="240" t="s">
        <v>113</v>
      </c>
      <c r="C141" s="136">
        <v>0</v>
      </c>
      <c r="D141" s="136">
        <v>400</v>
      </c>
      <c r="E141" s="136">
        <v>0</v>
      </c>
      <c r="F141" s="136">
        <v>0</v>
      </c>
      <c r="G141" s="136">
        <v>0</v>
      </c>
      <c r="H141" s="136">
        <v>4657.8999999999996</v>
      </c>
      <c r="I141" s="136">
        <v>100</v>
      </c>
      <c r="J141" s="136">
        <v>0</v>
      </c>
      <c r="K141" s="136">
        <v>0</v>
      </c>
      <c r="L141" s="136">
        <v>0</v>
      </c>
      <c r="M141" s="136">
        <v>640</v>
      </c>
      <c r="N141" s="136">
        <v>0</v>
      </c>
      <c r="O141" s="136">
        <v>1087</v>
      </c>
    </row>
    <row r="142" spans="1:15">
      <c r="A142" s="302"/>
      <c r="B142" s="240" t="s">
        <v>110</v>
      </c>
      <c r="C142" s="136">
        <v>0</v>
      </c>
      <c r="D142" s="136">
        <v>1161</v>
      </c>
      <c r="E142" s="136">
        <v>846</v>
      </c>
      <c r="F142" s="136">
        <v>0</v>
      </c>
      <c r="G142" s="136">
        <v>0</v>
      </c>
      <c r="H142" s="136">
        <v>0</v>
      </c>
      <c r="I142" s="136">
        <v>0</v>
      </c>
      <c r="J142" s="136">
        <v>0</v>
      </c>
      <c r="K142" s="136">
        <v>0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302"/>
      <c r="B143" s="240" t="s">
        <v>25</v>
      </c>
      <c r="C143" s="136">
        <v>5246.6</v>
      </c>
      <c r="D143" s="136">
        <v>34847</v>
      </c>
      <c r="E143" s="136">
        <v>1898.8</v>
      </c>
      <c r="F143" s="136">
        <v>0</v>
      </c>
      <c r="G143" s="136">
        <v>0</v>
      </c>
      <c r="H143" s="136">
        <v>0</v>
      </c>
      <c r="I143" s="136">
        <v>0</v>
      </c>
      <c r="J143" s="136">
        <v>0</v>
      </c>
      <c r="K143" s="136">
        <v>0</v>
      </c>
      <c r="L143" s="136">
        <v>73835.8</v>
      </c>
      <c r="M143" s="136">
        <v>239981.7</v>
      </c>
      <c r="N143" s="136">
        <v>103567.5</v>
      </c>
      <c r="O143" s="136">
        <v>30277.5</v>
      </c>
    </row>
    <row r="144" spans="1:15">
      <c r="A144" s="302"/>
      <c r="B144" s="240" t="s">
        <v>114</v>
      </c>
      <c r="C144" s="136">
        <v>19357.7</v>
      </c>
      <c r="D144" s="136">
        <v>9473.4</v>
      </c>
      <c r="E144" s="136">
        <v>12932.4</v>
      </c>
      <c r="F144" s="136">
        <v>464.6</v>
      </c>
      <c r="G144" s="136">
        <v>3444.7</v>
      </c>
      <c r="H144" s="136">
        <v>0</v>
      </c>
      <c r="I144" s="136">
        <v>1293.5999999999999</v>
      </c>
      <c r="J144" s="136">
        <v>227.5</v>
      </c>
      <c r="K144" s="136">
        <v>0</v>
      </c>
      <c r="L144" s="136">
        <v>5567.4</v>
      </c>
      <c r="M144" s="136">
        <v>5593.5</v>
      </c>
      <c r="N144" s="136">
        <v>2385.4</v>
      </c>
      <c r="O144" s="136">
        <v>15007.3</v>
      </c>
    </row>
    <row r="145" spans="1:15">
      <c r="A145" s="302"/>
      <c r="B145" s="240" t="s">
        <v>115</v>
      </c>
      <c r="C145" s="136">
        <v>0</v>
      </c>
      <c r="D145" s="136">
        <v>21.4</v>
      </c>
      <c r="E145" s="136">
        <v>33</v>
      </c>
      <c r="F145" s="136">
        <v>0</v>
      </c>
      <c r="G145" s="136">
        <v>0</v>
      </c>
      <c r="H145" s="136">
        <v>0</v>
      </c>
      <c r="I145" s="136">
        <v>0</v>
      </c>
      <c r="J145" s="136">
        <v>0</v>
      </c>
      <c r="K145" s="136">
        <v>61.6</v>
      </c>
      <c r="L145" s="136">
        <v>0</v>
      </c>
      <c r="M145" s="136">
        <v>320.39999999999998</v>
      </c>
      <c r="N145" s="136">
        <v>170.6</v>
      </c>
      <c r="O145" s="136">
        <v>0</v>
      </c>
    </row>
    <row r="146" spans="1:15">
      <c r="A146" s="302"/>
      <c r="B146" s="240" t="s">
        <v>116</v>
      </c>
      <c r="C146" s="136">
        <v>0</v>
      </c>
      <c r="D146" s="136">
        <v>39.799999999999997</v>
      </c>
      <c r="E146" s="136">
        <v>0</v>
      </c>
      <c r="F146" s="136">
        <v>0</v>
      </c>
      <c r="G146" s="136">
        <v>0</v>
      </c>
      <c r="H146" s="136">
        <v>0</v>
      </c>
      <c r="I146" s="136">
        <v>0</v>
      </c>
      <c r="J146" s="136">
        <v>0</v>
      </c>
      <c r="K146" s="136">
        <v>516</v>
      </c>
      <c r="L146" s="136">
        <v>0</v>
      </c>
      <c r="M146" s="136">
        <v>0</v>
      </c>
      <c r="N146" s="136">
        <v>366.5</v>
      </c>
      <c r="O146" s="136">
        <v>0</v>
      </c>
    </row>
    <row r="147" spans="1:15">
      <c r="A147" s="302"/>
      <c r="B147" s="240" t="s">
        <v>117</v>
      </c>
      <c r="C147" s="136">
        <v>891.5</v>
      </c>
      <c r="D147" s="136">
        <v>340.9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271.39999999999998</v>
      </c>
      <c r="M147" s="136">
        <v>135.5</v>
      </c>
      <c r="N147" s="136">
        <v>0</v>
      </c>
      <c r="O147" s="136">
        <v>252.2</v>
      </c>
    </row>
    <row r="148" spans="1:15">
      <c r="A148" s="302"/>
      <c r="B148" s="240" t="s">
        <v>118</v>
      </c>
      <c r="C148" s="136">
        <v>0</v>
      </c>
      <c r="D148" s="136">
        <v>0</v>
      </c>
      <c r="E148" s="136">
        <v>80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</row>
    <row r="149" spans="1:15">
      <c r="A149" s="303"/>
      <c r="B149" s="242" t="s">
        <v>0</v>
      </c>
      <c r="C149" s="137">
        <v>25568.799999999999</v>
      </c>
      <c r="D149" s="137">
        <v>46403.5</v>
      </c>
      <c r="E149" s="137">
        <v>16963.2</v>
      </c>
      <c r="F149" s="137">
        <v>464.6</v>
      </c>
      <c r="G149" s="137">
        <v>3444.7</v>
      </c>
      <c r="H149" s="137">
        <v>4657.8999999999996</v>
      </c>
      <c r="I149" s="137">
        <v>3303.8</v>
      </c>
      <c r="J149" s="137">
        <v>227.5</v>
      </c>
      <c r="K149" s="137">
        <v>1524.1</v>
      </c>
      <c r="L149" s="137">
        <v>82525.399999999994</v>
      </c>
      <c r="M149" s="137">
        <v>247411.8</v>
      </c>
      <c r="N149" s="137">
        <v>107200</v>
      </c>
      <c r="O149" s="137">
        <v>55310.8</v>
      </c>
    </row>
    <row r="165" spans="1:14">
      <c r="A165" s="140" t="s">
        <v>171</v>
      </c>
      <c r="B165" s="135" t="str">
        <f>MID(B166,6,1)</f>
        <v>S</v>
      </c>
      <c r="C165" s="135" t="str">
        <f t="shared" ref="C165:N165" si="8">MID(C166,6,1)</f>
        <v>O</v>
      </c>
      <c r="D165" s="135" t="str">
        <f t="shared" si="8"/>
        <v>N</v>
      </c>
      <c r="E165" s="135" t="str">
        <f t="shared" si="8"/>
        <v>D</v>
      </c>
      <c r="F165" s="135" t="str">
        <f t="shared" si="8"/>
        <v>E</v>
      </c>
      <c r="G165" s="135" t="str">
        <f t="shared" si="8"/>
        <v>F</v>
      </c>
      <c r="H165" s="135" t="str">
        <f t="shared" si="8"/>
        <v>M</v>
      </c>
      <c r="I165" s="135" t="str">
        <f t="shared" si="8"/>
        <v>A</v>
      </c>
      <c r="J165" s="135" t="str">
        <f t="shared" si="8"/>
        <v>M</v>
      </c>
      <c r="K165" s="135" t="str">
        <f t="shared" si="8"/>
        <v>J</v>
      </c>
      <c r="L165" s="135" t="str">
        <f t="shared" si="8"/>
        <v>J</v>
      </c>
      <c r="M165" s="135" t="str">
        <f t="shared" si="8"/>
        <v>A</v>
      </c>
      <c r="N165" s="135" t="str">
        <f t="shared" si="8"/>
        <v>S</v>
      </c>
    </row>
    <row r="166" spans="1:14">
      <c r="A166" s="214" t="s">
        <v>124</v>
      </c>
      <c r="B166" s="288" t="s">
        <v>280</v>
      </c>
      <c r="C166" s="288" t="s">
        <v>282</v>
      </c>
      <c r="D166" s="288" t="s">
        <v>285</v>
      </c>
      <c r="E166" s="288" t="s">
        <v>286</v>
      </c>
      <c r="F166" s="288" t="s">
        <v>288</v>
      </c>
      <c r="G166" s="288" t="s">
        <v>290</v>
      </c>
      <c r="H166" s="288" t="s">
        <v>293</v>
      </c>
      <c r="I166" s="288" t="s">
        <v>308</v>
      </c>
      <c r="J166" s="288" t="s">
        <v>312</v>
      </c>
      <c r="K166" s="288" t="s">
        <v>321</v>
      </c>
      <c r="L166" s="288" t="s">
        <v>323</v>
      </c>
      <c r="M166" s="288" t="s">
        <v>328</v>
      </c>
      <c r="N166" s="288" t="s">
        <v>331</v>
      </c>
    </row>
    <row r="167" spans="1:14">
      <c r="A167" s="214" t="s">
        <v>31</v>
      </c>
      <c r="B167" s="289"/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</row>
    <row r="168" spans="1:14">
      <c r="A168" s="240" t="s">
        <v>82</v>
      </c>
      <c r="B168" s="243">
        <v>591.64027777779995</v>
      </c>
      <c r="C168" s="243">
        <v>589.34899328860001</v>
      </c>
      <c r="D168" s="243">
        <v>605.42222222220005</v>
      </c>
      <c r="E168" s="243">
        <v>596.99865591399998</v>
      </c>
      <c r="F168" s="243">
        <v>597.48790322579998</v>
      </c>
      <c r="G168" s="243">
        <v>605.632183908</v>
      </c>
      <c r="H168" s="243">
        <v>611.35127860030002</v>
      </c>
      <c r="I168" s="243">
        <v>610.48333333330004</v>
      </c>
      <c r="J168" s="243">
        <v>582.7446236559</v>
      </c>
      <c r="K168" s="243">
        <v>571.89722222219996</v>
      </c>
      <c r="L168" s="243">
        <v>590.05779569890001</v>
      </c>
      <c r="M168" s="243">
        <v>589.66129032260005</v>
      </c>
      <c r="N168" s="243">
        <v>587.73749999999995</v>
      </c>
    </row>
    <row r="169" spans="1:14">
      <c r="A169" s="240" t="s">
        <v>83</v>
      </c>
      <c r="B169" s="243">
        <v>492.00972222220003</v>
      </c>
      <c r="C169" s="243">
        <v>498.52885906040001</v>
      </c>
      <c r="D169" s="243">
        <v>503.2638888889</v>
      </c>
      <c r="E169" s="243">
        <v>498.48790322579998</v>
      </c>
      <c r="F169" s="243">
        <v>495.1720430108</v>
      </c>
      <c r="G169" s="243">
        <v>496.26436781609999</v>
      </c>
      <c r="H169" s="243">
        <v>496.17631224759998</v>
      </c>
      <c r="I169" s="243">
        <v>490.24861111109999</v>
      </c>
      <c r="J169" s="243">
        <v>488.13844086019998</v>
      </c>
      <c r="K169" s="243">
        <v>485.04722222219999</v>
      </c>
      <c r="L169" s="243">
        <v>485.73118279570002</v>
      </c>
      <c r="M169" s="243">
        <v>489.15725806450001</v>
      </c>
      <c r="N169" s="243">
        <v>487.00972222220003</v>
      </c>
    </row>
    <row r="170" spans="1:14">
      <c r="A170" s="240" t="s">
        <v>84</v>
      </c>
      <c r="B170" s="241">
        <v>6.1617043479999998</v>
      </c>
      <c r="C170" s="241">
        <v>7.1356989842000003</v>
      </c>
      <c r="D170" s="241">
        <v>10.1362816848</v>
      </c>
      <c r="E170" s="241">
        <v>14.1765375159</v>
      </c>
      <c r="F170" s="241">
        <v>7.221390092</v>
      </c>
      <c r="G170" s="241">
        <v>7.5081212252</v>
      </c>
      <c r="H170" s="241">
        <v>7.6719758948000001</v>
      </c>
      <c r="I170" s="241">
        <v>8.2256635420999995</v>
      </c>
      <c r="J170" s="241">
        <v>7.2676989898000004</v>
      </c>
      <c r="K170" s="241">
        <v>8.1676430223000001</v>
      </c>
      <c r="L170" s="241">
        <v>7.8235343278</v>
      </c>
      <c r="M170" s="241">
        <v>7.5882339302000004</v>
      </c>
      <c r="N170" s="241">
        <v>8.9271791816999997</v>
      </c>
    </row>
    <row r="172" spans="1:14">
      <c r="A172" s="214" t="s">
        <v>124</v>
      </c>
      <c r="B172" s="288" t="s">
        <v>280</v>
      </c>
      <c r="C172" s="288" t="s">
        <v>282</v>
      </c>
      <c r="D172" s="288" t="s">
        <v>285</v>
      </c>
      <c r="E172" s="288" t="s">
        <v>286</v>
      </c>
      <c r="F172" s="288" t="s">
        <v>288</v>
      </c>
      <c r="G172" s="288" t="s">
        <v>290</v>
      </c>
      <c r="H172" s="288" t="s">
        <v>293</v>
      </c>
      <c r="I172" s="288" t="s">
        <v>308</v>
      </c>
      <c r="J172" s="288" t="s">
        <v>312</v>
      </c>
      <c r="K172" s="288" t="s">
        <v>321</v>
      </c>
      <c r="L172" s="288" t="s">
        <v>323</v>
      </c>
      <c r="M172" s="288" t="s">
        <v>328</v>
      </c>
      <c r="N172" s="288" t="s">
        <v>331</v>
      </c>
    </row>
    <row r="173" spans="1:14">
      <c r="A173" s="214" t="s">
        <v>31</v>
      </c>
      <c r="B173" s="289"/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</row>
    <row r="174" spans="1:14">
      <c r="A174" s="240" t="s">
        <v>169</v>
      </c>
      <c r="B174" s="243">
        <v>170.33314300000001</v>
      </c>
      <c r="C174" s="243">
        <v>153.81776099999999</v>
      </c>
      <c r="D174" s="243">
        <v>149.51709099999999</v>
      </c>
      <c r="E174" s="243">
        <v>128.77504999999999</v>
      </c>
      <c r="F174" s="243">
        <v>156.61495199999999</v>
      </c>
      <c r="G174" s="243">
        <v>110.919667</v>
      </c>
      <c r="H174" s="243">
        <v>115.19556900000001</v>
      </c>
      <c r="I174" s="243">
        <v>85.375321999999997</v>
      </c>
      <c r="J174" s="243">
        <v>101.92267200000001</v>
      </c>
      <c r="K174" s="243">
        <v>123.13703099999999</v>
      </c>
      <c r="L174" s="243">
        <v>178.97455400000001</v>
      </c>
      <c r="M174" s="243">
        <v>167.32082800000001</v>
      </c>
      <c r="N174" s="243">
        <v>170.78920400000001</v>
      </c>
    </row>
    <row r="175" spans="1:14">
      <c r="A175" s="240" t="s">
        <v>170</v>
      </c>
      <c r="B175" s="243">
        <v>66.317413000000002</v>
      </c>
      <c r="C175" s="243">
        <v>76.272752999999994</v>
      </c>
      <c r="D175" s="243">
        <v>79.309334000000007</v>
      </c>
      <c r="E175" s="243">
        <v>114.384942</v>
      </c>
      <c r="F175" s="243">
        <v>78.584890000000001</v>
      </c>
      <c r="G175" s="243">
        <v>104.664981</v>
      </c>
      <c r="H175" s="243">
        <v>123.158113</v>
      </c>
      <c r="I175" s="243">
        <v>144.862315</v>
      </c>
      <c r="J175" s="243">
        <v>120.89386399999999</v>
      </c>
      <c r="K175" s="243">
        <v>102.75619500000001</v>
      </c>
      <c r="L175" s="243">
        <v>75.578515999999993</v>
      </c>
      <c r="M175" s="243">
        <v>89.481482999999997</v>
      </c>
      <c r="N175" s="243">
        <v>86.928173000000001</v>
      </c>
    </row>
    <row r="177" spans="1:15">
      <c r="A177" s="239" t="s">
        <v>162</v>
      </c>
      <c r="B177" s="310" t="s">
        <v>88</v>
      </c>
      <c r="C177" s="307"/>
      <c r="D177" s="307"/>
      <c r="E177" s="307"/>
      <c r="F177" s="307"/>
      <c r="G177" s="307"/>
      <c r="H177" s="307"/>
      <c r="I177" s="307"/>
      <c r="J177" s="307"/>
      <c r="K177" s="307"/>
      <c r="L177" s="307"/>
      <c r="M177" s="307"/>
      <c r="N177" s="307"/>
    </row>
    <row r="178" spans="1:15">
      <c r="A178" s="239" t="s">
        <v>124</v>
      </c>
      <c r="B178" s="288" t="s">
        <v>280</v>
      </c>
      <c r="C178" s="288" t="s">
        <v>282</v>
      </c>
      <c r="D178" s="288" t="s">
        <v>285</v>
      </c>
      <c r="E178" s="288" t="s">
        <v>286</v>
      </c>
      <c r="F178" s="288" t="s">
        <v>288</v>
      </c>
      <c r="G178" s="288" t="s">
        <v>290</v>
      </c>
      <c r="H178" s="288" t="s">
        <v>293</v>
      </c>
      <c r="I178" s="288" t="s">
        <v>308</v>
      </c>
      <c r="J178" s="288" t="s">
        <v>312</v>
      </c>
      <c r="K178" s="288" t="s">
        <v>321</v>
      </c>
      <c r="L178" s="288" t="s">
        <v>323</v>
      </c>
      <c r="M178" s="288" t="s">
        <v>328</v>
      </c>
      <c r="N178" s="288" t="s">
        <v>331</v>
      </c>
    </row>
    <row r="179" spans="1:15">
      <c r="A179" s="214" t="s">
        <v>31</v>
      </c>
      <c r="B179" s="289"/>
      <c r="C179" s="289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</row>
    <row r="180" spans="1:15">
      <c r="A180" s="240" t="s">
        <v>167</v>
      </c>
      <c r="B180" s="215">
        <v>45.140770041800003</v>
      </c>
      <c r="C180" s="215">
        <v>50.179593491299997</v>
      </c>
      <c r="D180" s="215">
        <v>46.350588822200002</v>
      </c>
      <c r="E180" s="215">
        <v>35.809814197400001</v>
      </c>
      <c r="F180" s="215">
        <v>44.908773556900002</v>
      </c>
      <c r="G180" s="215">
        <v>38.5221324408</v>
      </c>
      <c r="H180" s="215">
        <v>32.614345674500001</v>
      </c>
      <c r="I180" s="215">
        <v>22.2030908453</v>
      </c>
      <c r="J180" s="215">
        <v>23.175307143800001</v>
      </c>
      <c r="K180" s="215">
        <v>34.681040398599997</v>
      </c>
      <c r="L180" s="215">
        <v>38.7775060309</v>
      </c>
      <c r="M180" s="215">
        <v>38.595920901299998</v>
      </c>
      <c r="N180" s="215">
        <v>42.414120448600002</v>
      </c>
    </row>
    <row r="181" spans="1:15">
      <c r="A181" s="240" t="s">
        <v>168</v>
      </c>
      <c r="B181" s="215">
        <v>33.468067867400002</v>
      </c>
      <c r="C181" s="215">
        <v>37.896432389200001</v>
      </c>
      <c r="D181" s="215">
        <v>35.808596891400001</v>
      </c>
      <c r="E181" s="215">
        <v>29.499786643499998</v>
      </c>
      <c r="F181" s="215">
        <v>36.986360982999997</v>
      </c>
      <c r="G181" s="215">
        <v>27.985248008399999</v>
      </c>
      <c r="H181" s="215">
        <v>21.560182145500001</v>
      </c>
      <c r="I181" s="215">
        <v>11.765537587100001</v>
      </c>
      <c r="J181" s="215">
        <v>17.574793466999999</v>
      </c>
      <c r="K181" s="215">
        <v>25.900861049700001</v>
      </c>
      <c r="L181" s="215">
        <v>28.7260205157</v>
      </c>
      <c r="M181" s="215">
        <v>29.100856350099999</v>
      </c>
      <c r="N181" s="215">
        <v>34.666283473</v>
      </c>
    </row>
    <row r="184" spans="1:15">
      <c r="C184" s="135" t="str">
        <f>MID(C186,6,1)</f>
        <v>S</v>
      </c>
      <c r="D184" s="135" t="str">
        <f t="shared" ref="D184:O184" si="9">MID(D186,6,1)</f>
        <v>O</v>
      </c>
      <c r="E184" s="135" t="str">
        <f t="shared" si="9"/>
        <v>N</v>
      </c>
      <c r="F184" s="135" t="str">
        <f t="shared" si="9"/>
        <v>D</v>
      </c>
      <c r="G184" s="135" t="str">
        <f t="shared" si="9"/>
        <v>E</v>
      </c>
      <c r="H184" s="135" t="str">
        <f t="shared" si="9"/>
        <v>F</v>
      </c>
      <c r="I184" s="135" t="str">
        <f t="shared" si="9"/>
        <v>M</v>
      </c>
      <c r="J184" s="135" t="str">
        <f t="shared" si="9"/>
        <v>A</v>
      </c>
      <c r="K184" s="135" t="str">
        <f t="shared" si="9"/>
        <v>M</v>
      </c>
      <c r="L184" s="135" t="str">
        <f t="shared" si="9"/>
        <v>J</v>
      </c>
      <c r="M184" s="135" t="str">
        <f t="shared" si="9"/>
        <v>J</v>
      </c>
      <c r="N184" s="135" t="str">
        <f t="shared" si="9"/>
        <v>A</v>
      </c>
      <c r="O184" s="135" t="str">
        <f t="shared" si="9"/>
        <v>S</v>
      </c>
    </row>
    <row r="185" spans="1:15">
      <c r="A185" s="214"/>
      <c r="B185" s="214" t="s">
        <v>31</v>
      </c>
      <c r="C185" s="308" t="s">
        <v>172</v>
      </c>
      <c r="D185" s="309"/>
      <c r="E185" s="309"/>
      <c r="F185" s="309"/>
      <c r="G185" s="309"/>
      <c r="H185" s="309"/>
      <c r="I185" s="309"/>
      <c r="J185" s="309"/>
      <c r="K185" s="309"/>
      <c r="L185" s="309"/>
      <c r="M185" s="309"/>
      <c r="N185" s="309"/>
      <c r="O185" s="309"/>
    </row>
    <row r="186" spans="1:15">
      <c r="A186" s="214"/>
      <c r="B186" s="239" t="s">
        <v>124</v>
      </c>
      <c r="C186" s="288" t="s">
        <v>280</v>
      </c>
      <c r="D186" s="288" t="s">
        <v>282</v>
      </c>
      <c r="E186" s="288" t="s">
        <v>285</v>
      </c>
      <c r="F186" s="288" t="s">
        <v>286</v>
      </c>
      <c r="G186" s="288" t="s">
        <v>288</v>
      </c>
      <c r="H186" s="288" t="s">
        <v>290</v>
      </c>
      <c r="I186" s="288" t="s">
        <v>293</v>
      </c>
      <c r="J186" s="288" t="s">
        <v>308</v>
      </c>
      <c r="K186" s="288" t="s">
        <v>312</v>
      </c>
      <c r="L186" s="288" t="s">
        <v>321</v>
      </c>
      <c r="M186" s="288" t="s">
        <v>323</v>
      </c>
      <c r="N186" s="288" t="s">
        <v>328</v>
      </c>
      <c r="O186" s="288" t="s">
        <v>331</v>
      </c>
    </row>
    <row r="187" spans="1:15">
      <c r="A187" s="214" t="s">
        <v>164</v>
      </c>
      <c r="B187" s="214" t="s">
        <v>165</v>
      </c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</row>
    <row r="188" spans="1:15">
      <c r="A188" s="305" t="s">
        <v>108</v>
      </c>
      <c r="B188" s="240" t="s">
        <v>119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2"/>
      <c r="B189" s="240" t="s">
        <v>110</v>
      </c>
      <c r="C189" s="241">
        <v>460.6</v>
      </c>
      <c r="D189" s="241">
        <v>1718.2</v>
      </c>
      <c r="E189" s="241">
        <v>1857.3</v>
      </c>
      <c r="F189" s="241">
        <v>554</v>
      </c>
      <c r="G189" s="241">
        <v>1376.4</v>
      </c>
      <c r="H189" s="241">
        <v>1350.5</v>
      </c>
      <c r="I189" s="241">
        <v>2245.9</v>
      </c>
      <c r="J189" s="241">
        <v>0</v>
      </c>
      <c r="K189" s="241">
        <v>0</v>
      </c>
      <c r="L189" s="241">
        <v>82.3</v>
      </c>
      <c r="M189" s="241">
        <v>41</v>
      </c>
      <c r="N189" s="241">
        <v>6.7</v>
      </c>
      <c r="O189" s="241">
        <v>54.7</v>
      </c>
    </row>
    <row r="190" spans="1:15">
      <c r="A190" s="302"/>
      <c r="B190" s="240" t="s">
        <v>25</v>
      </c>
      <c r="C190" s="241">
        <v>28967.7</v>
      </c>
      <c r="D190" s="241">
        <v>35506.1</v>
      </c>
      <c r="E190" s="241">
        <v>40203.9</v>
      </c>
      <c r="F190" s="241">
        <v>31978.799999999999</v>
      </c>
      <c r="G190" s="241">
        <v>38547.199999999997</v>
      </c>
      <c r="H190" s="241">
        <v>27202.400000000001</v>
      </c>
      <c r="I190" s="241">
        <v>47824.7</v>
      </c>
      <c r="J190" s="241">
        <v>14386.3</v>
      </c>
      <c r="K190" s="241">
        <v>31710.799999999999</v>
      </c>
      <c r="L190" s="241">
        <v>46358.8</v>
      </c>
      <c r="M190" s="241">
        <v>51366.400000000001</v>
      </c>
      <c r="N190" s="241">
        <v>48088.1</v>
      </c>
      <c r="O190" s="241">
        <v>60777.7</v>
      </c>
    </row>
    <row r="191" spans="1:15">
      <c r="A191" s="302"/>
      <c r="B191" s="240" t="s">
        <v>117</v>
      </c>
      <c r="C191" s="241">
        <v>0</v>
      </c>
      <c r="D191" s="241">
        <v>18</v>
      </c>
      <c r="E191" s="241">
        <v>0</v>
      </c>
      <c r="F191" s="241">
        <v>44.6</v>
      </c>
      <c r="G191" s="241">
        <v>103.6</v>
      </c>
      <c r="H191" s="241">
        <v>33.6</v>
      </c>
      <c r="I191" s="241">
        <v>73.5</v>
      </c>
      <c r="J191" s="241">
        <v>255.3</v>
      </c>
      <c r="K191" s="241">
        <v>991.1</v>
      </c>
      <c r="L191" s="241">
        <v>1092.0999999999999</v>
      </c>
      <c r="M191" s="241">
        <v>1567</v>
      </c>
      <c r="N191" s="241">
        <v>1369.2</v>
      </c>
      <c r="O191" s="241">
        <v>1507.9</v>
      </c>
    </row>
    <row r="192" spans="1:15">
      <c r="A192" s="302"/>
      <c r="B192" s="240" t="s">
        <v>111</v>
      </c>
      <c r="C192" s="241">
        <v>4234.7</v>
      </c>
      <c r="D192" s="241">
        <v>2744.7</v>
      </c>
      <c r="E192" s="241">
        <v>7774.6</v>
      </c>
      <c r="F192" s="241">
        <v>9751.2999999999993</v>
      </c>
      <c r="G192" s="241">
        <v>9542.6</v>
      </c>
      <c r="H192" s="241">
        <v>5812.5</v>
      </c>
      <c r="I192" s="241">
        <v>18946.099999999999</v>
      </c>
      <c r="J192" s="241">
        <v>14671.4</v>
      </c>
      <c r="K192" s="241">
        <v>13782.9</v>
      </c>
      <c r="L192" s="241">
        <v>7553.9</v>
      </c>
      <c r="M192" s="241">
        <v>17926.2</v>
      </c>
      <c r="N192" s="241">
        <v>5986.6</v>
      </c>
      <c r="O192" s="241">
        <v>6085.9</v>
      </c>
    </row>
    <row r="193" spans="1:15">
      <c r="A193" s="302"/>
      <c r="B193" s="240" t="s">
        <v>120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2"/>
      <c r="B194" s="240" t="s">
        <v>114</v>
      </c>
      <c r="C194" s="241">
        <v>4105.5</v>
      </c>
      <c r="D194" s="241">
        <v>5556.7</v>
      </c>
      <c r="E194" s="241">
        <v>6415.7</v>
      </c>
      <c r="F194" s="241">
        <v>18898.5</v>
      </c>
      <c r="G194" s="241">
        <v>5736.2</v>
      </c>
      <c r="H194" s="241">
        <v>3281.1</v>
      </c>
      <c r="I194" s="241">
        <v>4359.7</v>
      </c>
      <c r="J194" s="241">
        <v>3599.9</v>
      </c>
      <c r="K194" s="241">
        <v>4057.5</v>
      </c>
      <c r="L194" s="241">
        <v>5342.6</v>
      </c>
      <c r="M194" s="241">
        <v>6971.2</v>
      </c>
      <c r="N194" s="241">
        <v>4572.8999999999996</v>
      </c>
      <c r="O194" s="241">
        <v>3725.9</v>
      </c>
    </row>
    <row r="195" spans="1:15">
      <c r="A195" s="302"/>
      <c r="B195" s="240" t="s">
        <v>121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2"/>
      <c r="B196" s="240" t="s">
        <v>21</v>
      </c>
      <c r="C196" s="241">
        <v>21199.200000000001</v>
      </c>
      <c r="D196" s="241">
        <v>31702.3</v>
      </c>
      <c r="E196" s="241">
        <v>35320.400000000001</v>
      </c>
      <c r="F196" s="241">
        <v>13540.8</v>
      </c>
      <c r="G196" s="241">
        <v>43797.8</v>
      </c>
      <c r="H196" s="241">
        <v>20532.5</v>
      </c>
      <c r="I196" s="241">
        <v>35788.800000000003</v>
      </c>
      <c r="J196" s="241">
        <v>14970.4</v>
      </c>
      <c r="K196" s="241">
        <v>31461.1</v>
      </c>
      <c r="L196" s="241">
        <v>71363.3</v>
      </c>
      <c r="M196" s="241">
        <v>53578.6</v>
      </c>
      <c r="N196" s="241">
        <v>35455.599999999999</v>
      </c>
      <c r="O196" s="241">
        <v>28681.9</v>
      </c>
    </row>
    <row r="197" spans="1:15">
      <c r="A197" s="302"/>
      <c r="B197" s="240" t="s">
        <v>122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2"/>
      <c r="B198" s="240" t="s">
        <v>109</v>
      </c>
      <c r="C198" s="241">
        <v>0</v>
      </c>
      <c r="D198" s="241">
        <v>0</v>
      </c>
      <c r="E198" s="241">
        <v>90</v>
      </c>
      <c r="F198" s="241">
        <v>366.6</v>
      </c>
      <c r="G198" s="241">
        <v>0.3</v>
      </c>
      <c r="H198" s="241">
        <v>140</v>
      </c>
      <c r="I198" s="241">
        <v>0</v>
      </c>
      <c r="J198" s="241">
        <v>0</v>
      </c>
      <c r="K198" s="241">
        <v>16.399999999999999</v>
      </c>
      <c r="L198" s="241">
        <v>488.9</v>
      </c>
      <c r="M198" s="241">
        <v>144</v>
      </c>
      <c r="N198" s="241">
        <v>0</v>
      </c>
      <c r="O198" s="241">
        <v>75</v>
      </c>
    </row>
    <row r="199" spans="1:15">
      <c r="A199" s="302"/>
      <c r="B199" s="240" t="s">
        <v>118</v>
      </c>
      <c r="C199" s="241">
        <v>2.6</v>
      </c>
      <c r="D199" s="241">
        <v>0.8</v>
      </c>
      <c r="E199" s="241">
        <v>0</v>
      </c>
      <c r="F199" s="241">
        <v>0</v>
      </c>
      <c r="G199" s="241">
        <v>0</v>
      </c>
      <c r="H199" s="241">
        <v>103.7</v>
      </c>
      <c r="I199" s="241">
        <v>674.6</v>
      </c>
      <c r="J199" s="241">
        <v>474.6</v>
      </c>
      <c r="K199" s="241">
        <v>257</v>
      </c>
      <c r="L199" s="241">
        <v>0.6</v>
      </c>
      <c r="M199" s="241">
        <v>24.9</v>
      </c>
      <c r="N199" s="241">
        <v>107.3</v>
      </c>
      <c r="O199" s="241">
        <v>8</v>
      </c>
    </row>
    <row r="200" spans="1:15">
      <c r="A200" s="302"/>
      <c r="B200" s="240" t="s">
        <v>123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2"/>
      <c r="B201" s="240" t="s">
        <v>115</v>
      </c>
      <c r="C201" s="241">
        <v>0</v>
      </c>
      <c r="D201" s="241">
        <v>0</v>
      </c>
      <c r="E201" s="241">
        <v>4.8</v>
      </c>
      <c r="F201" s="241">
        <v>2.1</v>
      </c>
      <c r="G201" s="241">
        <v>1.3</v>
      </c>
      <c r="H201" s="241">
        <v>7.4</v>
      </c>
      <c r="I201" s="241">
        <v>8.1999999999999993</v>
      </c>
      <c r="J201" s="241">
        <v>1.7</v>
      </c>
      <c r="K201" s="241">
        <v>5.9</v>
      </c>
      <c r="L201" s="241">
        <v>15.1</v>
      </c>
      <c r="M201" s="241">
        <v>30.8</v>
      </c>
      <c r="N201" s="241">
        <v>13.8</v>
      </c>
      <c r="O201" s="241">
        <v>25.7</v>
      </c>
    </row>
    <row r="202" spans="1:15">
      <c r="A202" s="302"/>
      <c r="B202" s="240" t="s">
        <v>116</v>
      </c>
      <c r="C202" s="241">
        <v>0</v>
      </c>
      <c r="D202" s="241">
        <v>0</v>
      </c>
      <c r="E202" s="241">
        <v>0</v>
      </c>
      <c r="F202" s="241">
        <v>0</v>
      </c>
      <c r="G202" s="241">
        <v>1</v>
      </c>
      <c r="H202" s="241">
        <v>0</v>
      </c>
      <c r="I202" s="241">
        <v>0</v>
      </c>
      <c r="J202" s="241">
        <v>0</v>
      </c>
      <c r="K202" s="241">
        <v>0</v>
      </c>
      <c r="L202" s="241">
        <v>0</v>
      </c>
      <c r="M202" s="241">
        <v>0</v>
      </c>
      <c r="N202" s="241">
        <v>0</v>
      </c>
      <c r="O202" s="241">
        <v>0</v>
      </c>
    </row>
    <row r="203" spans="1:15">
      <c r="A203" s="302"/>
      <c r="B203" s="240" t="s">
        <v>113</v>
      </c>
      <c r="C203" s="241">
        <v>19063.599999999999</v>
      </c>
      <c r="D203" s="241">
        <v>21165.200000000001</v>
      </c>
      <c r="E203" s="241">
        <v>21237.9</v>
      </c>
      <c r="F203" s="241">
        <v>26259.7</v>
      </c>
      <c r="G203" s="241">
        <v>25589.5</v>
      </c>
      <c r="H203" s="241">
        <v>14830</v>
      </c>
      <c r="I203" s="241">
        <v>50742.6</v>
      </c>
      <c r="J203" s="241">
        <v>20437.2</v>
      </c>
      <c r="K203" s="241">
        <v>23468.1</v>
      </c>
      <c r="L203" s="241">
        <v>29619.5</v>
      </c>
      <c r="M203" s="241">
        <v>29400.3</v>
      </c>
      <c r="N203" s="241">
        <v>20673.5</v>
      </c>
      <c r="O203" s="241">
        <v>21527.4</v>
      </c>
    </row>
    <row r="204" spans="1:15">
      <c r="A204" s="303"/>
      <c r="B204" s="242" t="s">
        <v>0</v>
      </c>
      <c r="C204" s="244">
        <v>78033.899999999994</v>
      </c>
      <c r="D204" s="244">
        <v>98412</v>
      </c>
      <c r="E204" s="244">
        <v>112904.6</v>
      </c>
      <c r="F204" s="244">
        <v>101396.4</v>
      </c>
      <c r="G204" s="244">
        <v>124695.9</v>
      </c>
      <c r="H204" s="244">
        <v>73293.7</v>
      </c>
      <c r="I204" s="244">
        <v>160664.1</v>
      </c>
      <c r="J204" s="244">
        <v>68796.800000000003</v>
      </c>
      <c r="K204" s="244">
        <v>105750.8</v>
      </c>
      <c r="L204" s="244">
        <v>161917.1</v>
      </c>
      <c r="M204" s="244">
        <v>161050.4</v>
      </c>
      <c r="N204" s="244">
        <v>116273.7</v>
      </c>
      <c r="O204" s="244">
        <v>122470.1</v>
      </c>
    </row>
    <row r="205" spans="1:15">
      <c r="A205" s="301" t="s">
        <v>112</v>
      </c>
      <c r="B205" s="240" t="s">
        <v>119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2"/>
      <c r="B206" s="240" t="s">
        <v>110</v>
      </c>
      <c r="C206" s="241">
        <v>1539.8</v>
      </c>
      <c r="D206" s="241">
        <v>1567.5</v>
      </c>
      <c r="E206" s="241">
        <v>1032.3</v>
      </c>
      <c r="F206" s="241">
        <v>528.1</v>
      </c>
      <c r="G206" s="241">
        <v>543.5</v>
      </c>
      <c r="H206" s="241">
        <v>538.4</v>
      </c>
      <c r="I206" s="241">
        <v>386.4</v>
      </c>
      <c r="J206" s="241">
        <v>97.2</v>
      </c>
      <c r="K206" s="241">
        <v>18.3</v>
      </c>
      <c r="L206" s="241">
        <v>76.599999999999994</v>
      </c>
      <c r="M206" s="241">
        <v>1</v>
      </c>
      <c r="N206" s="241">
        <v>0.8</v>
      </c>
      <c r="O206" s="241">
        <v>48.5</v>
      </c>
    </row>
    <row r="207" spans="1:15">
      <c r="A207" s="302"/>
      <c r="B207" s="240" t="s">
        <v>25</v>
      </c>
      <c r="C207" s="241">
        <v>25452.799999999999</v>
      </c>
      <c r="D207" s="241">
        <v>27564.7</v>
      </c>
      <c r="E207" s="241">
        <v>9659.7999999999993</v>
      </c>
      <c r="F207" s="241">
        <v>11341.1</v>
      </c>
      <c r="G207" s="241">
        <v>9049.7999999999993</v>
      </c>
      <c r="H207" s="241">
        <v>12495.4</v>
      </c>
      <c r="I207" s="241">
        <v>15979.9</v>
      </c>
      <c r="J207" s="241">
        <v>8073.6</v>
      </c>
      <c r="K207" s="241">
        <v>6034.6</v>
      </c>
      <c r="L207" s="241">
        <v>8592.1</v>
      </c>
      <c r="M207" s="241">
        <v>9886.9</v>
      </c>
      <c r="N207" s="241">
        <v>22172.7</v>
      </c>
      <c r="O207" s="241">
        <v>18683.2</v>
      </c>
    </row>
    <row r="208" spans="1:15">
      <c r="A208" s="302"/>
      <c r="B208" s="240" t="s">
        <v>117</v>
      </c>
      <c r="C208" s="241">
        <v>8.6999999999999993</v>
      </c>
      <c r="D208" s="241">
        <v>0</v>
      </c>
      <c r="E208" s="241">
        <v>141</v>
      </c>
      <c r="F208" s="241">
        <v>86.5</v>
      </c>
      <c r="G208" s="241">
        <v>14.2</v>
      </c>
      <c r="H208" s="241">
        <v>57.7</v>
      </c>
      <c r="I208" s="241">
        <v>321.7</v>
      </c>
      <c r="J208" s="241">
        <v>752.2</v>
      </c>
      <c r="K208" s="241">
        <v>724.9</v>
      </c>
      <c r="L208" s="241">
        <v>398.7</v>
      </c>
      <c r="M208" s="241">
        <v>142.6</v>
      </c>
      <c r="N208" s="241">
        <v>585.5</v>
      </c>
      <c r="O208" s="241">
        <v>429.6</v>
      </c>
    </row>
    <row r="209" spans="1:15">
      <c r="A209" s="302"/>
      <c r="B209" s="240" t="s">
        <v>111</v>
      </c>
      <c r="C209" s="241">
        <v>16928.400000000001</v>
      </c>
      <c r="D209" s="241">
        <v>11468.6</v>
      </c>
      <c r="E209" s="241">
        <v>22022.6</v>
      </c>
      <c r="F209" s="241">
        <v>27911.200000000001</v>
      </c>
      <c r="G209" s="241">
        <v>19673</v>
      </c>
      <c r="H209" s="241">
        <v>35793.199999999997</v>
      </c>
      <c r="I209" s="241">
        <v>82837</v>
      </c>
      <c r="J209" s="241">
        <v>70876</v>
      </c>
      <c r="K209" s="241">
        <v>39295.9</v>
      </c>
      <c r="L209" s="241">
        <v>24576</v>
      </c>
      <c r="M209" s="241">
        <v>26857.1</v>
      </c>
      <c r="N209" s="241">
        <v>40530.6</v>
      </c>
      <c r="O209" s="241">
        <v>27697.3</v>
      </c>
    </row>
    <row r="210" spans="1:15">
      <c r="A210" s="302"/>
      <c r="B210" s="240" t="s">
        <v>120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2"/>
      <c r="B211" s="240" t="s">
        <v>114</v>
      </c>
      <c r="C211" s="241">
        <v>4457.3999999999996</v>
      </c>
      <c r="D211" s="241">
        <v>4269.6000000000004</v>
      </c>
      <c r="E211" s="241">
        <v>10965.1</v>
      </c>
      <c r="F211" s="241">
        <v>31665.4</v>
      </c>
      <c r="G211" s="241">
        <v>6854.8</v>
      </c>
      <c r="H211" s="241">
        <v>3820.7</v>
      </c>
      <c r="I211" s="241">
        <v>28654.5</v>
      </c>
      <c r="J211" s="241">
        <v>37936.300000000003</v>
      </c>
      <c r="K211" s="241">
        <v>19044.2</v>
      </c>
      <c r="L211" s="241">
        <v>5144.6000000000004</v>
      </c>
      <c r="M211" s="241">
        <v>2569.3000000000002</v>
      </c>
      <c r="N211" s="241">
        <v>9585.7000000000007</v>
      </c>
      <c r="O211" s="241">
        <v>11818.5</v>
      </c>
    </row>
    <row r="212" spans="1:15">
      <c r="A212" s="302"/>
      <c r="B212" s="240" t="s">
        <v>121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2"/>
      <c r="B213" s="240" t="s">
        <v>21</v>
      </c>
      <c r="C213" s="241">
        <v>1540.4</v>
      </c>
      <c r="D213" s="241">
        <v>3292.2</v>
      </c>
      <c r="E213" s="241">
        <v>5345.6</v>
      </c>
      <c r="F213" s="241">
        <v>5608.2</v>
      </c>
      <c r="G213" s="241">
        <v>10347.799999999999</v>
      </c>
      <c r="H213" s="241">
        <v>8168.3</v>
      </c>
      <c r="I213" s="241">
        <v>22332.5</v>
      </c>
      <c r="J213" s="241">
        <v>14340.4</v>
      </c>
      <c r="K213" s="241">
        <v>12773.5</v>
      </c>
      <c r="L213" s="241">
        <v>6431.8</v>
      </c>
      <c r="M213" s="241">
        <v>2887.6</v>
      </c>
      <c r="N213" s="241">
        <v>6785.6</v>
      </c>
      <c r="O213" s="241">
        <v>8778.9</v>
      </c>
    </row>
    <row r="214" spans="1:15">
      <c r="A214" s="302"/>
      <c r="B214" s="240" t="s">
        <v>122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2"/>
      <c r="B215" s="240" t="s">
        <v>109</v>
      </c>
      <c r="C215" s="241">
        <v>0</v>
      </c>
      <c r="D215" s="241">
        <v>0</v>
      </c>
      <c r="E215" s="241">
        <v>22.6</v>
      </c>
      <c r="F215" s="241">
        <v>0</v>
      </c>
      <c r="G215" s="241">
        <v>0</v>
      </c>
      <c r="H215" s="241">
        <v>0</v>
      </c>
      <c r="I215" s="241">
        <v>0</v>
      </c>
      <c r="J215" s="241">
        <v>0</v>
      </c>
      <c r="K215" s="241">
        <v>8</v>
      </c>
      <c r="L215" s="241">
        <v>0</v>
      </c>
      <c r="M215" s="241">
        <v>128.69999999999999</v>
      </c>
      <c r="N215" s="241">
        <v>0</v>
      </c>
      <c r="O215" s="241">
        <v>227.5</v>
      </c>
    </row>
    <row r="216" spans="1:15">
      <c r="A216" s="302"/>
      <c r="B216" s="240" t="s">
        <v>118</v>
      </c>
      <c r="C216" s="241">
        <v>149.5</v>
      </c>
      <c r="D216" s="241">
        <v>125.3</v>
      </c>
      <c r="E216" s="241">
        <v>8.3000000000000007</v>
      </c>
      <c r="F216" s="241">
        <v>173.7</v>
      </c>
      <c r="G216" s="241">
        <v>7.7</v>
      </c>
      <c r="H216" s="241">
        <v>265.3</v>
      </c>
      <c r="I216" s="241">
        <v>917.9</v>
      </c>
      <c r="J216" s="241">
        <v>1671.6</v>
      </c>
      <c r="K216" s="241">
        <v>691.1</v>
      </c>
      <c r="L216" s="241">
        <v>324</v>
      </c>
      <c r="M216" s="241">
        <v>129.9</v>
      </c>
      <c r="N216" s="241">
        <v>88.9</v>
      </c>
      <c r="O216" s="241">
        <v>47.7</v>
      </c>
    </row>
    <row r="217" spans="1:15">
      <c r="A217" s="302"/>
      <c r="B217" s="240" t="s">
        <v>123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2"/>
      <c r="B218" s="240" t="s">
        <v>115</v>
      </c>
      <c r="C218" s="241">
        <v>0</v>
      </c>
      <c r="D218" s="241">
        <v>0</v>
      </c>
      <c r="E218" s="241">
        <v>0</v>
      </c>
      <c r="F218" s="241">
        <v>5.9</v>
      </c>
      <c r="G218" s="241">
        <v>0</v>
      </c>
      <c r="H218" s="241">
        <v>0</v>
      </c>
      <c r="I218" s="241">
        <v>0</v>
      </c>
      <c r="J218" s="241">
        <v>79.599999999999994</v>
      </c>
      <c r="K218" s="241">
        <v>39.5</v>
      </c>
      <c r="L218" s="241">
        <v>34.6</v>
      </c>
      <c r="M218" s="241">
        <v>0</v>
      </c>
      <c r="N218" s="241">
        <v>0</v>
      </c>
      <c r="O218" s="241">
        <v>0</v>
      </c>
    </row>
    <row r="219" spans="1:15">
      <c r="A219" s="302"/>
      <c r="B219" s="240" t="s">
        <v>116</v>
      </c>
      <c r="C219" s="241">
        <v>0</v>
      </c>
      <c r="D219" s="241">
        <v>0</v>
      </c>
      <c r="E219" s="241">
        <v>0</v>
      </c>
      <c r="F219" s="241">
        <v>0</v>
      </c>
      <c r="G219" s="241">
        <v>0</v>
      </c>
      <c r="H219" s="241">
        <v>0</v>
      </c>
      <c r="I219" s="241">
        <v>0</v>
      </c>
      <c r="J219" s="241">
        <v>6.4</v>
      </c>
      <c r="K219" s="241">
        <v>82.2</v>
      </c>
      <c r="L219" s="241">
        <v>38.700000000000003</v>
      </c>
      <c r="M219" s="241">
        <v>0</v>
      </c>
      <c r="N219" s="241">
        <v>0</v>
      </c>
      <c r="O219" s="241">
        <v>6.7</v>
      </c>
    </row>
    <row r="220" spans="1:15">
      <c r="A220" s="302"/>
      <c r="B220" s="240" t="s">
        <v>113</v>
      </c>
      <c r="C220" s="241">
        <v>1916.2</v>
      </c>
      <c r="D220" s="241">
        <v>3130.6</v>
      </c>
      <c r="E220" s="241">
        <v>1780.7</v>
      </c>
      <c r="F220" s="241">
        <v>6026.2</v>
      </c>
      <c r="G220" s="241">
        <v>2307.6</v>
      </c>
      <c r="H220" s="241">
        <v>3575.3</v>
      </c>
      <c r="I220" s="241">
        <v>12258.3</v>
      </c>
      <c r="J220" s="241">
        <v>17035.3</v>
      </c>
      <c r="K220" s="241">
        <v>5747.6</v>
      </c>
      <c r="L220" s="241">
        <v>3246.7</v>
      </c>
      <c r="M220" s="241">
        <v>2875.8</v>
      </c>
      <c r="N220" s="241">
        <v>6008</v>
      </c>
      <c r="O220" s="241">
        <v>9356.6</v>
      </c>
    </row>
    <row r="221" spans="1:15">
      <c r="A221" s="303"/>
      <c r="B221" s="242" t="s">
        <v>0</v>
      </c>
      <c r="C221" s="244">
        <v>51993.2</v>
      </c>
      <c r="D221" s="244">
        <v>51418.5</v>
      </c>
      <c r="E221" s="244">
        <v>50978</v>
      </c>
      <c r="F221" s="244">
        <v>83346.3</v>
      </c>
      <c r="G221" s="244">
        <v>48798.400000000001</v>
      </c>
      <c r="H221" s="244">
        <v>64714.3</v>
      </c>
      <c r="I221" s="244">
        <v>163688.20000000001</v>
      </c>
      <c r="J221" s="244">
        <v>150868.6</v>
      </c>
      <c r="K221" s="244">
        <v>84459.8</v>
      </c>
      <c r="L221" s="244">
        <v>48863.8</v>
      </c>
      <c r="M221" s="244">
        <v>45478.9</v>
      </c>
      <c r="N221" s="244">
        <v>85757.8</v>
      </c>
      <c r="O221" s="244">
        <v>77094.5</v>
      </c>
    </row>
    <row r="223" spans="1:15">
      <c r="A223" s="239" t="s">
        <v>162</v>
      </c>
      <c r="B223" s="310" t="s">
        <v>3</v>
      </c>
      <c r="C223" s="307"/>
      <c r="D223" s="307"/>
      <c r="E223" s="307"/>
      <c r="F223" s="307"/>
      <c r="G223" s="307"/>
      <c r="H223" s="307"/>
      <c r="I223" s="307"/>
      <c r="J223" s="307"/>
      <c r="K223" s="307"/>
      <c r="L223" s="307"/>
      <c r="M223" s="307"/>
      <c r="N223" s="307"/>
    </row>
    <row r="224" spans="1:15">
      <c r="A224" s="239" t="s">
        <v>124</v>
      </c>
      <c r="B224" s="288" t="s">
        <v>280</v>
      </c>
      <c r="C224" s="288" t="s">
        <v>282</v>
      </c>
      <c r="D224" s="288" t="s">
        <v>285</v>
      </c>
      <c r="E224" s="288" t="s">
        <v>286</v>
      </c>
      <c r="F224" s="288" t="s">
        <v>288</v>
      </c>
      <c r="G224" s="288" t="s">
        <v>290</v>
      </c>
      <c r="H224" s="288" t="s">
        <v>293</v>
      </c>
      <c r="I224" s="288" t="s">
        <v>308</v>
      </c>
      <c r="J224" s="288" t="s">
        <v>312</v>
      </c>
      <c r="K224" s="288" t="s">
        <v>321</v>
      </c>
      <c r="L224" s="288" t="s">
        <v>323</v>
      </c>
      <c r="M224" s="288" t="s">
        <v>328</v>
      </c>
      <c r="N224" s="288" t="s">
        <v>331</v>
      </c>
    </row>
    <row r="225" spans="1:15">
      <c r="A225" s="214" t="s">
        <v>31</v>
      </c>
      <c r="B225" s="289"/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</row>
    <row r="226" spans="1:15">
      <c r="A226" s="240" t="s">
        <v>167</v>
      </c>
      <c r="B226" s="215">
        <v>51.367710571899998</v>
      </c>
      <c r="C226" s="215">
        <v>56.653760923500002</v>
      </c>
      <c r="D226" s="215">
        <v>56.425058677899997</v>
      </c>
      <c r="E226" s="215">
        <v>40.265648287300003</v>
      </c>
      <c r="F226" s="215">
        <v>50.409112745400002</v>
      </c>
      <c r="G226" s="215">
        <v>42.388015613900002</v>
      </c>
      <c r="H226" s="215">
        <v>36.970186245699999</v>
      </c>
      <c r="I226" s="215">
        <v>24.8459701614</v>
      </c>
      <c r="J226" s="215">
        <v>28.454226634699999</v>
      </c>
      <c r="K226" s="215">
        <v>38.668877592299999</v>
      </c>
      <c r="L226" s="215">
        <v>42.295844468600002</v>
      </c>
      <c r="M226" s="215">
        <v>42.570763981900001</v>
      </c>
      <c r="N226" s="215">
        <v>48.973209134299999</v>
      </c>
    </row>
    <row r="227" spans="1:15">
      <c r="A227" s="240" t="s">
        <v>168</v>
      </c>
      <c r="B227" s="215">
        <v>27.325484678799999</v>
      </c>
      <c r="C227" s="215">
        <v>32.376397600099999</v>
      </c>
      <c r="D227" s="215">
        <v>26.9131393935</v>
      </c>
      <c r="E227" s="215">
        <v>14.5645464766</v>
      </c>
      <c r="F227" s="215">
        <v>30.039364250999999</v>
      </c>
      <c r="G227" s="215">
        <v>21.994219051999998</v>
      </c>
      <c r="H227" s="215">
        <v>16.0766152966</v>
      </c>
      <c r="I227" s="215">
        <v>6.9169248604</v>
      </c>
      <c r="J227" s="215">
        <v>9.9078850529999993</v>
      </c>
      <c r="K227" s="215">
        <v>15.037596134599999</v>
      </c>
      <c r="L227" s="215">
        <v>22.721473034700001</v>
      </c>
      <c r="M227" s="215">
        <v>23.3057373207</v>
      </c>
      <c r="N227" s="215">
        <v>25.5109853491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O245-O256</f>
        <v>63248</v>
      </c>
    </row>
    <row r="231" spans="1:15">
      <c r="C231" s="260"/>
    </row>
    <row r="232" spans="1:15">
      <c r="C232" s="135" t="str">
        <f>MID(C234,6,1)</f>
        <v>S</v>
      </c>
      <c r="D232" s="135" t="str">
        <f t="shared" ref="D232:O232" si="10">MID(D234,6,1)</f>
        <v>O</v>
      </c>
      <c r="E232" s="135" t="str">
        <f t="shared" si="10"/>
        <v>N</v>
      </c>
      <c r="F232" s="135" t="str">
        <f t="shared" si="10"/>
        <v>D</v>
      </c>
      <c r="G232" s="135" t="str">
        <f t="shared" si="10"/>
        <v>E</v>
      </c>
      <c r="H232" s="135" t="str">
        <f t="shared" si="10"/>
        <v>F</v>
      </c>
      <c r="I232" s="135" t="str">
        <f t="shared" si="10"/>
        <v>M</v>
      </c>
      <c r="J232" s="135" t="str">
        <f t="shared" si="10"/>
        <v>A</v>
      </c>
      <c r="K232" s="135" t="str">
        <f t="shared" si="10"/>
        <v>M</v>
      </c>
      <c r="L232" s="135" t="str">
        <f t="shared" si="10"/>
        <v>J</v>
      </c>
      <c r="M232" s="135" t="str">
        <f t="shared" si="10"/>
        <v>J</v>
      </c>
      <c r="N232" s="135" t="str">
        <f t="shared" si="10"/>
        <v>A</v>
      </c>
      <c r="O232" s="135" t="str">
        <f t="shared" si="10"/>
        <v>S</v>
      </c>
    </row>
    <row r="233" spans="1:15">
      <c r="A233" s="214"/>
      <c r="B233" s="214" t="s">
        <v>31</v>
      </c>
      <c r="C233" s="313" t="s">
        <v>380</v>
      </c>
      <c r="D233" s="314"/>
      <c r="E233" s="314"/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</row>
    <row r="234" spans="1:15">
      <c r="A234" s="214"/>
      <c r="B234" s="214" t="s">
        <v>124</v>
      </c>
      <c r="C234" s="292" t="s">
        <v>280</v>
      </c>
      <c r="D234" s="292" t="s">
        <v>282</v>
      </c>
      <c r="E234" s="292" t="s">
        <v>285</v>
      </c>
      <c r="F234" s="292" t="s">
        <v>286</v>
      </c>
      <c r="G234" s="292" t="s">
        <v>288</v>
      </c>
      <c r="H234" s="292" t="s">
        <v>290</v>
      </c>
      <c r="I234" s="292" t="s">
        <v>293</v>
      </c>
      <c r="J234" s="292" t="s">
        <v>308</v>
      </c>
      <c r="K234" s="292" t="s">
        <v>312</v>
      </c>
      <c r="L234" s="292" t="s">
        <v>321</v>
      </c>
      <c r="M234" s="292" t="s">
        <v>323</v>
      </c>
      <c r="N234" s="292" t="s">
        <v>328</v>
      </c>
      <c r="O234" s="292" t="s">
        <v>331</v>
      </c>
    </row>
    <row r="235" spans="1:15">
      <c r="A235" s="214" t="s">
        <v>164</v>
      </c>
      <c r="B235" s="214" t="s">
        <v>165</v>
      </c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</row>
    <row r="236" spans="1:15">
      <c r="A236" s="305" t="s">
        <v>108</v>
      </c>
      <c r="B236" s="240" t="s">
        <v>110</v>
      </c>
      <c r="C236" s="241">
        <v>311.60000000000002</v>
      </c>
      <c r="D236" s="241">
        <v>4163.7</v>
      </c>
      <c r="E236" s="241">
        <v>3677.8</v>
      </c>
      <c r="F236" s="241">
        <v>1607.3</v>
      </c>
      <c r="G236" s="241">
        <v>3376.2</v>
      </c>
      <c r="H236" s="241">
        <v>1995</v>
      </c>
      <c r="I236" s="241">
        <v>418.1</v>
      </c>
      <c r="J236" s="241">
        <v>0</v>
      </c>
      <c r="K236" s="241">
        <v>5</v>
      </c>
      <c r="L236" s="241">
        <v>105</v>
      </c>
      <c r="M236" s="241">
        <v>50</v>
      </c>
      <c r="N236" s="241">
        <v>0</v>
      </c>
      <c r="O236" s="241">
        <v>50</v>
      </c>
    </row>
    <row r="237" spans="1:15">
      <c r="A237" s="302"/>
      <c r="B237" s="240" t="s">
        <v>25</v>
      </c>
      <c r="C237" s="241">
        <v>71523.399999999994</v>
      </c>
      <c r="D237" s="241">
        <v>94511.7</v>
      </c>
      <c r="E237" s="241">
        <v>93991.4</v>
      </c>
      <c r="F237" s="241">
        <v>80390.7</v>
      </c>
      <c r="G237" s="241">
        <v>112471.6</v>
      </c>
      <c r="H237" s="241">
        <v>48257.3</v>
      </c>
      <c r="I237" s="241">
        <v>25069.8</v>
      </c>
      <c r="J237" s="241">
        <v>17020</v>
      </c>
      <c r="K237" s="241">
        <v>31454.1</v>
      </c>
      <c r="L237" s="241">
        <v>93533.6</v>
      </c>
      <c r="M237" s="241">
        <v>125585.60000000001</v>
      </c>
      <c r="N237" s="241">
        <v>108564.2</v>
      </c>
      <c r="O237" s="241">
        <v>92799.2</v>
      </c>
    </row>
    <row r="238" spans="1:15">
      <c r="A238" s="302"/>
      <c r="B238" s="240" t="s">
        <v>117</v>
      </c>
      <c r="C238" s="241">
        <v>0</v>
      </c>
      <c r="D238" s="241">
        <v>0</v>
      </c>
      <c r="E238" s="241">
        <v>51.5</v>
      </c>
      <c r="F238" s="241">
        <v>371.4</v>
      </c>
      <c r="G238" s="241">
        <v>1718.3</v>
      </c>
      <c r="H238" s="241">
        <v>169</v>
      </c>
      <c r="I238" s="241">
        <v>511.6</v>
      </c>
      <c r="J238" s="241">
        <v>1099</v>
      </c>
      <c r="K238" s="241">
        <v>2074.9</v>
      </c>
      <c r="L238" s="241">
        <v>8541.6</v>
      </c>
      <c r="M238" s="241">
        <v>12039</v>
      </c>
      <c r="N238" s="241">
        <v>5645</v>
      </c>
      <c r="O238" s="241">
        <v>3342.1</v>
      </c>
    </row>
    <row r="239" spans="1:15">
      <c r="A239" s="302"/>
      <c r="B239" s="240" t="s">
        <v>111</v>
      </c>
      <c r="C239" s="241">
        <v>6112.7</v>
      </c>
      <c r="D239" s="241">
        <v>10093.200000000001</v>
      </c>
      <c r="E239" s="241">
        <v>13298.4</v>
      </c>
      <c r="F239" s="241">
        <v>19733.099999999999</v>
      </c>
      <c r="G239" s="241">
        <v>14293.3</v>
      </c>
      <c r="H239" s="241">
        <v>8732.4</v>
      </c>
      <c r="I239" s="241">
        <v>10680.8</v>
      </c>
      <c r="J239" s="241">
        <v>30032</v>
      </c>
      <c r="K239" s="241">
        <v>13342</v>
      </c>
      <c r="L239" s="241">
        <v>21857.1</v>
      </c>
      <c r="M239" s="241">
        <v>31594.3</v>
      </c>
      <c r="N239" s="241">
        <v>6241.6</v>
      </c>
      <c r="O239" s="241">
        <v>9830.5</v>
      </c>
    </row>
    <row r="240" spans="1:15">
      <c r="A240" s="302"/>
      <c r="B240" s="240" t="s">
        <v>114</v>
      </c>
      <c r="C240" s="241">
        <v>5081.7</v>
      </c>
      <c r="D240" s="241">
        <v>10069.799999999999</v>
      </c>
      <c r="E240" s="241">
        <v>12383</v>
      </c>
      <c r="F240" s="241">
        <v>14568.3</v>
      </c>
      <c r="G240" s="241">
        <v>9539.1</v>
      </c>
      <c r="H240" s="241">
        <v>3606.8</v>
      </c>
      <c r="I240" s="241">
        <v>2598.6999999999998</v>
      </c>
      <c r="J240" s="241">
        <v>4029</v>
      </c>
      <c r="K240" s="241">
        <v>3540.5</v>
      </c>
      <c r="L240" s="241">
        <v>7292.6</v>
      </c>
      <c r="M240" s="241">
        <v>7693.1</v>
      </c>
      <c r="N240" s="241">
        <v>3597</v>
      </c>
      <c r="O240" s="241">
        <v>2500.3000000000002</v>
      </c>
    </row>
    <row r="241" spans="1:16">
      <c r="A241" s="302"/>
      <c r="B241" s="240" t="s">
        <v>21</v>
      </c>
      <c r="C241" s="241">
        <v>28895.9</v>
      </c>
      <c r="D241" s="241">
        <v>45049.8</v>
      </c>
      <c r="E241" s="241">
        <v>48971.8</v>
      </c>
      <c r="F241" s="241">
        <v>20541.3</v>
      </c>
      <c r="G241" s="241">
        <v>80742.100000000006</v>
      </c>
      <c r="H241" s="241">
        <v>34283.300000000003</v>
      </c>
      <c r="I241" s="241">
        <v>26299.3</v>
      </c>
      <c r="J241" s="241">
        <v>20482</v>
      </c>
      <c r="K241" s="241">
        <v>42478.400000000001</v>
      </c>
      <c r="L241" s="241">
        <v>135598.70000000001</v>
      </c>
      <c r="M241" s="241">
        <v>93034.8</v>
      </c>
      <c r="N241" s="241">
        <v>49376</v>
      </c>
      <c r="O241" s="241">
        <v>21849.9</v>
      </c>
    </row>
    <row r="242" spans="1:16">
      <c r="A242" s="302"/>
      <c r="B242" s="240" t="s">
        <v>109</v>
      </c>
      <c r="C242" s="241">
        <v>0</v>
      </c>
      <c r="D242" s="241">
        <v>0</v>
      </c>
      <c r="E242" s="241">
        <v>539</v>
      </c>
      <c r="F242" s="241">
        <v>876.4</v>
      </c>
      <c r="G242" s="241">
        <v>186</v>
      </c>
      <c r="H242" s="241">
        <v>267</v>
      </c>
      <c r="I242" s="241">
        <v>0</v>
      </c>
      <c r="J242" s="241">
        <v>12</v>
      </c>
      <c r="K242" s="241">
        <v>139</v>
      </c>
      <c r="L242" s="241">
        <v>1073</v>
      </c>
      <c r="M242" s="241">
        <v>70</v>
      </c>
      <c r="N242" s="241">
        <v>0</v>
      </c>
      <c r="O242" s="241">
        <v>0</v>
      </c>
    </row>
    <row r="243" spans="1:16">
      <c r="A243" s="302"/>
      <c r="B243" s="240" t="s">
        <v>115</v>
      </c>
      <c r="C243" s="241">
        <v>0</v>
      </c>
      <c r="D243" s="241">
        <v>0</v>
      </c>
      <c r="E243" s="241">
        <v>0</v>
      </c>
      <c r="F243" s="241">
        <v>1.2</v>
      </c>
      <c r="G243" s="241">
        <v>0</v>
      </c>
      <c r="H243" s="241">
        <v>0</v>
      </c>
      <c r="I243" s="241">
        <v>0</v>
      </c>
      <c r="J243" s="241">
        <v>0</v>
      </c>
      <c r="K243" s="241">
        <v>1</v>
      </c>
      <c r="L243" s="241">
        <v>2</v>
      </c>
      <c r="M243" s="241">
        <v>4</v>
      </c>
      <c r="N243" s="241">
        <v>0</v>
      </c>
      <c r="O243" s="241">
        <v>1</v>
      </c>
    </row>
    <row r="244" spans="1:16">
      <c r="A244" s="302"/>
      <c r="B244" s="240" t="s">
        <v>113</v>
      </c>
      <c r="C244" s="241">
        <v>22840.2</v>
      </c>
      <c r="D244" s="241">
        <v>29699</v>
      </c>
      <c r="E244" s="241">
        <v>32260</v>
      </c>
      <c r="F244" s="241">
        <v>60128.2</v>
      </c>
      <c r="G244" s="241">
        <v>46371.3</v>
      </c>
      <c r="H244" s="241">
        <v>22347.8</v>
      </c>
      <c r="I244" s="241">
        <v>23301.1</v>
      </c>
      <c r="J244" s="241">
        <v>23437</v>
      </c>
      <c r="K244" s="241">
        <v>35473.1</v>
      </c>
      <c r="L244" s="241">
        <v>43074.400000000001</v>
      </c>
      <c r="M244" s="241">
        <v>53243.199999999997</v>
      </c>
      <c r="N244" s="241">
        <v>32334.2</v>
      </c>
      <c r="O244" s="241">
        <v>19451</v>
      </c>
    </row>
    <row r="245" spans="1:16">
      <c r="A245" s="303"/>
      <c r="B245" s="242" t="s">
        <v>0</v>
      </c>
      <c r="C245" s="244">
        <v>134765.5</v>
      </c>
      <c r="D245" s="244">
        <v>193587.20000000001</v>
      </c>
      <c r="E245" s="244">
        <v>205172.9</v>
      </c>
      <c r="F245" s="244">
        <v>198217.9</v>
      </c>
      <c r="G245" s="244">
        <v>268697.90000000002</v>
      </c>
      <c r="H245" s="244">
        <v>119658.6</v>
      </c>
      <c r="I245" s="244">
        <v>88879.4</v>
      </c>
      <c r="J245" s="244">
        <v>96111</v>
      </c>
      <c r="K245" s="244">
        <v>128508</v>
      </c>
      <c r="L245" s="244">
        <v>311078</v>
      </c>
      <c r="M245" s="244">
        <v>323314</v>
      </c>
      <c r="N245" s="244">
        <v>205758</v>
      </c>
      <c r="O245" s="244">
        <v>149824</v>
      </c>
    </row>
    <row r="246" spans="1:16">
      <c r="A246" s="301" t="s">
        <v>112</v>
      </c>
      <c r="B246" s="240" t="s">
        <v>110</v>
      </c>
      <c r="C246" s="241">
        <v>3814.9</v>
      </c>
      <c r="D246" s="241">
        <v>1862.6</v>
      </c>
      <c r="E246" s="241">
        <v>1673.1</v>
      </c>
      <c r="F246" s="241">
        <v>843.6</v>
      </c>
      <c r="G246" s="241">
        <v>591.9</v>
      </c>
      <c r="H246" s="241">
        <v>683.9</v>
      </c>
      <c r="I246" s="241">
        <v>266</v>
      </c>
      <c r="J246" s="241">
        <v>248</v>
      </c>
      <c r="K246" s="241">
        <v>93</v>
      </c>
      <c r="L246" s="241">
        <v>66</v>
      </c>
      <c r="M246" s="241">
        <v>123</v>
      </c>
      <c r="N246" s="241">
        <v>152</v>
      </c>
      <c r="O246" s="241">
        <v>154</v>
      </c>
    </row>
    <row r="247" spans="1:16">
      <c r="A247" s="302"/>
      <c r="B247" s="240" t="s">
        <v>25</v>
      </c>
      <c r="C247" s="241">
        <v>30904.9</v>
      </c>
      <c r="D247" s="241">
        <v>27837.599999999999</v>
      </c>
      <c r="E247" s="241">
        <v>11548.4</v>
      </c>
      <c r="F247" s="241">
        <v>12672</v>
      </c>
      <c r="G247" s="241">
        <v>10439.5</v>
      </c>
      <c r="H247" s="241">
        <v>17734.400000000001</v>
      </c>
      <c r="I247" s="241">
        <v>10455</v>
      </c>
      <c r="J247" s="241">
        <v>7191</v>
      </c>
      <c r="K247" s="241">
        <v>7535.7</v>
      </c>
      <c r="L247" s="241">
        <v>7025.7</v>
      </c>
      <c r="M247" s="241">
        <v>5966.1</v>
      </c>
      <c r="N247" s="241">
        <v>27645.5</v>
      </c>
      <c r="O247" s="241">
        <v>18699.7</v>
      </c>
    </row>
    <row r="248" spans="1:16">
      <c r="A248" s="302"/>
      <c r="B248" s="240" t="s">
        <v>117</v>
      </c>
      <c r="C248" s="241">
        <v>78.3</v>
      </c>
      <c r="D248" s="241">
        <v>96.8</v>
      </c>
      <c r="E248" s="241">
        <v>106.4</v>
      </c>
      <c r="F248" s="241">
        <v>969.2</v>
      </c>
      <c r="G248" s="241">
        <v>218.3</v>
      </c>
      <c r="H248" s="241">
        <v>130.30000000000001</v>
      </c>
      <c r="I248" s="241">
        <v>302</v>
      </c>
      <c r="J248" s="241">
        <v>798</v>
      </c>
      <c r="K248" s="241">
        <v>753.6</v>
      </c>
      <c r="L248" s="241">
        <v>507</v>
      </c>
      <c r="M248" s="241">
        <v>490</v>
      </c>
      <c r="N248" s="241">
        <v>2170</v>
      </c>
      <c r="O248" s="241">
        <v>1014</v>
      </c>
    </row>
    <row r="249" spans="1:16">
      <c r="A249" s="302"/>
      <c r="B249" s="240" t="s">
        <v>111</v>
      </c>
      <c r="C249" s="241">
        <v>59133.4</v>
      </c>
      <c r="D249" s="241">
        <v>28735.200000000001</v>
      </c>
      <c r="E249" s="241">
        <v>26206.5</v>
      </c>
      <c r="F249" s="241">
        <v>37655</v>
      </c>
      <c r="G249" s="241">
        <v>34537.4</v>
      </c>
      <c r="H249" s="241">
        <v>46367.6</v>
      </c>
      <c r="I249" s="241">
        <v>52908</v>
      </c>
      <c r="J249" s="241">
        <v>66283</v>
      </c>
      <c r="K249" s="241">
        <v>39389.699999999997</v>
      </c>
      <c r="L249" s="241">
        <v>21162.5</v>
      </c>
      <c r="M249" s="241">
        <v>27694.799999999999</v>
      </c>
      <c r="N249" s="241">
        <v>55738</v>
      </c>
      <c r="O249" s="241">
        <v>28968.400000000001</v>
      </c>
    </row>
    <row r="250" spans="1:16">
      <c r="A250" s="302"/>
      <c r="B250" s="240" t="s">
        <v>114</v>
      </c>
      <c r="C250" s="241">
        <v>5558</v>
      </c>
      <c r="D250" s="241">
        <v>5033.8999999999996</v>
      </c>
      <c r="E250" s="241">
        <v>16242.7</v>
      </c>
      <c r="F250" s="241">
        <v>33849.300000000003</v>
      </c>
      <c r="G250" s="241">
        <v>3140.7</v>
      </c>
      <c r="H250" s="241">
        <v>4484.5</v>
      </c>
      <c r="I250" s="241">
        <v>8236.7000000000007</v>
      </c>
      <c r="J250" s="241">
        <v>13648</v>
      </c>
      <c r="K250" s="241">
        <v>12105</v>
      </c>
      <c r="L250" s="241">
        <v>3300.1</v>
      </c>
      <c r="M250" s="241">
        <v>1620.1</v>
      </c>
      <c r="N250" s="241">
        <v>6361</v>
      </c>
      <c r="O250" s="241">
        <v>8108</v>
      </c>
    </row>
    <row r="251" spans="1:16">
      <c r="A251" s="302"/>
      <c r="B251" s="240" t="s">
        <v>21</v>
      </c>
      <c r="C251" s="241">
        <v>2931.3</v>
      </c>
      <c r="D251" s="241">
        <v>3139.3</v>
      </c>
      <c r="E251" s="241">
        <v>5014.3999999999996</v>
      </c>
      <c r="F251" s="241">
        <v>9426.5</v>
      </c>
      <c r="G251" s="241">
        <v>19023.8</v>
      </c>
      <c r="H251" s="241">
        <v>13296.6</v>
      </c>
      <c r="I251" s="241">
        <v>13611</v>
      </c>
      <c r="J251" s="241">
        <v>13179</v>
      </c>
      <c r="K251" s="241">
        <v>9573</v>
      </c>
      <c r="L251" s="241">
        <v>7480.7</v>
      </c>
      <c r="M251" s="241">
        <v>2791</v>
      </c>
      <c r="N251" s="241">
        <v>9936.7999999999993</v>
      </c>
      <c r="O251" s="241">
        <v>12439.1</v>
      </c>
    </row>
    <row r="252" spans="1:16">
      <c r="A252" s="302"/>
      <c r="B252" s="240" t="s">
        <v>109</v>
      </c>
      <c r="C252" s="241">
        <v>0</v>
      </c>
      <c r="D252" s="241">
        <v>0</v>
      </c>
      <c r="E252" s="241">
        <v>0</v>
      </c>
      <c r="F252" s="241">
        <v>0</v>
      </c>
      <c r="G252" s="241">
        <v>0</v>
      </c>
      <c r="H252" s="241">
        <v>160.1</v>
      </c>
      <c r="I252" s="241">
        <v>0</v>
      </c>
      <c r="J252" s="241">
        <v>0</v>
      </c>
      <c r="K252" s="241">
        <v>17</v>
      </c>
      <c r="L252" s="241">
        <v>105</v>
      </c>
      <c r="M252" s="241">
        <v>87.8</v>
      </c>
      <c r="N252" s="241">
        <v>0</v>
      </c>
      <c r="O252" s="241">
        <v>0</v>
      </c>
    </row>
    <row r="253" spans="1:16">
      <c r="A253" s="302"/>
      <c r="B253" s="240" t="s">
        <v>118</v>
      </c>
      <c r="C253" s="241">
        <v>36.200000000000003</v>
      </c>
      <c r="D253" s="241">
        <v>0</v>
      </c>
      <c r="E253" s="241">
        <v>0</v>
      </c>
      <c r="F253" s="241">
        <v>0</v>
      </c>
      <c r="G253" s="241">
        <v>0</v>
      </c>
      <c r="H253" s="241">
        <v>0</v>
      </c>
      <c r="I253" s="241">
        <v>0</v>
      </c>
      <c r="J253" s="241">
        <v>0</v>
      </c>
      <c r="K253" s="241">
        <v>0</v>
      </c>
      <c r="L253" s="241">
        <v>0</v>
      </c>
      <c r="M253" s="241">
        <v>0</v>
      </c>
      <c r="N253" s="241">
        <v>0</v>
      </c>
      <c r="O253" s="241">
        <v>0</v>
      </c>
      <c r="P253" s="269"/>
    </row>
    <row r="254" spans="1:16">
      <c r="A254" s="302"/>
      <c r="B254" s="240" t="s">
        <v>115</v>
      </c>
      <c r="C254" s="241">
        <v>0</v>
      </c>
      <c r="D254" s="241">
        <v>0</v>
      </c>
      <c r="E254" s="241">
        <v>0</v>
      </c>
      <c r="F254" s="241">
        <v>57.6</v>
      </c>
      <c r="G254" s="241">
        <v>0</v>
      </c>
      <c r="H254" s="241">
        <v>0</v>
      </c>
      <c r="I254" s="241">
        <v>0</v>
      </c>
      <c r="J254" s="241">
        <v>0</v>
      </c>
      <c r="K254" s="241">
        <v>101</v>
      </c>
      <c r="L254" s="241">
        <v>0</v>
      </c>
      <c r="M254" s="241">
        <v>0</v>
      </c>
      <c r="N254" s="241">
        <v>35</v>
      </c>
      <c r="O254" s="241">
        <v>43.5</v>
      </c>
    </row>
    <row r="255" spans="1:16">
      <c r="A255" s="302"/>
      <c r="B255" s="240" t="s">
        <v>113</v>
      </c>
      <c r="C255" s="241">
        <v>4368.3</v>
      </c>
      <c r="D255" s="241">
        <v>1421.7</v>
      </c>
      <c r="E255" s="241">
        <v>1496.4</v>
      </c>
      <c r="F255" s="241">
        <v>30140.7</v>
      </c>
      <c r="G255" s="241">
        <v>1658.4</v>
      </c>
      <c r="H255" s="241">
        <v>5844.4</v>
      </c>
      <c r="I255" s="241">
        <v>6180</v>
      </c>
      <c r="J255" s="241">
        <v>12053</v>
      </c>
      <c r="K255" s="241">
        <v>5032</v>
      </c>
      <c r="L255" s="241">
        <v>2862</v>
      </c>
      <c r="M255" s="241">
        <v>3441.2</v>
      </c>
      <c r="N255" s="241">
        <v>8686.7000000000007</v>
      </c>
      <c r="O255" s="241">
        <v>17149.3</v>
      </c>
    </row>
    <row r="256" spans="1:16">
      <c r="A256" s="303"/>
      <c r="B256" s="242" t="s">
        <v>0</v>
      </c>
      <c r="C256" s="244">
        <v>106825.3</v>
      </c>
      <c r="D256" s="244">
        <v>68127.100000000006</v>
      </c>
      <c r="E256" s="244">
        <v>62287.9</v>
      </c>
      <c r="F256" s="244">
        <v>125613.9</v>
      </c>
      <c r="G256" s="244">
        <v>69610</v>
      </c>
      <c r="H256" s="244">
        <v>88701.8</v>
      </c>
      <c r="I256" s="244">
        <v>91958.7</v>
      </c>
      <c r="J256" s="244">
        <v>113400</v>
      </c>
      <c r="K256" s="244">
        <v>74600</v>
      </c>
      <c r="L256" s="244">
        <v>42509</v>
      </c>
      <c r="M256" s="244">
        <v>42214</v>
      </c>
      <c r="N256" s="244">
        <v>110725</v>
      </c>
      <c r="O256" s="244">
        <v>86576</v>
      </c>
    </row>
    <row r="257" spans="1:16">
      <c r="A257" s="283"/>
      <c r="B257" s="242" t="s">
        <v>0</v>
      </c>
      <c r="C257" s="279">
        <f>C245+C256</f>
        <v>241590.8</v>
      </c>
      <c r="D257" s="279">
        <f t="shared" ref="D257:O257" si="11">D245+D256</f>
        <v>261714.30000000002</v>
      </c>
      <c r="E257" s="279">
        <f t="shared" si="11"/>
        <v>267460.8</v>
      </c>
      <c r="F257" s="279">
        <f t="shared" si="11"/>
        <v>323831.8</v>
      </c>
      <c r="G257" s="279">
        <f t="shared" si="11"/>
        <v>338307.9</v>
      </c>
      <c r="H257" s="279">
        <f t="shared" si="11"/>
        <v>208360.40000000002</v>
      </c>
      <c r="I257" s="279">
        <f t="shared" si="11"/>
        <v>180838.09999999998</v>
      </c>
      <c r="J257" s="279">
        <f t="shared" si="11"/>
        <v>209511</v>
      </c>
      <c r="K257" s="279">
        <f t="shared" si="11"/>
        <v>203108</v>
      </c>
      <c r="L257" s="279">
        <f t="shared" si="11"/>
        <v>353587</v>
      </c>
      <c r="M257" s="279">
        <f t="shared" si="11"/>
        <v>365528</v>
      </c>
      <c r="N257" s="279">
        <f t="shared" si="11"/>
        <v>316483</v>
      </c>
      <c r="O257" s="279">
        <f t="shared" si="11"/>
        <v>236400</v>
      </c>
    </row>
    <row r="259" spans="1:16">
      <c r="A259" s="239" t="s">
        <v>162</v>
      </c>
      <c r="B259" s="310" t="s">
        <v>62</v>
      </c>
      <c r="C259" s="307"/>
      <c r="D259" s="307"/>
      <c r="E259" s="307"/>
      <c r="F259" s="307"/>
      <c r="G259" s="307"/>
      <c r="H259" s="307"/>
      <c r="K259" s="274"/>
      <c r="L259" s="274"/>
      <c r="M259" s="274"/>
      <c r="N259" s="274"/>
      <c r="O259" s="274"/>
      <c r="P259" s="274"/>
    </row>
    <row r="260" spans="1:16">
      <c r="A260" s="239" t="s">
        <v>124</v>
      </c>
      <c r="B260" s="288" t="s">
        <v>280</v>
      </c>
      <c r="C260" s="288" t="s">
        <v>282</v>
      </c>
      <c r="D260" s="288" t="s">
        <v>285</v>
      </c>
      <c r="E260" s="288" t="s">
        <v>286</v>
      </c>
      <c r="F260" s="288" t="s">
        <v>288</v>
      </c>
      <c r="G260" s="288" t="s">
        <v>290</v>
      </c>
      <c r="H260" s="290" t="s">
        <v>293</v>
      </c>
      <c r="K260" s="288" t="s">
        <v>308</v>
      </c>
      <c r="L260" s="288" t="s">
        <v>312</v>
      </c>
      <c r="M260" s="288" t="s">
        <v>321</v>
      </c>
      <c r="N260" s="288" t="s">
        <v>323</v>
      </c>
      <c r="O260" s="288" t="s">
        <v>328</v>
      </c>
      <c r="P260" s="288" t="s">
        <v>331</v>
      </c>
    </row>
    <row r="261" spans="1:16">
      <c r="A261" s="214" t="s">
        <v>31</v>
      </c>
      <c r="B261" s="289"/>
      <c r="C261" s="289"/>
      <c r="D261" s="289"/>
      <c r="E261" s="289"/>
      <c r="F261" s="289"/>
      <c r="G261" s="289"/>
      <c r="H261" s="289"/>
      <c r="K261" s="277"/>
      <c r="L261" s="275"/>
      <c r="M261" s="275"/>
      <c r="N261" s="284"/>
      <c r="O261" s="284"/>
      <c r="P261" s="289"/>
    </row>
    <row r="262" spans="1:16">
      <c r="A262" s="240" t="s">
        <v>167</v>
      </c>
      <c r="B262" s="215">
        <v>49.9181099762</v>
      </c>
      <c r="C262" s="215">
        <v>55.2966282378</v>
      </c>
      <c r="D262" s="215">
        <v>54.333319799999998</v>
      </c>
      <c r="E262" s="215">
        <v>44.3319517057</v>
      </c>
      <c r="F262" s="215">
        <v>50.296903697399998</v>
      </c>
      <c r="G262" s="215">
        <v>42.143515635299998</v>
      </c>
      <c r="H262" s="215">
        <v>24.623747891899999</v>
      </c>
      <c r="K262" s="215">
        <v>15.2646585274</v>
      </c>
      <c r="L262" s="215">
        <v>22.042028284800001</v>
      </c>
      <c r="M262" s="215">
        <v>36.538630534200003</v>
      </c>
      <c r="N262" s="215">
        <v>40.010839338799997</v>
      </c>
      <c r="O262" s="215">
        <v>35.719467202899999</v>
      </c>
      <c r="P262" s="215">
        <v>40.409313405900001</v>
      </c>
    </row>
    <row r="263" spans="1:16">
      <c r="A263" s="240" t="s">
        <v>168</v>
      </c>
      <c r="B263" s="215">
        <v>29.2391219121</v>
      </c>
      <c r="C263" s="215">
        <v>31.411177049999999</v>
      </c>
      <c r="D263" s="215">
        <v>22.723224253800002</v>
      </c>
      <c r="E263" s="215">
        <v>14.034865488599999</v>
      </c>
      <c r="F263" s="215">
        <v>31.3201179428</v>
      </c>
      <c r="G263" s="215">
        <v>25.394216690099999</v>
      </c>
      <c r="H263" s="215"/>
    </row>
    <row r="265" spans="1:16">
      <c r="C265" s="135" t="str">
        <f>MID(C267,6,1)</f>
        <v>S</v>
      </c>
      <c r="D265" s="135" t="str">
        <f t="shared" ref="D265:O265" si="12">MID(D267,6,1)</f>
        <v>O</v>
      </c>
      <c r="E265" s="135" t="str">
        <f t="shared" si="12"/>
        <v>N</v>
      </c>
      <c r="F265" s="135" t="str">
        <f t="shared" si="12"/>
        <v>D</v>
      </c>
      <c r="G265" s="135" t="str">
        <f t="shared" si="12"/>
        <v>E</v>
      </c>
      <c r="H265" s="135" t="str">
        <f t="shared" si="12"/>
        <v>F</v>
      </c>
      <c r="I265" s="135" t="str">
        <f t="shared" si="12"/>
        <v>M</v>
      </c>
      <c r="J265" s="135" t="str">
        <f t="shared" si="12"/>
        <v>A</v>
      </c>
      <c r="K265" s="135" t="str">
        <f t="shared" si="12"/>
        <v>M</v>
      </c>
      <c r="L265" s="135" t="str">
        <f t="shared" si="12"/>
        <v>J</v>
      </c>
      <c r="M265" s="135" t="str">
        <f t="shared" si="12"/>
        <v>J</v>
      </c>
      <c r="N265" s="135" t="str">
        <f t="shared" si="12"/>
        <v>A</v>
      </c>
      <c r="O265" s="135" t="str">
        <f t="shared" si="12"/>
        <v>S</v>
      </c>
    </row>
    <row r="266" spans="1:16">
      <c r="A266" s="214"/>
      <c r="B266" s="214" t="s">
        <v>31</v>
      </c>
      <c r="C266" s="308" t="s">
        <v>173</v>
      </c>
      <c r="D266" s="309"/>
      <c r="E266" s="309"/>
      <c r="F266" s="309"/>
      <c r="G266" s="309"/>
      <c r="H266" s="309"/>
      <c r="I266" s="309"/>
      <c r="J266" s="309"/>
      <c r="K266" s="309"/>
      <c r="L266" s="309"/>
      <c r="M266" s="309"/>
      <c r="N266" s="309"/>
      <c r="O266" s="309"/>
    </row>
    <row r="267" spans="1:16">
      <c r="A267" s="214"/>
      <c r="B267" s="239" t="s">
        <v>124</v>
      </c>
      <c r="C267" s="288" t="s">
        <v>280</v>
      </c>
      <c r="D267" s="288" t="s">
        <v>282</v>
      </c>
      <c r="E267" s="288" t="s">
        <v>285</v>
      </c>
      <c r="F267" s="288" t="s">
        <v>286</v>
      </c>
      <c r="G267" s="288" t="s">
        <v>288</v>
      </c>
      <c r="H267" s="288" t="s">
        <v>290</v>
      </c>
      <c r="I267" s="288" t="s">
        <v>293</v>
      </c>
      <c r="J267" s="288" t="s">
        <v>308</v>
      </c>
      <c r="K267" s="288" t="s">
        <v>312</v>
      </c>
      <c r="L267" s="288" t="s">
        <v>321</v>
      </c>
      <c r="M267" s="288" t="s">
        <v>323</v>
      </c>
      <c r="N267" s="288" t="s">
        <v>328</v>
      </c>
      <c r="O267" s="288" t="s">
        <v>331</v>
      </c>
    </row>
    <row r="268" spans="1:16">
      <c r="A268" s="214" t="s">
        <v>164</v>
      </c>
      <c r="B268" s="214" t="s">
        <v>165</v>
      </c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289"/>
    </row>
    <row r="269" spans="1:16">
      <c r="A269" s="318" t="s">
        <v>108</v>
      </c>
      <c r="B269" s="240" t="s">
        <v>110</v>
      </c>
      <c r="C269" s="241">
        <v>0</v>
      </c>
      <c r="D269" s="241">
        <v>2142</v>
      </c>
      <c r="E269" s="241">
        <v>1990</v>
      </c>
      <c r="F269" s="241">
        <v>480</v>
      </c>
      <c r="G269" s="241">
        <v>8420</v>
      </c>
      <c r="H269" s="241">
        <v>555</v>
      </c>
      <c r="I269" s="241">
        <v>7260</v>
      </c>
      <c r="J269" s="241">
        <v>0</v>
      </c>
      <c r="K269" s="241">
        <v>2649.6</v>
      </c>
      <c r="L269" s="241">
        <v>3060</v>
      </c>
      <c r="M269" s="241">
        <v>3178</v>
      </c>
      <c r="N269" s="241">
        <v>1050</v>
      </c>
      <c r="O269" s="241">
        <v>10238</v>
      </c>
    </row>
    <row r="270" spans="1:16">
      <c r="A270" s="302"/>
      <c r="B270" s="240" t="s">
        <v>25</v>
      </c>
      <c r="C270" s="241">
        <v>1521.8</v>
      </c>
      <c r="D270" s="241">
        <v>2403.6999999999998</v>
      </c>
      <c r="E270" s="241">
        <v>6178.7</v>
      </c>
      <c r="F270" s="241">
        <v>20442.599999999999</v>
      </c>
      <c r="G270" s="241">
        <v>30910.7</v>
      </c>
      <c r="H270" s="241">
        <v>10252.6</v>
      </c>
      <c r="I270" s="241">
        <v>20800.5</v>
      </c>
      <c r="J270" s="241">
        <v>9541.2999999999993</v>
      </c>
      <c r="K270" s="241">
        <v>9736.2000000000007</v>
      </c>
      <c r="L270" s="241">
        <v>15134.9</v>
      </c>
      <c r="M270" s="241">
        <v>12853.9</v>
      </c>
      <c r="N270" s="241">
        <v>63281</v>
      </c>
      <c r="O270" s="241">
        <v>128800.8</v>
      </c>
    </row>
    <row r="271" spans="1:16">
      <c r="A271" s="302"/>
      <c r="B271" s="240" t="s">
        <v>117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0</v>
      </c>
      <c r="O271" s="241">
        <v>0</v>
      </c>
    </row>
    <row r="272" spans="1:16">
      <c r="A272" s="302"/>
      <c r="B272" s="240" t="s">
        <v>111</v>
      </c>
      <c r="C272" s="241">
        <v>407.7</v>
      </c>
      <c r="D272" s="241">
        <v>557.79999999999995</v>
      </c>
      <c r="E272" s="241">
        <v>123</v>
      </c>
      <c r="F272" s="241">
        <v>860.7</v>
      </c>
      <c r="G272" s="241">
        <v>268</v>
      </c>
      <c r="H272" s="241">
        <v>288.2</v>
      </c>
      <c r="I272" s="241">
        <v>100</v>
      </c>
      <c r="J272" s="241">
        <v>636</v>
      </c>
      <c r="K272" s="241">
        <v>1745.1</v>
      </c>
      <c r="L272" s="241">
        <v>2490.6999999999998</v>
      </c>
      <c r="M272" s="241">
        <v>133.1</v>
      </c>
      <c r="N272" s="241">
        <v>2200</v>
      </c>
      <c r="O272" s="241">
        <v>57.3</v>
      </c>
    </row>
    <row r="273" spans="1:15">
      <c r="A273" s="302"/>
      <c r="B273" s="240" t="s">
        <v>120</v>
      </c>
      <c r="C273" s="241">
        <v>1996.9</v>
      </c>
      <c r="D273" s="241">
        <v>729</v>
      </c>
      <c r="E273" s="241">
        <v>256</v>
      </c>
      <c r="F273" s="241">
        <v>364.9</v>
      </c>
      <c r="G273" s="241">
        <v>0</v>
      </c>
      <c r="H273" s="241">
        <v>0</v>
      </c>
      <c r="I273" s="241">
        <v>224</v>
      </c>
      <c r="J273" s="241">
        <v>60</v>
      </c>
      <c r="K273" s="241">
        <v>0</v>
      </c>
      <c r="L273" s="241">
        <v>411.1</v>
      </c>
      <c r="M273" s="241">
        <v>0</v>
      </c>
      <c r="N273" s="241">
        <v>0</v>
      </c>
      <c r="O273" s="241">
        <v>1627</v>
      </c>
    </row>
    <row r="274" spans="1:15">
      <c r="A274" s="302"/>
      <c r="B274" s="240" t="s">
        <v>114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302"/>
      <c r="B275" s="240" t="s">
        <v>21</v>
      </c>
      <c r="C275" s="241">
        <v>704.6</v>
      </c>
      <c r="D275" s="241">
        <v>1220</v>
      </c>
      <c r="E275" s="241">
        <v>0</v>
      </c>
      <c r="F275" s="241">
        <v>0</v>
      </c>
      <c r="G275" s="241">
        <v>577.4</v>
      </c>
      <c r="H275" s="241">
        <v>0</v>
      </c>
      <c r="I275" s="241">
        <v>0</v>
      </c>
      <c r="J275" s="241">
        <v>0</v>
      </c>
      <c r="K275" s="241">
        <v>334.1</v>
      </c>
      <c r="L275" s="241">
        <v>0</v>
      </c>
      <c r="M275" s="241">
        <v>91.7</v>
      </c>
      <c r="N275" s="241">
        <v>188.1</v>
      </c>
      <c r="O275" s="241">
        <v>176.6</v>
      </c>
    </row>
    <row r="276" spans="1:15">
      <c r="A276" s="302"/>
      <c r="B276" s="240" t="s">
        <v>118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0</v>
      </c>
    </row>
    <row r="277" spans="1:15">
      <c r="A277" s="302"/>
      <c r="B277" s="240" t="s">
        <v>115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2"/>
      <c r="B278" s="240" t="s">
        <v>116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2"/>
      <c r="B279" s="240" t="s">
        <v>113</v>
      </c>
      <c r="C279" s="241">
        <v>1776.1</v>
      </c>
      <c r="D279" s="241">
        <v>154.4</v>
      </c>
      <c r="E279" s="241">
        <v>528.79999999999995</v>
      </c>
      <c r="F279" s="241">
        <v>1941.3</v>
      </c>
      <c r="G279" s="241">
        <v>42.2</v>
      </c>
      <c r="H279" s="241">
        <v>841.9</v>
      </c>
      <c r="I279" s="241">
        <v>4781.3999999999996</v>
      </c>
      <c r="J279" s="241">
        <v>2816.9</v>
      </c>
      <c r="K279" s="241">
        <v>1316.2</v>
      </c>
      <c r="L279" s="241">
        <v>685.4</v>
      </c>
      <c r="M279" s="241">
        <v>0</v>
      </c>
      <c r="N279" s="241">
        <v>916.7</v>
      </c>
      <c r="O279" s="241">
        <v>209.8</v>
      </c>
    </row>
    <row r="280" spans="1:15">
      <c r="A280" s="303"/>
      <c r="B280" s="242" t="s">
        <v>0</v>
      </c>
      <c r="C280" s="244">
        <v>6407.1</v>
      </c>
      <c r="D280" s="244">
        <v>7206.9</v>
      </c>
      <c r="E280" s="244">
        <v>9076.5</v>
      </c>
      <c r="F280" s="244">
        <v>24089.5</v>
      </c>
      <c r="G280" s="244">
        <v>40218.300000000003</v>
      </c>
      <c r="H280" s="244">
        <v>11937.7</v>
      </c>
      <c r="I280" s="244">
        <v>33165.9</v>
      </c>
      <c r="J280" s="244">
        <v>13054.2</v>
      </c>
      <c r="K280" s="244">
        <v>15781.2</v>
      </c>
      <c r="L280" s="244">
        <v>21782.1</v>
      </c>
      <c r="M280" s="244">
        <v>16256.7</v>
      </c>
      <c r="N280" s="244">
        <v>67635.8</v>
      </c>
      <c r="O280" s="244">
        <v>141109.5</v>
      </c>
    </row>
    <row r="281" spans="1:15">
      <c r="A281" s="317" t="s">
        <v>112</v>
      </c>
      <c r="B281" s="240" t="s">
        <v>110</v>
      </c>
      <c r="C281" s="241">
        <v>0</v>
      </c>
      <c r="D281" s="241">
        <v>274.3</v>
      </c>
      <c r="E281" s="241">
        <v>0</v>
      </c>
      <c r="F281" s="241">
        <v>0</v>
      </c>
      <c r="G281" s="241">
        <v>0</v>
      </c>
      <c r="H281" s="241">
        <v>0</v>
      </c>
      <c r="I281" s="241">
        <v>0</v>
      </c>
      <c r="J281" s="241">
        <v>0</v>
      </c>
      <c r="K281" s="241">
        <v>0</v>
      </c>
      <c r="L281" s="241">
        <v>0</v>
      </c>
      <c r="M281" s="241">
        <v>0</v>
      </c>
      <c r="N281" s="241">
        <v>0</v>
      </c>
      <c r="O281" s="241">
        <v>0</v>
      </c>
    </row>
    <row r="282" spans="1:15">
      <c r="A282" s="302"/>
      <c r="B282" s="240" t="s">
        <v>25</v>
      </c>
      <c r="C282" s="241">
        <v>2003.8</v>
      </c>
      <c r="D282" s="241">
        <v>15310.9</v>
      </c>
      <c r="E282" s="241">
        <v>600</v>
      </c>
      <c r="F282" s="241">
        <v>0</v>
      </c>
      <c r="G282" s="241">
        <v>0</v>
      </c>
      <c r="H282" s="241">
        <v>0</v>
      </c>
      <c r="I282" s="241">
        <v>0</v>
      </c>
      <c r="J282" s="241">
        <v>0</v>
      </c>
      <c r="K282" s="241">
        <v>520</v>
      </c>
      <c r="L282" s="241">
        <v>8320.6</v>
      </c>
      <c r="M282" s="241">
        <v>3526.6</v>
      </c>
      <c r="N282" s="241">
        <v>6424.4</v>
      </c>
      <c r="O282" s="241">
        <v>4734</v>
      </c>
    </row>
    <row r="283" spans="1:15">
      <c r="A283" s="302"/>
      <c r="B283" s="240" t="s">
        <v>117</v>
      </c>
      <c r="C283" s="241">
        <v>480.6</v>
      </c>
      <c r="D283" s="241">
        <v>2199.5</v>
      </c>
      <c r="E283" s="241">
        <v>290.89999999999998</v>
      </c>
      <c r="F283" s="241">
        <v>66</v>
      </c>
      <c r="G283" s="241">
        <v>13.8</v>
      </c>
      <c r="H283" s="241">
        <v>0</v>
      </c>
      <c r="I283" s="241">
        <v>132.9</v>
      </c>
      <c r="J283" s="241">
        <v>0</v>
      </c>
      <c r="K283" s="241">
        <v>398.7</v>
      </c>
      <c r="L283" s="241">
        <v>532.5</v>
      </c>
      <c r="M283" s="241">
        <v>2136.1</v>
      </c>
      <c r="N283" s="241">
        <v>1632</v>
      </c>
      <c r="O283" s="241">
        <v>2991.4</v>
      </c>
    </row>
    <row r="284" spans="1:15">
      <c r="A284" s="302"/>
      <c r="B284" s="240" t="s">
        <v>111</v>
      </c>
      <c r="C284" s="241">
        <v>1308.7</v>
      </c>
      <c r="D284" s="241">
        <v>5123.2</v>
      </c>
      <c r="E284" s="241">
        <v>6727.7</v>
      </c>
      <c r="F284" s="241">
        <v>13968.1</v>
      </c>
      <c r="G284" s="241">
        <v>11574.5</v>
      </c>
      <c r="H284" s="241">
        <v>11798.2</v>
      </c>
      <c r="I284" s="241">
        <v>10732.4</v>
      </c>
      <c r="J284" s="241">
        <v>6311.1</v>
      </c>
      <c r="K284" s="241">
        <v>3208</v>
      </c>
      <c r="L284" s="241">
        <v>1797.8</v>
      </c>
      <c r="M284" s="241">
        <v>3089.7</v>
      </c>
      <c r="N284" s="241">
        <v>6769.5</v>
      </c>
      <c r="O284" s="241">
        <v>5082.6000000000004</v>
      </c>
    </row>
    <row r="285" spans="1:15">
      <c r="A285" s="302"/>
      <c r="B285" s="240" t="s">
        <v>114</v>
      </c>
      <c r="C285" s="241">
        <v>19069.400000000001</v>
      </c>
      <c r="D285" s="241">
        <v>7894.3</v>
      </c>
      <c r="E285" s="241">
        <v>1121.0999999999999</v>
      </c>
      <c r="F285" s="241">
        <v>1844.7</v>
      </c>
      <c r="G285" s="241">
        <v>1255.7</v>
      </c>
      <c r="H285" s="241">
        <v>360.9</v>
      </c>
      <c r="I285" s="241">
        <v>5808.3</v>
      </c>
      <c r="J285" s="241">
        <v>429.6</v>
      </c>
      <c r="K285" s="241">
        <v>12396.3</v>
      </c>
      <c r="L285" s="241">
        <v>27746.3</v>
      </c>
      <c r="M285" s="241">
        <v>32962.800000000003</v>
      </c>
      <c r="N285" s="241">
        <v>32546.799999999999</v>
      </c>
      <c r="O285" s="241">
        <v>34919.199999999997</v>
      </c>
    </row>
    <row r="286" spans="1:15">
      <c r="A286" s="302"/>
      <c r="B286" s="240" t="s">
        <v>21</v>
      </c>
      <c r="C286" s="241">
        <v>129.69999999999999</v>
      </c>
      <c r="D286" s="241">
        <v>324.39999999999998</v>
      </c>
      <c r="E286" s="241">
        <v>272.60000000000002</v>
      </c>
      <c r="F286" s="241">
        <v>7917.4</v>
      </c>
      <c r="G286" s="241">
        <v>0</v>
      </c>
      <c r="H286" s="241">
        <v>0</v>
      </c>
      <c r="I286" s="241">
        <v>350.7</v>
      </c>
      <c r="J286" s="241">
        <v>2</v>
      </c>
      <c r="K286" s="241">
        <v>41.7</v>
      </c>
      <c r="L286" s="241">
        <v>146.69999999999999</v>
      </c>
      <c r="M286" s="241">
        <v>457</v>
      </c>
      <c r="N286" s="241">
        <v>161.30000000000001</v>
      </c>
      <c r="O286" s="241">
        <v>974.6</v>
      </c>
    </row>
    <row r="287" spans="1:15">
      <c r="A287" s="302"/>
      <c r="B287" s="240" t="s">
        <v>122</v>
      </c>
      <c r="C287" s="241">
        <v>0</v>
      </c>
      <c r="D287" s="241">
        <v>0</v>
      </c>
      <c r="E287" s="241">
        <v>0</v>
      </c>
      <c r="F287" s="241">
        <v>0</v>
      </c>
      <c r="G287" s="241">
        <v>313</v>
      </c>
      <c r="H287" s="241">
        <v>0</v>
      </c>
      <c r="I287" s="241">
        <v>0</v>
      </c>
      <c r="J287" s="241">
        <v>0</v>
      </c>
      <c r="K287" s="241">
        <v>0</v>
      </c>
      <c r="L287" s="241">
        <v>0</v>
      </c>
      <c r="M287" s="241">
        <v>0</v>
      </c>
      <c r="N287" s="241">
        <v>0</v>
      </c>
      <c r="O287" s="241">
        <v>0</v>
      </c>
    </row>
    <row r="288" spans="1:15">
      <c r="A288" s="302"/>
      <c r="B288" s="240" t="s">
        <v>118</v>
      </c>
      <c r="C288" s="241">
        <v>113.5</v>
      </c>
      <c r="D288" s="241">
        <v>365.6</v>
      </c>
      <c r="E288" s="241">
        <v>7.6</v>
      </c>
      <c r="F288" s="241">
        <v>0</v>
      </c>
      <c r="G288" s="241">
        <v>0</v>
      </c>
      <c r="H288" s="241">
        <v>0</v>
      </c>
      <c r="I288" s="241">
        <v>98.7</v>
      </c>
      <c r="J288" s="241">
        <v>0</v>
      </c>
      <c r="K288" s="241">
        <v>256.7</v>
      </c>
      <c r="L288" s="241">
        <v>300.2</v>
      </c>
      <c r="M288" s="241">
        <v>1325.6</v>
      </c>
      <c r="N288" s="241">
        <v>1318.2</v>
      </c>
      <c r="O288" s="241">
        <v>1593</v>
      </c>
    </row>
    <row r="289" spans="1:17">
      <c r="A289" s="302"/>
      <c r="B289" s="240" t="s">
        <v>123</v>
      </c>
      <c r="C289" s="241">
        <v>0</v>
      </c>
      <c r="D289" s="241">
        <v>0</v>
      </c>
      <c r="E289" s="241">
        <v>12.5</v>
      </c>
      <c r="F289" s="241">
        <v>0</v>
      </c>
      <c r="G289" s="241">
        <v>0</v>
      </c>
      <c r="H289" s="241">
        <v>0</v>
      </c>
      <c r="I289" s="241">
        <v>0</v>
      </c>
      <c r="J289" s="241">
        <v>0</v>
      </c>
      <c r="K289" s="241">
        <v>0</v>
      </c>
      <c r="L289" s="241">
        <v>0</v>
      </c>
      <c r="M289" s="241">
        <v>0</v>
      </c>
      <c r="N289" s="241">
        <v>30.1</v>
      </c>
      <c r="O289" s="241">
        <v>0</v>
      </c>
    </row>
    <row r="290" spans="1:17">
      <c r="A290" s="302"/>
      <c r="B290" s="240" t="s">
        <v>115</v>
      </c>
      <c r="C290" s="241">
        <v>2</v>
      </c>
      <c r="D290" s="241">
        <v>33.299999999999997</v>
      </c>
      <c r="E290" s="241">
        <v>0.4</v>
      </c>
      <c r="F290" s="241">
        <v>0</v>
      </c>
      <c r="G290" s="241">
        <v>0</v>
      </c>
      <c r="H290" s="241">
        <v>0</v>
      </c>
      <c r="I290" s="241">
        <v>2.1</v>
      </c>
      <c r="J290" s="241">
        <v>0</v>
      </c>
      <c r="K290" s="241">
        <v>0.8</v>
      </c>
      <c r="L290" s="241">
        <v>250.5</v>
      </c>
      <c r="M290" s="241">
        <v>38.1</v>
      </c>
      <c r="N290" s="241">
        <v>404.6</v>
      </c>
      <c r="O290" s="241">
        <v>127.6</v>
      </c>
    </row>
    <row r="291" spans="1:17">
      <c r="A291" s="302"/>
      <c r="B291" s="240" t="s">
        <v>116</v>
      </c>
      <c r="C291" s="241">
        <v>0</v>
      </c>
      <c r="D291" s="241">
        <v>39.299999999999997</v>
      </c>
      <c r="E291" s="241">
        <v>0</v>
      </c>
      <c r="F291" s="241">
        <v>0</v>
      </c>
      <c r="G291" s="241">
        <v>0</v>
      </c>
      <c r="H291" s="241">
        <v>0</v>
      </c>
      <c r="I291" s="241">
        <v>0</v>
      </c>
      <c r="J291" s="241">
        <v>0</v>
      </c>
      <c r="K291" s="241">
        <v>0</v>
      </c>
      <c r="L291" s="241">
        <v>1972.6</v>
      </c>
      <c r="M291" s="241">
        <v>15</v>
      </c>
      <c r="N291" s="241">
        <v>2687.6</v>
      </c>
      <c r="O291" s="241">
        <v>75.400000000000006</v>
      </c>
    </row>
    <row r="292" spans="1:17">
      <c r="A292" s="302"/>
      <c r="B292" s="240" t="s">
        <v>113</v>
      </c>
      <c r="C292" s="241">
        <v>0</v>
      </c>
      <c r="D292" s="241">
        <v>259.10000000000002</v>
      </c>
      <c r="E292" s="241">
        <v>84</v>
      </c>
      <c r="F292" s="241">
        <v>46.9</v>
      </c>
      <c r="G292" s="241">
        <v>240.1</v>
      </c>
      <c r="H292" s="241">
        <v>358.6</v>
      </c>
      <c r="I292" s="241">
        <v>152.1</v>
      </c>
      <c r="J292" s="241">
        <v>1049.5</v>
      </c>
      <c r="K292" s="241">
        <v>340.4</v>
      </c>
      <c r="L292" s="241">
        <v>219.1</v>
      </c>
      <c r="M292" s="241">
        <v>0</v>
      </c>
      <c r="N292" s="241">
        <v>0</v>
      </c>
      <c r="O292" s="241">
        <v>456.5</v>
      </c>
      <c r="Q292" s="60">
        <f>(SUM(O280,O293)/SUM(C280,C293)-1)*100</f>
        <v>550.73725724043516</v>
      </c>
    </row>
    <row r="293" spans="1:17">
      <c r="A293" s="303"/>
      <c r="B293" s="242" t="s">
        <v>0</v>
      </c>
      <c r="C293" s="244">
        <v>23107.7</v>
      </c>
      <c r="D293" s="244">
        <v>31823.9</v>
      </c>
      <c r="E293" s="244">
        <v>9116.7999999999993</v>
      </c>
      <c r="F293" s="244">
        <v>23843.1</v>
      </c>
      <c r="G293" s="244">
        <v>13397.1</v>
      </c>
      <c r="H293" s="244">
        <v>12517.7</v>
      </c>
      <c r="I293" s="244">
        <v>17277.2</v>
      </c>
      <c r="J293" s="244">
        <v>7792.2</v>
      </c>
      <c r="K293" s="244">
        <v>17162.599999999999</v>
      </c>
      <c r="L293" s="244">
        <v>41286.300000000003</v>
      </c>
      <c r="M293" s="244">
        <v>43550.9</v>
      </c>
      <c r="N293" s="244">
        <v>51974.5</v>
      </c>
      <c r="O293" s="244">
        <v>50954.3</v>
      </c>
    </row>
    <row r="299" spans="1:17">
      <c r="A299" s="261" t="s">
        <v>273</v>
      </c>
      <c r="B299" s="261" t="s">
        <v>315</v>
      </c>
      <c r="C299" s="262"/>
      <c r="D299" s="262"/>
      <c r="E299" s="262"/>
      <c r="F299" s="262"/>
      <c r="G299" s="262"/>
      <c r="H299" s="262"/>
    </row>
    <row r="300" spans="1:17">
      <c r="A300" s="214" t="s">
        <v>31</v>
      </c>
      <c r="B300" s="310" t="s">
        <v>316</v>
      </c>
      <c r="C300" s="307"/>
      <c r="D300" s="307"/>
      <c r="E300" s="307"/>
      <c r="F300" s="307"/>
      <c r="G300" s="307"/>
      <c r="H300" s="307"/>
    </row>
    <row r="301" spans="1:17">
      <c r="A301" s="214" t="s">
        <v>124</v>
      </c>
      <c r="B301" s="288" t="s">
        <v>293</v>
      </c>
      <c r="C301" s="288" t="s">
        <v>308</v>
      </c>
      <c r="D301" s="288" t="s">
        <v>312</v>
      </c>
      <c r="E301" s="288" t="s">
        <v>321</v>
      </c>
      <c r="F301" s="288" t="s">
        <v>323</v>
      </c>
      <c r="G301" s="288" t="s">
        <v>328</v>
      </c>
      <c r="H301" s="288" t="s">
        <v>331</v>
      </c>
    </row>
    <row r="302" spans="1:17">
      <c r="A302" s="262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  <c r="H302" s="215">
        <v>40.409313405900001</v>
      </c>
    </row>
    <row r="306" spans="1:14">
      <c r="B306" s="135" t="str">
        <f>MID(B308,6,1)</f>
        <v>S</v>
      </c>
      <c r="C306" s="135" t="str">
        <f t="shared" ref="C306:N306" si="13">MID(C308,6,1)</f>
        <v>O</v>
      </c>
      <c r="D306" s="135" t="str">
        <f t="shared" si="13"/>
        <v>N</v>
      </c>
      <c r="E306" s="135" t="str">
        <f t="shared" si="13"/>
        <v>D</v>
      </c>
      <c r="F306" s="135" t="str">
        <f t="shared" si="13"/>
        <v>E</v>
      </c>
      <c r="G306" s="135" t="str">
        <f t="shared" si="13"/>
        <v>F</v>
      </c>
      <c r="H306" s="135" t="str">
        <f t="shared" si="13"/>
        <v>M</v>
      </c>
      <c r="I306" s="135" t="str">
        <f t="shared" si="13"/>
        <v>A</v>
      </c>
      <c r="J306" s="135" t="str">
        <f t="shared" si="13"/>
        <v>M</v>
      </c>
      <c r="K306" s="135" t="str">
        <f t="shared" si="13"/>
        <v>J</v>
      </c>
      <c r="L306" s="135" t="str">
        <f t="shared" si="13"/>
        <v>J</v>
      </c>
      <c r="M306" s="135" t="str">
        <f t="shared" si="13"/>
        <v>A</v>
      </c>
      <c r="N306" s="135" t="str">
        <f t="shared" si="13"/>
        <v>S</v>
      </c>
    </row>
    <row r="307" spans="1:14">
      <c r="A307" s="214" t="s">
        <v>31</v>
      </c>
      <c r="B307" s="308" t="s">
        <v>85</v>
      </c>
      <c r="C307" s="309"/>
      <c r="D307" s="309"/>
      <c r="E307" s="309"/>
      <c r="F307" s="309"/>
      <c r="G307" s="309"/>
      <c r="H307" s="309"/>
      <c r="I307" s="309"/>
      <c r="J307" s="309"/>
      <c r="K307" s="309"/>
      <c r="L307" s="309"/>
      <c r="M307" s="309"/>
      <c r="N307" s="309"/>
    </row>
    <row r="308" spans="1:14">
      <c r="A308" s="239" t="s">
        <v>124</v>
      </c>
      <c r="B308" s="288" t="s">
        <v>280</v>
      </c>
      <c r="C308" s="288" t="s">
        <v>282</v>
      </c>
      <c r="D308" s="288" t="s">
        <v>285</v>
      </c>
      <c r="E308" s="288" t="s">
        <v>286</v>
      </c>
      <c r="F308" s="288" t="s">
        <v>288</v>
      </c>
      <c r="G308" s="288" t="s">
        <v>290</v>
      </c>
      <c r="H308" s="288" t="s">
        <v>293</v>
      </c>
      <c r="I308" s="288" t="s">
        <v>308</v>
      </c>
      <c r="J308" s="288" t="s">
        <v>312</v>
      </c>
      <c r="K308" s="288" t="s">
        <v>321</v>
      </c>
      <c r="L308" s="288" t="s">
        <v>323</v>
      </c>
      <c r="M308" s="288" t="s">
        <v>328</v>
      </c>
      <c r="N308" s="288" t="s">
        <v>331</v>
      </c>
    </row>
    <row r="309" spans="1:14">
      <c r="A309" s="214" t="s">
        <v>165</v>
      </c>
      <c r="B309" s="289"/>
      <c r="C309" s="289"/>
      <c r="D309" s="289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</row>
    <row r="310" spans="1:14">
      <c r="A310" s="240" t="s">
        <v>119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110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0</v>
      </c>
      <c r="C312" s="241">
        <v>25712.6</v>
      </c>
      <c r="D312" s="241">
        <v>8552.1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117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111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120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114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121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122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109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118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123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115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116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113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5">
      <c r="B340" s="155" t="s">
        <v>187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297" t="s">
        <v>21</v>
      </c>
      <c r="D341" s="297" t="s">
        <v>44</v>
      </c>
      <c r="E341" s="297" t="s">
        <v>45</v>
      </c>
      <c r="F341" s="297" t="s">
        <v>46</v>
      </c>
      <c r="G341" s="297" t="s">
        <v>25</v>
      </c>
      <c r="H341" s="297" t="s">
        <v>47</v>
      </c>
      <c r="I341" s="297" t="s">
        <v>48</v>
      </c>
      <c r="J341" s="297" t="s">
        <v>49</v>
      </c>
    </row>
    <row r="342" spans="1:10">
      <c r="A342" s="17"/>
      <c r="B342" s="17"/>
      <c r="C342" s="298"/>
      <c r="D342" s="298"/>
      <c r="E342" s="298"/>
      <c r="F342" s="298"/>
      <c r="G342" s="298"/>
      <c r="H342" s="298"/>
      <c r="I342" s="298"/>
      <c r="J342" s="298"/>
    </row>
    <row r="343" spans="1:10">
      <c r="A343" s="152" t="s">
        <v>10</v>
      </c>
      <c r="B343" s="18" t="s">
        <v>281</v>
      </c>
      <c r="C343" s="54">
        <v>33.426054705609644</v>
      </c>
      <c r="D343" s="54">
        <v>1.52990264255911</v>
      </c>
      <c r="E343" s="54">
        <v>0</v>
      </c>
      <c r="F343" s="54">
        <v>0</v>
      </c>
      <c r="G343" s="54">
        <v>35.326842837273993</v>
      </c>
      <c r="H343" s="54">
        <v>3.1757070004636074</v>
      </c>
      <c r="I343" s="55">
        <v>0</v>
      </c>
      <c r="J343" s="58">
        <v>26.541492814093647</v>
      </c>
    </row>
    <row r="344" spans="1:10">
      <c r="A344" s="152" t="s">
        <v>11</v>
      </c>
      <c r="B344" s="18" t="s">
        <v>283</v>
      </c>
      <c r="C344" s="54">
        <v>34.791386271870792</v>
      </c>
      <c r="D344" s="54">
        <v>1.9515477792732168</v>
      </c>
      <c r="E344" s="54">
        <v>0</v>
      </c>
      <c r="F344" s="54">
        <v>0</v>
      </c>
      <c r="G344" s="54">
        <v>25.011215791834907</v>
      </c>
      <c r="H344" s="54">
        <v>12.24764468371467</v>
      </c>
      <c r="I344" s="55">
        <v>0</v>
      </c>
      <c r="J344" s="58">
        <v>25.998205473306417</v>
      </c>
    </row>
    <row r="345" spans="1:10">
      <c r="A345" s="152" t="s">
        <v>12</v>
      </c>
      <c r="B345" s="18" t="s">
        <v>284</v>
      </c>
      <c r="C345" s="54">
        <v>34.979137691237838</v>
      </c>
      <c r="D345" s="54">
        <v>4.9374130737134907</v>
      </c>
      <c r="E345" s="54">
        <v>0</v>
      </c>
      <c r="F345" s="54">
        <v>0</v>
      </c>
      <c r="G345" s="54">
        <v>22.021325915623549</v>
      </c>
      <c r="H345" s="54">
        <v>3.8247566063977745</v>
      </c>
      <c r="I345" s="55">
        <v>0</v>
      </c>
      <c r="J345" s="58">
        <v>34.237366713027356</v>
      </c>
    </row>
    <row r="346" spans="1:10">
      <c r="A346" s="152" t="s">
        <v>13</v>
      </c>
      <c r="B346" s="18" t="s">
        <v>287</v>
      </c>
      <c r="C346" s="54">
        <v>30.327501121579175</v>
      </c>
      <c r="D346" s="54">
        <v>11.372812920592194</v>
      </c>
      <c r="E346" s="54">
        <v>0</v>
      </c>
      <c r="F346" s="54">
        <v>0.26917900403768508</v>
      </c>
      <c r="G346" s="54">
        <v>16.778824585015702</v>
      </c>
      <c r="H346" s="54">
        <v>6.9986541049798108</v>
      </c>
      <c r="I346" s="55">
        <v>0</v>
      </c>
      <c r="J346" s="58">
        <v>34.253028263795429</v>
      </c>
    </row>
    <row r="347" spans="1:10">
      <c r="A347" s="152" t="s">
        <v>5</v>
      </c>
      <c r="B347" s="18" t="s">
        <v>289</v>
      </c>
      <c r="C347" s="54">
        <v>41.004934948407353</v>
      </c>
      <c r="D347" s="54">
        <v>7.2005383580080755</v>
      </c>
      <c r="E347" s="54">
        <v>0</v>
      </c>
      <c r="F347" s="54">
        <v>0.13458950201884254</v>
      </c>
      <c r="G347" s="54">
        <v>21.220278151637505</v>
      </c>
      <c r="H347" s="54">
        <v>4.419021982951997</v>
      </c>
      <c r="I347" s="55">
        <v>0</v>
      </c>
      <c r="J347" s="58">
        <v>26.020637056976227</v>
      </c>
    </row>
    <row r="348" spans="1:10">
      <c r="A348" s="152" t="s">
        <v>6</v>
      </c>
      <c r="B348" s="18" t="s">
        <v>291</v>
      </c>
      <c r="C348" s="54">
        <v>50.287769784172667</v>
      </c>
      <c r="D348" s="54">
        <v>5.7074340527577938</v>
      </c>
      <c r="E348" s="54">
        <v>0</v>
      </c>
      <c r="F348" s="54">
        <v>0</v>
      </c>
      <c r="G348" s="54">
        <v>19.784172661870503</v>
      </c>
      <c r="H348" s="54">
        <v>5.8273381294964031</v>
      </c>
      <c r="I348" s="55">
        <v>0</v>
      </c>
      <c r="J348" s="58">
        <v>18.393285371702635</v>
      </c>
    </row>
    <row r="349" spans="1:10">
      <c r="A349" s="152" t="s">
        <v>7</v>
      </c>
      <c r="B349" s="18" t="s">
        <v>298</v>
      </c>
      <c r="C349" s="54">
        <v>49.202605570530096</v>
      </c>
      <c r="D349" s="54">
        <v>6.7273135669362079</v>
      </c>
      <c r="E349" s="54">
        <v>0</v>
      </c>
      <c r="F349" s="54">
        <v>0</v>
      </c>
      <c r="G349" s="54">
        <v>11.983378256963164</v>
      </c>
      <c r="H349" s="54">
        <v>0.53908355795148255</v>
      </c>
      <c r="I349" s="55">
        <v>0</v>
      </c>
      <c r="J349" s="58">
        <v>31.547619047619047</v>
      </c>
    </row>
    <row r="350" spans="1:10">
      <c r="A350" s="152" t="s">
        <v>8</v>
      </c>
      <c r="B350" s="18" t="s">
        <v>303</v>
      </c>
      <c r="C350" s="54">
        <v>36.555401019935104</v>
      </c>
      <c r="D350" s="54">
        <v>9.8748261474269814</v>
      </c>
      <c r="E350" s="54">
        <v>0</v>
      </c>
      <c r="F350" s="54">
        <v>0</v>
      </c>
      <c r="G350" s="54">
        <v>8.1363004172461757</v>
      </c>
      <c r="H350" s="54">
        <v>2.8975428836346779</v>
      </c>
      <c r="I350" s="55">
        <v>0</v>
      </c>
      <c r="J350" s="58">
        <v>42.535929531757063</v>
      </c>
    </row>
    <row r="351" spans="1:10">
      <c r="A351" s="152" t="s">
        <v>7</v>
      </c>
      <c r="B351" s="18" t="s">
        <v>313</v>
      </c>
      <c r="C351" s="54">
        <v>49.282189322566175</v>
      </c>
      <c r="D351" s="54">
        <v>10.206370569762226</v>
      </c>
      <c r="E351" s="54">
        <v>0</v>
      </c>
      <c r="F351" s="54">
        <v>0</v>
      </c>
      <c r="G351" s="54">
        <v>11.081202332884702</v>
      </c>
      <c r="H351" s="54">
        <v>0.13458950201884254</v>
      </c>
      <c r="I351" s="55">
        <v>0</v>
      </c>
      <c r="J351" s="58">
        <v>29.295648272768055</v>
      </c>
    </row>
    <row r="352" spans="1:10">
      <c r="A352" s="152" t="s">
        <v>9</v>
      </c>
      <c r="B352" s="18" t="s">
        <v>322</v>
      </c>
      <c r="C352" s="54">
        <v>45.155308298562815</v>
      </c>
      <c r="D352" s="54">
        <v>5.8878071395456644</v>
      </c>
      <c r="E352" s="54">
        <v>0</v>
      </c>
      <c r="F352" s="54">
        <v>0</v>
      </c>
      <c r="G352" s="54">
        <v>26.402410755679185</v>
      </c>
      <c r="H352" s="54">
        <v>0</v>
      </c>
      <c r="I352" s="55">
        <v>0</v>
      </c>
      <c r="J352" s="58">
        <v>22.554473806212336</v>
      </c>
    </row>
    <row r="353" spans="1:15">
      <c r="A353" s="152" t="s">
        <v>9</v>
      </c>
      <c r="B353" s="247" t="s">
        <v>325</v>
      </c>
      <c r="C353" s="54">
        <v>33.804396590399278</v>
      </c>
      <c r="D353" s="54">
        <v>3.4768954688200986</v>
      </c>
      <c r="E353" s="54">
        <v>0</v>
      </c>
      <c r="F353" s="54">
        <v>0</v>
      </c>
      <c r="G353" s="54">
        <v>42.687303723642891</v>
      </c>
      <c r="H353" s="54">
        <v>1.6823687752355316</v>
      </c>
      <c r="I353" s="54">
        <v>0</v>
      </c>
      <c r="J353" s="54">
        <v>18.349035441902199</v>
      </c>
    </row>
    <row r="354" spans="1:15">
      <c r="A354" s="152" t="s">
        <v>8</v>
      </c>
      <c r="B354" s="247" t="s">
        <v>329</v>
      </c>
      <c r="C354" s="54">
        <v>34.656796769851951</v>
      </c>
      <c r="D354" s="54">
        <v>5.3835800807537009</v>
      </c>
      <c r="E354" s="54">
        <v>0</v>
      </c>
      <c r="F354" s="54">
        <v>0</v>
      </c>
      <c r="G354" s="54">
        <v>29.138627187079408</v>
      </c>
      <c r="H354" s="54">
        <v>4.9125168236877519</v>
      </c>
      <c r="I354" s="54">
        <v>0</v>
      </c>
      <c r="J354" s="54">
        <v>25.90847913862719</v>
      </c>
    </row>
    <row r="355" spans="1:15">
      <c r="A355" s="153" t="s">
        <v>10</v>
      </c>
      <c r="B355" s="56" t="s">
        <v>379</v>
      </c>
      <c r="C355" s="57">
        <v>36.833565136764022</v>
      </c>
      <c r="D355" s="57">
        <v>9.4112192860454336</v>
      </c>
      <c r="E355" s="57">
        <v>0</v>
      </c>
      <c r="F355" s="57">
        <v>0.41724617524339358</v>
      </c>
      <c r="G355" s="57">
        <v>25.19703291608716</v>
      </c>
      <c r="H355" s="57">
        <v>5.563282336578582</v>
      </c>
      <c r="I355" s="57">
        <v>0</v>
      </c>
      <c r="J355" s="57">
        <v>22.577654149281408</v>
      </c>
    </row>
    <row r="360" spans="1:15">
      <c r="A360" s="214"/>
      <c r="B360" s="214" t="s">
        <v>124</v>
      </c>
      <c r="C360" s="288" t="s">
        <v>280</v>
      </c>
      <c r="D360" s="288" t="s">
        <v>282</v>
      </c>
      <c r="E360" s="288" t="s">
        <v>285</v>
      </c>
      <c r="F360" s="288" t="s">
        <v>286</v>
      </c>
      <c r="G360" s="288" t="s">
        <v>288</v>
      </c>
      <c r="H360" s="288" t="s">
        <v>290</v>
      </c>
      <c r="I360" s="288" t="s">
        <v>293</v>
      </c>
      <c r="J360" s="288" t="s">
        <v>308</v>
      </c>
      <c r="K360" s="288" t="s">
        <v>312</v>
      </c>
      <c r="L360" s="288" t="s">
        <v>321</v>
      </c>
      <c r="M360" s="288" t="s">
        <v>323</v>
      </c>
      <c r="N360" s="288" t="s">
        <v>328</v>
      </c>
      <c r="O360" s="288" t="s">
        <v>331</v>
      </c>
    </row>
    <row r="361" spans="1:15">
      <c r="A361" s="214"/>
      <c r="B361" s="214" t="s">
        <v>31</v>
      </c>
      <c r="C361" s="288" t="s">
        <v>272</v>
      </c>
      <c r="D361" s="288" t="s">
        <v>272</v>
      </c>
      <c r="E361" s="288" t="s">
        <v>272</v>
      </c>
      <c r="F361" s="288" t="s">
        <v>272</v>
      </c>
      <c r="G361" s="288" t="s">
        <v>272</v>
      </c>
      <c r="H361" s="288" t="s">
        <v>272</v>
      </c>
      <c r="I361" s="288" t="s">
        <v>272</v>
      </c>
      <c r="J361" s="288" t="s">
        <v>272</v>
      </c>
      <c r="K361" s="288" t="s">
        <v>272</v>
      </c>
      <c r="L361" s="288" t="s">
        <v>272</v>
      </c>
      <c r="M361" s="288" t="s">
        <v>272</v>
      </c>
      <c r="N361" s="288" t="s">
        <v>272</v>
      </c>
      <c r="O361" s="288" t="s">
        <v>272</v>
      </c>
    </row>
    <row r="362" spans="1:15">
      <c r="A362" s="214" t="s">
        <v>164</v>
      </c>
      <c r="B362" s="214" t="s">
        <v>273</v>
      </c>
      <c r="C362" s="289"/>
      <c r="D362" s="289"/>
      <c r="E362" s="289"/>
      <c r="F362" s="289"/>
      <c r="G362" s="289"/>
      <c r="H362" s="289"/>
      <c r="I362" s="289"/>
      <c r="J362" s="289"/>
      <c r="K362" s="289"/>
      <c r="L362" s="289"/>
      <c r="M362" s="289"/>
      <c r="N362" s="289"/>
      <c r="O362" s="289"/>
    </row>
    <row r="363" spans="1:15">
      <c r="A363" s="305" t="s">
        <v>108</v>
      </c>
      <c r="B363" s="240" t="s">
        <v>264</v>
      </c>
      <c r="C363" s="215">
        <v>79.6276626529</v>
      </c>
      <c r="D363" s="215">
        <v>94.939291769700006</v>
      </c>
      <c r="E363" s="215">
        <v>79.583340354699999</v>
      </c>
      <c r="F363" s="215">
        <v>70.783519491299998</v>
      </c>
      <c r="G363" s="215">
        <v>82.571699077999995</v>
      </c>
      <c r="H363" s="215">
        <v>74.016771199499999</v>
      </c>
      <c r="I363" s="215">
        <v>69.328448760599997</v>
      </c>
      <c r="J363" s="215">
        <v>70.477766133000003</v>
      </c>
      <c r="K363" s="215">
        <v>66.470122552199996</v>
      </c>
      <c r="L363" s="215">
        <v>72.682289687999997</v>
      </c>
      <c r="M363" s="215">
        <v>77.2642985313</v>
      </c>
      <c r="N363" s="215">
        <v>83.621371904900002</v>
      </c>
      <c r="O363" s="215">
        <v>76.806715394700007</v>
      </c>
    </row>
    <row r="364" spans="1:15">
      <c r="A364" s="302"/>
      <c r="B364" s="240" t="s">
        <v>265</v>
      </c>
      <c r="C364" s="215">
        <v>6.1617043479999998</v>
      </c>
      <c r="D364" s="215">
        <v>7.1356989842000003</v>
      </c>
      <c r="E364" s="215">
        <v>10.1362816848</v>
      </c>
      <c r="F364" s="215">
        <v>14.1765375159</v>
      </c>
      <c r="G364" s="215">
        <v>7.221390092</v>
      </c>
      <c r="H364" s="215">
        <v>7.5081212252</v>
      </c>
      <c r="I364" s="215">
        <v>7.6719758948000001</v>
      </c>
      <c r="J364" s="215">
        <v>8.2256635420999995</v>
      </c>
      <c r="K364" s="215">
        <v>7.2676989898000004</v>
      </c>
      <c r="L364" s="215">
        <v>8.1676430223000001</v>
      </c>
      <c r="M364" s="215">
        <v>7.8235343278</v>
      </c>
      <c r="N364" s="215">
        <v>7.5882339302000004</v>
      </c>
      <c r="O364" s="215">
        <v>8.9271791816999997</v>
      </c>
    </row>
    <row r="365" spans="1:15">
      <c r="A365" s="302"/>
      <c r="B365" s="240" t="s">
        <v>266</v>
      </c>
      <c r="C365" s="215">
        <v>45.140770041800003</v>
      </c>
      <c r="D365" s="215">
        <v>50.179593491299997</v>
      </c>
      <c r="E365" s="215">
        <v>46.350588822200002</v>
      </c>
      <c r="F365" s="215">
        <v>35.809814197400001</v>
      </c>
      <c r="G365" s="215">
        <v>44.908773556900002</v>
      </c>
      <c r="H365" s="215">
        <v>38.5221324408</v>
      </c>
      <c r="I365" s="215">
        <v>32.614345674500001</v>
      </c>
      <c r="J365" s="215">
        <v>22.2030908453</v>
      </c>
      <c r="K365" s="215">
        <v>23.175307143800001</v>
      </c>
      <c r="L365" s="215">
        <v>34.681040398599997</v>
      </c>
      <c r="M365" s="215">
        <v>38.7775060309</v>
      </c>
      <c r="N365" s="215">
        <v>38.595920901299998</v>
      </c>
      <c r="O365" s="215">
        <v>42.414120448600002</v>
      </c>
    </row>
    <row r="366" spans="1:15">
      <c r="A366" s="302"/>
      <c r="B366" s="240" t="s">
        <v>16</v>
      </c>
      <c r="C366" s="215">
        <v>49.9181099762</v>
      </c>
      <c r="D366" s="215">
        <v>55.2966282378</v>
      </c>
      <c r="E366" s="215">
        <v>54.333319799999998</v>
      </c>
      <c r="F366" s="215">
        <v>44.3319517057</v>
      </c>
      <c r="G366" s="215">
        <v>50.296903697399998</v>
      </c>
      <c r="H366" s="215">
        <v>42.143515635299998</v>
      </c>
      <c r="I366" s="215">
        <v>33.985626942300001</v>
      </c>
      <c r="J366" s="215">
        <v>23.562669249700001</v>
      </c>
      <c r="K366" s="215">
        <v>28.2885768216</v>
      </c>
      <c r="L366" s="215">
        <v>38.956062562500001</v>
      </c>
      <c r="M366" s="215">
        <v>41.635778396399999</v>
      </c>
      <c r="N366" s="215">
        <v>41.658885831900001</v>
      </c>
      <c r="O366" s="215">
        <v>46.631690650400003</v>
      </c>
    </row>
    <row r="367" spans="1:15">
      <c r="A367" s="302"/>
      <c r="B367" s="240" t="s">
        <v>267</v>
      </c>
      <c r="C367" s="215">
        <v>51.367710571899998</v>
      </c>
      <c r="D367" s="215">
        <v>56.653760923500002</v>
      </c>
      <c r="E367" s="215">
        <v>56.425058677899997</v>
      </c>
      <c r="F367" s="215">
        <v>40.265648287300003</v>
      </c>
      <c r="G367" s="215">
        <v>50.409112745400002</v>
      </c>
      <c r="H367" s="215">
        <v>42.388015613900002</v>
      </c>
      <c r="I367" s="215">
        <v>36.970186245699999</v>
      </c>
      <c r="J367" s="215">
        <v>24.8459701614</v>
      </c>
      <c r="K367" s="215">
        <v>28.454226634699999</v>
      </c>
      <c r="L367" s="215">
        <v>38.668877592299999</v>
      </c>
      <c r="M367" s="215">
        <v>42.295844468600002</v>
      </c>
      <c r="N367" s="215">
        <v>42.570763981900001</v>
      </c>
      <c r="O367" s="215">
        <v>48.973209134299999</v>
      </c>
    </row>
    <row r="368" spans="1:15">
      <c r="A368" s="302"/>
      <c r="B368" s="240" t="s">
        <v>268</v>
      </c>
      <c r="C368" s="216" t="s">
        <v>97</v>
      </c>
      <c r="D368" s="216" t="s">
        <v>97</v>
      </c>
      <c r="E368" s="216" t="s">
        <v>97</v>
      </c>
      <c r="F368" s="216" t="s">
        <v>97</v>
      </c>
      <c r="G368" s="216" t="s">
        <v>97</v>
      </c>
      <c r="H368" s="216" t="s">
        <v>97</v>
      </c>
      <c r="I368" s="216" t="s">
        <v>97</v>
      </c>
      <c r="J368" s="216" t="s">
        <v>97</v>
      </c>
      <c r="K368" s="216" t="s">
        <v>97</v>
      </c>
      <c r="L368" s="216" t="s">
        <v>97</v>
      </c>
      <c r="M368" s="216" t="s">
        <v>97</v>
      </c>
      <c r="N368" s="216" t="s">
        <v>97</v>
      </c>
      <c r="O368" s="216" t="s">
        <v>97</v>
      </c>
    </row>
    <row r="369" spans="1:16">
      <c r="A369" s="302"/>
      <c r="B369" s="240" t="s">
        <v>269</v>
      </c>
      <c r="C369" s="215">
        <v>89.727529175599997</v>
      </c>
      <c r="D369" s="215">
        <v>117.5647471147</v>
      </c>
      <c r="E369" s="215">
        <v>173.30639123009999</v>
      </c>
      <c r="F369" s="215">
        <v>105.926155794</v>
      </c>
      <c r="G369" s="215">
        <v>148.698341551</v>
      </c>
      <c r="H369" s="215">
        <v>141.0360571969</v>
      </c>
      <c r="I369" s="215">
        <v>96.154126979799997</v>
      </c>
      <c r="J369" s="215">
        <v>100.3272479355</v>
      </c>
      <c r="K369" s="215">
        <v>94.270366638799999</v>
      </c>
      <c r="L369" s="215">
        <v>108.5845350081</v>
      </c>
      <c r="M369" s="215">
        <v>184.68228361230001</v>
      </c>
      <c r="N369" s="215">
        <v>176.0720778049</v>
      </c>
      <c r="O369" s="215">
        <v>157.29326189939999</v>
      </c>
      <c r="P369" s="60">
        <f>(O369/C369-1)*100</f>
        <v>75.301006663820445</v>
      </c>
    </row>
    <row r="370" spans="1:16">
      <c r="A370" s="302"/>
      <c r="B370" s="240" t="s">
        <v>270</v>
      </c>
      <c r="C370" s="216" t="s">
        <v>97</v>
      </c>
      <c r="D370" s="215">
        <v>23.8211938894</v>
      </c>
      <c r="E370" s="215">
        <v>6.4646542953999999</v>
      </c>
      <c r="F370" s="216" t="s">
        <v>97</v>
      </c>
      <c r="G370" s="216" t="s">
        <v>97</v>
      </c>
      <c r="H370" s="216" t="s">
        <v>97</v>
      </c>
      <c r="I370" s="216" t="s">
        <v>97</v>
      </c>
      <c r="J370" s="216" t="s">
        <v>97</v>
      </c>
      <c r="K370" s="216" t="s">
        <v>97</v>
      </c>
      <c r="L370" s="216" t="s">
        <v>97</v>
      </c>
      <c r="M370" s="216" t="s">
        <v>97</v>
      </c>
      <c r="N370" s="216" t="s">
        <v>97</v>
      </c>
      <c r="O370" s="216" t="s">
        <v>97</v>
      </c>
    </row>
    <row r="371" spans="1:16">
      <c r="A371" s="303"/>
      <c r="B371" s="240" t="s">
        <v>271</v>
      </c>
      <c r="C371" s="215">
        <v>19.197290322600001</v>
      </c>
      <c r="D371" s="215">
        <v>26.521149999999999</v>
      </c>
      <c r="E371" s="215">
        <v>32.639168539300002</v>
      </c>
      <c r="F371" s="215">
        <v>36.945399999999999</v>
      </c>
      <c r="G371" s="215">
        <v>47.618554216900002</v>
      </c>
      <c r="H371" s="215">
        <v>30.024000000000001</v>
      </c>
      <c r="I371" s="215">
        <v>24.135779816500001</v>
      </c>
      <c r="J371" s="216" t="s">
        <v>97</v>
      </c>
      <c r="K371" s="216" t="s">
        <v>97</v>
      </c>
      <c r="L371" s="216" t="s">
        <v>97</v>
      </c>
      <c r="M371" s="216" t="s">
        <v>97</v>
      </c>
      <c r="N371" s="216" t="s">
        <v>97</v>
      </c>
      <c r="O371" s="215">
        <v>45.691417142900001</v>
      </c>
    </row>
    <row r="372" spans="1:16">
      <c r="A372" s="301" t="s">
        <v>112</v>
      </c>
      <c r="B372" s="240" t="s">
        <v>264</v>
      </c>
      <c r="C372" s="215">
        <v>40.588541761599998</v>
      </c>
      <c r="D372" s="215">
        <v>46.569191081</v>
      </c>
      <c r="E372" s="215">
        <v>40.029961334900001</v>
      </c>
      <c r="F372" s="215">
        <v>31.518503603999999</v>
      </c>
      <c r="G372" s="215">
        <v>40.145056849299998</v>
      </c>
      <c r="H372" s="215">
        <v>34.889660995299998</v>
      </c>
      <c r="I372" s="215">
        <v>26.4821392405</v>
      </c>
      <c r="J372" s="215">
        <v>16.942672728400002</v>
      </c>
      <c r="K372" s="215">
        <v>20.098804550400001</v>
      </c>
      <c r="L372" s="215">
        <v>29.1310690022</v>
      </c>
      <c r="M372" s="215">
        <v>34.5802106971</v>
      </c>
      <c r="N372" s="215">
        <v>35.661521116099998</v>
      </c>
      <c r="O372" s="215">
        <v>40.431379108199998</v>
      </c>
    </row>
    <row r="373" spans="1:16">
      <c r="A373" s="302"/>
      <c r="B373" s="240" t="s">
        <v>265</v>
      </c>
      <c r="C373" s="216" t="s">
        <v>97</v>
      </c>
      <c r="D373" s="216" t="s">
        <v>97</v>
      </c>
      <c r="E373" s="216" t="s">
        <v>97</v>
      </c>
      <c r="F373" s="216" t="s">
        <v>97</v>
      </c>
      <c r="G373" s="216" t="s">
        <v>97</v>
      </c>
      <c r="H373" s="216" t="s">
        <v>97</v>
      </c>
      <c r="I373" s="216" t="s">
        <v>97</v>
      </c>
      <c r="J373" s="216" t="s">
        <v>97</v>
      </c>
      <c r="K373" s="216" t="s">
        <v>97</v>
      </c>
      <c r="L373" s="216" t="s">
        <v>97</v>
      </c>
      <c r="M373" s="216" t="s">
        <v>97</v>
      </c>
      <c r="N373" s="216" t="s">
        <v>97</v>
      </c>
      <c r="O373" s="216" t="s">
        <v>97</v>
      </c>
    </row>
    <row r="374" spans="1:16">
      <c r="A374" s="302"/>
      <c r="B374" s="240" t="s">
        <v>266</v>
      </c>
      <c r="C374" s="215">
        <v>33.468067867400002</v>
      </c>
      <c r="D374" s="215">
        <v>37.896432389200001</v>
      </c>
      <c r="E374" s="215">
        <v>35.808596891400001</v>
      </c>
      <c r="F374" s="215">
        <v>29.499786643499998</v>
      </c>
      <c r="G374" s="215">
        <v>36.986360982999997</v>
      </c>
      <c r="H374" s="215">
        <v>27.985248008399999</v>
      </c>
      <c r="I374" s="215">
        <v>21.560182145500001</v>
      </c>
      <c r="J374" s="215">
        <v>11.765537587100001</v>
      </c>
      <c r="K374" s="215">
        <v>17.574793466999999</v>
      </c>
      <c r="L374" s="215">
        <v>25.900861049700001</v>
      </c>
      <c r="M374" s="215">
        <v>28.7260205157</v>
      </c>
      <c r="N374" s="215">
        <v>29.100856350099999</v>
      </c>
      <c r="O374" s="215">
        <v>34.666283473</v>
      </c>
    </row>
    <row r="375" spans="1:16">
      <c r="A375" s="302"/>
      <c r="B375" s="240" t="s">
        <v>16</v>
      </c>
      <c r="C375" s="215">
        <v>29.2391219121</v>
      </c>
      <c r="D375" s="215">
        <v>31.411177049999999</v>
      </c>
      <c r="E375" s="215">
        <v>22.723224253800002</v>
      </c>
      <c r="F375" s="215">
        <v>14.034865488599999</v>
      </c>
      <c r="G375" s="215">
        <v>31.3201179428</v>
      </c>
      <c r="H375" s="215">
        <v>25.394216690099999</v>
      </c>
      <c r="I375" s="215">
        <v>15.5831730586</v>
      </c>
      <c r="J375" s="215">
        <v>8.3511343236000002</v>
      </c>
      <c r="K375" s="215">
        <v>11.2819826997</v>
      </c>
      <c r="L375" s="215">
        <v>18.5587561251</v>
      </c>
      <c r="M375" s="215">
        <v>27.2926209104</v>
      </c>
      <c r="N375" s="215">
        <v>24.9934294878</v>
      </c>
      <c r="O375" s="215">
        <v>30.193354740299998</v>
      </c>
    </row>
    <row r="376" spans="1:16">
      <c r="A376" s="302"/>
      <c r="B376" s="240" t="s">
        <v>267</v>
      </c>
      <c r="C376" s="215">
        <v>27.325484678799999</v>
      </c>
      <c r="D376" s="215">
        <v>32.376397600099999</v>
      </c>
      <c r="E376" s="215">
        <v>26.9131393935</v>
      </c>
      <c r="F376" s="215">
        <v>14.5645464766</v>
      </c>
      <c r="G376" s="215">
        <v>30.039364250999999</v>
      </c>
      <c r="H376" s="215">
        <v>21.994219051999998</v>
      </c>
      <c r="I376" s="215">
        <v>16.0766152966</v>
      </c>
      <c r="J376" s="215">
        <v>6.9169248604</v>
      </c>
      <c r="K376" s="215">
        <v>9.9078850529999993</v>
      </c>
      <c r="L376" s="215">
        <v>15.037596134599999</v>
      </c>
      <c r="M376" s="215">
        <v>22.721473034700001</v>
      </c>
      <c r="N376" s="215">
        <v>23.3057373207</v>
      </c>
      <c r="O376" s="215">
        <v>25.5109853491</v>
      </c>
    </row>
    <row r="377" spans="1:16">
      <c r="A377" s="302"/>
      <c r="B377" s="240" t="s">
        <v>268</v>
      </c>
      <c r="C377" s="216" t="s">
        <v>97</v>
      </c>
      <c r="D377" s="216" t="s">
        <v>97</v>
      </c>
      <c r="E377" s="216" t="s">
        <v>97</v>
      </c>
      <c r="F377" s="216" t="s">
        <v>97</v>
      </c>
      <c r="G377" s="216" t="s">
        <v>97</v>
      </c>
      <c r="H377" s="216" t="s">
        <v>97</v>
      </c>
      <c r="I377" s="216" t="s">
        <v>97</v>
      </c>
      <c r="J377" s="216" t="s">
        <v>97</v>
      </c>
      <c r="K377" s="216" t="s">
        <v>97</v>
      </c>
      <c r="L377" s="216" t="s">
        <v>97</v>
      </c>
      <c r="M377" s="216" t="s">
        <v>97</v>
      </c>
      <c r="N377" s="216" t="s">
        <v>97</v>
      </c>
      <c r="O377" s="216" t="s">
        <v>97</v>
      </c>
    </row>
    <row r="378" spans="1:16">
      <c r="A378" s="302"/>
      <c r="B378" s="240" t="s">
        <v>269</v>
      </c>
      <c r="C378" s="215">
        <v>3.8801808540999998</v>
      </c>
      <c r="D378" s="215">
        <v>16.541141322800001</v>
      </c>
      <c r="E378" s="215">
        <v>18.3187747311</v>
      </c>
      <c r="F378" s="215">
        <v>11.2049753768</v>
      </c>
      <c r="G378" s="215">
        <v>15.4197220833</v>
      </c>
      <c r="H378" s="215">
        <v>14.2611092179</v>
      </c>
      <c r="I378" s="215">
        <v>10.061406509399999</v>
      </c>
      <c r="J378" s="215">
        <v>6.3608141542999999</v>
      </c>
      <c r="K378" s="215">
        <v>8.5414757679999997</v>
      </c>
      <c r="L378" s="215">
        <v>2.3726943107</v>
      </c>
      <c r="M378" s="215">
        <v>2.2543893812000002</v>
      </c>
      <c r="N378" s="215">
        <v>3.3266666843000001</v>
      </c>
      <c r="O378" s="215">
        <v>3.7537606316000001</v>
      </c>
    </row>
    <row r="379" spans="1:16">
      <c r="A379" s="302"/>
      <c r="B379" s="240" t="s">
        <v>270</v>
      </c>
      <c r="C379" s="216" t="s">
        <v>97</v>
      </c>
      <c r="D379" s="216" t="s">
        <v>97</v>
      </c>
      <c r="E379" s="216" t="s">
        <v>97</v>
      </c>
      <c r="F379" s="216" t="s">
        <v>97</v>
      </c>
      <c r="G379" s="216" t="s">
        <v>97</v>
      </c>
      <c r="H379" s="216" t="s">
        <v>97</v>
      </c>
      <c r="I379" s="216" t="s">
        <v>97</v>
      </c>
      <c r="J379" s="216" t="s">
        <v>97</v>
      </c>
      <c r="K379" s="216" t="s">
        <v>97</v>
      </c>
      <c r="L379" s="216" t="s">
        <v>97</v>
      </c>
      <c r="M379" s="216" t="s">
        <v>97</v>
      </c>
      <c r="N379" s="216" t="s">
        <v>97</v>
      </c>
      <c r="O379" s="216" t="s">
        <v>97</v>
      </c>
    </row>
    <row r="380" spans="1:16">
      <c r="A380" s="303"/>
      <c r="B380" s="240" t="s">
        <v>271</v>
      </c>
      <c r="C380" s="215">
        <v>58.4250163934</v>
      </c>
      <c r="D380" s="215">
        <v>72.082837209299996</v>
      </c>
      <c r="E380" s="215">
        <v>66.022242152499999</v>
      </c>
      <c r="F380" s="215">
        <v>43.813028846199998</v>
      </c>
      <c r="G380" s="215">
        <v>53.207705696200001</v>
      </c>
      <c r="H380" s="215">
        <v>41.237406143299999</v>
      </c>
      <c r="I380" s="215">
        <v>11.1363636364</v>
      </c>
      <c r="J380" s="216" t="s">
        <v>97</v>
      </c>
      <c r="K380" s="216" t="s">
        <v>97</v>
      </c>
      <c r="L380" s="216" t="s">
        <v>97</v>
      </c>
      <c r="M380" s="216" t="s">
        <v>97</v>
      </c>
      <c r="N380" s="216" t="s">
        <v>97</v>
      </c>
      <c r="O380" s="215">
        <v>34.264988558399999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7" spans="3:1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</row>
    <row r="388" spans="3:1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</row>
    <row r="391" spans="3:1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3:1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657" ht="37.5" customHeight="1"/>
    <row r="658" ht="37.5" customHeight="1"/>
  </sheetData>
  <mergeCells count="42"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1:A293"/>
    <mergeCell ref="A269:A280"/>
    <mergeCell ref="H341:H342"/>
    <mergeCell ref="E341:E342"/>
    <mergeCell ref="F341:F342"/>
    <mergeCell ref="G341:G342"/>
    <mergeCell ref="B259:H259"/>
    <mergeCell ref="B300:H300"/>
    <mergeCell ref="A246:A256"/>
    <mergeCell ref="A236:A245"/>
    <mergeCell ref="B4:AB4"/>
    <mergeCell ref="B5:AB5"/>
    <mergeCell ref="C185:O185"/>
    <mergeCell ref="C233:O233"/>
    <mergeCell ref="B177:N177"/>
    <mergeCell ref="B97:C97"/>
    <mergeCell ref="B41:N41"/>
    <mergeCell ref="B65:B66"/>
    <mergeCell ref="H65:H66"/>
    <mergeCell ref="J65:J66"/>
    <mergeCell ref="B223:N223"/>
    <mergeCell ref="I65:I66"/>
    <mergeCell ref="G65:G66"/>
    <mergeCell ref="A188:A204"/>
    <mergeCell ref="B118:C118"/>
    <mergeCell ref="C130:O130"/>
    <mergeCell ref="F65:F66"/>
    <mergeCell ref="A205:A221"/>
    <mergeCell ref="D97:E116"/>
    <mergeCell ref="C65:C66"/>
    <mergeCell ref="D65:D66"/>
    <mergeCell ref="E65:E66"/>
    <mergeCell ref="A140:A149"/>
    <mergeCell ref="A133:A139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zoomScale="106" zoomScaleNormal="106" workbookViewId="0">
      <selection activeCell="P77" sqref="P77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245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S</v>
      </c>
      <c r="D3" s="101" t="str">
        <f t="shared" ref="D3:O3" si="0">MID(D4,6,1)</f>
        <v>O</v>
      </c>
      <c r="E3" s="101" t="str">
        <f t="shared" si="0"/>
        <v>N</v>
      </c>
      <c r="F3" s="101" t="str">
        <f t="shared" si="0"/>
        <v>D</v>
      </c>
      <c r="G3" s="101" t="str">
        <f t="shared" si="0"/>
        <v>E</v>
      </c>
      <c r="H3" s="101" t="str">
        <f t="shared" si="0"/>
        <v>F</v>
      </c>
      <c r="I3" s="101" t="str">
        <f t="shared" si="0"/>
        <v>M</v>
      </c>
      <c r="J3" s="101" t="str">
        <f t="shared" si="0"/>
        <v>A</v>
      </c>
      <c r="K3" s="101" t="str">
        <f t="shared" si="0"/>
        <v>M</v>
      </c>
      <c r="L3" s="101" t="str">
        <f t="shared" si="0"/>
        <v>J</v>
      </c>
      <c r="M3" s="101" t="str">
        <f t="shared" si="0"/>
        <v>J</v>
      </c>
      <c r="N3" s="101" t="str">
        <f t="shared" si="0"/>
        <v>A</v>
      </c>
      <c r="O3" s="101" t="str">
        <f t="shared" si="0"/>
        <v>S</v>
      </c>
    </row>
    <row r="4" spans="2:15">
      <c r="B4" s="99" t="s">
        <v>235</v>
      </c>
      <c r="C4" s="99" t="str">
        <f>Dat_01!B166</f>
        <v>2019 Septiembre</v>
      </c>
      <c r="D4" s="99" t="str">
        <f>Dat_01!C166</f>
        <v>2019 Octubre</v>
      </c>
      <c r="E4" s="99" t="str">
        <f>Dat_01!D166</f>
        <v>2019 Noviembre</v>
      </c>
      <c r="F4" s="99" t="str">
        <f>Dat_01!E166</f>
        <v>2019 Diciembre</v>
      </c>
      <c r="G4" s="99" t="str">
        <f>Dat_01!F166</f>
        <v>2020 Enero</v>
      </c>
      <c r="H4" s="99" t="str">
        <f>Dat_01!G166</f>
        <v>2020 Febrero</v>
      </c>
      <c r="I4" s="99" t="str">
        <f>Dat_01!H166</f>
        <v>2020 Marzo</v>
      </c>
      <c r="J4" s="99" t="str">
        <f>Dat_01!I166</f>
        <v>2020 Abril</v>
      </c>
      <c r="K4" s="99" t="str">
        <f>Dat_01!J166</f>
        <v>2020 Mayo</v>
      </c>
      <c r="L4" s="99" t="str">
        <f>Dat_01!K166</f>
        <v>2020 Junio</v>
      </c>
      <c r="M4" s="99" t="str">
        <f>Dat_01!L166</f>
        <v>2020 Julio</v>
      </c>
      <c r="N4" s="99" t="str">
        <f>Dat_01!M166</f>
        <v>2020 Agosto</v>
      </c>
      <c r="O4" s="99" t="str">
        <f>Dat_01!N166</f>
        <v>2020 Septiembre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277</v>
      </c>
      <c r="C6" s="194">
        <f>Dat_01!B168</f>
        <v>591.64027777779995</v>
      </c>
      <c r="D6" s="194">
        <f>Dat_01!C168</f>
        <v>589.34899328860001</v>
      </c>
      <c r="E6" s="194">
        <f>Dat_01!D168</f>
        <v>605.42222222220005</v>
      </c>
      <c r="F6" s="194">
        <f>Dat_01!E168</f>
        <v>596.99865591399998</v>
      </c>
      <c r="G6" s="194">
        <f>Dat_01!F168</f>
        <v>597.48790322579998</v>
      </c>
      <c r="H6" s="194">
        <f>Dat_01!G168</f>
        <v>605.632183908</v>
      </c>
      <c r="I6" s="194">
        <f>Dat_01!H168</f>
        <v>611.35127860030002</v>
      </c>
      <c r="J6" s="194">
        <f>Dat_01!I168</f>
        <v>610.48333333330004</v>
      </c>
      <c r="K6" s="194">
        <f>Dat_01!J168</f>
        <v>582.7446236559</v>
      </c>
      <c r="L6" s="194">
        <f>Dat_01!K168</f>
        <v>571.89722222219996</v>
      </c>
      <c r="M6" s="194">
        <f>Dat_01!L168</f>
        <v>590.05779569890001</v>
      </c>
      <c r="N6" s="194">
        <f>Dat_01!M168</f>
        <v>589.66129032260005</v>
      </c>
      <c r="O6" s="194">
        <f>Dat_01!N168</f>
        <v>587.73749999999995</v>
      </c>
    </row>
    <row r="7" spans="2:15">
      <c r="B7" s="102" t="s">
        <v>278</v>
      </c>
      <c r="C7" s="194">
        <f>Dat_01!B169</f>
        <v>492.00972222220003</v>
      </c>
      <c r="D7" s="194">
        <f>Dat_01!C169</f>
        <v>498.52885906040001</v>
      </c>
      <c r="E7" s="194">
        <f>Dat_01!D169</f>
        <v>503.2638888889</v>
      </c>
      <c r="F7" s="194">
        <f>Dat_01!E169</f>
        <v>498.48790322579998</v>
      </c>
      <c r="G7" s="194">
        <f>Dat_01!F169</f>
        <v>495.1720430108</v>
      </c>
      <c r="H7" s="194">
        <f>Dat_01!G169</f>
        <v>496.26436781609999</v>
      </c>
      <c r="I7" s="194">
        <f>Dat_01!H169</f>
        <v>496.17631224759998</v>
      </c>
      <c r="J7" s="194">
        <f>Dat_01!I169</f>
        <v>490.24861111109999</v>
      </c>
      <c r="K7" s="194">
        <f>Dat_01!J169</f>
        <v>488.13844086019998</v>
      </c>
      <c r="L7" s="194">
        <f>Dat_01!K169</f>
        <v>485.04722222219999</v>
      </c>
      <c r="M7" s="194">
        <f>Dat_01!L169</f>
        <v>485.73118279570002</v>
      </c>
      <c r="N7" s="194">
        <f>Dat_01!M169</f>
        <v>489.15725806450001</v>
      </c>
      <c r="O7" s="194">
        <f>Dat_01!N169</f>
        <v>487.00972222220003</v>
      </c>
    </row>
    <row r="8" spans="2:15">
      <c r="B8" s="103" t="s">
        <v>276</v>
      </c>
      <c r="C8" s="198">
        <f>Dat_01!B170</f>
        <v>6.1617043479999998</v>
      </c>
      <c r="D8" s="198">
        <f>Dat_01!C170</f>
        <v>7.1356989842000003</v>
      </c>
      <c r="E8" s="198">
        <f>Dat_01!D170</f>
        <v>10.1362816848</v>
      </c>
      <c r="F8" s="198">
        <f>Dat_01!E170</f>
        <v>14.1765375159</v>
      </c>
      <c r="G8" s="198">
        <f>Dat_01!F170</f>
        <v>7.221390092</v>
      </c>
      <c r="H8" s="198">
        <f>Dat_01!G170</f>
        <v>7.5081212252</v>
      </c>
      <c r="I8" s="198">
        <f>Dat_01!H170</f>
        <v>7.6719758948000001</v>
      </c>
      <c r="J8" s="198">
        <f>Dat_01!I170</f>
        <v>8.2256635420999995</v>
      </c>
      <c r="K8" s="198">
        <f>Dat_01!J170</f>
        <v>7.2676989898000004</v>
      </c>
      <c r="L8" s="198">
        <f>Dat_01!K170</f>
        <v>8.1676430223000001</v>
      </c>
      <c r="M8" s="198">
        <f>Dat_01!L170</f>
        <v>7.8235343278</v>
      </c>
      <c r="N8" s="198">
        <f>Dat_01!M170</f>
        <v>7.5882339302000004</v>
      </c>
      <c r="O8" s="198">
        <f>Dat_01!N170</f>
        <v>8.9271791816999997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246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247</v>
      </c>
      <c r="C12" s="184">
        <f>(O6-C6)/C6</f>
        <v>-6.5965383432967494E-3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223</v>
      </c>
      <c r="C13" s="184">
        <f>(O8-C8)/C8</f>
        <v>0.44881654125414716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248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249</v>
      </c>
      <c r="C16" s="101" t="str">
        <f>MID(C17,1,4)</f>
        <v>2019</v>
      </c>
      <c r="D16" s="101" t="str">
        <f t="shared" ref="D16:O16" si="1">MID(D17,1,4)</f>
        <v>2019</v>
      </c>
      <c r="E16" s="101" t="str">
        <f t="shared" si="1"/>
        <v>2019</v>
      </c>
      <c r="F16" s="101" t="str">
        <f t="shared" si="1"/>
        <v>2019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235</v>
      </c>
      <c r="C17" s="99" t="str">
        <f>Dat_01!B172</f>
        <v>2019 Septiembre</v>
      </c>
      <c r="D17" s="99" t="str">
        <f>Dat_01!C172</f>
        <v>2019 Octubre</v>
      </c>
      <c r="E17" s="99" t="str">
        <f>Dat_01!D172</f>
        <v>2019 Noviembre</v>
      </c>
      <c r="F17" s="99" t="str">
        <f>Dat_01!E172</f>
        <v>2019 Diciembre</v>
      </c>
      <c r="G17" s="99" t="str">
        <f>Dat_01!F172</f>
        <v>2020 Enero</v>
      </c>
      <c r="H17" s="99" t="str">
        <f>Dat_01!G172</f>
        <v>2020 Febrero</v>
      </c>
      <c r="I17" s="99" t="str">
        <f>Dat_01!H172</f>
        <v>2020 Marzo</v>
      </c>
      <c r="J17" s="99" t="str">
        <f>Dat_01!I172</f>
        <v>2020 Abril</v>
      </c>
      <c r="K17" s="99" t="str">
        <f>Dat_01!J172</f>
        <v>2020 Mayo</v>
      </c>
      <c r="L17" s="99" t="str">
        <f>Dat_01!K172</f>
        <v>2020 Junio</v>
      </c>
      <c r="M17" s="99" t="str">
        <f>Dat_01!L172</f>
        <v>2020 Julio</v>
      </c>
      <c r="N17" s="99" t="str">
        <f>Dat_01!M172</f>
        <v>2020 Agosto</v>
      </c>
      <c r="O17" s="99" t="str">
        <f>Dat_01!N172</f>
        <v>2020 Septiembre</v>
      </c>
    </row>
    <row r="18" spans="2:20">
      <c r="B18" s="101" t="s">
        <v>31</v>
      </c>
      <c r="C18" s="101" t="str">
        <f>MID(C17,6,1)</f>
        <v>S</v>
      </c>
      <c r="D18" s="101" t="str">
        <f t="shared" ref="D18:O18" si="2">MID(D17,6,1)</f>
        <v>O</v>
      </c>
      <c r="E18" s="101" t="str">
        <f t="shared" si="2"/>
        <v>N</v>
      </c>
      <c r="F18" s="101" t="str">
        <f t="shared" si="2"/>
        <v>D</v>
      </c>
      <c r="G18" s="101" t="str">
        <f t="shared" si="2"/>
        <v>E</v>
      </c>
      <c r="H18" s="101" t="str">
        <f t="shared" si="2"/>
        <v>F</v>
      </c>
      <c r="I18" s="101" t="str">
        <f t="shared" si="2"/>
        <v>M</v>
      </c>
      <c r="J18" s="101" t="str">
        <f t="shared" si="2"/>
        <v>A</v>
      </c>
      <c r="K18" s="101" t="str">
        <f t="shared" si="2"/>
        <v>M</v>
      </c>
      <c r="L18" s="101" t="str">
        <f t="shared" si="2"/>
        <v>J</v>
      </c>
      <c r="M18" s="101" t="str">
        <f t="shared" si="2"/>
        <v>J</v>
      </c>
      <c r="N18" s="101" t="str">
        <f t="shared" si="2"/>
        <v>A</v>
      </c>
      <c r="O18" s="101" t="str">
        <f t="shared" si="2"/>
        <v>S</v>
      </c>
    </row>
    <row r="19" spans="2:20">
      <c r="B19" s="102" t="s">
        <v>250</v>
      </c>
      <c r="C19" s="194">
        <f>Dat_01!B175*1000</f>
        <v>66317.413</v>
      </c>
      <c r="D19" s="194">
        <f>Dat_01!C175*1000</f>
        <v>76272.752999999997</v>
      </c>
      <c r="E19" s="194">
        <f>Dat_01!D175*1000</f>
        <v>79309.334000000003</v>
      </c>
      <c r="F19" s="194">
        <f>Dat_01!E175*1000</f>
        <v>114384.942</v>
      </c>
      <c r="G19" s="194">
        <f>Dat_01!F175*1000</f>
        <v>78584.89</v>
      </c>
      <c r="H19" s="194">
        <f>Dat_01!G175*1000</f>
        <v>104664.981</v>
      </c>
      <c r="I19" s="194">
        <f>Dat_01!H175*1000</f>
        <v>123158.113</v>
      </c>
      <c r="J19" s="194">
        <f>Dat_01!I175*1000</f>
        <v>144862.315</v>
      </c>
      <c r="K19" s="194">
        <f>Dat_01!J175*1000</f>
        <v>120893.86399999999</v>
      </c>
      <c r="L19" s="194">
        <f>Dat_01!K175*1000</f>
        <v>102756.19500000001</v>
      </c>
      <c r="M19" s="194">
        <f>Dat_01!L175*1000</f>
        <v>75578.515999999989</v>
      </c>
      <c r="N19" s="194">
        <f>Dat_01!M175*1000</f>
        <v>89481.482999999993</v>
      </c>
      <c r="O19" s="194">
        <f>Dat_01!N175*1000</f>
        <v>86928.172999999995</v>
      </c>
    </row>
    <row r="20" spans="2:20">
      <c r="B20" s="103" t="s">
        <v>251</v>
      </c>
      <c r="C20" s="201">
        <f>Dat_01!B174*1000</f>
        <v>170333.14300000001</v>
      </c>
      <c r="D20" s="201">
        <f>Dat_01!C174*1000</f>
        <v>153817.761</v>
      </c>
      <c r="E20" s="201">
        <f>Dat_01!D174*1000</f>
        <v>149517.09099999999</v>
      </c>
      <c r="F20" s="201">
        <f>Dat_01!E174*1000</f>
        <v>128775.04999999999</v>
      </c>
      <c r="G20" s="201">
        <f>Dat_01!F174*1000</f>
        <v>156614.95199999999</v>
      </c>
      <c r="H20" s="201">
        <f>Dat_01!G174*1000</f>
        <v>110919.667</v>
      </c>
      <c r="I20" s="201">
        <f>Dat_01!H174*1000</f>
        <v>115195.569</v>
      </c>
      <c r="J20" s="201">
        <f>Dat_01!I174*1000</f>
        <v>85375.322</v>
      </c>
      <c r="K20" s="201">
        <f>Dat_01!J174*1000</f>
        <v>101922.67200000001</v>
      </c>
      <c r="L20" s="201">
        <f>Dat_01!K174*1000</f>
        <v>123137.03099999999</v>
      </c>
      <c r="M20" s="201">
        <f>Dat_01!L174*1000</f>
        <v>178974.554</v>
      </c>
      <c r="N20" s="201">
        <f>Dat_01!M174*1000</f>
        <v>167320.82800000001</v>
      </c>
      <c r="O20" s="201">
        <f>Dat_01!N174*1000</f>
        <v>170789.204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252</v>
      </c>
      <c r="C23" s="203">
        <f>Dat_01!B180</f>
        <v>45.140770041800003</v>
      </c>
      <c r="D23" s="203">
        <f>Dat_01!C180</f>
        <v>50.179593491299997</v>
      </c>
      <c r="E23" s="203">
        <f>Dat_01!D180</f>
        <v>46.350588822200002</v>
      </c>
      <c r="F23" s="203">
        <f>Dat_01!E180</f>
        <v>35.809814197400001</v>
      </c>
      <c r="G23" s="203">
        <f>Dat_01!F180</f>
        <v>44.908773556900002</v>
      </c>
      <c r="H23" s="203">
        <f>Dat_01!G180</f>
        <v>38.5221324408</v>
      </c>
      <c r="I23" s="203">
        <f>Dat_01!H180</f>
        <v>32.614345674500001</v>
      </c>
      <c r="J23" s="203">
        <f>Dat_01!I180</f>
        <v>22.2030908453</v>
      </c>
      <c r="K23" s="203">
        <f>Dat_01!J180</f>
        <v>23.175307143800001</v>
      </c>
      <c r="L23" s="203">
        <f>Dat_01!K180</f>
        <v>34.681040398599997</v>
      </c>
      <c r="M23" s="203">
        <f>Dat_01!L180</f>
        <v>38.7775060309</v>
      </c>
      <c r="N23" s="203">
        <f>Dat_01!M180</f>
        <v>38.595920901299998</v>
      </c>
      <c r="O23" s="203">
        <f>Dat_01!N180</f>
        <v>42.414120448600002</v>
      </c>
    </row>
    <row r="24" spans="2:20">
      <c r="B24" s="103" t="s">
        <v>253</v>
      </c>
      <c r="C24" s="204">
        <f>Dat_01!B181</f>
        <v>33.468067867400002</v>
      </c>
      <c r="D24" s="204">
        <f>Dat_01!C181</f>
        <v>37.896432389200001</v>
      </c>
      <c r="E24" s="204">
        <f>Dat_01!D181</f>
        <v>35.808596891400001</v>
      </c>
      <c r="F24" s="204">
        <f>Dat_01!E181</f>
        <v>29.499786643499998</v>
      </c>
      <c r="G24" s="204">
        <f>Dat_01!F181</f>
        <v>36.986360982999997</v>
      </c>
      <c r="H24" s="204">
        <f>Dat_01!G181</f>
        <v>27.985248008399999</v>
      </c>
      <c r="I24" s="204">
        <f>Dat_01!H181</f>
        <v>21.560182145500001</v>
      </c>
      <c r="J24" s="204">
        <f>Dat_01!I181</f>
        <v>11.765537587100001</v>
      </c>
      <c r="K24" s="204">
        <f>Dat_01!J181</f>
        <v>17.574793466999999</v>
      </c>
      <c r="L24" s="204">
        <f>Dat_01!K181</f>
        <v>25.900861049700001</v>
      </c>
      <c r="M24" s="204">
        <f>Dat_01!L181</f>
        <v>28.7260205157</v>
      </c>
      <c r="N24" s="204">
        <f>Dat_01!M181</f>
        <v>29.100856350099999</v>
      </c>
      <c r="O24" s="204">
        <f>Dat_01!N181</f>
        <v>34.666283473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241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254</v>
      </c>
      <c r="N26" s="102"/>
      <c r="O26" s="184">
        <f>(O19-C19)/C19</f>
        <v>0.31078956593195206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255</v>
      </c>
      <c r="N27" s="102"/>
      <c r="O27" s="184">
        <f>(O20-C20)/C20</f>
        <v>2.6774648313745196E-3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256</v>
      </c>
      <c r="N28" s="102"/>
      <c r="O28" s="184">
        <f>((O19+O20)-(C19+C20))/(C19+C20)</f>
        <v>8.9020796553716808E-2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252</v>
      </c>
      <c r="N29" s="102"/>
      <c r="O29" s="184">
        <f>(O23-C23)/C23</f>
        <v>-6.0403258311170695E-2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253</v>
      </c>
      <c r="N30" s="102"/>
      <c r="O30" s="184">
        <f>(O24-C24)/C24</f>
        <v>3.580175617987004E-2</v>
      </c>
    </row>
    <row r="32" spans="2:20">
      <c r="B32" s="99" t="s">
        <v>257</v>
      </c>
    </row>
    <row r="33" spans="2:16">
      <c r="B33" s="101"/>
      <c r="C33" s="101" t="s">
        <v>31</v>
      </c>
      <c r="D33" s="101" t="s">
        <v>258</v>
      </c>
      <c r="E33" s="101" t="s">
        <v>258</v>
      </c>
      <c r="F33" s="101" t="s">
        <v>258</v>
      </c>
      <c r="G33" s="101" t="s">
        <v>258</v>
      </c>
      <c r="H33" s="101" t="s">
        <v>258</v>
      </c>
      <c r="I33" s="101" t="s">
        <v>258</v>
      </c>
      <c r="J33" s="101" t="s">
        <v>258</v>
      </c>
      <c r="K33" s="101" t="s">
        <v>258</v>
      </c>
      <c r="L33" s="101" t="s">
        <v>258</v>
      </c>
      <c r="M33" s="101" t="s">
        <v>258</v>
      </c>
      <c r="N33" s="101" t="s">
        <v>258</v>
      </c>
      <c r="O33" s="101" t="s">
        <v>258</v>
      </c>
      <c r="P33" s="101" t="s">
        <v>258</v>
      </c>
    </row>
    <row r="34" spans="2:16">
      <c r="B34" s="101"/>
      <c r="C34" s="101" t="s">
        <v>235</v>
      </c>
      <c r="D34" s="101" t="str">
        <f>Dat_01!C186</f>
        <v>2019 Septiembre</v>
      </c>
      <c r="E34" s="101" t="str">
        <f>Dat_01!D186</f>
        <v>2019 Octubre</v>
      </c>
      <c r="F34" s="101" t="str">
        <f>Dat_01!E186</f>
        <v>2019 Noviembre</v>
      </c>
      <c r="G34" s="101" t="str">
        <f>Dat_01!F186</f>
        <v>2019 Diciembre</v>
      </c>
      <c r="H34" s="101" t="str">
        <f>Dat_01!G186</f>
        <v>2020 Enero</v>
      </c>
      <c r="I34" s="101" t="str">
        <f>Dat_01!H186</f>
        <v>2020 Febrero</v>
      </c>
      <c r="J34" s="101" t="str">
        <f>Dat_01!I186</f>
        <v>2020 Marzo</v>
      </c>
      <c r="K34" s="101" t="str">
        <f>Dat_01!J186</f>
        <v>2020 Abril</v>
      </c>
      <c r="L34" s="101" t="str">
        <f>Dat_01!K186</f>
        <v>2020 Mayo</v>
      </c>
      <c r="M34" s="101" t="str">
        <f>Dat_01!L186</f>
        <v>2020 Junio</v>
      </c>
      <c r="N34" s="101" t="str">
        <f>Dat_01!M186</f>
        <v>2020 Julio</v>
      </c>
      <c r="O34" s="101" t="str">
        <f>Dat_01!N186</f>
        <v>2020 Agosto</v>
      </c>
      <c r="P34" s="101" t="str">
        <f>Dat_01!O186</f>
        <v>2020 Septiembre</v>
      </c>
    </row>
    <row r="35" spans="2:16">
      <c r="B35" s="101" t="s">
        <v>239</v>
      </c>
      <c r="C35" s="101" t="s">
        <v>240</v>
      </c>
      <c r="D35" s="101" t="str">
        <f>MID(D34,6,1)</f>
        <v>S</v>
      </c>
      <c r="E35" s="101" t="str">
        <f t="shared" ref="E35" si="3">MID(E34,6,1)</f>
        <v>O</v>
      </c>
      <c r="F35" s="101" t="str">
        <f t="shared" ref="F35" si="4">MID(F34,6,1)</f>
        <v>N</v>
      </c>
      <c r="G35" s="101" t="str">
        <f t="shared" ref="G35" si="5">MID(G34,6,1)</f>
        <v>D</v>
      </c>
      <c r="H35" s="101" t="str">
        <f t="shared" ref="H35" si="6">MID(H34,6,1)</f>
        <v>E</v>
      </c>
      <c r="I35" s="101" t="str">
        <f t="shared" ref="I35" si="7">MID(I34,6,1)</f>
        <v>F</v>
      </c>
      <c r="J35" s="101" t="str">
        <f t="shared" ref="J35" si="8">MID(J34,6,1)</f>
        <v>M</v>
      </c>
      <c r="K35" s="101" t="str">
        <f t="shared" ref="K35" si="9">MID(K34,6,1)</f>
        <v>A</v>
      </c>
      <c r="L35" s="101" t="str">
        <f t="shared" ref="L35" si="10">MID(L34,6,1)</f>
        <v>M</v>
      </c>
      <c r="M35" s="101" t="str">
        <f t="shared" ref="M35" si="11">MID(M34,6,1)</f>
        <v>J</v>
      </c>
      <c r="N35" s="101" t="str">
        <f t="shared" ref="N35" si="12">MID(N34,6,1)</f>
        <v>J</v>
      </c>
      <c r="O35" s="101" t="str">
        <f t="shared" ref="O35" si="13">MID(O34,6,1)</f>
        <v>A</v>
      </c>
      <c r="P35" s="101" t="str">
        <f t="shared" ref="P35" si="14">MID(P34,6,1)</f>
        <v>S</v>
      </c>
    </row>
    <row r="36" spans="2:16">
      <c r="B36" s="102" t="s">
        <v>108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108</v>
      </c>
      <c r="C37" s="102" t="str">
        <f>Dat_01!B189</f>
        <v>Carbón</v>
      </c>
      <c r="D37" s="207">
        <f>Dat_01!C189</f>
        <v>460.6</v>
      </c>
      <c r="E37" s="207">
        <f>Dat_01!D189</f>
        <v>1718.2</v>
      </c>
      <c r="F37" s="207">
        <f>Dat_01!E189</f>
        <v>1857.3</v>
      </c>
      <c r="G37" s="207">
        <f>Dat_01!F189</f>
        <v>554</v>
      </c>
      <c r="H37" s="207">
        <f>Dat_01!G189</f>
        <v>1376.4</v>
      </c>
      <c r="I37" s="207">
        <f>Dat_01!H189</f>
        <v>1350.5</v>
      </c>
      <c r="J37" s="207">
        <f>Dat_01!I189</f>
        <v>2245.9</v>
      </c>
      <c r="K37" s="207">
        <f>Dat_01!J189</f>
        <v>0</v>
      </c>
      <c r="L37" s="207">
        <f>Dat_01!K189</f>
        <v>0</v>
      </c>
      <c r="M37" s="207">
        <f>Dat_01!L189</f>
        <v>82.3</v>
      </c>
      <c r="N37" s="207">
        <f>Dat_01!M189</f>
        <v>41</v>
      </c>
      <c r="O37" s="207">
        <f>Dat_01!N189</f>
        <v>6.7</v>
      </c>
      <c r="P37" s="207">
        <f>Dat_01!O189</f>
        <v>54.7</v>
      </c>
    </row>
    <row r="38" spans="2:16">
      <c r="B38" s="102" t="s">
        <v>108</v>
      </c>
      <c r="C38" s="102" t="str">
        <f>Dat_01!B190</f>
        <v>Ciclo Combinado</v>
      </c>
      <c r="D38" s="207">
        <f>Dat_01!C190</f>
        <v>28967.7</v>
      </c>
      <c r="E38" s="207">
        <f>Dat_01!D190</f>
        <v>35506.1</v>
      </c>
      <c r="F38" s="207">
        <f>Dat_01!E190</f>
        <v>40203.9</v>
      </c>
      <c r="G38" s="207">
        <f>Dat_01!F190</f>
        <v>31978.799999999999</v>
      </c>
      <c r="H38" s="207">
        <f>Dat_01!G190</f>
        <v>38547.199999999997</v>
      </c>
      <c r="I38" s="207">
        <f>Dat_01!H190</f>
        <v>27202.400000000001</v>
      </c>
      <c r="J38" s="207">
        <f>Dat_01!I190</f>
        <v>47824.7</v>
      </c>
      <c r="K38" s="207">
        <f>Dat_01!J190</f>
        <v>14386.3</v>
      </c>
      <c r="L38" s="207">
        <f>Dat_01!K190</f>
        <v>31710.799999999999</v>
      </c>
      <c r="M38" s="207">
        <f>Dat_01!L190</f>
        <v>46358.8</v>
      </c>
      <c r="N38" s="207">
        <f>Dat_01!M190</f>
        <v>51366.400000000001</v>
      </c>
      <c r="O38" s="207">
        <f>Dat_01!N190</f>
        <v>48088.1</v>
      </c>
      <c r="P38" s="207">
        <f>Dat_01!O190</f>
        <v>60777.7</v>
      </c>
    </row>
    <row r="39" spans="2:16">
      <c r="B39" s="102" t="s">
        <v>108</v>
      </c>
      <c r="C39" s="102" t="str">
        <f>Dat_01!B191</f>
        <v>Cogeneración</v>
      </c>
      <c r="D39" s="207">
        <f>Dat_01!C191</f>
        <v>0</v>
      </c>
      <c r="E39" s="207">
        <f>Dat_01!D191</f>
        <v>18</v>
      </c>
      <c r="F39" s="207">
        <f>Dat_01!E191</f>
        <v>0</v>
      </c>
      <c r="G39" s="207">
        <f>Dat_01!F191</f>
        <v>44.6</v>
      </c>
      <c r="H39" s="207">
        <f>Dat_01!G191</f>
        <v>103.6</v>
      </c>
      <c r="I39" s="207">
        <f>Dat_01!H191</f>
        <v>33.6</v>
      </c>
      <c r="J39" s="207">
        <f>Dat_01!I191</f>
        <v>73.5</v>
      </c>
      <c r="K39" s="207">
        <f>Dat_01!J191</f>
        <v>255.3</v>
      </c>
      <c r="L39" s="207">
        <f>Dat_01!K191</f>
        <v>991.1</v>
      </c>
      <c r="M39" s="207">
        <f>Dat_01!L191</f>
        <v>1092.0999999999999</v>
      </c>
      <c r="N39" s="207">
        <f>Dat_01!M191</f>
        <v>1567</v>
      </c>
      <c r="O39" s="207">
        <f>Dat_01!N191</f>
        <v>1369.2</v>
      </c>
      <c r="P39" s="207">
        <f>Dat_01!O191</f>
        <v>1507.9</v>
      </c>
    </row>
    <row r="40" spans="2:16">
      <c r="B40" s="102" t="s">
        <v>108</v>
      </c>
      <c r="C40" s="102" t="str">
        <f>Dat_01!B192</f>
        <v>Consumo Bombeo</v>
      </c>
      <c r="D40" s="207">
        <f>Dat_01!C192</f>
        <v>4234.7</v>
      </c>
      <c r="E40" s="207">
        <f>Dat_01!D192</f>
        <v>2744.7</v>
      </c>
      <c r="F40" s="207">
        <f>Dat_01!E192</f>
        <v>7774.6</v>
      </c>
      <c r="G40" s="207">
        <f>Dat_01!F192</f>
        <v>9751.2999999999993</v>
      </c>
      <c r="H40" s="207">
        <f>Dat_01!G192</f>
        <v>9542.6</v>
      </c>
      <c r="I40" s="207">
        <f>Dat_01!H192</f>
        <v>5812.5</v>
      </c>
      <c r="J40" s="207">
        <f>Dat_01!I192</f>
        <v>18946.099999999999</v>
      </c>
      <c r="K40" s="207">
        <f>Dat_01!J192</f>
        <v>14671.4</v>
      </c>
      <c r="L40" s="207">
        <f>Dat_01!K192</f>
        <v>13782.9</v>
      </c>
      <c r="M40" s="207">
        <f>Dat_01!L192</f>
        <v>7553.9</v>
      </c>
      <c r="N40" s="207">
        <f>Dat_01!M192</f>
        <v>17926.2</v>
      </c>
      <c r="O40" s="207">
        <f>Dat_01!N192</f>
        <v>5986.6</v>
      </c>
      <c r="P40" s="207">
        <f>Dat_01!O192</f>
        <v>6085.9</v>
      </c>
    </row>
    <row r="41" spans="2:16">
      <c r="B41" s="102" t="s">
        <v>108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108</v>
      </c>
      <c r="C42" s="102" t="str">
        <f>Dat_01!B194</f>
        <v>Eólica</v>
      </c>
      <c r="D42" s="207">
        <f>Dat_01!C194</f>
        <v>4105.5</v>
      </c>
      <c r="E42" s="207">
        <f>Dat_01!D194</f>
        <v>5556.7</v>
      </c>
      <c r="F42" s="207">
        <f>Dat_01!E194</f>
        <v>6415.7</v>
      </c>
      <c r="G42" s="207">
        <f>Dat_01!F194</f>
        <v>18898.5</v>
      </c>
      <c r="H42" s="207">
        <f>Dat_01!G194</f>
        <v>5736.2</v>
      </c>
      <c r="I42" s="207">
        <f>Dat_01!H194</f>
        <v>3281.1</v>
      </c>
      <c r="J42" s="207">
        <f>Dat_01!I194</f>
        <v>4359.7</v>
      </c>
      <c r="K42" s="207">
        <f>Dat_01!J194</f>
        <v>3599.9</v>
      </c>
      <c r="L42" s="207">
        <f>Dat_01!K194</f>
        <v>4057.5</v>
      </c>
      <c r="M42" s="207">
        <f>Dat_01!L194</f>
        <v>5342.6</v>
      </c>
      <c r="N42" s="207">
        <f>Dat_01!M194</f>
        <v>6971.2</v>
      </c>
      <c r="O42" s="207">
        <f>Dat_01!N194</f>
        <v>4572.8999999999996</v>
      </c>
      <c r="P42" s="207">
        <f>Dat_01!O194</f>
        <v>3725.9</v>
      </c>
    </row>
    <row r="43" spans="2:16">
      <c r="B43" s="102" t="s">
        <v>108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108</v>
      </c>
      <c r="C44" s="102" t="str">
        <f>Dat_01!B196</f>
        <v>Hidráulica</v>
      </c>
      <c r="D44" s="207">
        <f>Dat_01!C196</f>
        <v>21199.200000000001</v>
      </c>
      <c r="E44" s="207">
        <f>Dat_01!D196</f>
        <v>31702.3</v>
      </c>
      <c r="F44" s="207">
        <f>Dat_01!E196</f>
        <v>35320.400000000001</v>
      </c>
      <c r="G44" s="207">
        <f>Dat_01!F196</f>
        <v>13540.8</v>
      </c>
      <c r="H44" s="207">
        <f>Dat_01!G196</f>
        <v>43797.8</v>
      </c>
      <c r="I44" s="207">
        <f>Dat_01!H196</f>
        <v>20532.5</v>
      </c>
      <c r="J44" s="207">
        <f>Dat_01!I196</f>
        <v>35788.800000000003</v>
      </c>
      <c r="K44" s="207">
        <f>Dat_01!J196</f>
        <v>14970.4</v>
      </c>
      <c r="L44" s="207">
        <f>Dat_01!K196</f>
        <v>31461.1</v>
      </c>
      <c r="M44" s="207">
        <f>Dat_01!L196</f>
        <v>71363.3</v>
      </c>
      <c r="N44" s="207">
        <f>Dat_01!M196</f>
        <v>53578.6</v>
      </c>
      <c r="O44" s="207">
        <f>Dat_01!N196</f>
        <v>35455.599999999999</v>
      </c>
      <c r="P44" s="207">
        <f>Dat_01!O196</f>
        <v>28681.9</v>
      </c>
    </row>
    <row r="45" spans="2:16">
      <c r="B45" s="102" t="s">
        <v>108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108</v>
      </c>
      <c r="C46" s="102" t="str">
        <f>Dat_01!B198</f>
        <v>Nuclear</v>
      </c>
      <c r="D46" s="207">
        <f>Dat_01!C198</f>
        <v>0</v>
      </c>
      <c r="E46" s="207">
        <f>Dat_01!D198</f>
        <v>0</v>
      </c>
      <c r="F46" s="207">
        <f>Dat_01!E198</f>
        <v>90</v>
      </c>
      <c r="G46" s="207">
        <f>Dat_01!F198</f>
        <v>366.6</v>
      </c>
      <c r="H46" s="207">
        <f>Dat_01!G198</f>
        <v>0.3</v>
      </c>
      <c r="I46" s="207">
        <f>Dat_01!H198</f>
        <v>140</v>
      </c>
      <c r="J46" s="207">
        <f>Dat_01!I198</f>
        <v>0</v>
      </c>
      <c r="K46" s="207">
        <f>Dat_01!J198</f>
        <v>0</v>
      </c>
      <c r="L46" s="207">
        <f>Dat_01!K198</f>
        <v>16.399999999999999</v>
      </c>
      <c r="M46" s="207">
        <f>Dat_01!L198</f>
        <v>488.9</v>
      </c>
      <c r="N46" s="207">
        <f>Dat_01!M198</f>
        <v>144</v>
      </c>
      <c r="O46" s="207">
        <f>Dat_01!N198</f>
        <v>0</v>
      </c>
      <c r="P46" s="207">
        <f>Dat_01!O198</f>
        <v>75</v>
      </c>
    </row>
    <row r="47" spans="2:16">
      <c r="B47" s="102" t="s">
        <v>108</v>
      </c>
      <c r="C47" s="102" t="str">
        <f>Dat_01!B199</f>
        <v>Otras Renovables</v>
      </c>
      <c r="D47" s="207">
        <f>Dat_01!C199</f>
        <v>2.6</v>
      </c>
      <c r="E47" s="207">
        <f>Dat_01!D199</f>
        <v>0.8</v>
      </c>
      <c r="F47" s="207">
        <f>Dat_01!E199</f>
        <v>0</v>
      </c>
      <c r="G47" s="207">
        <f>Dat_01!F199</f>
        <v>0</v>
      </c>
      <c r="H47" s="207">
        <f>Dat_01!G199</f>
        <v>0</v>
      </c>
      <c r="I47" s="207">
        <f>Dat_01!H199</f>
        <v>103.7</v>
      </c>
      <c r="J47" s="207">
        <f>Dat_01!I199</f>
        <v>674.6</v>
      </c>
      <c r="K47" s="207">
        <f>Dat_01!J199</f>
        <v>474.6</v>
      </c>
      <c r="L47" s="207">
        <f>Dat_01!K199</f>
        <v>257</v>
      </c>
      <c r="M47" s="207">
        <f>Dat_01!L199</f>
        <v>0.6</v>
      </c>
      <c r="N47" s="207">
        <f>Dat_01!M199</f>
        <v>24.9</v>
      </c>
      <c r="O47" s="207">
        <f>Dat_01!N199</f>
        <v>107.3</v>
      </c>
      <c r="P47" s="207">
        <f>Dat_01!O199</f>
        <v>8</v>
      </c>
    </row>
    <row r="48" spans="2:16">
      <c r="B48" s="102" t="s">
        <v>108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108</v>
      </c>
      <c r="C49" s="102" t="str">
        <f>Dat_01!B201</f>
        <v>Solar fotovoltaica</v>
      </c>
      <c r="D49" s="207">
        <f>Dat_01!C201</f>
        <v>0</v>
      </c>
      <c r="E49" s="207">
        <f>Dat_01!D201</f>
        <v>0</v>
      </c>
      <c r="F49" s="207">
        <f>Dat_01!E201</f>
        <v>4.8</v>
      </c>
      <c r="G49" s="207">
        <f>Dat_01!F201</f>
        <v>2.1</v>
      </c>
      <c r="H49" s="207">
        <f>Dat_01!G201</f>
        <v>1.3</v>
      </c>
      <c r="I49" s="207">
        <f>Dat_01!H201</f>
        <v>7.4</v>
      </c>
      <c r="J49" s="207">
        <f>Dat_01!I201</f>
        <v>8.1999999999999993</v>
      </c>
      <c r="K49" s="207">
        <f>Dat_01!J201</f>
        <v>1.7</v>
      </c>
      <c r="L49" s="207">
        <f>Dat_01!K201</f>
        <v>5.9</v>
      </c>
      <c r="M49" s="207">
        <f>Dat_01!L201</f>
        <v>15.1</v>
      </c>
      <c r="N49" s="207">
        <f>Dat_01!M201</f>
        <v>30.8</v>
      </c>
      <c r="O49" s="207">
        <f>Dat_01!N201</f>
        <v>13.8</v>
      </c>
      <c r="P49" s="207">
        <f>Dat_01!O201</f>
        <v>25.7</v>
      </c>
    </row>
    <row r="50" spans="2:16">
      <c r="B50" s="102" t="s">
        <v>108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1</v>
      </c>
      <c r="I50" s="207">
        <f>Dat_01!H202</f>
        <v>0</v>
      </c>
      <c r="J50" s="207">
        <f>Dat_01!I202</f>
        <v>0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0</v>
      </c>
      <c r="P50" s="207">
        <f>Dat_01!O202</f>
        <v>0</v>
      </c>
    </row>
    <row r="51" spans="2:16">
      <c r="B51" s="102" t="s">
        <v>108</v>
      </c>
      <c r="C51" s="102" t="str">
        <f>Dat_01!B203</f>
        <v>Turbinación bombeo</v>
      </c>
      <c r="D51" s="207">
        <f>Dat_01!C203</f>
        <v>19063.599999999999</v>
      </c>
      <c r="E51" s="207">
        <f>Dat_01!D203</f>
        <v>21165.200000000001</v>
      </c>
      <c r="F51" s="207">
        <f>Dat_01!E203</f>
        <v>21237.9</v>
      </c>
      <c r="G51" s="207">
        <f>Dat_01!F203</f>
        <v>26259.7</v>
      </c>
      <c r="H51" s="207">
        <f>Dat_01!G203</f>
        <v>25589.5</v>
      </c>
      <c r="I51" s="207">
        <f>Dat_01!H203</f>
        <v>14830</v>
      </c>
      <c r="J51" s="207">
        <f>Dat_01!I203</f>
        <v>50742.6</v>
      </c>
      <c r="K51" s="207">
        <f>Dat_01!J203</f>
        <v>20437.2</v>
      </c>
      <c r="L51" s="207">
        <f>Dat_01!K203</f>
        <v>23468.1</v>
      </c>
      <c r="M51" s="207">
        <f>Dat_01!L203</f>
        <v>29619.5</v>
      </c>
      <c r="N51" s="207">
        <f>Dat_01!M203</f>
        <v>29400.3</v>
      </c>
      <c r="O51" s="207">
        <f>Dat_01!N203</f>
        <v>20673.5</v>
      </c>
      <c r="P51" s="207">
        <f>Dat_01!O203</f>
        <v>21527.4</v>
      </c>
    </row>
    <row r="52" spans="2:16">
      <c r="B52" s="102" t="s">
        <v>108</v>
      </c>
      <c r="C52" s="195" t="str">
        <f>Dat_01!B204</f>
        <v>Total</v>
      </c>
      <c r="D52" s="208">
        <f>Dat_01!C204</f>
        <v>78033.899999999994</v>
      </c>
      <c r="E52" s="208">
        <f>Dat_01!D204</f>
        <v>98412</v>
      </c>
      <c r="F52" s="208">
        <f>Dat_01!E204</f>
        <v>112904.6</v>
      </c>
      <c r="G52" s="208">
        <f>Dat_01!F204</f>
        <v>101396.4</v>
      </c>
      <c r="H52" s="208">
        <f>Dat_01!G204</f>
        <v>124695.9</v>
      </c>
      <c r="I52" s="208">
        <f>Dat_01!H204</f>
        <v>73293.7</v>
      </c>
      <c r="J52" s="208">
        <f>Dat_01!I204</f>
        <v>160664.1</v>
      </c>
      <c r="K52" s="208">
        <f>Dat_01!J204</f>
        <v>68796.800000000003</v>
      </c>
      <c r="L52" s="208">
        <f>Dat_01!K204</f>
        <v>105750.8</v>
      </c>
      <c r="M52" s="208">
        <f>Dat_01!L204</f>
        <v>161917.1</v>
      </c>
      <c r="N52" s="208">
        <f>Dat_01!M204</f>
        <v>161050.4</v>
      </c>
      <c r="O52" s="208">
        <f>Dat_01!N204</f>
        <v>116273.7</v>
      </c>
      <c r="P52" s="208">
        <f>Dat_01!O204</f>
        <v>122470.1</v>
      </c>
    </row>
    <row r="53" spans="2:16">
      <c r="B53" s="102" t="s">
        <v>112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112</v>
      </c>
      <c r="C54" s="102" t="str">
        <f>Dat_01!B206</f>
        <v>Carbón</v>
      </c>
      <c r="D54" s="207">
        <f>Dat_01!C206</f>
        <v>1539.8</v>
      </c>
      <c r="E54" s="207">
        <f>Dat_01!D206</f>
        <v>1567.5</v>
      </c>
      <c r="F54" s="207">
        <f>Dat_01!E206</f>
        <v>1032.3</v>
      </c>
      <c r="G54" s="207">
        <f>Dat_01!F206</f>
        <v>528.1</v>
      </c>
      <c r="H54" s="207">
        <f>Dat_01!G206</f>
        <v>543.5</v>
      </c>
      <c r="I54" s="207">
        <f>Dat_01!H206</f>
        <v>538.4</v>
      </c>
      <c r="J54" s="207">
        <f>Dat_01!I206</f>
        <v>386.4</v>
      </c>
      <c r="K54" s="207">
        <f>Dat_01!J206</f>
        <v>97.2</v>
      </c>
      <c r="L54" s="207">
        <f>Dat_01!K206</f>
        <v>18.3</v>
      </c>
      <c r="M54" s="207">
        <f>Dat_01!L206</f>
        <v>76.599999999999994</v>
      </c>
      <c r="N54" s="207">
        <f>Dat_01!M206</f>
        <v>1</v>
      </c>
      <c r="O54" s="207">
        <f>Dat_01!N206</f>
        <v>0.8</v>
      </c>
      <c r="P54" s="207">
        <f>Dat_01!O206</f>
        <v>48.5</v>
      </c>
    </row>
    <row r="55" spans="2:16">
      <c r="B55" s="102" t="s">
        <v>112</v>
      </c>
      <c r="C55" s="102" t="str">
        <f>Dat_01!B207</f>
        <v>Ciclo Combinado</v>
      </c>
      <c r="D55" s="207">
        <f>Dat_01!C207</f>
        <v>25452.799999999999</v>
      </c>
      <c r="E55" s="207">
        <f>Dat_01!D207</f>
        <v>27564.7</v>
      </c>
      <c r="F55" s="207">
        <f>Dat_01!E207</f>
        <v>9659.7999999999993</v>
      </c>
      <c r="G55" s="207">
        <f>Dat_01!F207</f>
        <v>11341.1</v>
      </c>
      <c r="H55" s="207">
        <f>Dat_01!G207</f>
        <v>9049.7999999999993</v>
      </c>
      <c r="I55" s="207">
        <f>Dat_01!H207</f>
        <v>12495.4</v>
      </c>
      <c r="J55" s="207">
        <f>Dat_01!I207</f>
        <v>15979.9</v>
      </c>
      <c r="K55" s="207">
        <f>Dat_01!J207</f>
        <v>8073.6</v>
      </c>
      <c r="L55" s="207">
        <f>Dat_01!K207</f>
        <v>6034.6</v>
      </c>
      <c r="M55" s="207">
        <f>Dat_01!L207</f>
        <v>8592.1</v>
      </c>
      <c r="N55" s="207">
        <f>Dat_01!M207</f>
        <v>9886.9</v>
      </c>
      <c r="O55" s="207">
        <f>Dat_01!N207</f>
        <v>22172.7</v>
      </c>
      <c r="P55" s="207">
        <f>Dat_01!O207</f>
        <v>18683.2</v>
      </c>
    </row>
    <row r="56" spans="2:16">
      <c r="B56" s="102" t="s">
        <v>112</v>
      </c>
      <c r="C56" s="102" t="str">
        <f>Dat_01!B208</f>
        <v>Cogeneración</v>
      </c>
      <c r="D56" s="207">
        <f>Dat_01!C208</f>
        <v>8.6999999999999993</v>
      </c>
      <c r="E56" s="207">
        <f>Dat_01!D208</f>
        <v>0</v>
      </c>
      <c r="F56" s="207">
        <f>Dat_01!E208</f>
        <v>141</v>
      </c>
      <c r="G56" s="207">
        <f>Dat_01!F208</f>
        <v>86.5</v>
      </c>
      <c r="H56" s="207">
        <f>Dat_01!G208</f>
        <v>14.2</v>
      </c>
      <c r="I56" s="207">
        <f>Dat_01!H208</f>
        <v>57.7</v>
      </c>
      <c r="J56" s="207">
        <f>Dat_01!I208</f>
        <v>321.7</v>
      </c>
      <c r="K56" s="207">
        <f>Dat_01!J208</f>
        <v>752.2</v>
      </c>
      <c r="L56" s="207">
        <f>Dat_01!K208</f>
        <v>724.9</v>
      </c>
      <c r="M56" s="207">
        <f>Dat_01!L208</f>
        <v>398.7</v>
      </c>
      <c r="N56" s="207">
        <f>Dat_01!M208</f>
        <v>142.6</v>
      </c>
      <c r="O56" s="207">
        <f>Dat_01!N208</f>
        <v>585.5</v>
      </c>
      <c r="P56" s="207">
        <f>Dat_01!O208</f>
        <v>429.6</v>
      </c>
    </row>
    <row r="57" spans="2:16">
      <c r="B57" s="102" t="s">
        <v>112</v>
      </c>
      <c r="C57" s="102" t="str">
        <f>Dat_01!B209</f>
        <v>Consumo Bombeo</v>
      </c>
      <c r="D57" s="207">
        <f>Dat_01!C209</f>
        <v>16928.400000000001</v>
      </c>
      <c r="E57" s="207">
        <f>Dat_01!D209</f>
        <v>11468.6</v>
      </c>
      <c r="F57" s="207">
        <f>Dat_01!E209</f>
        <v>22022.6</v>
      </c>
      <c r="G57" s="207">
        <f>Dat_01!F209</f>
        <v>27911.200000000001</v>
      </c>
      <c r="H57" s="207">
        <f>Dat_01!G209</f>
        <v>19673</v>
      </c>
      <c r="I57" s="207">
        <f>Dat_01!H209</f>
        <v>35793.199999999997</v>
      </c>
      <c r="J57" s="207">
        <f>Dat_01!I209</f>
        <v>82837</v>
      </c>
      <c r="K57" s="207">
        <f>Dat_01!J209</f>
        <v>70876</v>
      </c>
      <c r="L57" s="207">
        <f>Dat_01!K209</f>
        <v>39295.9</v>
      </c>
      <c r="M57" s="207">
        <f>Dat_01!L209</f>
        <v>24576</v>
      </c>
      <c r="N57" s="207">
        <f>Dat_01!M209</f>
        <v>26857.1</v>
      </c>
      <c r="O57" s="207">
        <f>Dat_01!N209</f>
        <v>40530.6</v>
      </c>
      <c r="P57" s="207">
        <f>Dat_01!O209</f>
        <v>27697.3</v>
      </c>
    </row>
    <row r="58" spans="2:16">
      <c r="B58" s="102" t="s">
        <v>112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112</v>
      </c>
      <c r="C59" s="102" t="str">
        <f>Dat_01!B211</f>
        <v>Eólica</v>
      </c>
      <c r="D59" s="207">
        <f>Dat_01!C211</f>
        <v>4457.3999999999996</v>
      </c>
      <c r="E59" s="207">
        <f>Dat_01!D211</f>
        <v>4269.6000000000004</v>
      </c>
      <c r="F59" s="207">
        <f>Dat_01!E211</f>
        <v>10965.1</v>
      </c>
      <c r="G59" s="207">
        <f>Dat_01!F211</f>
        <v>31665.4</v>
      </c>
      <c r="H59" s="207">
        <f>Dat_01!G211</f>
        <v>6854.8</v>
      </c>
      <c r="I59" s="207">
        <f>Dat_01!H211</f>
        <v>3820.7</v>
      </c>
      <c r="J59" s="207">
        <f>Dat_01!I211</f>
        <v>28654.5</v>
      </c>
      <c r="K59" s="207">
        <f>Dat_01!J211</f>
        <v>37936.300000000003</v>
      </c>
      <c r="L59" s="207">
        <f>Dat_01!K211</f>
        <v>19044.2</v>
      </c>
      <c r="M59" s="207">
        <f>Dat_01!L211</f>
        <v>5144.6000000000004</v>
      </c>
      <c r="N59" s="207">
        <f>Dat_01!M211</f>
        <v>2569.3000000000002</v>
      </c>
      <c r="O59" s="207">
        <f>Dat_01!N211</f>
        <v>9585.7000000000007</v>
      </c>
      <c r="P59" s="207">
        <f>Dat_01!O211</f>
        <v>11818.5</v>
      </c>
    </row>
    <row r="60" spans="2:16">
      <c r="B60" s="102" t="s">
        <v>112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112</v>
      </c>
      <c r="C61" s="102" t="str">
        <f>Dat_01!B213</f>
        <v>Hidráulica</v>
      </c>
      <c r="D61" s="207">
        <f>Dat_01!C213</f>
        <v>1540.4</v>
      </c>
      <c r="E61" s="207">
        <f>Dat_01!D213</f>
        <v>3292.2</v>
      </c>
      <c r="F61" s="207">
        <f>Dat_01!E213</f>
        <v>5345.6</v>
      </c>
      <c r="G61" s="207">
        <f>Dat_01!F213</f>
        <v>5608.2</v>
      </c>
      <c r="H61" s="207">
        <f>Dat_01!G213</f>
        <v>10347.799999999999</v>
      </c>
      <c r="I61" s="207">
        <f>Dat_01!H213</f>
        <v>8168.3</v>
      </c>
      <c r="J61" s="207">
        <f>Dat_01!I213</f>
        <v>22332.5</v>
      </c>
      <c r="K61" s="207">
        <f>Dat_01!J213</f>
        <v>14340.4</v>
      </c>
      <c r="L61" s="207">
        <f>Dat_01!K213</f>
        <v>12773.5</v>
      </c>
      <c r="M61" s="207">
        <f>Dat_01!L213</f>
        <v>6431.8</v>
      </c>
      <c r="N61" s="207">
        <f>Dat_01!M213</f>
        <v>2887.6</v>
      </c>
      <c r="O61" s="207">
        <f>Dat_01!N213</f>
        <v>6785.6</v>
      </c>
      <c r="P61" s="207">
        <f>Dat_01!O213</f>
        <v>8778.9</v>
      </c>
    </row>
    <row r="62" spans="2:16">
      <c r="B62" s="102" t="s">
        <v>112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112</v>
      </c>
      <c r="C63" s="102" t="str">
        <f>Dat_01!B215</f>
        <v>Nuclear</v>
      </c>
      <c r="D63" s="207">
        <f>Dat_01!C215</f>
        <v>0</v>
      </c>
      <c r="E63" s="207">
        <f>Dat_01!D215</f>
        <v>0</v>
      </c>
      <c r="F63" s="207">
        <f>Dat_01!E215</f>
        <v>22.6</v>
      </c>
      <c r="G63" s="207">
        <f>Dat_01!F215</f>
        <v>0</v>
      </c>
      <c r="H63" s="207">
        <f>Dat_01!G215</f>
        <v>0</v>
      </c>
      <c r="I63" s="207">
        <f>Dat_01!H215</f>
        <v>0</v>
      </c>
      <c r="J63" s="207">
        <f>Dat_01!I215</f>
        <v>0</v>
      </c>
      <c r="K63" s="207">
        <f>Dat_01!J215</f>
        <v>0</v>
      </c>
      <c r="L63" s="207">
        <f>Dat_01!K215</f>
        <v>8</v>
      </c>
      <c r="M63" s="207">
        <f>Dat_01!L215</f>
        <v>0</v>
      </c>
      <c r="N63" s="207">
        <f>Dat_01!M215</f>
        <v>128.69999999999999</v>
      </c>
      <c r="O63" s="207">
        <f>Dat_01!N215</f>
        <v>0</v>
      </c>
      <c r="P63" s="207">
        <f>Dat_01!O215</f>
        <v>227.5</v>
      </c>
    </row>
    <row r="64" spans="2:16">
      <c r="B64" s="102" t="s">
        <v>112</v>
      </c>
      <c r="C64" s="102" t="str">
        <f>Dat_01!B216</f>
        <v>Otras Renovables</v>
      </c>
      <c r="D64" s="207">
        <f>Dat_01!C216</f>
        <v>149.5</v>
      </c>
      <c r="E64" s="207">
        <f>Dat_01!D216</f>
        <v>125.3</v>
      </c>
      <c r="F64" s="207">
        <f>Dat_01!E216</f>
        <v>8.3000000000000007</v>
      </c>
      <c r="G64" s="207">
        <f>Dat_01!F216</f>
        <v>173.7</v>
      </c>
      <c r="H64" s="207">
        <f>Dat_01!G216</f>
        <v>7.7</v>
      </c>
      <c r="I64" s="207">
        <f>Dat_01!H216</f>
        <v>265.3</v>
      </c>
      <c r="J64" s="207">
        <f>Dat_01!I216</f>
        <v>917.9</v>
      </c>
      <c r="K64" s="207">
        <f>Dat_01!J216</f>
        <v>1671.6</v>
      </c>
      <c r="L64" s="207">
        <f>Dat_01!K216</f>
        <v>691.1</v>
      </c>
      <c r="M64" s="207">
        <f>Dat_01!L216</f>
        <v>324</v>
      </c>
      <c r="N64" s="207">
        <f>Dat_01!M216</f>
        <v>129.9</v>
      </c>
      <c r="O64" s="207">
        <f>Dat_01!N216</f>
        <v>88.9</v>
      </c>
      <c r="P64" s="207">
        <f>Dat_01!O216</f>
        <v>47.7</v>
      </c>
    </row>
    <row r="65" spans="2:16">
      <c r="B65" s="102" t="s">
        <v>112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112</v>
      </c>
      <c r="C66" s="102" t="str">
        <f>Dat_01!B218</f>
        <v>Solar fotovoltaica</v>
      </c>
      <c r="D66" s="207">
        <f>Dat_01!C218</f>
        <v>0</v>
      </c>
      <c r="E66" s="207">
        <f>Dat_01!D218</f>
        <v>0</v>
      </c>
      <c r="F66" s="207">
        <f>Dat_01!E218</f>
        <v>0</v>
      </c>
      <c r="G66" s="207">
        <f>Dat_01!F218</f>
        <v>5.9</v>
      </c>
      <c r="H66" s="207">
        <f>Dat_01!G218</f>
        <v>0</v>
      </c>
      <c r="I66" s="207">
        <f>Dat_01!H218</f>
        <v>0</v>
      </c>
      <c r="J66" s="207">
        <f>Dat_01!I218</f>
        <v>0</v>
      </c>
      <c r="K66" s="207">
        <f>Dat_01!J218</f>
        <v>79.599999999999994</v>
      </c>
      <c r="L66" s="207">
        <f>Dat_01!K218</f>
        <v>39.5</v>
      </c>
      <c r="M66" s="207">
        <f>Dat_01!L218</f>
        <v>34.6</v>
      </c>
      <c r="N66" s="207">
        <f>Dat_01!M218</f>
        <v>0</v>
      </c>
      <c r="O66" s="207">
        <f>Dat_01!N218</f>
        <v>0</v>
      </c>
      <c r="P66" s="207">
        <f>Dat_01!O218</f>
        <v>0</v>
      </c>
    </row>
    <row r="67" spans="2:16">
      <c r="B67" s="102" t="s">
        <v>112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0</v>
      </c>
      <c r="G67" s="207">
        <f>Dat_01!F219</f>
        <v>0</v>
      </c>
      <c r="H67" s="207">
        <f>Dat_01!G219</f>
        <v>0</v>
      </c>
      <c r="I67" s="207">
        <f>Dat_01!H219</f>
        <v>0</v>
      </c>
      <c r="J67" s="207">
        <f>Dat_01!I219</f>
        <v>0</v>
      </c>
      <c r="K67" s="207">
        <f>Dat_01!J219</f>
        <v>6.4</v>
      </c>
      <c r="L67" s="207">
        <f>Dat_01!K219</f>
        <v>82.2</v>
      </c>
      <c r="M67" s="207">
        <f>Dat_01!L219</f>
        <v>38.700000000000003</v>
      </c>
      <c r="N67" s="207">
        <f>Dat_01!M219</f>
        <v>0</v>
      </c>
      <c r="O67" s="207">
        <f>Dat_01!N219</f>
        <v>0</v>
      </c>
      <c r="P67" s="207">
        <f>Dat_01!O219</f>
        <v>6.7</v>
      </c>
    </row>
    <row r="68" spans="2:16">
      <c r="B68" s="102" t="s">
        <v>112</v>
      </c>
      <c r="C68" s="102" t="str">
        <f>Dat_01!B220</f>
        <v>Turbinación bombeo</v>
      </c>
      <c r="D68" s="207">
        <f>Dat_01!C220</f>
        <v>1916.2</v>
      </c>
      <c r="E68" s="207">
        <f>Dat_01!D220</f>
        <v>3130.6</v>
      </c>
      <c r="F68" s="207">
        <f>Dat_01!E220</f>
        <v>1780.7</v>
      </c>
      <c r="G68" s="207">
        <f>Dat_01!F220</f>
        <v>6026.2</v>
      </c>
      <c r="H68" s="207">
        <f>Dat_01!G220</f>
        <v>2307.6</v>
      </c>
      <c r="I68" s="207">
        <f>Dat_01!H220</f>
        <v>3575.3</v>
      </c>
      <c r="J68" s="207">
        <f>Dat_01!I220</f>
        <v>12258.3</v>
      </c>
      <c r="K68" s="207">
        <f>Dat_01!J220</f>
        <v>17035.3</v>
      </c>
      <c r="L68" s="207">
        <f>Dat_01!K220</f>
        <v>5747.6</v>
      </c>
      <c r="M68" s="207">
        <f>Dat_01!L220</f>
        <v>3246.7</v>
      </c>
      <c r="N68" s="207">
        <f>Dat_01!M220</f>
        <v>2875.8</v>
      </c>
      <c r="O68" s="207">
        <f>Dat_01!N220</f>
        <v>6008</v>
      </c>
      <c r="P68" s="207">
        <f>Dat_01!O220</f>
        <v>9356.6</v>
      </c>
    </row>
    <row r="69" spans="2:16">
      <c r="B69" s="210" t="s">
        <v>112</v>
      </c>
      <c r="C69" s="195" t="str">
        <f>Dat_01!B221</f>
        <v>Total</v>
      </c>
      <c r="D69" s="208">
        <f>Dat_01!C221</f>
        <v>51993.2</v>
      </c>
      <c r="E69" s="208">
        <f>Dat_01!D221</f>
        <v>51418.5</v>
      </c>
      <c r="F69" s="208">
        <f>Dat_01!E221</f>
        <v>50978</v>
      </c>
      <c r="G69" s="208">
        <f>Dat_01!F221</f>
        <v>83346.3</v>
      </c>
      <c r="H69" s="208">
        <f>Dat_01!G221</f>
        <v>48798.400000000001</v>
      </c>
      <c r="I69" s="208">
        <f>Dat_01!H221</f>
        <v>64714.3</v>
      </c>
      <c r="J69" s="208">
        <f>Dat_01!I221</f>
        <v>163688.20000000001</v>
      </c>
      <c r="K69" s="208">
        <f>Dat_01!J221</f>
        <v>150868.6</v>
      </c>
      <c r="L69" s="208">
        <f>Dat_01!K221</f>
        <v>84459.8</v>
      </c>
      <c r="M69" s="208">
        <f>Dat_01!L221</f>
        <v>48863.8</v>
      </c>
      <c r="N69" s="208">
        <f>Dat_01!M221</f>
        <v>45478.9</v>
      </c>
      <c r="O69" s="208">
        <f>Dat_01!N221</f>
        <v>85757.8</v>
      </c>
      <c r="P69" s="208">
        <f>Dat_01!O221</f>
        <v>77094.5</v>
      </c>
    </row>
    <row r="70" spans="2:16">
      <c r="B70" s="319" t="s">
        <v>259</v>
      </c>
      <c r="C70" s="210"/>
      <c r="D70" s="203">
        <f>Dat_01!C367</f>
        <v>51.367710571899998</v>
      </c>
      <c r="E70" s="203">
        <f>Dat_01!D367</f>
        <v>56.653760923500002</v>
      </c>
      <c r="F70" s="203">
        <f>Dat_01!E367</f>
        <v>56.425058677899997</v>
      </c>
      <c r="G70" s="203">
        <f>Dat_01!F367</f>
        <v>40.265648287300003</v>
      </c>
      <c r="H70" s="203">
        <f>Dat_01!G367</f>
        <v>50.409112745400002</v>
      </c>
      <c r="I70" s="203">
        <f>Dat_01!H367</f>
        <v>42.388015613900002</v>
      </c>
      <c r="J70" s="203">
        <f>Dat_01!I367</f>
        <v>36.970186245699999</v>
      </c>
      <c r="K70" s="203">
        <f>Dat_01!J367</f>
        <v>24.8459701614</v>
      </c>
      <c r="L70" s="203">
        <f>Dat_01!K367</f>
        <v>28.454226634699999</v>
      </c>
      <c r="M70" s="203">
        <f>Dat_01!L367</f>
        <v>38.668877592299999</v>
      </c>
      <c r="N70" s="203">
        <f>Dat_01!M367</f>
        <v>42.295844468600002</v>
      </c>
      <c r="O70" s="203">
        <f>Dat_01!N367</f>
        <v>42.570763981900001</v>
      </c>
      <c r="P70" s="203">
        <f>Dat_01!O367</f>
        <v>48.973209134299999</v>
      </c>
    </row>
    <row r="71" spans="2:16" ht="15" customHeight="1">
      <c r="B71" s="320"/>
      <c r="C71" s="211"/>
      <c r="D71" s="204">
        <f>Dat_01!C376</f>
        <v>27.325484678799999</v>
      </c>
      <c r="E71" s="204">
        <f>Dat_01!D376</f>
        <v>32.376397600099999</v>
      </c>
      <c r="F71" s="204">
        <f>Dat_01!E376</f>
        <v>26.9131393935</v>
      </c>
      <c r="G71" s="204">
        <f>Dat_01!F376</f>
        <v>14.5645464766</v>
      </c>
      <c r="H71" s="204">
        <f>Dat_01!G376</f>
        <v>30.039364250999999</v>
      </c>
      <c r="I71" s="204">
        <f>Dat_01!H376</f>
        <v>21.994219051999998</v>
      </c>
      <c r="J71" s="204">
        <f>Dat_01!I376</f>
        <v>16.0766152966</v>
      </c>
      <c r="K71" s="204">
        <f>Dat_01!J376</f>
        <v>6.9169248604</v>
      </c>
      <c r="L71" s="204">
        <f>Dat_01!K376</f>
        <v>9.9078850529999993</v>
      </c>
      <c r="M71" s="204">
        <f>Dat_01!L376</f>
        <v>15.037596134599999</v>
      </c>
      <c r="N71" s="204">
        <f>Dat_01!M376</f>
        <v>22.721473034700001</v>
      </c>
      <c r="O71" s="204">
        <f>Dat_01!N376</f>
        <v>23.3057373207</v>
      </c>
      <c r="P71" s="204">
        <f>Dat_01!O376</f>
        <v>25.5109853491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241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254</v>
      </c>
      <c r="O74" s="185"/>
      <c r="P74" s="184">
        <f>(P52-D52)/D52</f>
        <v>0.56944738120227256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255</v>
      </c>
      <c r="O75" s="185"/>
      <c r="P75" s="184">
        <f>(P69-D69)/D69</f>
        <v>0.48278044051914487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256</v>
      </c>
      <c r="O76" s="185"/>
      <c r="P76" s="184">
        <f>((P52+P69)-(D52+D69))/(D52+D69)</f>
        <v>0.5347923625151989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252</v>
      </c>
      <c r="O77" s="185"/>
      <c r="P77" s="184">
        <f>(P70-D70)/D70</f>
        <v>-4.6614914523947622E-2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253</v>
      </c>
      <c r="O78" s="185"/>
      <c r="P78" s="184">
        <f>(P71-D71)/D71</f>
        <v>-6.6403189221662592E-2</v>
      </c>
    </row>
    <row r="80" spans="2:16">
      <c r="B80" s="99" t="s">
        <v>319</v>
      </c>
    </row>
    <row r="81" spans="2:16">
      <c r="B81" s="101"/>
      <c r="C81" s="101" t="s">
        <v>31</v>
      </c>
      <c r="D81" s="101" t="s">
        <v>260</v>
      </c>
      <c r="E81" s="101" t="s">
        <v>260</v>
      </c>
      <c r="F81" s="101" t="s">
        <v>260</v>
      </c>
      <c r="G81" s="101" t="s">
        <v>260</v>
      </c>
      <c r="H81" s="101" t="s">
        <v>260</v>
      </c>
      <c r="I81" s="101" t="s">
        <v>260</v>
      </c>
      <c r="J81" s="101" t="s">
        <v>260</v>
      </c>
      <c r="K81" s="101" t="s">
        <v>260</v>
      </c>
      <c r="L81" s="101" t="s">
        <v>260</v>
      </c>
      <c r="M81" s="101" t="s">
        <v>260</v>
      </c>
      <c r="N81" s="101" t="s">
        <v>260</v>
      </c>
      <c r="O81" s="101" t="s">
        <v>260</v>
      </c>
      <c r="P81" s="101" t="s">
        <v>260</v>
      </c>
    </row>
    <row r="82" spans="2:16">
      <c r="B82" s="101"/>
      <c r="C82" s="101" t="s">
        <v>235</v>
      </c>
      <c r="D82" s="101" t="str">
        <f>Dat_01!C234</f>
        <v>2019 Septiembre</v>
      </c>
      <c r="E82" s="101" t="str">
        <f>Dat_01!D234</f>
        <v>2019 Octubre</v>
      </c>
      <c r="F82" s="101" t="str">
        <f>Dat_01!E234</f>
        <v>2019 Noviembre</v>
      </c>
      <c r="G82" s="101" t="str">
        <f>Dat_01!F234</f>
        <v>2019 Diciembre</v>
      </c>
      <c r="H82" s="101" t="str">
        <f>Dat_01!G234</f>
        <v>2020 Enero</v>
      </c>
      <c r="I82" s="101" t="str">
        <f>Dat_01!H234</f>
        <v>2020 Febrero</v>
      </c>
      <c r="J82" s="101" t="str">
        <f>Dat_01!I234</f>
        <v>2020 Marzo</v>
      </c>
      <c r="K82" s="101" t="str">
        <f>Dat_01!J234</f>
        <v>2020 Abril</v>
      </c>
      <c r="L82" s="101" t="str">
        <f>Dat_01!K234</f>
        <v>2020 Mayo</v>
      </c>
      <c r="M82" s="101" t="str">
        <f>Dat_01!L234</f>
        <v>2020 Junio</v>
      </c>
      <c r="N82" s="101" t="str">
        <f>Dat_01!M234</f>
        <v>2020 Julio</v>
      </c>
      <c r="O82" s="101" t="str">
        <f>Dat_01!N234</f>
        <v>2020 Agosto</v>
      </c>
      <c r="P82" s="101" t="str">
        <f>Dat_01!O234</f>
        <v>2020 Septiembre</v>
      </c>
    </row>
    <row r="83" spans="2:16">
      <c r="B83" s="101" t="s">
        <v>239</v>
      </c>
      <c r="C83" s="101" t="s">
        <v>240</v>
      </c>
      <c r="D83" s="101" t="str">
        <f>MID(D82,6,1)</f>
        <v>S</v>
      </c>
      <c r="E83" s="101" t="str">
        <f t="shared" ref="E83" si="15">MID(E82,6,1)</f>
        <v>O</v>
      </c>
      <c r="F83" s="101" t="str">
        <f t="shared" ref="F83" si="16">MID(F82,6,1)</f>
        <v>N</v>
      </c>
      <c r="G83" s="101" t="str">
        <f t="shared" ref="G83" si="17">MID(G82,6,1)</f>
        <v>D</v>
      </c>
      <c r="H83" s="101" t="str">
        <f t="shared" ref="H83" si="18">MID(H82,6,1)</f>
        <v>E</v>
      </c>
      <c r="I83" s="101" t="str">
        <f t="shared" ref="I83" si="19">MID(I82,6,1)</f>
        <v>F</v>
      </c>
      <c r="J83" s="101" t="str">
        <f t="shared" ref="J83" si="20">MID(J82,6,1)</f>
        <v>M</v>
      </c>
      <c r="K83" s="101" t="str">
        <f t="shared" ref="K83" si="21">MID(K82,6,1)</f>
        <v>A</v>
      </c>
      <c r="L83" s="101" t="str">
        <f t="shared" ref="L83" si="22">MID(L82,6,1)</f>
        <v>M</v>
      </c>
      <c r="M83" s="101" t="str">
        <f t="shared" ref="M83" si="23">MID(M82,6,1)</f>
        <v>J</v>
      </c>
      <c r="N83" s="101" t="str">
        <f t="shared" ref="N83" si="24">MID(N82,6,1)</f>
        <v>J</v>
      </c>
      <c r="O83" s="101" t="str">
        <f t="shared" ref="O83" si="25">MID(O82,6,1)</f>
        <v>A</v>
      </c>
      <c r="P83" s="101" t="str">
        <f t="shared" ref="P83" si="26">MID(P82,6,1)</f>
        <v>S</v>
      </c>
    </row>
    <row r="84" spans="2:16">
      <c r="B84" s="102" t="s">
        <v>108</v>
      </c>
      <c r="C84" s="102" t="str">
        <f>Dat_01!B236</f>
        <v>Carbón</v>
      </c>
      <c r="D84" s="209">
        <f>Dat_01!C236</f>
        <v>311.60000000000002</v>
      </c>
      <c r="E84" s="209">
        <f>Dat_01!D236</f>
        <v>4163.7</v>
      </c>
      <c r="F84" s="209">
        <f>Dat_01!E236</f>
        <v>3677.8</v>
      </c>
      <c r="G84" s="209">
        <f>Dat_01!F236</f>
        <v>1607.3</v>
      </c>
      <c r="H84" s="209">
        <f>Dat_01!G236</f>
        <v>3376.2</v>
      </c>
      <c r="I84" s="209">
        <f>Dat_01!H236</f>
        <v>1995</v>
      </c>
      <c r="J84" s="209">
        <f>Dat_01!I236</f>
        <v>418.1</v>
      </c>
      <c r="K84" s="209">
        <f>Dat_01!J236</f>
        <v>0</v>
      </c>
      <c r="L84" s="209">
        <f>Dat_01!K236</f>
        <v>5</v>
      </c>
      <c r="M84" s="209">
        <f>Dat_01!L236</f>
        <v>105</v>
      </c>
      <c r="N84" s="209">
        <f>Dat_01!M236</f>
        <v>50</v>
      </c>
      <c r="O84" s="209">
        <f>Dat_01!N236</f>
        <v>0</v>
      </c>
      <c r="P84" s="209">
        <f>Dat_01!O236</f>
        <v>50</v>
      </c>
    </row>
    <row r="85" spans="2:16">
      <c r="B85" s="102" t="s">
        <v>108</v>
      </c>
      <c r="C85" s="102" t="str">
        <f>Dat_01!B237</f>
        <v>Ciclo Combinado</v>
      </c>
      <c r="D85" s="209">
        <f>Dat_01!C237</f>
        <v>71523.399999999994</v>
      </c>
      <c r="E85" s="209">
        <f>Dat_01!D237</f>
        <v>94511.7</v>
      </c>
      <c r="F85" s="209">
        <f>Dat_01!E237</f>
        <v>93991.4</v>
      </c>
      <c r="G85" s="209">
        <f>Dat_01!F237</f>
        <v>80390.7</v>
      </c>
      <c r="H85" s="209">
        <f>Dat_01!G237</f>
        <v>112471.6</v>
      </c>
      <c r="I85" s="209">
        <f>Dat_01!H237</f>
        <v>48257.3</v>
      </c>
      <c r="J85" s="209">
        <f>Dat_01!I237</f>
        <v>25069.8</v>
      </c>
      <c r="K85" s="209">
        <f>Dat_01!J237</f>
        <v>17020</v>
      </c>
      <c r="L85" s="209">
        <f>Dat_01!K237</f>
        <v>31454.1</v>
      </c>
      <c r="M85" s="209">
        <f>Dat_01!L237</f>
        <v>93533.6</v>
      </c>
      <c r="N85" s="209">
        <f>Dat_01!M237</f>
        <v>125585.60000000001</v>
      </c>
      <c r="O85" s="209">
        <f>Dat_01!N237</f>
        <v>108564.2</v>
      </c>
      <c r="P85" s="209">
        <f>Dat_01!O237</f>
        <v>92799.2</v>
      </c>
    </row>
    <row r="86" spans="2:16">
      <c r="B86" s="102" t="s">
        <v>108</v>
      </c>
      <c r="C86" s="102" t="str">
        <f>Dat_01!B238</f>
        <v>Cogeneración</v>
      </c>
      <c r="D86" s="209">
        <f>Dat_01!C238</f>
        <v>0</v>
      </c>
      <c r="E86" s="209">
        <f>Dat_01!D238</f>
        <v>0</v>
      </c>
      <c r="F86" s="209">
        <f>Dat_01!E238</f>
        <v>51.5</v>
      </c>
      <c r="G86" s="209">
        <f>Dat_01!F238</f>
        <v>371.4</v>
      </c>
      <c r="H86" s="209">
        <f>Dat_01!G238</f>
        <v>1718.3</v>
      </c>
      <c r="I86" s="209">
        <f>Dat_01!H238</f>
        <v>169</v>
      </c>
      <c r="J86" s="209">
        <f>Dat_01!I238</f>
        <v>511.6</v>
      </c>
      <c r="K86" s="209">
        <f>Dat_01!J238</f>
        <v>1099</v>
      </c>
      <c r="L86" s="209">
        <f>Dat_01!K238</f>
        <v>2074.9</v>
      </c>
      <c r="M86" s="209">
        <f>Dat_01!L238</f>
        <v>8541.6</v>
      </c>
      <c r="N86" s="209">
        <f>Dat_01!M238</f>
        <v>12039</v>
      </c>
      <c r="O86" s="209">
        <f>Dat_01!N238</f>
        <v>5645</v>
      </c>
      <c r="P86" s="209">
        <f>Dat_01!O238</f>
        <v>3342.1</v>
      </c>
    </row>
    <row r="87" spans="2:16">
      <c r="B87" s="102" t="s">
        <v>108</v>
      </c>
      <c r="C87" s="102" t="str">
        <f>Dat_01!B239</f>
        <v>Consumo Bombeo</v>
      </c>
      <c r="D87" s="209">
        <f>Dat_01!C239</f>
        <v>6112.7</v>
      </c>
      <c r="E87" s="209">
        <f>Dat_01!D239</f>
        <v>10093.200000000001</v>
      </c>
      <c r="F87" s="209">
        <f>Dat_01!E239</f>
        <v>13298.4</v>
      </c>
      <c r="G87" s="209">
        <f>Dat_01!F239</f>
        <v>19733.099999999999</v>
      </c>
      <c r="H87" s="209">
        <f>Dat_01!G239</f>
        <v>14293.3</v>
      </c>
      <c r="I87" s="209">
        <f>Dat_01!H239</f>
        <v>8732.4</v>
      </c>
      <c r="J87" s="209">
        <f>Dat_01!I239</f>
        <v>10680.8</v>
      </c>
      <c r="K87" s="209">
        <f>Dat_01!J239</f>
        <v>30032</v>
      </c>
      <c r="L87" s="209">
        <f>Dat_01!K239</f>
        <v>13342</v>
      </c>
      <c r="M87" s="209">
        <f>Dat_01!L239</f>
        <v>21857.1</v>
      </c>
      <c r="N87" s="209">
        <f>Dat_01!M239</f>
        <v>31594.3</v>
      </c>
      <c r="O87" s="209">
        <f>Dat_01!N239</f>
        <v>6241.6</v>
      </c>
      <c r="P87" s="209">
        <f>Dat_01!O239</f>
        <v>9830.5</v>
      </c>
    </row>
    <row r="88" spans="2:16">
      <c r="B88" s="102" t="s">
        <v>108</v>
      </c>
      <c r="C88" s="102" t="str">
        <f>Dat_01!B240</f>
        <v>Eólica</v>
      </c>
      <c r="D88" s="209">
        <f>Dat_01!C240</f>
        <v>5081.7</v>
      </c>
      <c r="E88" s="209">
        <f>Dat_01!D240</f>
        <v>10069.799999999999</v>
      </c>
      <c r="F88" s="209">
        <f>Dat_01!E240</f>
        <v>12383</v>
      </c>
      <c r="G88" s="209">
        <f>Dat_01!F240</f>
        <v>14568.3</v>
      </c>
      <c r="H88" s="209">
        <f>Dat_01!G240</f>
        <v>9539.1</v>
      </c>
      <c r="I88" s="209">
        <f>Dat_01!H240</f>
        <v>3606.8</v>
      </c>
      <c r="J88" s="209">
        <f>Dat_01!I240</f>
        <v>2598.6999999999998</v>
      </c>
      <c r="K88" s="209">
        <f>Dat_01!J240</f>
        <v>4029</v>
      </c>
      <c r="L88" s="209">
        <f>Dat_01!K240</f>
        <v>3540.5</v>
      </c>
      <c r="M88" s="209">
        <f>Dat_01!L240</f>
        <v>7292.6</v>
      </c>
      <c r="N88" s="209">
        <f>Dat_01!M240</f>
        <v>7693.1</v>
      </c>
      <c r="O88" s="209">
        <f>Dat_01!N240</f>
        <v>3597</v>
      </c>
      <c r="P88" s="209">
        <f>Dat_01!O240</f>
        <v>2500.3000000000002</v>
      </c>
    </row>
    <row r="89" spans="2:16">
      <c r="B89" s="102" t="s">
        <v>108</v>
      </c>
      <c r="C89" s="102" t="str">
        <f>Dat_01!B241</f>
        <v>Hidráulica</v>
      </c>
      <c r="D89" s="209">
        <f>Dat_01!C241</f>
        <v>28895.9</v>
      </c>
      <c r="E89" s="209">
        <f>Dat_01!D241</f>
        <v>45049.8</v>
      </c>
      <c r="F89" s="209">
        <f>Dat_01!E241</f>
        <v>48971.8</v>
      </c>
      <c r="G89" s="209">
        <f>Dat_01!F241</f>
        <v>20541.3</v>
      </c>
      <c r="H89" s="209">
        <f>Dat_01!G241</f>
        <v>80742.100000000006</v>
      </c>
      <c r="I89" s="209">
        <f>Dat_01!H241</f>
        <v>34283.300000000003</v>
      </c>
      <c r="J89" s="209">
        <f>Dat_01!I241</f>
        <v>26299.3</v>
      </c>
      <c r="K89" s="209">
        <f>Dat_01!J241</f>
        <v>20482</v>
      </c>
      <c r="L89" s="209">
        <f>Dat_01!K241</f>
        <v>42478.400000000001</v>
      </c>
      <c r="M89" s="209">
        <f>Dat_01!L241</f>
        <v>135598.70000000001</v>
      </c>
      <c r="N89" s="209">
        <f>Dat_01!M241</f>
        <v>93034.8</v>
      </c>
      <c r="O89" s="209">
        <f>Dat_01!N241</f>
        <v>49376</v>
      </c>
      <c r="P89" s="209">
        <f>Dat_01!O241</f>
        <v>21849.9</v>
      </c>
    </row>
    <row r="90" spans="2:16">
      <c r="B90" s="102" t="s">
        <v>108</v>
      </c>
      <c r="C90" s="102" t="str">
        <f>Dat_01!B242</f>
        <v>Nuclear</v>
      </c>
      <c r="D90" s="209">
        <f>Dat_01!C242</f>
        <v>0</v>
      </c>
      <c r="E90" s="209">
        <f>Dat_01!D242</f>
        <v>0</v>
      </c>
      <c r="F90" s="209">
        <f>Dat_01!E242</f>
        <v>539</v>
      </c>
      <c r="G90" s="209">
        <f>Dat_01!F242</f>
        <v>876.4</v>
      </c>
      <c r="H90" s="209">
        <f>Dat_01!G242</f>
        <v>186</v>
      </c>
      <c r="I90" s="209">
        <f>Dat_01!H242</f>
        <v>267</v>
      </c>
      <c r="J90" s="209">
        <f>Dat_01!I242</f>
        <v>0</v>
      </c>
      <c r="K90" s="209">
        <f>Dat_01!J242</f>
        <v>12</v>
      </c>
      <c r="L90" s="209">
        <f>Dat_01!K242</f>
        <v>139</v>
      </c>
      <c r="M90" s="209">
        <f>Dat_01!L242</f>
        <v>1073</v>
      </c>
      <c r="N90" s="209">
        <f>Dat_01!M242</f>
        <v>70</v>
      </c>
      <c r="O90" s="209">
        <f>Dat_01!N242</f>
        <v>0</v>
      </c>
      <c r="P90" s="209">
        <f>Dat_01!O242</f>
        <v>0</v>
      </c>
    </row>
    <row r="91" spans="2:16">
      <c r="B91" s="102" t="s">
        <v>108</v>
      </c>
      <c r="C91" s="102" t="str">
        <f>Dat_01!B243</f>
        <v>Solar fotovoltaica</v>
      </c>
      <c r="D91" s="209">
        <f>Dat_01!C243</f>
        <v>0</v>
      </c>
      <c r="E91" s="209">
        <f>Dat_01!D243</f>
        <v>0</v>
      </c>
      <c r="F91" s="209">
        <f>Dat_01!E243</f>
        <v>0</v>
      </c>
      <c r="G91" s="209">
        <f>Dat_01!F243</f>
        <v>1.2</v>
      </c>
      <c r="H91" s="209">
        <f>Dat_01!G243</f>
        <v>0</v>
      </c>
      <c r="I91" s="209">
        <f>Dat_01!H243</f>
        <v>0</v>
      </c>
      <c r="J91" s="209">
        <f>Dat_01!I243</f>
        <v>0</v>
      </c>
      <c r="K91" s="209">
        <f>Dat_01!J243</f>
        <v>0</v>
      </c>
      <c r="L91" s="209">
        <f>Dat_01!K243</f>
        <v>1</v>
      </c>
      <c r="M91" s="209">
        <f>Dat_01!L243</f>
        <v>2</v>
      </c>
      <c r="N91" s="209">
        <f>Dat_01!M243</f>
        <v>4</v>
      </c>
      <c r="O91" s="209">
        <f>Dat_01!N243</f>
        <v>0</v>
      </c>
      <c r="P91" s="209">
        <f>Dat_01!O243</f>
        <v>1</v>
      </c>
    </row>
    <row r="92" spans="2:16">
      <c r="B92" s="102" t="s">
        <v>108</v>
      </c>
      <c r="C92" s="102" t="str">
        <f>Dat_01!B244</f>
        <v>Turbinación bombeo</v>
      </c>
      <c r="D92" s="209">
        <f>Dat_01!C244</f>
        <v>22840.2</v>
      </c>
      <c r="E92" s="209">
        <f>Dat_01!D244</f>
        <v>29699</v>
      </c>
      <c r="F92" s="209">
        <f>Dat_01!E244</f>
        <v>32260</v>
      </c>
      <c r="G92" s="209">
        <f>Dat_01!F244</f>
        <v>60128.2</v>
      </c>
      <c r="H92" s="209">
        <f>Dat_01!G244</f>
        <v>46371.3</v>
      </c>
      <c r="I92" s="209">
        <f>Dat_01!H244</f>
        <v>22347.8</v>
      </c>
      <c r="J92" s="209">
        <f>Dat_01!I244</f>
        <v>23301.1</v>
      </c>
      <c r="K92" s="209">
        <f>Dat_01!J244</f>
        <v>23437</v>
      </c>
      <c r="L92" s="209">
        <f>Dat_01!K244</f>
        <v>35473.1</v>
      </c>
      <c r="M92" s="209">
        <f>Dat_01!L244</f>
        <v>43074.400000000001</v>
      </c>
      <c r="N92" s="209">
        <f>Dat_01!M244</f>
        <v>53243.199999999997</v>
      </c>
      <c r="O92" s="209">
        <f>Dat_01!N244</f>
        <v>32334.2</v>
      </c>
      <c r="P92" s="209">
        <f>Dat_01!O244</f>
        <v>19451</v>
      </c>
    </row>
    <row r="93" spans="2:16">
      <c r="B93" s="102" t="s">
        <v>108</v>
      </c>
      <c r="C93" s="195" t="str">
        <f>Dat_01!B245</f>
        <v>Total</v>
      </c>
      <c r="D93" s="208">
        <f>Dat_01!C245</f>
        <v>134765.5</v>
      </c>
      <c r="E93" s="208">
        <f>Dat_01!D245</f>
        <v>193587.20000000001</v>
      </c>
      <c r="F93" s="208">
        <f>Dat_01!E245</f>
        <v>205172.9</v>
      </c>
      <c r="G93" s="208">
        <f>Dat_01!F245</f>
        <v>198217.9</v>
      </c>
      <c r="H93" s="208">
        <f>Dat_01!G245</f>
        <v>268697.90000000002</v>
      </c>
      <c r="I93" s="208">
        <f>Dat_01!H245</f>
        <v>119658.6</v>
      </c>
      <c r="J93" s="208">
        <f>Dat_01!I245</f>
        <v>88879.4</v>
      </c>
      <c r="K93" s="208">
        <f>Dat_01!J245</f>
        <v>96111</v>
      </c>
      <c r="L93" s="208">
        <f>Dat_01!K245</f>
        <v>128508</v>
      </c>
      <c r="M93" s="208">
        <f>Dat_01!L245</f>
        <v>311078</v>
      </c>
      <c r="N93" s="208">
        <f>Dat_01!M245</f>
        <v>323314</v>
      </c>
      <c r="O93" s="208">
        <f>Dat_01!N245</f>
        <v>205758</v>
      </c>
      <c r="P93" s="208">
        <f>Dat_01!O245</f>
        <v>149824</v>
      </c>
    </row>
    <row r="94" spans="2:16">
      <c r="B94" s="102" t="s">
        <v>108</v>
      </c>
      <c r="C94" s="102" t="str">
        <f>Dat_01!B246</f>
        <v>Carbón</v>
      </c>
      <c r="D94" s="209">
        <f>Dat_01!C246</f>
        <v>3814.9</v>
      </c>
      <c r="E94" s="209">
        <f>Dat_01!D246</f>
        <v>1862.6</v>
      </c>
      <c r="F94" s="209">
        <f>Dat_01!E246</f>
        <v>1673.1</v>
      </c>
      <c r="G94" s="209">
        <f>Dat_01!F246</f>
        <v>843.6</v>
      </c>
      <c r="H94" s="209">
        <f>Dat_01!G246</f>
        <v>591.9</v>
      </c>
      <c r="I94" s="209">
        <f>Dat_01!H246</f>
        <v>683.9</v>
      </c>
      <c r="J94" s="209">
        <f>Dat_01!I246</f>
        <v>266</v>
      </c>
      <c r="K94" s="209">
        <f>Dat_01!J246</f>
        <v>248</v>
      </c>
      <c r="L94" s="209">
        <f>Dat_01!K246</f>
        <v>93</v>
      </c>
      <c r="M94" s="209">
        <f>Dat_01!L246</f>
        <v>66</v>
      </c>
      <c r="N94" s="209">
        <f>Dat_01!M246</f>
        <v>123</v>
      </c>
      <c r="O94" s="209">
        <f>Dat_01!N246</f>
        <v>152</v>
      </c>
      <c r="P94" s="209">
        <f>Dat_01!O246</f>
        <v>154</v>
      </c>
    </row>
    <row r="95" spans="2:16">
      <c r="B95" s="102" t="s">
        <v>112</v>
      </c>
      <c r="C95" s="102" t="str">
        <f>Dat_01!B247</f>
        <v>Ciclo Combinado</v>
      </c>
      <c r="D95" s="209">
        <f>Dat_01!C247</f>
        <v>30904.9</v>
      </c>
      <c r="E95" s="209">
        <f>Dat_01!D247</f>
        <v>27837.599999999999</v>
      </c>
      <c r="F95" s="209">
        <f>Dat_01!E247</f>
        <v>11548.4</v>
      </c>
      <c r="G95" s="209">
        <f>Dat_01!F247</f>
        <v>12672</v>
      </c>
      <c r="H95" s="209">
        <f>Dat_01!G247</f>
        <v>10439.5</v>
      </c>
      <c r="I95" s="209">
        <f>Dat_01!H247</f>
        <v>17734.400000000001</v>
      </c>
      <c r="J95" s="209">
        <f>Dat_01!I247</f>
        <v>10455</v>
      </c>
      <c r="K95" s="209">
        <f>Dat_01!J247</f>
        <v>7191</v>
      </c>
      <c r="L95" s="209">
        <f>Dat_01!K247</f>
        <v>7535.7</v>
      </c>
      <c r="M95" s="209">
        <f>Dat_01!L247</f>
        <v>7025.7</v>
      </c>
      <c r="N95" s="209">
        <f>Dat_01!M247</f>
        <v>5966.1</v>
      </c>
      <c r="O95" s="209">
        <f>Dat_01!N247</f>
        <v>27645.5</v>
      </c>
      <c r="P95" s="209">
        <f>Dat_01!O247</f>
        <v>18699.7</v>
      </c>
    </row>
    <row r="96" spans="2:16">
      <c r="B96" s="102" t="s">
        <v>112</v>
      </c>
      <c r="C96" s="102" t="str">
        <f>Dat_01!B248</f>
        <v>Cogeneración</v>
      </c>
      <c r="D96" s="209">
        <f>Dat_01!C248</f>
        <v>78.3</v>
      </c>
      <c r="E96" s="209">
        <f>Dat_01!D248</f>
        <v>96.8</v>
      </c>
      <c r="F96" s="209">
        <f>Dat_01!E248</f>
        <v>106.4</v>
      </c>
      <c r="G96" s="209">
        <f>Dat_01!F248</f>
        <v>969.2</v>
      </c>
      <c r="H96" s="209">
        <f>Dat_01!G248</f>
        <v>218.3</v>
      </c>
      <c r="I96" s="209">
        <f>Dat_01!H248</f>
        <v>130.30000000000001</v>
      </c>
      <c r="J96" s="209">
        <f>Dat_01!I248</f>
        <v>302</v>
      </c>
      <c r="K96" s="209">
        <f>Dat_01!J248</f>
        <v>798</v>
      </c>
      <c r="L96" s="209">
        <f>Dat_01!K248</f>
        <v>753.6</v>
      </c>
      <c r="M96" s="209">
        <f>Dat_01!L248</f>
        <v>507</v>
      </c>
      <c r="N96" s="209">
        <f>Dat_01!M248</f>
        <v>490</v>
      </c>
      <c r="O96" s="209">
        <f>Dat_01!N248</f>
        <v>2170</v>
      </c>
      <c r="P96" s="209">
        <f>Dat_01!O248</f>
        <v>1014</v>
      </c>
    </row>
    <row r="97" spans="2:16">
      <c r="B97" s="102" t="s">
        <v>112</v>
      </c>
      <c r="C97" s="102" t="str">
        <f>Dat_01!B249</f>
        <v>Consumo Bombeo</v>
      </c>
      <c r="D97" s="209">
        <f>Dat_01!C249</f>
        <v>59133.4</v>
      </c>
      <c r="E97" s="209">
        <f>Dat_01!D249</f>
        <v>28735.200000000001</v>
      </c>
      <c r="F97" s="209">
        <f>Dat_01!E249</f>
        <v>26206.5</v>
      </c>
      <c r="G97" s="209">
        <f>Dat_01!F249</f>
        <v>37655</v>
      </c>
      <c r="H97" s="209">
        <f>Dat_01!G249</f>
        <v>34537.4</v>
      </c>
      <c r="I97" s="209">
        <f>Dat_01!H249</f>
        <v>46367.6</v>
      </c>
      <c r="J97" s="209">
        <f>Dat_01!I249</f>
        <v>52908</v>
      </c>
      <c r="K97" s="209">
        <f>Dat_01!J249</f>
        <v>66283</v>
      </c>
      <c r="L97" s="209">
        <f>Dat_01!K249</f>
        <v>39389.699999999997</v>
      </c>
      <c r="M97" s="209">
        <f>Dat_01!L249</f>
        <v>21162.5</v>
      </c>
      <c r="N97" s="209">
        <f>Dat_01!M249</f>
        <v>27694.799999999999</v>
      </c>
      <c r="O97" s="209">
        <f>Dat_01!N249</f>
        <v>55738</v>
      </c>
      <c r="P97" s="209">
        <f>Dat_01!O249</f>
        <v>28968.400000000001</v>
      </c>
    </row>
    <row r="98" spans="2:16">
      <c r="B98" s="102" t="s">
        <v>112</v>
      </c>
      <c r="C98" s="102" t="str">
        <f>Dat_01!B250</f>
        <v>Eólica</v>
      </c>
      <c r="D98" s="209">
        <f>Dat_01!C250</f>
        <v>5558</v>
      </c>
      <c r="E98" s="209">
        <f>Dat_01!D250</f>
        <v>5033.8999999999996</v>
      </c>
      <c r="F98" s="209">
        <f>Dat_01!E250</f>
        <v>16242.7</v>
      </c>
      <c r="G98" s="209">
        <f>Dat_01!F250</f>
        <v>33849.300000000003</v>
      </c>
      <c r="H98" s="209">
        <f>Dat_01!G250</f>
        <v>3140.7</v>
      </c>
      <c r="I98" s="209">
        <f>Dat_01!H250</f>
        <v>4484.5</v>
      </c>
      <c r="J98" s="209">
        <f>Dat_01!I250</f>
        <v>8236.7000000000007</v>
      </c>
      <c r="K98" s="209">
        <f>Dat_01!J250</f>
        <v>13648</v>
      </c>
      <c r="L98" s="209">
        <f>Dat_01!K250</f>
        <v>12105</v>
      </c>
      <c r="M98" s="209">
        <f>Dat_01!L250</f>
        <v>3300.1</v>
      </c>
      <c r="N98" s="209">
        <f>Dat_01!M250</f>
        <v>1620.1</v>
      </c>
      <c r="O98" s="209">
        <f>Dat_01!N250</f>
        <v>6361</v>
      </c>
      <c r="P98" s="209">
        <f>Dat_01!O250</f>
        <v>8108</v>
      </c>
    </row>
    <row r="99" spans="2:16">
      <c r="B99" s="102" t="s">
        <v>112</v>
      </c>
      <c r="C99" s="102" t="str">
        <f>Dat_01!B251</f>
        <v>Hidráulica</v>
      </c>
      <c r="D99" s="209">
        <f>Dat_01!C251</f>
        <v>2931.3</v>
      </c>
      <c r="E99" s="209">
        <f>Dat_01!D251</f>
        <v>3139.3</v>
      </c>
      <c r="F99" s="209">
        <f>Dat_01!E251</f>
        <v>5014.3999999999996</v>
      </c>
      <c r="G99" s="209">
        <f>Dat_01!F251</f>
        <v>9426.5</v>
      </c>
      <c r="H99" s="209">
        <f>Dat_01!G251</f>
        <v>19023.8</v>
      </c>
      <c r="I99" s="209">
        <f>Dat_01!H251</f>
        <v>13296.6</v>
      </c>
      <c r="J99" s="209">
        <f>Dat_01!I251</f>
        <v>13611</v>
      </c>
      <c r="K99" s="209">
        <f>Dat_01!J251</f>
        <v>13179</v>
      </c>
      <c r="L99" s="209">
        <f>Dat_01!K251</f>
        <v>9573</v>
      </c>
      <c r="M99" s="209">
        <f>Dat_01!L251</f>
        <v>7480.7</v>
      </c>
      <c r="N99" s="209">
        <f>Dat_01!M251</f>
        <v>2791</v>
      </c>
      <c r="O99" s="209">
        <f>Dat_01!N251</f>
        <v>9936.7999999999993</v>
      </c>
      <c r="P99" s="209">
        <f>Dat_01!O251</f>
        <v>12439.1</v>
      </c>
    </row>
    <row r="100" spans="2:16">
      <c r="B100" s="102" t="s">
        <v>112</v>
      </c>
      <c r="C100" s="102" t="str">
        <f>Dat_01!B252</f>
        <v>Nuclear</v>
      </c>
      <c r="D100" s="209">
        <f>Dat_01!C252</f>
        <v>0</v>
      </c>
      <c r="E100" s="209">
        <f>Dat_01!D252</f>
        <v>0</v>
      </c>
      <c r="F100" s="209">
        <f>Dat_01!E252</f>
        <v>0</v>
      </c>
      <c r="G100" s="209">
        <f>Dat_01!F252</f>
        <v>0</v>
      </c>
      <c r="H100" s="209">
        <f>Dat_01!G252</f>
        <v>0</v>
      </c>
      <c r="I100" s="209">
        <f>Dat_01!H252</f>
        <v>160.1</v>
      </c>
      <c r="J100" s="209">
        <f>Dat_01!I252</f>
        <v>0</v>
      </c>
      <c r="K100" s="209">
        <f>Dat_01!J252</f>
        <v>0</v>
      </c>
      <c r="L100" s="209">
        <f>Dat_01!K252</f>
        <v>17</v>
      </c>
      <c r="M100" s="209">
        <f>Dat_01!L252</f>
        <v>105</v>
      </c>
      <c r="N100" s="209">
        <f>Dat_01!M252</f>
        <v>87.8</v>
      </c>
      <c r="O100" s="209">
        <f>Dat_01!N252</f>
        <v>0</v>
      </c>
      <c r="P100" s="209">
        <f>Dat_01!O252</f>
        <v>0</v>
      </c>
    </row>
    <row r="101" spans="2:16">
      <c r="B101" s="102" t="s">
        <v>112</v>
      </c>
      <c r="C101" s="102" t="str">
        <f>Dat_01!B253</f>
        <v>Otras Renovables</v>
      </c>
      <c r="D101" s="209">
        <f>Dat_01!C253</f>
        <v>36.200000000000003</v>
      </c>
      <c r="E101" s="209">
        <f>Dat_01!D253</f>
        <v>0</v>
      </c>
      <c r="F101" s="209">
        <f>Dat_01!E253</f>
        <v>0</v>
      </c>
      <c r="G101" s="209">
        <f>Dat_01!F253</f>
        <v>0</v>
      </c>
      <c r="H101" s="209">
        <f>Dat_01!G253</f>
        <v>0</v>
      </c>
      <c r="I101" s="209">
        <f>Dat_01!H253</f>
        <v>0</v>
      </c>
      <c r="J101" s="209">
        <f>Dat_01!I253</f>
        <v>0</v>
      </c>
      <c r="K101" s="209">
        <f>Dat_01!J253</f>
        <v>0</v>
      </c>
      <c r="L101" s="209">
        <f>Dat_01!K253</f>
        <v>0</v>
      </c>
      <c r="M101" s="209">
        <f>Dat_01!L253</f>
        <v>0</v>
      </c>
      <c r="N101" s="209">
        <f>Dat_01!M253</f>
        <v>0</v>
      </c>
      <c r="O101" s="209">
        <f>Dat_01!N253</f>
        <v>0</v>
      </c>
      <c r="P101" s="209">
        <f>Dat_01!O253</f>
        <v>0</v>
      </c>
    </row>
    <row r="102" spans="2:16">
      <c r="B102" s="102" t="s">
        <v>112</v>
      </c>
      <c r="C102" s="102" t="str">
        <f>Dat_01!B254</f>
        <v>Solar fotovoltaica</v>
      </c>
      <c r="D102" s="209">
        <f>Dat_01!C254</f>
        <v>0</v>
      </c>
      <c r="E102" s="209">
        <f>Dat_01!D254</f>
        <v>0</v>
      </c>
      <c r="F102" s="209">
        <f>Dat_01!E254</f>
        <v>0</v>
      </c>
      <c r="G102" s="209">
        <f>Dat_01!F254</f>
        <v>57.6</v>
      </c>
      <c r="H102" s="209">
        <f>Dat_01!G254</f>
        <v>0</v>
      </c>
      <c r="I102" s="209">
        <f>Dat_01!H254</f>
        <v>0</v>
      </c>
      <c r="J102" s="209">
        <f>Dat_01!I254</f>
        <v>0</v>
      </c>
      <c r="K102" s="209">
        <f>Dat_01!J254</f>
        <v>0</v>
      </c>
      <c r="L102" s="209">
        <f>Dat_01!K254</f>
        <v>101</v>
      </c>
      <c r="M102" s="209">
        <f>Dat_01!L254</f>
        <v>0</v>
      </c>
      <c r="N102" s="209">
        <f>Dat_01!M254</f>
        <v>0</v>
      </c>
      <c r="O102" s="209">
        <f>Dat_01!N254</f>
        <v>35</v>
      </c>
      <c r="P102" s="209">
        <f>Dat_01!O254</f>
        <v>43.5</v>
      </c>
    </row>
    <row r="103" spans="2:16">
      <c r="B103" s="102" t="s">
        <v>112</v>
      </c>
      <c r="C103" s="102" t="str">
        <f>Dat_01!B255</f>
        <v>Turbinación bombeo</v>
      </c>
      <c r="D103" s="209">
        <f>Dat_01!C255</f>
        <v>4368.3</v>
      </c>
      <c r="E103" s="209">
        <f>Dat_01!D255</f>
        <v>1421.7</v>
      </c>
      <c r="F103" s="209">
        <f>Dat_01!E255</f>
        <v>1496.4</v>
      </c>
      <c r="G103" s="209">
        <f>Dat_01!F255</f>
        <v>30140.7</v>
      </c>
      <c r="H103" s="209">
        <f>Dat_01!G255</f>
        <v>1658.4</v>
      </c>
      <c r="I103" s="209">
        <f>Dat_01!H255</f>
        <v>5844.4</v>
      </c>
      <c r="J103" s="209">
        <f>Dat_01!I255</f>
        <v>6180</v>
      </c>
      <c r="K103" s="209">
        <f>Dat_01!J255</f>
        <v>12053</v>
      </c>
      <c r="L103" s="209">
        <f>Dat_01!K255</f>
        <v>5032</v>
      </c>
      <c r="M103" s="209">
        <f>Dat_01!L255</f>
        <v>2862</v>
      </c>
      <c r="N103" s="209">
        <f>Dat_01!M255</f>
        <v>3441.2</v>
      </c>
      <c r="O103" s="209">
        <f>Dat_01!N255</f>
        <v>8686.7000000000007</v>
      </c>
      <c r="P103" s="209">
        <f>Dat_01!O255</f>
        <v>17149.3</v>
      </c>
    </row>
    <row r="104" spans="2:16">
      <c r="B104" s="102" t="s">
        <v>112</v>
      </c>
      <c r="C104" s="102" t="str">
        <f>Dat_01!B256</f>
        <v>Total</v>
      </c>
      <c r="D104" s="209">
        <f>Dat_01!C256</f>
        <v>106825.3</v>
      </c>
      <c r="E104" s="209">
        <f>Dat_01!D256</f>
        <v>68127.100000000006</v>
      </c>
      <c r="F104" s="209">
        <f>Dat_01!E256</f>
        <v>62287.9</v>
      </c>
      <c r="G104" s="209">
        <f>Dat_01!F256</f>
        <v>125613.9</v>
      </c>
      <c r="H104" s="209">
        <f>Dat_01!G256</f>
        <v>69610</v>
      </c>
      <c r="I104" s="209">
        <f>Dat_01!H256</f>
        <v>88701.8</v>
      </c>
      <c r="J104" s="209">
        <f>Dat_01!I256</f>
        <v>91958.7</v>
      </c>
      <c r="K104" s="209">
        <f>Dat_01!J256</f>
        <v>113400</v>
      </c>
      <c r="L104" s="209">
        <f>Dat_01!K256</f>
        <v>74600</v>
      </c>
      <c r="M104" s="209">
        <f>Dat_01!L256</f>
        <v>42509</v>
      </c>
      <c r="N104" s="209">
        <f>Dat_01!M256</f>
        <v>42214</v>
      </c>
      <c r="O104" s="209">
        <f>Dat_01!N256</f>
        <v>110725</v>
      </c>
      <c r="P104" s="209">
        <f>Dat_01!O256</f>
        <v>86576</v>
      </c>
    </row>
    <row r="105" spans="2:16">
      <c r="B105" s="102" t="s">
        <v>112</v>
      </c>
      <c r="C105" s="195" t="str">
        <f>Dat_01!B257</f>
        <v>Total</v>
      </c>
      <c r="D105" s="208">
        <f>Dat_01!C257</f>
        <v>241590.8</v>
      </c>
      <c r="E105" s="208">
        <f>Dat_01!D257</f>
        <v>261714.30000000002</v>
      </c>
      <c r="F105" s="208">
        <f>Dat_01!E257</f>
        <v>267460.8</v>
      </c>
      <c r="G105" s="208">
        <f>Dat_01!F257</f>
        <v>323831.8</v>
      </c>
      <c r="H105" s="208">
        <f>Dat_01!G257</f>
        <v>338307.9</v>
      </c>
      <c r="I105" s="208">
        <f>Dat_01!H257</f>
        <v>208360.40000000002</v>
      </c>
      <c r="J105" s="208">
        <f>Dat_01!I257</f>
        <v>180838.09999999998</v>
      </c>
      <c r="K105" s="208">
        <f>Dat_01!J257</f>
        <v>209511</v>
      </c>
      <c r="L105" s="208">
        <f>Dat_01!K257</f>
        <v>203108</v>
      </c>
      <c r="M105" s="208">
        <f>Dat_01!L257</f>
        <v>353587</v>
      </c>
      <c r="N105" s="208">
        <f>Dat_01!M257</f>
        <v>365528</v>
      </c>
      <c r="O105" s="208">
        <f>Dat_01!N257</f>
        <v>316483</v>
      </c>
      <c r="P105" s="208">
        <f>Dat_01!O257</f>
        <v>236400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108</v>
      </c>
      <c r="C107" s="210"/>
      <c r="D107" s="203">
        <f>Dat_01!B262</f>
        <v>49.9181099762</v>
      </c>
      <c r="E107" s="203">
        <f>Dat_01!C262</f>
        <v>55.2966282378</v>
      </c>
      <c r="F107" s="203">
        <f>Dat_01!D262</f>
        <v>54.333319799999998</v>
      </c>
      <c r="G107" s="203">
        <f>Dat_01!E262</f>
        <v>44.3319517057</v>
      </c>
      <c r="H107" s="203">
        <f>Dat_01!F262</f>
        <v>50.296903697399998</v>
      </c>
      <c r="I107" s="203">
        <f>Dat_01!G262</f>
        <v>42.143515635299998</v>
      </c>
      <c r="J107" s="203"/>
      <c r="K107" s="203">
        <f>Dat_01!I262</f>
        <v>0</v>
      </c>
      <c r="L107" s="203">
        <f>Dat_01!K262</f>
        <v>15.2646585274</v>
      </c>
      <c r="M107" s="203">
        <f>Dat_01!L262</f>
        <v>22.042028284800001</v>
      </c>
      <c r="N107" s="203">
        <f>Dat_01!M262</f>
        <v>36.538630534200003</v>
      </c>
      <c r="O107" s="203">
        <f>Dat_01!N262</f>
        <v>40.010839338799997</v>
      </c>
      <c r="P107" s="203">
        <f>Dat_01!O262</f>
        <v>35.719467202899999</v>
      </c>
    </row>
    <row r="108" spans="2:16">
      <c r="B108" s="102" t="s">
        <v>112</v>
      </c>
      <c r="C108" s="211"/>
      <c r="D108" s="204">
        <f>Dat_01!B263</f>
        <v>29.2391219121</v>
      </c>
      <c r="E108" s="204">
        <f>Dat_01!C263</f>
        <v>31.411177049999999</v>
      </c>
      <c r="F108" s="204">
        <f>Dat_01!D263</f>
        <v>22.723224253800002</v>
      </c>
      <c r="G108" s="204">
        <f>Dat_01!E263</f>
        <v>14.034865488599999</v>
      </c>
      <c r="H108" s="204">
        <f>Dat_01!F263</f>
        <v>31.3201179428</v>
      </c>
      <c r="I108" s="204">
        <f>Dat_01!G263</f>
        <v>25.394216690099999</v>
      </c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241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261</v>
      </c>
      <c r="O112" s="185"/>
      <c r="P112" s="184">
        <f>(P93-D93)/D93</f>
        <v>0.11173853842415159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262</v>
      </c>
      <c r="O113" s="185"/>
      <c r="P113" s="184">
        <f>(P105-D105)/D105</f>
        <v>-2.1485917510103814E-2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263</v>
      </c>
      <c r="O114" s="185"/>
      <c r="P114" s="282">
        <f>((P93+P105)-(D93+D105))/(D93+D105)</f>
        <v>2.6219037651289516E-2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300</v>
      </c>
      <c r="O115" s="185"/>
      <c r="P115" s="184">
        <f>(P107-D107)/D107</f>
        <v>-0.28443870931951637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</row>
    <row r="119" spans="2:16"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2:16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</row>
    <row r="121" spans="2:16">
      <c r="B121" s="225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</row>
    <row r="122" spans="2:16">
      <c r="B122" s="225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</row>
    <row r="123" spans="2:16">
      <c r="B123" s="225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</row>
    <row r="124" spans="2:16">
      <c r="B124" s="225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</row>
    <row r="125" spans="2:16">
      <c r="B125" s="225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</row>
    <row r="126" spans="2:16">
      <c r="B126" s="225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</row>
    <row r="127" spans="2:16">
      <c r="B127" s="225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7"/>
  <sheetViews>
    <sheetView workbookViewId="0"/>
  </sheetViews>
  <sheetFormatPr baseColWidth="10" defaultRowHeight="12.75"/>
  <sheetData>
    <row r="1" spans="1:2">
      <c r="A1">
        <v>16</v>
      </c>
      <c r="B1" s="138" t="s">
        <v>381</v>
      </c>
    </row>
    <row r="2" spans="1:2">
      <c r="A2" t="s">
        <v>334</v>
      </c>
    </row>
    <row r="3" spans="1:2">
      <c r="A3" t="s">
        <v>337</v>
      </c>
    </row>
    <row r="4" spans="1:2">
      <c r="A4" t="s">
        <v>335</v>
      </c>
    </row>
    <row r="5" spans="1:2">
      <c r="A5" t="s">
        <v>332</v>
      </c>
    </row>
    <row r="6" spans="1:2">
      <c r="A6" t="s">
        <v>341</v>
      </c>
    </row>
    <row r="7" spans="1:2">
      <c r="A7" t="s">
        <v>338</v>
      </c>
    </row>
    <row r="8" spans="1:2">
      <c r="A8" t="s">
        <v>333</v>
      </c>
    </row>
    <row r="9" spans="1:2">
      <c r="A9" t="s">
        <v>339</v>
      </c>
    </row>
    <row r="10" spans="1:2">
      <c r="A10" t="s">
        <v>344</v>
      </c>
    </row>
    <row r="11" spans="1:2">
      <c r="A11" t="s">
        <v>382</v>
      </c>
    </row>
    <row r="12" spans="1:2">
      <c r="A12" t="s">
        <v>342</v>
      </c>
    </row>
    <row r="13" spans="1:2">
      <c r="A13" t="s">
        <v>336</v>
      </c>
    </row>
    <row r="14" spans="1:2">
      <c r="A14" t="s">
        <v>311</v>
      </c>
    </row>
    <row r="15" spans="1:2">
      <c r="A15" t="s">
        <v>343</v>
      </c>
    </row>
    <row r="16" spans="1:2">
      <c r="A16" t="s">
        <v>340</v>
      </c>
    </row>
    <row r="17" spans="1:1">
      <c r="A17" t="s">
        <v>345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AX31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295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21" t="s">
        <v>175</v>
      </c>
      <c r="AB1" s="321"/>
      <c r="AC1" s="321"/>
      <c r="AD1" s="321"/>
      <c r="AE1" s="321"/>
      <c r="AF1" s="321"/>
      <c r="AG1" s="321"/>
      <c r="AH1" s="321"/>
      <c r="AI1" s="321"/>
      <c r="AJ1" s="321"/>
    </row>
    <row r="2" spans="1:66" ht="18.75">
      <c r="A2" s="250" t="s">
        <v>296</v>
      </c>
      <c r="B2" s="249"/>
      <c r="C2" s="249"/>
      <c r="D2" s="249"/>
      <c r="E2" s="249"/>
      <c r="F2" s="249"/>
      <c r="G2" s="251" t="s">
        <v>297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296</v>
      </c>
      <c r="U2" s="249"/>
      <c r="V2" s="249"/>
      <c r="W2" s="249"/>
      <c r="X2" s="249"/>
      <c r="Y2" s="249"/>
      <c r="AA2" s="157" t="s">
        <v>176</v>
      </c>
      <c r="AB2" s="157" t="s">
        <v>177</v>
      </c>
      <c r="AC2" s="157" t="s">
        <v>178</v>
      </c>
      <c r="AD2" s="157" t="s">
        <v>179</v>
      </c>
      <c r="AE2" s="157" t="s">
        <v>180</v>
      </c>
      <c r="AF2" s="157" t="s">
        <v>181</v>
      </c>
      <c r="AG2" s="157" t="s">
        <v>182</v>
      </c>
      <c r="AH2" s="157" t="s">
        <v>183</v>
      </c>
      <c r="AI2" s="157" t="s">
        <v>184</v>
      </c>
      <c r="AJ2" s="157" t="s">
        <v>185</v>
      </c>
      <c r="AK2" s="160"/>
    </row>
    <row r="3" spans="1:66" ht="15">
      <c r="A3" s="250" t="s">
        <v>296</v>
      </c>
      <c r="B3" s="249"/>
      <c r="C3" s="249"/>
      <c r="D3" s="249"/>
      <c r="E3" s="249"/>
      <c r="F3" s="249"/>
      <c r="G3" s="252" t="s">
        <v>296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296</v>
      </c>
      <c r="U3" s="249"/>
      <c r="V3" s="249"/>
      <c r="W3" s="249"/>
      <c r="X3" s="249"/>
      <c r="Y3" s="249"/>
    </row>
    <row r="4" spans="1:66">
      <c r="A4" s="254" t="s">
        <v>157</v>
      </c>
      <c r="B4" s="254" t="s">
        <v>128</v>
      </c>
      <c r="C4" s="254" t="s">
        <v>129</v>
      </c>
      <c r="D4" s="254" t="s">
        <v>130</v>
      </c>
      <c r="E4" s="254" t="s">
        <v>131</v>
      </c>
      <c r="F4" s="254" t="s">
        <v>132</v>
      </c>
      <c r="G4" s="254" t="s">
        <v>133</v>
      </c>
      <c r="H4" s="254" t="s">
        <v>134</v>
      </c>
      <c r="I4" s="254" t="s">
        <v>135</v>
      </c>
      <c r="J4" s="254" t="s">
        <v>136</v>
      </c>
      <c r="K4" s="254" t="s">
        <v>137</v>
      </c>
      <c r="L4" s="254" t="s">
        <v>138</v>
      </c>
      <c r="M4" s="254" t="s">
        <v>139</v>
      </c>
      <c r="N4" s="254" t="s">
        <v>140</v>
      </c>
      <c r="O4" s="254" t="s">
        <v>141</v>
      </c>
      <c r="P4" s="254" t="s">
        <v>142</v>
      </c>
      <c r="Q4" s="254" t="s">
        <v>143</v>
      </c>
      <c r="R4" s="254" t="s">
        <v>144</v>
      </c>
      <c r="S4" s="254" t="s">
        <v>145</v>
      </c>
      <c r="T4" s="254" t="s">
        <v>146</v>
      </c>
      <c r="U4" s="254" t="s">
        <v>147</v>
      </c>
      <c r="V4" s="254" t="s">
        <v>148</v>
      </c>
      <c r="W4" s="254" t="s">
        <v>149</v>
      </c>
      <c r="X4" s="254" t="s">
        <v>150</v>
      </c>
      <c r="Y4" s="254" t="s">
        <v>151</v>
      </c>
      <c r="AA4" s="157" t="s">
        <v>128</v>
      </c>
      <c r="AB4" s="157" t="s">
        <v>129</v>
      </c>
      <c r="AC4" s="157" t="s">
        <v>130</v>
      </c>
      <c r="AD4" s="157" t="s">
        <v>131</v>
      </c>
      <c r="AE4" s="157" t="s">
        <v>132</v>
      </c>
      <c r="AF4" s="157" t="s">
        <v>133</v>
      </c>
      <c r="AG4" s="157" t="s">
        <v>134</v>
      </c>
      <c r="AH4" s="157" t="s">
        <v>135</v>
      </c>
      <c r="AI4" s="157" t="s">
        <v>136</v>
      </c>
      <c r="AJ4" s="157" t="s">
        <v>137</v>
      </c>
      <c r="AK4" s="157" t="s">
        <v>138</v>
      </c>
      <c r="AL4" s="157" t="s">
        <v>139</v>
      </c>
      <c r="AM4" s="157" t="s">
        <v>140</v>
      </c>
      <c r="AN4" s="157" t="s">
        <v>141</v>
      </c>
      <c r="AO4" s="157" t="s">
        <v>142</v>
      </c>
      <c r="AP4" s="157" t="s">
        <v>143</v>
      </c>
      <c r="AQ4" s="157" t="s">
        <v>144</v>
      </c>
      <c r="AR4" s="157" t="s">
        <v>145</v>
      </c>
      <c r="AS4" s="157" t="s">
        <v>146</v>
      </c>
      <c r="AT4" s="157" t="s">
        <v>147</v>
      </c>
      <c r="AU4" s="157" t="s">
        <v>148</v>
      </c>
      <c r="AV4" s="157" t="s">
        <v>149</v>
      </c>
      <c r="AW4" s="157" t="s">
        <v>150</v>
      </c>
      <c r="AX4" s="157" t="s">
        <v>151</v>
      </c>
    </row>
    <row r="5" spans="1:66" ht="22.5">
      <c r="A5" t="s">
        <v>349</v>
      </c>
      <c r="B5" t="s">
        <v>183</v>
      </c>
      <c r="C5" t="s">
        <v>184</v>
      </c>
      <c r="D5" t="s">
        <v>179</v>
      </c>
      <c r="E5" t="s">
        <v>347</v>
      </c>
      <c r="F5" t="s">
        <v>185</v>
      </c>
      <c r="G5" t="s">
        <v>185</v>
      </c>
      <c r="H5" t="s">
        <v>179</v>
      </c>
      <c r="I5" t="s">
        <v>176</v>
      </c>
      <c r="J5" t="s">
        <v>179</v>
      </c>
      <c r="K5" t="s">
        <v>176</v>
      </c>
      <c r="L5" t="s">
        <v>176</v>
      </c>
      <c r="M5" t="s">
        <v>183</v>
      </c>
      <c r="N5" t="s">
        <v>183</v>
      </c>
      <c r="O5" t="s">
        <v>179</v>
      </c>
      <c r="P5" t="s">
        <v>184</v>
      </c>
      <c r="Q5" t="s">
        <v>305</v>
      </c>
      <c r="R5" t="s">
        <v>179</v>
      </c>
      <c r="S5" t="s">
        <v>176</v>
      </c>
      <c r="T5" t="s">
        <v>179</v>
      </c>
      <c r="U5" s="286" t="s">
        <v>179</v>
      </c>
      <c r="V5" t="s">
        <v>179</v>
      </c>
      <c r="W5" t="s">
        <v>179</v>
      </c>
      <c r="X5" t="s">
        <v>179</v>
      </c>
      <c r="Y5" t="s">
        <v>184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2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2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26</v>
      </c>
      <c r="BC5" s="143"/>
      <c r="BD5" s="161" t="s">
        <v>179</v>
      </c>
      <c r="BE5" s="161" t="s">
        <v>176</v>
      </c>
      <c r="BF5" s="161" t="s">
        <v>181</v>
      </c>
      <c r="BG5" s="161" t="s">
        <v>182</v>
      </c>
      <c r="BH5" s="161" t="s">
        <v>184</v>
      </c>
      <c r="BI5" s="161" t="s">
        <v>185</v>
      </c>
      <c r="BJ5" s="161" t="s">
        <v>180</v>
      </c>
      <c r="BK5" s="161" t="s">
        <v>186</v>
      </c>
      <c r="BL5" s="161" t="s">
        <v>177</v>
      </c>
      <c r="BM5" s="161" t="s">
        <v>178</v>
      </c>
      <c r="BN5" s="144"/>
    </row>
    <row r="6" spans="1:66">
      <c r="A6" t="s">
        <v>350</v>
      </c>
      <c r="B6" t="s">
        <v>183</v>
      </c>
      <c r="C6" t="s">
        <v>183</v>
      </c>
      <c r="D6" t="s">
        <v>184</v>
      </c>
      <c r="E6" t="s">
        <v>185</v>
      </c>
      <c r="F6" t="s">
        <v>183</v>
      </c>
      <c r="G6" t="s">
        <v>185</v>
      </c>
      <c r="H6" t="s">
        <v>184</v>
      </c>
      <c r="I6" t="s">
        <v>179</v>
      </c>
      <c r="J6" t="s">
        <v>176</v>
      </c>
      <c r="K6" t="s">
        <v>184</v>
      </c>
      <c r="L6" t="s">
        <v>179</v>
      </c>
      <c r="M6" t="s">
        <v>179</v>
      </c>
      <c r="N6" t="s">
        <v>179</v>
      </c>
      <c r="O6" t="s">
        <v>184</v>
      </c>
      <c r="P6" t="s">
        <v>304</v>
      </c>
      <c r="Q6" t="s">
        <v>185</v>
      </c>
      <c r="R6" t="s">
        <v>304</v>
      </c>
      <c r="S6" t="s">
        <v>179</v>
      </c>
      <c r="T6" t="s">
        <v>179</v>
      </c>
      <c r="U6" t="s">
        <v>179</v>
      </c>
      <c r="V6" t="s">
        <v>179</v>
      </c>
      <c r="W6" t="s">
        <v>179</v>
      </c>
      <c r="X6" t="s">
        <v>179</v>
      </c>
      <c r="Y6" t="s">
        <v>179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2</v>
      </c>
      <c r="AP6" s="141">
        <f t="shared" si="0"/>
        <v>1</v>
      </c>
      <c r="AQ6" s="141">
        <f t="shared" si="1"/>
        <v>2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1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26</v>
      </c>
      <c r="BC6" s="161" t="str">
        <f>A5</f>
        <v>01/09/20</v>
      </c>
      <c r="BD6" s="163">
        <f>AY137</f>
        <v>11</v>
      </c>
      <c r="BE6" s="163">
        <f>AY38</f>
        <v>4.5</v>
      </c>
      <c r="BF6" s="163">
        <f>AY203</f>
        <v>0</v>
      </c>
      <c r="BG6" s="163">
        <f>AY236</f>
        <v>0</v>
      </c>
      <c r="BH6" s="163">
        <f>AY302</f>
        <v>3</v>
      </c>
      <c r="BI6" s="163">
        <f>AY335</f>
        <v>2.5</v>
      </c>
      <c r="BJ6" s="163">
        <f>AY170</f>
        <v>0</v>
      </c>
      <c r="BK6" s="163">
        <f>AY269</f>
        <v>3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351</v>
      </c>
      <c r="B7" t="s">
        <v>179</v>
      </c>
      <c r="C7" t="s">
        <v>183</v>
      </c>
      <c r="D7" t="s">
        <v>183</v>
      </c>
      <c r="E7" t="s">
        <v>183</v>
      </c>
      <c r="F7" t="s">
        <v>185</v>
      </c>
      <c r="G7" t="s">
        <v>185</v>
      </c>
      <c r="H7" t="s">
        <v>183</v>
      </c>
      <c r="I7" t="s">
        <v>176</v>
      </c>
      <c r="J7" t="s">
        <v>179</v>
      </c>
      <c r="K7" t="s">
        <v>182</v>
      </c>
      <c r="L7" t="s">
        <v>184</v>
      </c>
      <c r="M7" t="s">
        <v>176</v>
      </c>
      <c r="N7" t="s">
        <v>183</v>
      </c>
      <c r="O7" t="s">
        <v>179</v>
      </c>
      <c r="P7" t="s">
        <v>179</v>
      </c>
      <c r="Q7" t="s">
        <v>183</v>
      </c>
      <c r="R7" t="s">
        <v>179</v>
      </c>
      <c r="S7" t="s">
        <v>179</v>
      </c>
      <c r="T7" t="s">
        <v>176</v>
      </c>
      <c r="U7" t="s">
        <v>179</v>
      </c>
      <c r="V7" t="s">
        <v>179</v>
      </c>
      <c r="W7" t="s">
        <v>183</v>
      </c>
      <c r="X7" t="s">
        <v>179</v>
      </c>
      <c r="Y7" t="s">
        <v>183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24</v>
      </c>
      <c r="BC7" s="161" t="str">
        <f t="shared" ref="BC7:BC36" si="4">A6</f>
        <v>02/09/20</v>
      </c>
      <c r="BD7" s="163">
        <f t="shared" ref="BD7:BD36" si="5">AY138</f>
        <v>12</v>
      </c>
      <c r="BE7" s="163">
        <f t="shared" ref="BE7:BE36" si="6">AY39</f>
        <v>1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4</v>
      </c>
      <c r="BI7" s="163">
        <f t="shared" ref="BI7:BI36" si="10">AY336</f>
        <v>3</v>
      </c>
      <c r="BJ7" s="163">
        <f t="shared" ref="BJ7:BJ36" si="11">AY171</f>
        <v>0</v>
      </c>
      <c r="BK7" s="163">
        <f t="shared" ref="BK7:BK36" si="12">AY270</f>
        <v>4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352</v>
      </c>
      <c r="B8" t="s">
        <v>184</v>
      </c>
      <c r="C8" t="s">
        <v>185</v>
      </c>
      <c r="D8" t="s">
        <v>184</v>
      </c>
      <c r="E8" t="s">
        <v>185</v>
      </c>
      <c r="F8" t="s">
        <v>185</v>
      </c>
      <c r="G8" s="286" t="s">
        <v>185</v>
      </c>
      <c r="H8" t="s">
        <v>179</v>
      </c>
      <c r="I8" t="s">
        <v>183</v>
      </c>
      <c r="J8" t="s">
        <v>179</v>
      </c>
      <c r="K8" t="s">
        <v>176</v>
      </c>
      <c r="L8" t="s">
        <v>176</v>
      </c>
      <c r="M8" t="s">
        <v>179</v>
      </c>
      <c r="N8" t="s">
        <v>179</v>
      </c>
      <c r="O8" t="s">
        <v>184</v>
      </c>
      <c r="P8" t="s">
        <v>179</v>
      </c>
      <c r="Q8" t="s">
        <v>184</v>
      </c>
      <c r="R8" t="s">
        <v>184</v>
      </c>
      <c r="S8" t="s">
        <v>185</v>
      </c>
      <c r="T8" t="s">
        <v>184</v>
      </c>
      <c r="U8" t="s">
        <v>183</v>
      </c>
      <c r="V8" t="s">
        <v>176</v>
      </c>
      <c r="W8" t="s">
        <v>179</v>
      </c>
      <c r="X8" t="s">
        <v>185</v>
      </c>
      <c r="Y8" t="s">
        <v>183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24</v>
      </c>
      <c r="BC8" s="161" t="str">
        <f t="shared" si="4"/>
        <v>03/09/20</v>
      </c>
      <c r="BD8" s="163">
        <f t="shared" si="5"/>
        <v>9</v>
      </c>
      <c r="BE8" s="163">
        <f t="shared" si="6"/>
        <v>3</v>
      </c>
      <c r="BF8" s="163">
        <f t="shared" si="7"/>
        <v>0</v>
      </c>
      <c r="BG8" s="163">
        <f t="shared" si="8"/>
        <v>1</v>
      </c>
      <c r="BH8" s="163">
        <f t="shared" si="9"/>
        <v>1</v>
      </c>
      <c r="BI8" s="163">
        <f t="shared" si="10"/>
        <v>2</v>
      </c>
      <c r="BJ8" s="163">
        <f t="shared" si="11"/>
        <v>0</v>
      </c>
      <c r="BK8" s="163">
        <f t="shared" si="12"/>
        <v>8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353</v>
      </c>
      <c r="B9" t="s">
        <v>183</v>
      </c>
      <c r="C9" t="s">
        <v>184</v>
      </c>
      <c r="D9" t="s">
        <v>184</v>
      </c>
      <c r="E9" t="s">
        <v>184</v>
      </c>
      <c r="F9" t="s">
        <v>184</v>
      </c>
      <c r="G9" t="s">
        <v>184</v>
      </c>
      <c r="H9" t="s">
        <v>184</v>
      </c>
      <c r="I9" t="s">
        <v>184</v>
      </c>
      <c r="J9" t="s">
        <v>183</v>
      </c>
      <c r="K9" s="286" t="s">
        <v>179</v>
      </c>
      <c r="L9" t="s">
        <v>185</v>
      </c>
      <c r="M9" t="s">
        <v>183</v>
      </c>
      <c r="N9" t="s">
        <v>183</v>
      </c>
      <c r="O9" t="s">
        <v>183</v>
      </c>
      <c r="P9" t="s">
        <v>185</v>
      </c>
      <c r="Q9" t="s">
        <v>184</v>
      </c>
      <c r="R9" t="s">
        <v>184</v>
      </c>
      <c r="S9" t="s">
        <v>184</v>
      </c>
      <c r="T9" t="s">
        <v>184</v>
      </c>
      <c r="U9" t="s">
        <v>179</v>
      </c>
      <c r="V9" t="s">
        <v>179</v>
      </c>
      <c r="W9" t="s">
        <v>179</v>
      </c>
      <c r="X9" t="s">
        <v>183</v>
      </c>
      <c r="Y9" t="s">
        <v>185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24</v>
      </c>
      <c r="BC9" s="161" t="str">
        <f t="shared" si="4"/>
        <v>04/09/20</v>
      </c>
      <c r="BD9" s="163">
        <f t="shared" si="5"/>
        <v>6</v>
      </c>
      <c r="BE9" s="163">
        <f t="shared" si="6"/>
        <v>3</v>
      </c>
      <c r="BF9" s="163">
        <f t="shared" si="7"/>
        <v>0</v>
      </c>
      <c r="BG9" s="163">
        <f t="shared" si="8"/>
        <v>0</v>
      </c>
      <c r="BH9" s="163">
        <f t="shared" si="9"/>
        <v>6</v>
      </c>
      <c r="BI9" s="163">
        <f t="shared" si="10"/>
        <v>6</v>
      </c>
      <c r="BJ9" s="163">
        <f t="shared" si="11"/>
        <v>0</v>
      </c>
      <c r="BK9" s="163">
        <f t="shared" si="12"/>
        <v>3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354</v>
      </c>
      <c r="B10" t="s">
        <v>183</v>
      </c>
      <c r="C10" s="286" t="s">
        <v>184</v>
      </c>
      <c r="D10" t="s">
        <v>184</v>
      </c>
      <c r="E10" t="s">
        <v>183</v>
      </c>
      <c r="F10" t="s">
        <v>183</v>
      </c>
      <c r="G10" t="s">
        <v>183</v>
      </c>
      <c r="H10" t="s">
        <v>184</v>
      </c>
      <c r="I10" t="s">
        <v>184</v>
      </c>
      <c r="J10" t="s">
        <v>184</v>
      </c>
      <c r="K10" t="s">
        <v>183</v>
      </c>
      <c r="L10" t="s">
        <v>184</v>
      </c>
      <c r="M10" t="s">
        <v>183</v>
      </c>
      <c r="N10" t="s">
        <v>184</v>
      </c>
      <c r="O10" t="s">
        <v>184</v>
      </c>
      <c r="P10" t="s">
        <v>184</v>
      </c>
      <c r="Q10" t="s">
        <v>183</v>
      </c>
      <c r="R10" t="s">
        <v>183</v>
      </c>
      <c r="S10" t="s">
        <v>185</v>
      </c>
      <c r="T10" s="286" t="s">
        <v>183</v>
      </c>
      <c r="U10" t="s">
        <v>183</v>
      </c>
      <c r="V10" t="s">
        <v>179</v>
      </c>
      <c r="W10" t="s">
        <v>176</v>
      </c>
      <c r="X10" t="s">
        <v>183</v>
      </c>
      <c r="Y10" t="s">
        <v>183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24</v>
      </c>
      <c r="BC10" s="161" t="str">
        <f t="shared" si="4"/>
        <v>05/09/20</v>
      </c>
      <c r="BD10" s="163">
        <f t="shared" si="5"/>
        <v>4</v>
      </c>
      <c r="BE10" s="163">
        <f t="shared" si="6"/>
        <v>0</v>
      </c>
      <c r="BF10" s="163">
        <f t="shared" si="7"/>
        <v>0</v>
      </c>
      <c r="BG10" s="163">
        <f t="shared" si="8"/>
        <v>0</v>
      </c>
      <c r="BH10" s="163">
        <f t="shared" si="9"/>
        <v>11</v>
      </c>
      <c r="BI10" s="163">
        <f t="shared" si="10"/>
        <v>3</v>
      </c>
      <c r="BJ10" s="163">
        <f t="shared" si="11"/>
        <v>0</v>
      </c>
      <c r="BK10" s="163">
        <f t="shared" si="12"/>
        <v>6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355</v>
      </c>
      <c r="B11" t="s">
        <v>183</v>
      </c>
      <c r="C11" t="s">
        <v>185</v>
      </c>
      <c r="D11" t="s">
        <v>183</v>
      </c>
      <c r="E11" t="s">
        <v>184</v>
      </c>
      <c r="F11" t="s">
        <v>184</v>
      </c>
      <c r="G11" t="s">
        <v>185</v>
      </c>
      <c r="H11" t="s">
        <v>179</v>
      </c>
      <c r="I11" t="s">
        <v>184</v>
      </c>
      <c r="J11" t="s">
        <v>184</v>
      </c>
      <c r="K11" t="s">
        <v>183</v>
      </c>
      <c r="L11" t="s">
        <v>185</v>
      </c>
      <c r="M11" t="s">
        <v>183</v>
      </c>
      <c r="N11" t="s">
        <v>184</v>
      </c>
      <c r="O11" t="s">
        <v>179</v>
      </c>
      <c r="P11" t="s">
        <v>179</v>
      </c>
      <c r="Q11" t="s">
        <v>184</v>
      </c>
      <c r="R11" t="s">
        <v>183</v>
      </c>
      <c r="S11" t="s">
        <v>179</v>
      </c>
      <c r="T11" t="s">
        <v>179</v>
      </c>
      <c r="U11" t="s">
        <v>176</v>
      </c>
      <c r="V11" t="s">
        <v>179</v>
      </c>
      <c r="W11" t="s">
        <v>179</v>
      </c>
      <c r="X11" t="s">
        <v>179</v>
      </c>
      <c r="Y11" t="s">
        <v>184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1</v>
      </c>
      <c r="AY11" s="141">
        <f t="shared" si="2"/>
        <v>24</v>
      </c>
      <c r="BC11" s="161" t="str">
        <f t="shared" si="4"/>
        <v>06/09/20</v>
      </c>
      <c r="BD11" s="163">
        <f t="shared" si="5"/>
        <v>1</v>
      </c>
      <c r="BE11" s="163">
        <f t="shared" si="6"/>
        <v>1</v>
      </c>
      <c r="BF11" s="163">
        <f t="shared" si="7"/>
        <v>0</v>
      </c>
      <c r="BG11" s="163">
        <f t="shared" si="8"/>
        <v>0</v>
      </c>
      <c r="BH11" s="163">
        <f t="shared" si="9"/>
        <v>9</v>
      </c>
      <c r="BI11" s="163">
        <f t="shared" si="10"/>
        <v>1</v>
      </c>
      <c r="BJ11" s="163">
        <f t="shared" si="11"/>
        <v>0</v>
      </c>
      <c r="BK11" s="163">
        <f t="shared" si="12"/>
        <v>12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356</v>
      </c>
      <c r="B12" t="s">
        <v>183</v>
      </c>
      <c r="C12" t="s">
        <v>324</v>
      </c>
      <c r="D12" t="s">
        <v>184</v>
      </c>
      <c r="E12" t="s">
        <v>184</v>
      </c>
      <c r="F12" t="s">
        <v>184</v>
      </c>
      <c r="G12" t="s">
        <v>185</v>
      </c>
      <c r="H12" t="s">
        <v>184</v>
      </c>
      <c r="I12" t="s">
        <v>184</v>
      </c>
      <c r="J12" t="s">
        <v>306</v>
      </c>
      <c r="K12" t="s">
        <v>179</v>
      </c>
      <c r="L12" t="s">
        <v>184</v>
      </c>
      <c r="M12" t="s">
        <v>185</v>
      </c>
      <c r="N12" t="s">
        <v>183</v>
      </c>
      <c r="O12" t="s">
        <v>179</v>
      </c>
      <c r="P12" t="s">
        <v>184</v>
      </c>
      <c r="Q12" t="s">
        <v>184</v>
      </c>
      <c r="R12" t="s">
        <v>179</v>
      </c>
      <c r="S12" t="s">
        <v>179</v>
      </c>
      <c r="T12" t="s">
        <v>176</v>
      </c>
      <c r="U12" t="s">
        <v>179</v>
      </c>
      <c r="V12" t="s">
        <v>179</v>
      </c>
      <c r="W12" t="s">
        <v>179</v>
      </c>
      <c r="X12" t="s">
        <v>179</v>
      </c>
      <c r="Y12" t="s">
        <v>176</v>
      </c>
      <c r="AA12" s="141">
        <f t="shared" si="0"/>
        <v>1</v>
      </c>
      <c r="AB12" s="141">
        <f t="shared" si="0"/>
        <v>2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2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26</v>
      </c>
      <c r="BC12" s="161" t="str">
        <f t="shared" si="4"/>
        <v>07/09/20</v>
      </c>
      <c r="BD12" s="163">
        <f>AY143</f>
        <v>8</v>
      </c>
      <c r="BE12" s="163">
        <f t="shared" si="6"/>
        <v>1</v>
      </c>
      <c r="BF12" s="163">
        <f t="shared" si="7"/>
        <v>0</v>
      </c>
      <c r="BG12" s="163">
        <f t="shared" si="8"/>
        <v>0</v>
      </c>
      <c r="BH12" s="163">
        <f t="shared" si="9"/>
        <v>7</v>
      </c>
      <c r="BI12" s="163">
        <f t="shared" si="10"/>
        <v>3</v>
      </c>
      <c r="BJ12" s="163">
        <f t="shared" si="11"/>
        <v>0</v>
      </c>
      <c r="BK12" s="163">
        <f t="shared" si="12"/>
        <v>4</v>
      </c>
      <c r="BL12" s="163">
        <f t="shared" si="13"/>
        <v>0</v>
      </c>
      <c r="BM12" s="163">
        <f t="shared" si="14"/>
        <v>0</v>
      </c>
      <c r="BN12" s="145">
        <f>SUM(BD12:BM12)</f>
        <v>23</v>
      </c>
    </row>
    <row r="13" spans="1:66" ht="12.75" customHeight="1">
      <c r="A13" t="s">
        <v>357</v>
      </c>
      <c r="B13" t="s">
        <v>179</v>
      </c>
      <c r="C13" t="s">
        <v>183</v>
      </c>
      <c r="D13" t="s">
        <v>184</v>
      </c>
      <c r="E13" t="s">
        <v>184</v>
      </c>
      <c r="F13" t="s">
        <v>184</v>
      </c>
      <c r="G13" t="s">
        <v>185</v>
      </c>
      <c r="H13" t="s">
        <v>183</v>
      </c>
      <c r="I13" t="s">
        <v>176</v>
      </c>
      <c r="J13" t="s">
        <v>305</v>
      </c>
      <c r="K13" t="s">
        <v>176</v>
      </c>
      <c r="L13" s="286" t="s">
        <v>179</v>
      </c>
      <c r="M13" t="s">
        <v>179</v>
      </c>
      <c r="N13" t="s">
        <v>179</v>
      </c>
      <c r="O13" t="s">
        <v>179</v>
      </c>
      <c r="P13" t="s">
        <v>179</v>
      </c>
      <c r="Q13" t="s">
        <v>306</v>
      </c>
      <c r="R13" t="s">
        <v>306</v>
      </c>
      <c r="S13" t="s">
        <v>179</v>
      </c>
      <c r="T13" t="s">
        <v>183</v>
      </c>
      <c r="U13" t="s">
        <v>179</v>
      </c>
      <c r="V13" t="s">
        <v>179</v>
      </c>
      <c r="W13" t="s">
        <v>176</v>
      </c>
      <c r="X13" t="s">
        <v>179</v>
      </c>
      <c r="Y13" t="s">
        <v>184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2</v>
      </c>
      <c r="AQ13" s="141">
        <f t="shared" si="1"/>
        <v>2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1</v>
      </c>
      <c r="AX13" s="141">
        <f t="shared" si="1"/>
        <v>1</v>
      </c>
      <c r="AY13" s="141">
        <f t="shared" si="2"/>
        <v>26</v>
      </c>
      <c r="BC13" s="161" t="str">
        <f t="shared" si="4"/>
        <v>08/09/20</v>
      </c>
      <c r="BD13" s="163">
        <f t="shared" si="5"/>
        <v>8.5</v>
      </c>
      <c r="BE13" s="163">
        <f t="shared" si="6"/>
        <v>2</v>
      </c>
      <c r="BF13" s="163">
        <f t="shared" si="7"/>
        <v>0</v>
      </c>
      <c r="BG13" s="163">
        <f t="shared" si="8"/>
        <v>0</v>
      </c>
      <c r="BH13" s="163">
        <f t="shared" si="9"/>
        <v>8.5</v>
      </c>
      <c r="BI13" s="163">
        <f t="shared" si="10"/>
        <v>2.5</v>
      </c>
      <c r="BJ13" s="163">
        <f t="shared" si="11"/>
        <v>0</v>
      </c>
      <c r="BK13" s="163">
        <f t="shared" si="12"/>
        <v>2.5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358</v>
      </c>
      <c r="B14" t="s">
        <v>185</v>
      </c>
      <c r="C14" t="s">
        <v>183</v>
      </c>
      <c r="D14" t="s">
        <v>184</v>
      </c>
      <c r="E14" t="s">
        <v>183</v>
      </c>
      <c r="F14" t="s">
        <v>184</v>
      </c>
      <c r="G14" t="s">
        <v>185</v>
      </c>
      <c r="H14" t="s">
        <v>183</v>
      </c>
      <c r="I14" t="s">
        <v>179</v>
      </c>
      <c r="J14" t="s">
        <v>179</v>
      </c>
      <c r="K14" t="s">
        <v>179</v>
      </c>
      <c r="L14" t="s">
        <v>184</v>
      </c>
      <c r="M14" t="s">
        <v>183</v>
      </c>
      <c r="N14" t="s">
        <v>179</v>
      </c>
      <c r="O14" t="s">
        <v>179</v>
      </c>
      <c r="P14" t="s">
        <v>179</v>
      </c>
      <c r="Q14" t="s">
        <v>179</v>
      </c>
      <c r="R14" t="s">
        <v>179</v>
      </c>
      <c r="S14" t="s">
        <v>183</v>
      </c>
      <c r="T14" t="s">
        <v>184</v>
      </c>
      <c r="U14" t="s">
        <v>179</v>
      </c>
      <c r="V14" t="s">
        <v>179</v>
      </c>
      <c r="W14" t="s">
        <v>305</v>
      </c>
      <c r="X14" s="286" t="s">
        <v>184</v>
      </c>
      <c r="Y14" t="s">
        <v>179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2</v>
      </c>
      <c r="AW14" s="141">
        <f t="shared" si="1"/>
        <v>1</v>
      </c>
      <c r="AX14" s="141">
        <f t="shared" si="1"/>
        <v>1</v>
      </c>
      <c r="AY14" s="141">
        <f t="shared" si="2"/>
        <v>25</v>
      </c>
      <c r="BC14" s="161" t="str">
        <f t="shared" si="4"/>
        <v>09/09/20</v>
      </c>
      <c r="BD14" s="163">
        <f t="shared" si="5"/>
        <v>11</v>
      </c>
      <c r="BE14" s="163">
        <f t="shared" si="6"/>
        <v>3</v>
      </c>
      <c r="BF14" s="163">
        <f t="shared" si="7"/>
        <v>0</v>
      </c>
      <c r="BG14" s="163">
        <f t="shared" si="8"/>
        <v>0</v>
      </c>
      <c r="BH14" s="163">
        <f t="shared" si="9"/>
        <v>5</v>
      </c>
      <c r="BI14" s="163">
        <f t="shared" si="10"/>
        <v>1</v>
      </c>
      <c r="BJ14" s="163">
        <f t="shared" si="11"/>
        <v>0</v>
      </c>
      <c r="BK14" s="163">
        <f t="shared" si="12"/>
        <v>4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359</v>
      </c>
      <c r="B15" t="s">
        <v>184</v>
      </c>
      <c r="C15" s="286" t="s">
        <v>179</v>
      </c>
      <c r="D15" t="s">
        <v>184</v>
      </c>
      <c r="E15" t="s">
        <v>183</v>
      </c>
      <c r="F15" t="s">
        <v>185</v>
      </c>
      <c r="G15" t="s">
        <v>184</v>
      </c>
      <c r="H15" t="s">
        <v>179</v>
      </c>
      <c r="I15" s="286" t="s">
        <v>179</v>
      </c>
      <c r="J15" t="s">
        <v>179</v>
      </c>
      <c r="K15" t="s">
        <v>179</v>
      </c>
      <c r="L15" t="s">
        <v>183</v>
      </c>
      <c r="M15" t="s">
        <v>179</v>
      </c>
      <c r="N15" t="s">
        <v>179</v>
      </c>
      <c r="O15" t="s">
        <v>304</v>
      </c>
      <c r="P15" t="s">
        <v>179</v>
      </c>
      <c r="Q15" t="s">
        <v>179</v>
      </c>
      <c r="R15" s="286" t="s">
        <v>185</v>
      </c>
      <c r="S15" t="s">
        <v>179</v>
      </c>
      <c r="T15" t="s">
        <v>179</v>
      </c>
      <c r="U15" t="s">
        <v>304</v>
      </c>
      <c r="V15" t="s">
        <v>179</v>
      </c>
      <c r="W15" t="s">
        <v>179</v>
      </c>
      <c r="X15" t="s">
        <v>183</v>
      </c>
      <c r="Y15" t="s">
        <v>179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2</v>
      </c>
      <c r="AO15" s="141">
        <f t="shared" si="0"/>
        <v>1</v>
      </c>
      <c r="AP15" s="141">
        <f t="shared" si="0"/>
        <v>1</v>
      </c>
      <c r="AQ15" s="141">
        <f t="shared" si="1"/>
        <v>1</v>
      </c>
      <c r="AR15" s="141">
        <f t="shared" si="1"/>
        <v>1</v>
      </c>
      <c r="AS15" s="141">
        <f t="shared" si="1"/>
        <v>1</v>
      </c>
      <c r="AT15" s="141">
        <f t="shared" si="1"/>
        <v>2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26</v>
      </c>
      <c r="BC15" s="161" t="str">
        <f t="shared" si="4"/>
        <v>10/09/20</v>
      </c>
      <c r="BD15" s="163">
        <f t="shared" si="5"/>
        <v>11.5</v>
      </c>
      <c r="BE15" s="163">
        <f t="shared" si="6"/>
        <v>0.5</v>
      </c>
      <c r="BF15" s="163">
        <f t="shared" si="7"/>
        <v>0</v>
      </c>
      <c r="BG15" s="163">
        <f t="shared" si="8"/>
        <v>0</v>
      </c>
      <c r="BH15" s="163">
        <f t="shared" si="9"/>
        <v>5</v>
      </c>
      <c r="BI15" s="163">
        <f t="shared" si="10"/>
        <v>2</v>
      </c>
      <c r="BJ15" s="163">
        <f t="shared" si="11"/>
        <v>0</v>
      </c>
      <c r="BK15" s="163">
        <f t="shared" si="12"/>
        <v>5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360</v>
      </c>
      <c r="B16" t="s">
        <v>176</v>
      </c>
      <c r="C16" t="s">
        <v>304</v>
      </c>
      <c r="D16" t="s">
        <v>179</v>
      </c>
      <c r="E16" t="s">
        <v>184</v>
      </c>
      <c r="F16" s="286" t="s">
        <v>183</v>
      </c>
      <c r="G16" t="s">
        <v>184</v>
      </c>
      <c r="H16" t="s">
        <v>184</v>
      </c>
      <c r="I16" t="s">
        <v>184</v>
      </c>
      <c r="J16" t="s">
        <v>184</v>
      </c>
      <c r="K16" t="s">
        <v>183</v>
      </c>
      <c r="L16" t="s">
        <v>184</v>
      </c>
      <c r="M16" t="s">
        <v>183</v>
      </c>
      <c r="N16" t="s">
        <v>183</v>
      </c>
      <c r="O16" t="s">
        <v>183</v>
      </c>
      <c r="P16" t="s">
        <v>184</v>
      </c>
      <c r="Q16" t="s">
        <v>184</v>
      </c>
      <c r="R16" t="s">
        <v>184</v>
      </c>
      <c r="S16" t="s">
        <v>184</v>
      </c>
      <c r="T16" t="s">
        <v>183</v>
      </c>
      <c r="U16" t="s">
        <v>179</v>
      </c>
      <c r="V16" t="s">
        <v>179</v>
      </c>
      <c r="W16" t="s">
        <v>179</v>
      </c>
      <c r="X16" t="s">
        <v>183</v>
      </c>
      <c r="Y16" t="s">
        <v>183</v>
      </c>
      <c r="AA16" s="141">
        <f t="shared" si="0"/>
        <v>1</v>
      </c>
      <c r="AB16" s="141">
        <f t="shared" si="0"/>
        <v>2</v>
      </c>
      <c r="AC16" s="141">
        <f t="shared" si="0"/>
        <v>1</v>
      </c>
      <c r="AD16" s="141">
        <f t="shared" si="0"/>
        <v>1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1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25</v>
      </c>
      <c r="BC16" s="161" t="str">
        <f t="shared" si="4"/>
        <v>11/09/20</v>
      </c>
      <c r="BD16" s="163">
        <f t="shared" si="5"/>
        <v>15</v>
      </c>
      <c r="BE16" s="163">
        <f t="shared" si="6"/>
        <v>0</v>
      </c>
      <c r="BF16" s="163">
        <f t="shared" si="7"/>
        <v>0</v>
      </c>
      <c r="BG16" s="163">
        <f t="shared" si="8"/>
        <v>0</v>
      </c>
      <c r="BH16" s="163">
        <f t="shared" si="9"/>
        <v>3</v>
      </c>
      <c r="BI16" s="163">
        <f t="shared" si="10"/>
        <v>2</v>
      </c>
      <c r="BJ16" s="163">
        <f t="shared" si="11"/>
        <v>0</v>
      </c>
      <c r="BK16" s="163">
        <f t="shared" si="12"/>
        <v>4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361</v>
      </c>
      <c r="B17" t="s">
        <v>184</v>
      </c>
      <c r="C17" t="s">
        <v>185</v>
      </c>
      <c r="D17" t="s">
        <v>183</v>
      </c>
      <c r="E17" t="s">
        <v>183</v>
      </c>
      <c r="F17" t="s">
        <v>185</v>
      </c>
      <c r="G17" t="s">
        <v>184</v>
      </c>
      <c r="H17" t="s">
        <v>184</v>
      </c>
      <c r="I17" t="s">
        <v>184</v>
      </c>
      <c r="J17" s="286" t="s">
        <v>184</v>
      </c>
      <c r="K17" s="286" t="s">
        <v>183</v>
      </c>
      <c r="L17" t="s">
        <v>184</v>
      </c>
      <c r="M17" t="s">
        <v>183</v>
      </c>
      <c r="N17" t="s">
        <v>183</v>
      </c>
      <c r="O17" t="s">
        <v>185</v>
      </c>
      <c r="P17" t="s">
        <v>184</v>
      </c>
      <c r="Q17" t="s">
        <v>184</v>
      </c>
      <c r="R17" t="s">
        <v>184</v>
      </c>
      <c r="S17" t="s">
        <v>184</v>
      </c>
      <c r="T17" t="s">
        <v>179</v>
      </c>
      <c r="U17" t="s">
        <v>305</v>
      </c>
      <c r="V17" t="s">
        <v>179</v>
      </c>
      <c r="W17" t="s">
        <v>179</v>
      </c>
      <c r="X17" t="s">
        <v>179</v>
      </c>
      <c r="Y17" t="s">
        <v>183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2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25</v>
      </c>
      <c r="BC17" s="161" t="str">
        <f t="shared" si="4"/>
        <v>12/09/20</v>
      </c>
      <c r="BD17" s="163">
        <f t="shared" si="5"/>
        <v>4.5</v>
      </c>
      <c r="BE17" s="163">
        <f t="shared" si="6"/>
        <v>1</v>
      </c>
      <c r="BF17" s="163">
        <f t="shared" si="7"/>
        <v>0</v>
      </c>
      <c r="BG17" s="163">
        <f t="shared" si="8"/>
        <v>0</v>
      </c>
      <c r="BH17" s="163">
        <f t="shared" si="9"/>
        <v>10</v>
      </c>
      <c r="BI17" s="163">
        <f t="shared" si="10"/>
        <v>0</v>
      </c>
      <c r="BJ17" s="163">
        <f t="shared" si="11"/>
        <v>0</v>
      </c>
      <c r="BK17" s="163">
        <f t="shared" si="12"/>
        <v>8.5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362</v>
      </c>
      <c r="B18" t="s">
        <v>184</v>
      </c>
      <c r="C18" t="s">
        <v>184</v>
      </c>
      <c r="D18" t="s">
        <v>184</v>
      </c>
      <c r="E18" t="s">
        <v>184</v>
      </c>
      <c r="F18" t="s">
        <v>184</v>
      </c>
      <c r="G18" t="s">
        <v>184</v>
      </c>
      <c r="H18" t="s">
        <v>179</v>
      </c>
      <c r="I18" t="s">
        <v>179</v>
      </c>
      <c r="J18" t="s">
        <v>179</v>
      </c>
      <c r="K18" t="s">
        <v>179</v>
      </c>
      <c r="L18" t="s">
        <v>179</v>
      </c>
      <c r="M18" t="s">
        <v>184</v>
      </c>
      <c r="N18" t="s">
        <v>184</v>
      </c>
      <c r="O18" t="s">
        <v>184</v>
      </c>
      <c r="P18" s="286" t="s">
        <v>184</v>
      </c>
      <c r="Q18" t="s">
        <v>179</v>
      </c>
      <c r="R18" t="s">
        <v>179</v>
      </c>
      <c r="S18" t="s">
        <v>183</v>
      </c>
      <c r="T18" t="s">
        <v>179</v>
      </c>
      <c r="U18" t="s">
        <v>179</v>
      </c>
      <c r="V18" t="s">
        <v>176</v>
      </c>
      <c r="W18" t="s">
        <v>305</v>
      </c>
      <c r="X18" t="s">
        <v>179</v>
      </c>
      <c r="Y18" t="s">
        <v>179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1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1</v>
      </c>
      <c r="AU18" s="141">
        <f t="shared" si="1"/>
        <v>1</v>
      </c>
      <c r="AV18" s="141">
        <f t="shared" si="1"/>
        <v>2</v>
      </c>
      <c r="AW18" s="141">
        <f t="shared" si="1"/>
        <v>1</v>
      </c>
      <c r="AX18" s="141">
        <f t="shared" si="1"/>
        <v>1</v>
      </c>
      <c r="AY18" s="141">
        <f t="shared" si="2"/>
        <v>25</v>
      </c>
      <c r="BC18" s="161" t="str">
        <f t="shared" si="4"/>
        <v>13/09/20</v>
      </c>
      <c r="BD18" s="163">
        <f t="shared" si="5"/>
        <v>4.5</v>
      </c>
      <c r="BE18" s="163">
        <f t="shared" si="6"/>
        <v>0.5</v>
      </c>
      <c r="BF18" s="163">
        <f t="shared" si="7"/>
        <v>0</v>
      </c>
      <c r="BG18" s="163">
        <f t="shared" si="8"/>
        <v>0</v>
      </c>
      <c r="BH18" s="163">
        <f t="shared" si="9"/>
        <v>10</v>
      </c>
      <c r="BI18" s="163">
        <f t="shared" si="10"/>
        <v>3</v>
      </c>
      <c r="BJ18" s="163">
        <f t="shared" si="11"/>
        <v>0</v>
      </c>
      <c r="BK18" s="163">
        <f t="shared" si="12"/>
        <v>6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363</v>
      </c>
      <c r="B19" t="s">
        <v>183</v>
      </c>
      <c r="C19" t="s">
        <v>184</v>
      </c>
      <c r="D19" t="s">
        <v>184</v>
      </c>
      <c r="E19" t="s">
        <v>184</v>
      </c>
      <c r="F19" t="s">
        <v>184</v>
      </c>
      <c r="G19" t="s">
        <v>185</v>
      </c>
      <c r="H19" t="s">
        <v>304</v>
      </c>
      <c r="I19" t="s">
        <v>179</v>
      </c>
      <c r="J19" t="s">
        <v>179</v>
      </c>
      <c r="K19" t="s">
        <v>179</v>
      </c>
      <c r="L19" t="s">
        <v>179</v>
      </c>
      <c r="M19" t="s">
        <v>179</v>
      </c>
      <c r="N19" t="s">
        <v>176</v>
      </c>
      <c r="O19" t="s">
        <v>179</v>
      </c>
      <c r="P19" t="s">
        <v>179</v>
      </c>
      <c r="Q19" t="s">
        <v>179</v>
      </c>
      <c r="R19" t="s">
        <v>179</v>
      </c>
      <c r="S19" t="s">
        <v>179</v>
      </c>
      <c r="T19" t="s">
        <v>179</v>
      </c>
      <c r="U19" t="s">
        <v>179</v>
      </c>
      <c r="V19" t="s">
        <v>179</v>
      </c>
      <c r="W19" t="s">
        <v>176</v>
      </c>
      <c r="X19" t="s">
        <v>305</v>
      </c>
      <c r="Y19" t="s">
        <v>179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2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2</v>
      </c>
      <c r="AX19" s="141">
        <f t="shared" si="1"/>
        <v>1</v>
      </c>
      <c r="AY19" s="141">
        <f t="shared" si="2"/>
        <v>26</v>
      </c>
      <c r="BC19" s="161" t="str">
        <f t="shared" si="4"/>
        <v>14/09/20</v>
      </c>
      <c r="BD19" s="163">
        <f t="shared" si="5"/>
        <v>11.5</v>
      </c>
      <c r="BE19" s="163">
        <f t="shared" si="6"/>
        <v>1.5</v>
      </c>
      <c r="BF19" s="163">
        <f t="shared" si="7"/>
        <v>0</v>
      </c>
      <c r="BG19" s="163">
        <f t="shared" si="8"/>
        <v>0</v>
      </c>
      <c r="BH19" s="163">
        <f t="shared" si="9"/>
        <v>10</v>
      </c>
      <c r="BI19" s="163">
        <f t="shared" si="10"/>
        <v>0</v>
      </c>
      <c r="BJ19" s="163">
        <f t="shared" si="11"/>
        <v>0</v>
      </c>
      <c r="BK19" s="163">
        <f t="shared" si="12"/>
        <v>1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364</v>
      </c>
      <c r="B20" t="s">
        <v>179</v>
      </c>
      <c r="C20" t="s">
        <v>184</v>
      </c>
      <c r="D20" t="s">
        <v>183</v>
      </c>
      <c r="E20" t="s">
        <v>179</v>
      </c>
      <c r="F20" t="s">
        <v>185</v>
      </c>
      <c r="G20" s="286" t="s">
        <v>184</v>
      </c>
      <c r="H20" s="286" t="s">
        <v>176</v>
      </c>
      <c r="I20" t="s">
        <v>179</v>
      </c>
      <c r="J20" t="s">
        <v>176</v>
      </c>
      <c r="K20" t="s">
        <v>182</v>
      </c>
      <c r="L20" s="286" t="s">
        <v>304</v>
      </c>
      <c r="M20" t="s">
        <v>305</v>
      </c>
      <c r="N20" s="286" t="s">
        <v>176</v>
      </c>
      <c r="O20" t="s">
        <v>176</v>
      </c>
      <c r="P20" t="s">
        <v>176</v>
      </c>
      <c r="Q20" t="s">
        <v>179</v>
      </c>
      <c r="R20" t="s">
        <v>179</v>
      </c>
      <c r="S20" t="s">
        <v>179</v>
      </c>
      <c r="T20" t="s">
        <v>179</v>
      </c>
      <c r="U20" t="s">
        <v>179</v>
      </c>
      <c r="V20" t="s">
        <v>179</v>
      </c>
      <c r="W20" t="s">
        <v>176</v>
      </c>
      <c r="X20" t="s">
        <v>179</v>
      </c>
      <c r="Y20" t="s">
        <v>184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2</v>
      </c>
      <c r="AL20" s="141">
        <f t="shared" si="0"/>
        <v>2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26</v>
      </c>
      <c r="BC20" s="161" t="str">
        <f t="shared" si="4"/>
        <v>15/09/20</v>
      </c>
      <c r="BD20" s="163">
        <f t="shared" si="5"/>
        <v>15</v>
      </c>
      <c r="BE20" s="163">
        <f t="shared" si="6"/>
        <v>2.5</v>
      </c>
      <c r="BF20" s="163">
        <f t="shared" si="7"/>
        <v>0</v>
      </c>
      <c r="BG20" s="163">
        <f t="shared" si="8"/>
        <v>0</v>
      </c>
      <c r="BH20" s="163">
        <f t="shared" si="9"/>
        <v>4</v>
      </c>
      <c r="BI20" s="163">
        <f t="shared" si="10"/>
        <v>1</v>
      </c>
      <c r="BJ20" s="163">
        <f t="shared" si="11"/>
        <v>0</v>
      </c>
      <c r="BK20" s="163">
        <f t="shared" si="12"/>
        <v>1.5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365</v>
      </c>
      <c r="B21" t="s">
        <v>179</v>
      </c>
      <c r="C21" t="s">
        <v>184</v>
      </c>
      <c r="D21" t="s">
        <v>184</v>
      </c>
      <c r="E21" t="s">
        <v>183</v>
      </c>
      <c r="F21" t="s">
        <v>183</v>
      </c>
      <c r="G21" t="s">
        <v>184</v>
      </c>
      <c r="H21" t="s">
        <v>183</v>
      </c>
      <c r="I21" t="s">
        <v>179</v>
      </c>
      <c r="J21" t="s">
        <v>179</v>
      </c>
      <c r="K21" t="s">
        <v>176</v>
      </c>
      <c r="L21" t="s">
        <v>179</v>
      </c>
      <c r="M21" t="s">
        <v>179</v>
      </c>
      <c r="N21" t="s">
        <v>176</v>
      </c>
      <c r="O21" t="s">
        <v>179</v>
      </c>
      <c r="P21" t="s">
        <v>179</v>
      </c>
      <c r="Q21" t="s">
        <v>179</v>
      </c>
      <c r="R21" s="286" t="s">
        <v>179</v>
      </c>
      <c r="S21" t="s">
        <v>179</v>
      </c>
      <c r="T21" t="s">
        <v>179</v>
      </c>
      <c r="U21" t="s">
        <v>179</v>
      </c>
      <c r="V21" t="s">
        <v>305</v>
      </c>
      <c r="W21" s="286" t="s">
        <v>179</v>
      </c>
      <c r="X21" t="s">
        <v>183</v>
      </c>
      <c r="Y21" t="s">
        <v>183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2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25</v>
      </c>
      <c r="BC21" s="161" t="str">
        <f t="shared" si="4"/>
        <v>16/09/20</v>
      </c>
      <c r="BD21" s="163">
        <f t="shared" si="5"/>
        <v>11</v>
      </c>
      <c r="BE21" s="163">
        <f t="shared" si="6"/>
        <v>6.5</v>
      </c>
      <c r="BF21" s="163">
        <f t="shared" si="7"/>
        <v>0</v>
      </c>
      <c r="BG21" s="163">
        <f t="shared" si="8"/>
        <v>1</v>
      </c>
      <c r="BH21" s="163">
        <f t="shared" si="9"/>
        <v>3</v>
      </c>
      <c r="BI21" s="163">
        <f t="shared" si="10"/>
        <v>1</v>
      </c>
      <c r="BJ21" s="163">
        <f t="shared" si="11"/>
        <v>0</v>
      </c>
      <c r="BK21" s="163">
        <f t="shared" si="12"/>
        <v>1.5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366</v>
      </c>
      <c r="B22" s="286" t="s">
        <v>183</v>
      </c>
      <c r="C22" t="s">
        <v>179</v>
      </c>
      <c r="D22" t="s">
        <v>184</v>
      </c>
      <c r="E22" t="s">
        <v>184</v>
      </c>
      <c r="F22" t="s">
        <v>184</v>
      </c>
      <c r="G22" t="s">
        <v>184</v>
      </c>
      <c r="H22" t="s">
        <v>179</v>
      </c>
      <c r="I22" t="s">
        <v>183</v>
      </c>
      <c r="J22" t="s">
        <v>179</v>
      </c>
      <c r="K22" t="s">
        <v>179</v>
      </c>
      <c r="L22" t="s">
        <v>306</v>
      </c>
      <c r="M22" t="s">
        <v>184</v>
      </c>
      <c r="N22" t="s">
        <v>179</v>
      </c>
      <c r="O22" t="s">
        <v>184</v>
      </c>
      <c r="P22" t="s">
        <v>183</v>
      </c>
      <c r="Q22" s="286" t="s">
        <v>184</v>
      </c>
      <c r="R22" t="s">
        <v>184</v>
      </c>
      <c r="S22" t="s">
        <v>183</v>
      </c>
      <c r="T22" t="s">
        <v>184</v>
      </c>
      <c r="U22" t="s">
        <v>306</v>
      </c>
      <c r="V22" t="s">
        <v>179</v>
      </c>
      <c r="W22" t="s">
        <v>179</v>
      </c>
      <c r="X22" s="286" t="s">
        <v>184</v>
      </c>
      <c r="Y22" t="s">
        <v>184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2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2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26</v>
      </c>
      <c r="BC22" s="161" t="str">
        <f t="shared" si="4"/>
        <v>17/09/20</v>
      </c>
      <c r="BD22" s="163">
        <f t="shared" si="5"/>
        <v>13.5</v>
      </c>
      <c r="BE22" s="163">
        <f t="shared" si="6"/>
        <v>2.5</v>
      </c>
      <c r="BF22" s="163">
        <f t="shared" si="7"/>
        <v>0</v>
      </c>
      <c r="BG22" s="163">
        <f t="shared" si="8"/>
        <v>0</v>
      </c>
      <c r="BH22" s="163">
        <f t="shared" si="9"/>
        <v>3</v>
      </c>
      <c r="BI22" s="163">
        <f t="shared" si="10"/>
        <v>0</v>
      </c>
      <c r="BJ22" s="163">
        <f t="shared" si="11"/>
        <v>0</v>
      </c>
      <c r="BK22" s="163">
        <f t="shared" si="12"/>
        <v>5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367</v>
      </c>
      <c r="B23" t="s">
        <v>183</v>
      </c>
      <c r="C23" t="s">
        <v>184</v>
      </c>
      <c r="D23" t="s">
        <v>184</v>
      </c>
      <c r="E23" t="s">
        <v>185</v>
      </c>
      <c r="F23" t="s">
        <v>183</v>
      </c>
      <c r="G23" t="s">
        <v>183</v>
      </c>
      <c r="H23" t="s">
        <v>185</v>
      </c>
      <c r="I23" t="s">
        <v>179</v>
      </c>
      <c r="J23" t="s">
        <v>183</v>
      </c>
      <c r="K23" s="286" t="s">
        <v>184</v>
      </c>
      <c r="L23" t="s">
        <v>184</v>
      </c>
      <c r="M23" t="s">
        <v>183</v>
      </c>
      <c r="N23" t="s">
        <v>184</v>
      </c>
      <c r="O23" t="s">
        <v>184</v>
      </c>
      <c r="P23" t="s">
        <v>184</v>
      </c>
      <c r="Q23" t="s">
        <v>185</v>
      </c>
      <c r="R23" t="s">
        <v>185</v>
      </c>
      <c r="S23" s="286" t="s">
        <v>184</v>
      </c>
      <c r="T23" t="s">
        <v>183</v>
      </c>
      <c r="U23" t="s">
        <v>179</v>
      </c>
      <c r="V23" t="s">
        <v>179</v>
      </c>
      <c r="W23" t="s">
        <v>179</v>
      </c>
      <c r="X23" t="s">
        <v>179</v>
      </c>
      <c r="Y23" t="s">
        <v>179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24</v>
      </c>
      <c r="BC23" s="161" t="str">
        <f t="shared" si="4"/>
        <v>18/09/20</v>
      </c>
      <c r="BD23" s="163">
        <f t="shared" si="5"/>
        <v>8</v>
      </c>
      <c r="BE23" s="163">
        <f t="shared" si="6"/>
        <v>0</v>
      </c>
      <c r="BF23" s="163">
        <f t="shared" si="7"/>
        <v>0</v>
      </c>
      <c r="BG23" s="163">
        <f t="shared" si="8"/>
        <v>0</v>
      </c>
      <c r="BH23" s="163">
        <f t="shared" si="9"/>
        <v>12</v>
      </c>
      <c r="BI23" s="163">
        <f t="shared" si="10"/>
        <v>0</v>
      </c>
      <c r="BJ23" s="163">
        <f t="shared" si="11"/>
        <v>0</v>
      </c>
      <c r="BK23" s="163">
        <f t="shared" si="12"/>
        <v>4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368</v>
      </c>
      <c r="B24" t="s">
        <v>184</v>
      </c>
      <c r="C24" t="s">
        <v>184</v>
      </c>
      <c r="D24" t="s">
        <v>184</v>
      </c>
      <c r="E24" t="s">
        <v>183</v>
      </c>
      <c r="F24" t="s">
        <v>183</v>
      </c>
      <c r="G24" t="s">
        <v>183</v>
      </c>
      <c r="H24" t="s">
        <v>183</v>
      </c>
      <c r="I24" t="s">
        <v>184</v>
      </c>
      <c r="J24" t="s">
        <v>183</v>
      </c>
      <c r="K24" s="286" t="s">
        <v>184</v>
      </c>
      <c r="L24" t="s">
        <v>184</v>
      </c>
      <c r="M24" t="s">
        <v>183</v>
      </c>
      <c r="N24" t="s">
        <v>184</v>
      </c>
      <c r="O24" t="s">
        <v>184</v>
      </c>
      <c r="P24" t="s">
        <v>184</v>
      </c>
      <c r="Q24" t="s">
        <v>183</v>
      </c>
      <c r="R24" t="s">
        <v>184</v>
      </c>
      <c r="S24" t="s">
        <v>184</v>
      </c>
      <c r="T24" t="s">
        <v>179</v>
      </c>
      <c r="U24" t="s">
        <v>176</v>
      </c>
      <c r="V24" t="s">
        <v>179</v>
      </c>
      <c r="W24" t="s">
        <v>179</v>
      </c>
      <c r="X24" t="s">
        <v>304</v>
      </c>
      <c r="Y24" t="s">
        <v>179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1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1</v>
      </c>
      <c r="AW24" s="141">
        <f t="shared" si="15"/>
        <v>2</v>
      </c>
      <c r="AX24" s="141">
        <f t="shared" si="15"/>
        <v>1</v>
      </c>
      <c r="AY24" s="141">
        <f t="shared" si="2"/>
        <v>25</v>
      </c>
      <c r="BC24" s="161" t="str">
        <f t="shared" si="4"/>
        <v>19/09/20</v>
      </c>
      <c r="BD24" s="163">
        <f t="shared" si="5"/>
        <v>6</v>
      </c>
      <c r="BE24" s="163">
        <f t="shared" si="6"/>
        <v>0</v>
      </c>
      <c r="BF24" s="163">
        <f t="shared" si="7"/>
        <v>0</v>
      </c>
      <c r="BG24" s="163">
        <f t="shared" si="8"/>
        <v>0</v>
      </c>
      <c r="BH24" s="163">
        <f t="shared" si="9"/>
        <v>8</v>
      </c>
      <c r="BI24" s="163">
        <f t="shared" si="10"/>
        <v>4</v>
      </c>
      <c r="BJ24" s="163">
        <f t="shared" si="11"/>
        <v>0</v>
      </c>
      <c r="BK24" s="163">
        <f t="shared" si="12"/>
        <v>6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369</v>
      </c>
      <c r="B25" t="s">
        <v>184</v>
      </c>
      <c r="C25" t="s">
        <v>179</v>
      </c>
      <c r="D25" t="s">
        <v>184</v>
      </c>
      <c r="E25" t="s">
        <v>184</v>
      </c>
      <c r="F25" t="s">
        <v>184</v>
      </c>
      <c r="G25" t="s">
        <v>185</v>
      </c>
      <c r="H25" t="s">
        <v>179</v>
      </c>
      <c r="I25" t="s">
        <v>182</v>
      </c>
      <c r="J25" t="s">
        <v>176</v>
      </c>
      <c r="K25" t="s">
        <v>176</v>
      </c>
      <c r="L25" t="s">
        <v>176</v>
      </c>
      <c r="M25" t="s">
        <v>179</v>
      </c>
      <c r="N25" s="286" t="s">
        <v>179</v>
      </c>
      <c r="O25" t="s">
        <v>183</v>
      </c>
      <c r="P25" t="s">
        <v>179</v>
      </c>
      <c r="Q25" t="s">
        <v>179</v>
      </c>
      <c r="R25" t="s">
        <v>179</v>
      </c>
      <c r="S25" t="s">
        <v>179</v>
      </c>
      <c r="T25" t="s">
        <v>176</v>
      </c>
      <c r="U25" s="286" t="s">
        <v>179</v>
      </c>
      <c r="V25" t="s">
        <v>179</v>
      </c>
      <c r="W25" s="286" t="s">
        <v>179</v>
      </c>
      <c r="X25" t="s">
        <v>179</v>
      </c>
      <c r="Y25" t="s">
        <v>179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1</v>
      </c>
      <c r="AU25" s="141">
        <f t="shared" si="15"/>
        <v>1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24</v>
      </c>
      <c r="BC25" s="161" t="str">
        <f t="shared" si="4"/>
        <v>20/09/20</v>
      </c>
      <c r="BD25" s="163">
        <f t="shared" si="5"/>
        <v>4.5</v>
      </c>
      <c r="BE25" s="163">
        <f t="shared" si="6"/>
        <v>1</v>
      </c>
      <c r="BF25" s="163">
        <f t="shared" si="7"/>
        <v>0</v>
      </c>
      <c r="BG25" s="163">
        <f t="shared" si="8"/>
        <v>0</v>
      </c>
      <c r="BH25" s="163">
        <f t="shared" si="9"/>
        <v>11</v>
      </c>
      <c r="BI25" s="163">
        <f t="shared" si="10"/>
        <v>0</v>
      </c>
      <c r="BJ25" s="163">
        <f t="shared" si="11"/>
        <v>0</v>
      </c>
      <c r="BK25" s="163">
        <f t="shared" si="12"/>
        <v>7.5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370</v>
      </c>
      <c r="B26" t="s">
        <v>179</v>
      </c>
      <c r="C26" t="s">
        <v>179</v>
      </c>
      <c r="D26" t="s">
        <v>179</v>
      </c>
      <c r="E26" t="s">
        <v>179</v>
      </c>
      <c r="F26" t="s">
        <v>184</v>
      </c>
      <c r="G26" t="s">
        <v>185</v>
      </c>
      <c r="H26" t="s">
        <v>179</v>
      </c>
      <c r="I26" t="s">
        <v>176</v>
      </c>
      <c r="J26" t="s">
        <v>176</v>
      </c>
      <c r="K26" t="s">
        <v>179</v>
      </c>
      <c r="L26" s="286" t="s">
        <v>179</v>
      </c>
      <c r="M26" s="286" t="s">
        <v>184</v>
      </c>
      <c r="N26" t="s">
        <v>176</v>
      </c>
      <c r="O26" t="s">
        <v>176</v>
      </c>
      <c r="P26" t="s">
        <v>179</v>
      </c>
      <c r="Q26" t="s">
        <v>185</v>
      </c>
      <c r="R26" t="s">
        <v>179</v>
      </c>
      <c r="S26" t="s">
        <v>179</v>
      </c>
      <c r="T26" t="s">
        <v>179</v>
      </c>
      <c r="U26" t="s">
        <v>305</v>
      </c>
      <c r="V26" t="s">
        <v>176</v>
      </c>
      <c r="W26" t="s">
        <v>176</v>
      </c>
      <c r="X26" t="s">
        <v>183</v>
      </c>
      <c r="Y26" t="s">
        <v>183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2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25</v>
      </c>
      <c r="BC26" s="161" t="str">
        <f t="shared" si="4"/>
        <v>21/09/20</v>
      </c>
      <c r="BD26" s="163">
        <f t="shared" si="5"/>
        <v>13</v>
      </c>
      <c r="BE26" s="163">
        <f t="shared" si="6"/>
        <v>4</v>
      </c>
      <c r="BF26" s="163">
        <f t="shared" si="7"/>
        <v>0</v>
      </c>
      <c r="BG26" s="163">
        <f t="shared" si="8"/>
        <v>1</v>
      </c>
      <c r="BH26" s="163">
        <f t="shared" si="9"/>
        <v>4</v>
      </c>
      <c r="BI26" s="163">
        <f t="shared" si="10"/>
        <v>1</v>
      </c>
      <c r="BJ26" s="163">
        <f t="shared" si="11"/>
        <v>0</v>
      </c>
      <c r="BK26" s="163">
        <f t="shared" si="12"/>
        <v>1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371</v>
      </c>
      <c r="B27" t="s">
        <v>184</v>
      </c>
      <c r="C27" t="s">
        <v>183</v>
      </c>
      <c r="D27" t="s">
        <v>184</v>
      </c>
      <c r="E27" t="s">
        <v>184</v>
      </c>
      <c r="F27" t="s">
        <v>184</v>
      </c>
      <c r="G27" t="s">
        <v>183</v>
      </c>
      <c r="H27" t="s">
        <v>184</v>
      </c>
      <c r="I27" t="s">
        <v>179</v>
      </c>
      <c r="J27" s="286" t="s">
        <v>176</v>
      </c>
      <c r="K27" s="286" t="s">
        <v>179</v>
      </c>
      <c r="L27" t="s">
        <v>179</v>
      </c>
      <c r="M27" t="s">
        <v>179</v>
      </c>
      <c r="N27" t="s">
        <v>184</v>
      </c>
      <c r="O27" t="s">
        <v>179</v>
      </c>
      <c r="P27" t="s">
        <v>183</v>
      </c>
      <c r="Q27" t="s">
        <v>184</v>
      </c>
      <c r="R27" t="s">
        <v>183</v>
      </c>
      <c r="S27" t="s">
        <v>176</v>
      </c>
      <c r="T27" t="s">
        <v>184</v>
      </c>
      <c r="U27" s="286" t="s">
        <v>179</v>
      </c>
      <c r="V27" t="s">
        <v>179</v>
      </c>
      <c r="W27" t="s">
        <v>179</v>
      </c>
      <c r="X27" t="s">
        <v>348</v>
      </c>
      <c r="Y27" t="s">
        <v>184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1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3</v>
      </c>
      <c r="AX27" s="141">
        <f t="shared" si="15"/>
        <v>1</v>
      </c>
      <c r="AY27" s="141">
        <f t="shared" si="2"/>
        <v>26</v>
      </c>
      <c r="BC27" s="161" t="str">
        <f t="shared" si="4"/>
        <v>22/09/20</v>
      </c>
      <c r="BD27" s="163">
        <f t="shared" si="5"/>
        <v>11.5</v>
      </c>
      <c r="BE27" s="163">
        <f t="shared" si="6"/>
        <v>6.5</v>
      </c>
      <c r="BF27" s="163">
        <f t="shared" si="7"/>
        <v>0</v>
      </c>
      <c r="BG27" s="163">
        <f t="shared" si="8"/>
        <v>0</v>
      </c>
      <c r="BH27" s="163">
        <f t="shared" si="9"/>
        <v>2</v>
      </c>
      <c r="BI27" s="163">
        <f t="shared" si="10"/>
        <v>2</v>
      </c>
      <c r="BJ27" s="163">
        <f t="shared" si="11"/>
        <v>0</v>
      </c>
      <c r="BK27" s="163">
        <f t="shared" si="12"/>
        <v>2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372</v>
      </c>
      <c r="B28" t="s">
        <v>179</v>
      </c>
      <c r="C28" t="s">
        <v>184</v>
      </c>
      <c r="D28" t="s">
        <v>179</v>
      </c>
      <c r="E28" t="s">
        <v>183</v>
      </c>
      <c r="F28" t="s">
        <v>184</v>
      </c>
      <c r="G28" t="s">
        <v>184</v>
      </c>
      <c r="H28" t="s">
        <v>179</v>
      </c>
      <c r="I28" t="s">
        <v>179</v>
      </c>
      <c r="J28" t="s">
        <v>176</v>
      </c>
      <c r="K28" t="s">
        <v>176</v>
      </c>
      <c r="L28" t="s">
        <v>179</v>
      </c>
      <c r="M28" t="s">
        <v>179</v>
      </c>
      <c r="N28" t="s">
        <v>179</v>
      </c>
      <c r="O28" t="s">
        <v>184</v>
      </c>
      <c r="P28" t="s">
        <v>183</v>
      </c>
      <c r="Q28" t="s">
        <v>184</v>
      </c>
      <c r="R28" t="s">
        <v>183</v>
      </c>
      <c r="S28" t="s">
        <v>184</v>
      </c>
      <c r="T28" t="s">
        <v>183</v>
      </c>
      <c r="U28" t="s">
        <v>179</v>
      </c>
      <c r="V28" t="s">
        <v>179</v>
      </c>
      <c r="W28" t="s">
        <v>183</v>
      </c>
      <c r="X28" t="s">
        <v>179</v>
      </c>
      <c r="Y28" t="s">
        <v>183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24</v>
      </c>
      <c r="BC28" s="161" t="str">
        <f t="shared" si="4"/>
        <v>23/09/20</v>
      </c>
      <c r="BD28" s="163">
        <f t="shared" si="5"/>
        <v>8.3333333333333339</v>
      </c>
      <c r="BE28" s="163">
        <f t="shared" si="6"/>
        <v>2.3333333333333335</v>
      </c>
      <c r="BF28" s="163">
        <f t="shared" si="7"/>
        <v>0</v>
      </c>
      <c r="BG28" s="163">
        <f t="shared" si="8"/>
        <v>0</v>
      </c>
      <c r="BH28" s="163">
        <f t="shared" si="9"/>
        <v>9.3333333333333339</v>
      </c>
      <c r="BI28" s="163">
        <f t="shared" si="10"/>
        <v>0</v>
      </c>
      <c r="BJ28" s="163">
        <f t="shared" si="11"/>
        <v>0</v>
      </c>
      <c r="BK28" s="163">
        <f t="shared" si="12"/>
        <v>4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373</v>
      </c>
      <c r="B29" t="s">
        <v>183</v>
      </c>
      <c r="C29" s="286" t="s">
        <v>183</v>
      </c>
      <c r="D29" t="s">
        <v>183</v>
      </c>
      <c r="E29" t="s">
        <v>183</v>
      </c>
      <c r="F29" t="s">
        <v>183</v>
      </c>
      <c r="G29" t="s">
        <v>183</v>
      </c>
      <c r="H29" t="s">
        <v>183</v>
      </c>
      <c r="I29" t="s">
        <v>179</v>
      </c>
      <c r="J29" t="s">
        <v>176</v>
      </c>
      <c r="K29" t="s">
        <v>179</v>
      </c>
      <c r="L29" t="s">
        <v>183</v>
      </c>
      <c r="M29" t="s">
        <v>183</v>
      </c>
      <c r="N29" t="s">
        <v>183</v>
      </c>
      <c r="O29" t="s">
        <v>183</v>
      </c>
      <c r="P29" t="s">
        <v>179</v>
      </c>
      <c r="Q29" s="286" t="s">
        <v>183</v>
      </c>
      <c r="R29" t="s">
        <v>179</v>
      </c>
      <c r="S29" t="s">
        <v>179</v>
      </c>
      <c r="T29" t="s">
        <v>183</v>
      </c>
      <c r="U29" t="s">
        <v>183</v>
      </c>
      <c r="V29" t="s">
        <v>179</v>
      </c>
      <c r="W29" t="s">
        <v>179</v>
      </c>
      <c r="X29" t="s">
        <v>176</v>
      </c>
      <c r="Y29" t="s">
        <v>346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3</v>
      </c>
      <c r="AY29" s="141">
        <f>SUM(AA29:AX29)</f>
        <v>26</v>
      </c>
      <c r="BC29" s="161" t="str">
        <f t="shared" si="4"/>
        <v>24/09/20</v>
      </c>
      <c r="BD29" s="163">
        <f t="shared" si="5"/>
        <v>10</v>
      </c>
      <c r="BE29" s="163">
        <f t="shared" si="6"/>
        <v>2</v>
      </c>
      <c r="BF29" s="163">
        <f t="shared" si="7"/>
        <v>0</v>
      </c>
      <c r="BG29" s="163">
        <f t="shared" si="8"/>
        <v>0</v>
      </c>
      <c r="BH29" s="163">
        <f t="shared" si="9"/>
        <v>6</v>
      </c>
      <c r="BI29" s="163">
        <f t="shared" si="10"/>
        <v>0</v>
      </c>
      <c r="BJ29" s="163">
        <f t="shared" si="11"/>
        <v>0</v>
      </c>
      <c r="BK29" s="163">
        <f t="shared" si="12"/>
        <v>6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374</v>
      </c>
      <c r="B30" t="s">
        <v>183</v>
      </c>
      <c r="C30" t="s">
        <v>184</v>
      </c>
      <c r="D30" t="s">
        <v>183</v>
      </c>
      <c r="E30" t="s">
        <v>179</v>
      </c>
      <c r="F30" t="s">
        <v>183</v>
      </c>
      <c r="G30" t="s">
        <v>183</v>
      </c>
      <c r="H30" t="s">
        <v>184</v>
      </c>
      <c r="I30" t="s">
        <v>184</v>
      </c>
      <c r="J30" t="s">
        <v>179</v>
      </c>
      <c r="K30" t="s">
        <v>179</v>
      </c>
      <c r="L30" t="s">
        <v>183</v>
      </c>
      <c r="M30" t="s">
        <v>184</v>
      </c>
      <c r="N30" t="s">
        <v>184</v>
      </c>
      <c r="O30" t="s">
        <v>183</v>
      </c>
      <c r="P30" t="s">
        <v>183</v>
      </c>
      <c r="Q30" t="s">
        <v>183</v>
      </c>
      <c r="R30" t="s">
        <v>183</v>
      </c>
      <c r="S30" t="s">
        <v>183</v>
      </c>
      <c r="T30" t="s">
        <v>183</v>
      </c>
      <c r="U30" t="s">
        <v>183</v>
      </c>
      <c r="V30" t="s">
        <v>176</v>
      </c>
      <c r="W30" t="s">
        <v>183</v>
      </c>
      <c r="X30" t="s">
        <v>179</v>
      </c>
      <c r="Y30" t="s">
        <v>184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24</v>
      </c>
      <c r="BC30" s="161" t="str">
        <f t="shared" si="4"/>
        <v>25/09/20</v>
      </c>
      <c r="BD30" s="163">
        <f t="shared" si="5"/>
        <v>7</v>
      </c>
      <c r="BE30" s="163">
        <f t="shared" si="6"/>
        <v>2.3333333333333335</v>
      </c>
      <c r="BF30" s="163">
        <f t="shared" si="7"/>
        <v>0</v>
      </c>
      <c r="BG30" s="163">
        <f t="shared" si="8"/>
        <v>0</v>
      </c>
      <c r="BH30" s="163">
        <f t="shared" si="9"/>
        <v>0.33333333333333331</v>
      </c>
      <c r="BI30" s="163">
        <f t="shared" si="10"/>
        <v>0</v>
      </c>
      <c r="BJ30" s="163">
        <f t="shared" si="11"/>
        <v>0</v>
      </c>
      <c r="BK30" s="163">
        <f t="shared" si="12"/>
        <v>14.333333333333334</v>
      </c>
      <c r="BL30" s="163">
        <f t="shared" si="13"/>
        <v>0</v>
      </c>
      <c r="BM30" s="163">
        <f t="shared" si="14"/>
        <v>0</v>
      </c>
      <c r="BN30" s="145">
        <f t="shared" si="3"/>
        <v>24</v>
      </c>
    </row>
    <row r="31" spans="1:66" ht="12.75" customHeight="1">
      <c r="A31" t="s">
        <v>375</v>
      </c>
      <c r="B31" t="s">
        <v>183</v>
      </c>
      <c r="C31" t="s">
        <v>183</v>
      </c>
      <c r="D31" t="s">
        <v>183</v>
      </c>
      <c r="E31" t="s">
        <v>183</v>
      </c>
      <c r="F31" t="s">
        <v>183</v>
      </c>
      <c r="G31" t="s">
        <v>183</v>
      </c>
      <c r="H31" t="s">
        <v>183</v>
      </c>
      <c r="I31" t="s">
        <v>183</v>
      </c>
      <c r="J31" t="s">
        <v>183</v>
      </c>
      <c r="K31" t="s">
        <v>183</v>
      </c>
      <c r="L31" t="s">
        <v>183</v>
      </c>
      <c r="M31" s="286" t="s">
        <v>183</v>
      </c>
      <c r="N31" t="s">
        <v>183</v>
      </c>
      <c r="O31" t="s">
        <v>179</v>
      </c>
      <c r="P31" t="s">
        <v>179</v>
      </c>
      <c r="Q31" t="s">
        <v>183</v>
      </c>
      <c r="R31" t="s">
        <v>183</v>
      </c>
      <c r="S31" t="s">
        <v>183</v>
      </c>
      <c r="T31" t="s">
        <v>183</v>
      </c>
      <c r="U31" t="s">
        <v>179</v>
      </c>
      <c r="V31" t="s">
        <v>179</v>
      </c>
      <c r="W31" t="s">
        <v>179</v>
      </c>
      <c r="X31" t="s">
        <v>176</v>
      </c>
      <c r="Y31" t="s">
        <v>179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24</v>
      </c>
      <c r="BC31" s="161" t="str">
        <f t="shared" si="4"/>
        <v>26/09/20</v>
      </c>
      <c r="BD31" s="163">
        <f t="shared" si="5"/>
        <v>4</v>
      </c>
      <c r="BE31" s="163">
        <f t="shared" si="6"/>
        <v>1</v>
      </c>
      <c r="BF31" s="163">
        <f t="shared" si="7"/>
        <v>0</v>
      </c>
      <c r="BG31" s="163">
        <f t="shared" si="8"/>
        <v>0</v>
      </c>
      <c r="BH31" s="163">
        <f t="shared" si="9"/>
        <v>6</v>
      </c>
      <c r="BI31" s="163">
        <f t="shared" si="10"/>
        <v>0</v>
      </c>
      <c r="BJ31" s="163">
        <f t="shared" si="11"/>
        <v>0</v>
      </c>
      <c r="BK31" s="163">
        <f t="shared" si="12"/>
        <v>13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376</v>
      </c>
      <c r="B32" t="s">
        <v>183</v>
      </c>
      <c r="C32" t="s">
        <v>183</v>
      </c>
      <c r="D32" t="s">
        <v>183</v>
      </c>
      <c r="E32" t="s">
        <v>184</v>
      </c>
      <c r="F32" t="s">
        <v>184</v>
      </c>
      <c r="G32" t="s">
        <v>183</v>
      </c>
      <c r="H32" t="s">
        <v>179</v>
      </c>
      <c r="I32" t="s">
        <v>183</v>
      </c>
      <c r="J32" t="s">
        <v>179</v>
      </c>
      <c r="K32" s="286" t="s">
        <v>179</v>
      </c>
      <c r="L32" t="s">
        <v>184</v>
      </c>
      <c r="M32" t="s">
        <v>176</v>
      </c>
      <c r="N32" t="s">
        <v>307</v>
      </c>
      <c r="O32" t="s">
        <v>184</v>
      </c>
      <c r="P32" t="s">
        <v>184</v>
      </c>
      <c r="Q32" t="s">
        <v>306</v>
      </c>
      <c r="R32" t="s">
        <v>306</v>
      </c>
      <c r="S32" s="286" t="s">
        <v>184</v>
      </c>
      <c r="T32" t="s">
        <v>179</v>
      </c>
      <c r="U32" t="s">
        <v>176</v>
      </c>
      <c r="V32" t="s">
        <v>176</v>
      </c>
      <c r="W32" t="s">
        <v>176</v>
      </c>
      <c r="X32" t="s">
        <v>184</v>
      </c>
      <c r="Y32" t="s">
        <v>305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2</v>
      </c>
      <c r="AN32" s="141">
        <f t="shared" si="16"/>
        <v>1</v>
      </c>
      <c r="AO32" s="141">
        <f t="shared" si="16"/>
        <v>1</v>
      </c>
      <c r="AP32" s="141">
        <f t="shared" si="15"/>
        <v>2</v>
      </c>
      <c r="AQ32" s="141">
        <f t="shared" si="15"/>
        <v>2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2</v>
      </c>
      <c r="AY32" s="141">
        <f t="shared" si="2"/>
        <v>28</v>
      </c>
      <c r="BC32" s="161" t="str">
        <f t="shared" si="4"/>
        <v>27/09/20</v>
      </c>
      <c r="BD32" s="163">
        <f t="shared" si="5"/>
        <v>6</v>
      </c>
      <c r="BE32" s="163">
        <f t="shared" si="6"/>
        <v>1</v>
      </c>
      <c r="BF32" s="163">
        <f t="shared" si="7"/>
        <v>0</v>
      </c>
      <c r="BG32" s="163">
        <f t="shared" si="8"/>
        <v>0</v>
      </c>
      <c r="BH32" s="163">
        <f t="shared" si="9"/>
        <v>0</v>
      </c>
      <c r="BI32" s="163">
        <f t="shared" si="10"/>
        <v>0</v>
      </c>
      <c r="BJ32" s="163">
        <f t="shared" si="11"/>
        <v>0</v>
      </c>
      <c r="BK32" s="163">
        <f t="shared" si="12"/>
        <v>17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377</v>
      </c>
      <c r="B33" t="s">
        <v>184</v>
      </c>
      <c r="C33" t="s">
        <v>184</v>
      </c>
      <c r="D33" t="s">
        <v>184</v>
      </c>
      <c r="E33" t="s">
        <v>183</v>
      </c>
      <c r="F33" t="s">
        <v>184</v>
      </c>
      <c r="G33" t="s">
        <v>184</v>
      </c>
      <c r="H33" t="s">
        <v>179</v>
      </c>
      <c r="I33" t="s">
        <v>176</v>
      </c>
      <c r="J33" t="s">
        <v>305</v>
      </c>
      <c r="K33" t="s">
        <v>176</v>
      </c>
      <c r="L33" t="s">
        <v>179</v>
      </c>
      <c r="M33" t="s">
        <v>179</v>
      </c>
      <c r="N33" t="s">
        <v>176</v>
      </c>
      <c r="O33" t="s">
        <v>179</v>
      </c>
      <c r="P33" t="s">
        <v>184</v>
      </c>
      <c r="Q33" t="s">
        <v>179</v>
      </c>
      <c r="R33" s="286" t="s">
        <v>179</v>
      </c>
      <c r="S33" t="s">
        <v>179</v>
      </c>
      <c r="T33" t="s">
        <v>179</v>
      </c>
      <c r="U33" t="s">
        <v>179</v>
      </c>
      <c r="V33" t="s">
        <v>184</v>
      </c>
      <c r="W33" t="s">
        <v>179</v>
      </c>
      <c r="X33" t="s">
        <v>179</v>
      </c>
      <c r="Y33" t="s">
        <v>179</v>
      </c>
      <c r="AA33" s="141">
        <f t="shared" si="16"/>
        <v>1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2</v>
      </c>
      <c r="AJ33" s="141">
        <f t="shared" si="16"/>
        <v>1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1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25</v>
      </c>
      <c r="BC33" s="161" t="str">
        <f t="shared" si="4"/>
        <v>28/09/20</v>
      </c>
      <c r="BD33" s="163">
        <f t="shared" si="5"/>
        <v>5.5</v>
      </c>
      <c r="BE33" s="163">
        <f t="shared" si="6"/>
        <v>4.5</v>
      </c>
      <c r="BF33" s="163">
        <f t="shared" si="7"/>
        <v>0</v>
      </c>
      <c r="BG33" s="163">
        <f t="shared" si="8"/>
        <v>0</v>
      </c>
      <c r="BH33" s="163">
        <f t="shared" si="9"/>
        <v>8.5</v>
      </c>
      <c r="BI33" s="163">
        <f t="shared" si="10"/>
        <v>0</v>
      </c>
      <c r="BJ33" s="163">
        <f t="shared" si="11"/>
        <v>0</v>
      </c>
      <c r="BK33" s="163">
        <f t="shared" si="12"/>
        <v>5.5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t="s">
        <v>378</v>
      </c>
      <c r="B34" s="286" t="s">
        <v>179</v>
      </c>
      <c r="C34" t="s">
        <v>179</v>
      </c>
      <c r="D34" t="s">
        <v>179</v>
      </c>
      <c r="E34" t="s">
        <v>306</v>
      </c>
      <c r="F34" t="s">
        <v>179</v>
      </c>
      <c r="G34" t="s">
        <v>179</v>
      </c>
      <c r="H34" t="s">
        <v>179</v>
      </c>
      <c r="I34" t="s">
        <v>176</v>
      </c>
      <c r="J34" t="s">
        <v>179</v>
      </c>
      <c r="K34" t="s">
        <v>176</v>
      </c>
      <c r="L34" t="s">
        <v>176</v>
      </c>
      <c r="M34" t="s">
        <v>176</v>
      </c>
      <c r="N34" t="s">
        <v>184</v>
      </c>
      <c r="O34" t="s">
        <v>179</v>
      </c>
      <c r="P34" t="s">
        <v>183</v>
      </c>
      <c r="Q34" t="s">
        <v>179</v>
      </c>
      <c r="R34" t="s">
        <v>184</v>
      </c>
      <c r="S34" t="s">
        <v>184</v>
      </c>
      <c r="T34" t="s">
        <v>179</v>
      </c>
      <c r="U34" t="s">
        <v>179</v>
      </c>
      <c r="V34" t="s">
        <v>176</v>
      </c>
      <c r="W34" t="s">
        <v>176</v>
      </c>
      <c r="X34" t="s">
        <v>184</v>
      </c>
      <c r="Y34" t="s">
        <v>183</v>
      </c>
      <c r="AA34" s="141">
        <f t="shared" si="16"/>
        <v>1</v>
      </c>
      <c r="AB34" s="141">
        <f t="shared" si="16"/>
        <v>1</v>
      </c>
      <c r="AC34" s="141">
        <f t="shared" si="16"/>
        <v>1</v>
      </c>
      <c r="AD34" s="141">
        <f t="shared" si="16"/>
        <v>2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25</v>
      </c>
      <c r="BC34" s="161" t="str">
        <f t="shared" si="4"/>
        <v>29/09/20</v>
      </c>
      <c r="BD34" s="163">
        <f t="shared" si="5"/>
        <v>12.5</v>
      </c>
      <c r="BE34" s="163">
        <f t="shared" si="6"/>
        <v>3.5</v>
      </c>
      <c r="BF34" s="163">
        <f t="shared" si="7"/>
        <v>0</v>
      </c>
      <c r="BG34" s="163">
        <f t="shared" si="8"/>
        <v>0</v>
      </c>
      <c r="BH34" s="163">
        <f t="shared" si="9"/>
        <v>7</v>
      </c>
      <c r="BI34" s="163">
        <f t="shared" si="10"/>
        <v>0</v>
      </c>
      <c r="BJ34" s="163">
        <f t="shared" si="11"/>
        <v>0</v>
      </c>
      <c r="BK34" s="163">
        <f t="shared" si="12"/>
        <v>1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 s="286"/>
      <c r="P35"/>
      <c r="Q35"/>
      <c r="R35"/>
      <c r="S35"/>
      <c r="T35"/>
      <c r="U35"/>
      <c r="V35"/>
      <c r="W35"/>
      <c r="X35"/>
      <c r="Y35"/>
      <c r="AA35" s="141">
        <f t="shared" si="16"/>
        <v>0</v>
      </c>
      <c r="AB35" s="141">
        <f t="shared" si="16"/>
        <v>0</v>
      </c>
      <c r="AC35" s="141">
        <f t="shared" si="16"/>
        <v>0</v>
      </c>
      <c r="AD35" s="141">
        <f t="shared" si="16"/>
        <v>0</v>
      </c>
      <c r="AE35" s="141">
        <f t="shared" si="16"/>
        <v>0</v>
      </c>
      <c r="AF35" s="141">
        <f t="shared" si="16"/>
        <v>0</v>
      </c>
      <c r="AG35" s="141">
        <f t="shared" si="16"/>
        <v>0</v>
      </c>
      <c r="AH35" s="141">
        <f t="shared" si="16"/>
        <v>0</v>
      </c>
      <c r="AI35" s="141">
        <f t="shared" si="16"/>
        <v>0</v>
      </c>
      <c r="AJ35" s="141">
        <f t="shared" si="16"/>
        <v>0</v>
      </c>
      <c r="AK35" s="141">
        <f t="shared" si="16"/>
        <v>0</v>
      </c>
      <c r="AL35" s="141">
        <f t="shared" si="16"/>
        <v>0</v>
      </c>
      <c r="AM35" s="141">
        <f t="shared" si="16"/>
        <v>0</v>
      </c>
      <c r="AN35" s="141">
        <f t="shared" si="16"/>
        <v>0</v>
      </c>
      <c r="AO35" s="141">
        <f t="shared" si="16"/>
        <v>0</v>
      </c>
      <c r="AP35" s="141">
        <f t="shared" si="16"/>
        <v>0</v>
      </c>
      <c r="AQ35" s="141">
        <f t="shared" si="15"/>
        <v>0</v>
      </c>
      <c r="AR35" s="141">
        <f t="shared" si="15"/>
        <v>0</v>
      </c>
      <c r="AS35" s="141">
        <f t="shared" si="15"/>
        <v>0</v>
      </c>
      <c r="AT35" s="141">
        <f t="shared" si="15"/>
        <v>0</v>
      </c>
      <c r="AU35" s="141">
        <f t="shared" si="15"/>
        <v>0</v>
      </c>
      <c r="AV35" s="141">
        <f t="shared" si="15"/>
        <v>0</v>
      </c>
      <c r="AW35" s="141">
        <f t="shared" si="15"/>
        <v>0</v>
      </c>
      <c r="AX35" s="141">
        <f t="shared" si="15"/>
        <v>0</v>
      </c>
      <c r="AY35" s="141">
        <f t="shared" si="2"/>
        <v>0</v>
      </c>
      <c r="BC35" s="161" t="str">
        <f t="shared" si="4"/>
        <v>30/09/20</v>
      </c>
      <c r="BD35" s="163">
        <f t="shared" si="5"/>
        <v>11.5</v>
      </c>
      <c r="BE35" s="163">
        <f t="shared" si="6"/>
        <v>6</v>
      </c>
      <c r="BF35" s="163">
        <f t="shared" si="7"/>
        <v>0</v>
      </c>
      <c r="BG35" s="163">
        <f t="shared" si="8"/>
        <v>0</v>
      </c>
      <c r="BH35" s="163">
        <f t="shared" si="9"/>
        <v>4.5</v>
      </c>
      <c r="BI35" s="163">
        <f t="shared" si="10"/>
        <v>0</v>
      </c>
      <c r="BJ35" s="163">
        <f t="shared" si="11"/>
        <v>0</v>
      </c>
      <c r="BK35" s="163">
        <f t="shared" si="12"/>
        <v>2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>
        <f t="shared" si="4"/>
        <v>0</v>
      </c>
      <c r="BD36" s="163">
        <f t="shared" si="5"/>
        <v>0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0</v>
      </c>
      <c r="BL36" s="163">
        <f t="shared" si="13"/>
        <v>0</v>
      </c>
      <c r="BM36" s="163">
        <f t="shared" si="14"/>
        <v>0</v>
      </c>
      <c r="BN36" s="145">
        <f>SUM(BD36:BM36)</f>
        <v>0</v>
      </c>
    </row>
    <row r="37" spans="1:66">
      <c r="A37" s="158" t="s">
        <v>176</v>
      </c>
      <c r="BD37" s="322"/>
      <c r="BE37" s="323"/>
      <c r="BF37" s="323"/>
      <c r="BG37" s="323"/>
      <c r="BH37" s="323"/>
      <c r="BI37" s="323"/>
      <c r="BJ37" s="323"/>
      <c r="BK37" s="323"/>
      <c r="BL37" s="323"/>
      <c r="BM37" s="324"/>
      <c r="BN37" s="145"/>
    </row>
    <row r="38" spans="1:66">
      <c r="A38" s="141" t="s">
        <v>188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1</v>
      </c>
      <c r="J38" s="141">
        <f t="shared" si="17"/>
        <v>0</v>
      </c>
      <c r="K38" s="141">
        <f t="shared" si="17"/>
        <v>1</v>
      </c>
      <c r="L38" s="141">
        <f t="shared" si="17"/>
        <v>1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1</v>
      </c>
      <c r="R38" s="141">
        <f t="shared" si="17"/>
        <v>0</v>
      </c>
      <c r="S38" s="141">
        <f t="shared" si="17"/>
        <v>1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1</v>
      </c>
      <c r="AI38" s="141">
        <f t="shared" si="18"/>
        <v>0</v>
      </c>
      <c r="AJ38" s="141">
        <f t="shared" si="18"/>
        <v>1</v>
      </c>
      <c r="AK38" s="141">
        <f t="shared" si="18"/>
        <v>1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0.5</v>
      </c>
      <c r="AQ38" s="141">
        <f t="shared" si="18"/>
        <v>0</v>
      </c>
      <c r="AR38" s="141">
        <f t="shared" si="18"/>
        <v>1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0</v>
      </c>
      <c r="AY38" s="141">
        <f t="shared" ref="AY38:AY68" si="19">SUM(AA38:AX38)</f>
        <v>4.5</v>
      </c>
      <c r="AZ38" s="22" t="s">
        <v>176</v>
      </c>
      <c r="BD38" s="162">
        <f>(100-SUM(BE38:BM38))</f>
        <v>36.833565136764022</v>
      </c>
      <c r="BE38" s="162">
        <f>(BE39/BN39)*100</f>
        <v>9.4112192860454336</v>
      </c>
      <c r="BF38" s="162">
        <f>(BF39/BN39)*100</f>
        <v>0</v>
      </c>
      <c r="BG38" s="162">
        <f>(BG39/BN39)*100</f>
        <v>0.41724617524339358</v>
      </c>
      <c r="BH38" s="162">
        <f>(BH39/BN39)*100</f>
        <v>25.19703291608716</v>
      </c>
      <c r="BI38" s="162">
        <f>(BI39/BN39)*100</f>
        <v>5.563282336578582</v>
      </c>
      <c r="BJ38" s="162">
        <f>(BJ39/BN39)*100</f>
        <v>0</v>
      </c>
      <c r="BK38" s="162">
        <f>(BK39/BN39)*100</f>
        <v>22.577654149281408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189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1</v>
      </c>
      <c r="K39" s="141">
        <f t="shared" si="17"/>
        <v>0</v>
      </c>
      <c r="L39" s="141">
        <f t="shared" si="17"/>
        <v>0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0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1</v>
      </c>
      <c r="AJ39" s="141">
        <f t="shared" si="18"/>
        <v>0</v>
      </c>
      <c r="AK39" s="141">
        <f t="shared" si="18"/>
        <v>0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0</v>
      </c>
      <c r="AW39" s="141">
        <f t="shared" si="18"/>
        <v>0</v>
      </c>
      <c r="AX39" s="141">
        <f t="shared" si="18"/>
        <v>0</v>
      </c>
      <c r="AY39" s="141">
        <f t="shared" si="19"/>
        <v>1</v>
      </c>
      <c r="AZ39" s="22" t="s">
        <v>176</v>
      </c>
      <c r="BD39" s="148">
        <f>SUM(BD6:BD36)</f>
        <v>264.83333333333337</v>
      </c>
      <c r="BE39" s="148">
        <f t="shared" ref="BE39:BM39" si="20">SUM(BE6:BE36)</f>
        <v>67.666666666666671</v>
      </c>
      <c r="BF39" s="148">
        <f t="shared" si="20"/>
        <v>0</v>
      </c>
      <c r="BG39" s="148">
        <f t="shared" si="20"/>
        <v>3</v>
      </c>
      <c r="BH39" s="148">
        <f t="shared" si="20"/>
        <v>181.16666666666669</v>
      </c>
      <c r="BI39" s="148">
        <f t="shared" si="20"/>
        <v>40</v>
      </c>
      <c r="BJ39" s="148">
        <f t="shared" si="20"/>
        <v>0</v>
      </c>
      <c r="BK39" s="148">
        <f t="shared" si="20"/>
        <v>162.33333333333331</v>
      </c>
      <c r="BL39" s="148">
        <f t="shared" si="20"/>
        <v>0</v>
      </c>
      <c r="BM39" s="148">
        <f t="shared" si="20"/>
        <v>0</v>
      </c>
      <c r="BN39" s="149">
        <f>SUM(BN6:BN36)</f>
        <v>719</v>
      </c>
    </row>
    <row r="40" spans="1:66">
      <c r="A40" s="141" t="s">
        <v>190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1</v>
      </c>
      <c r="J40" s="141">
        <f t="shared" si="17"/>
        <v>0</v>
      </c>
      <c r="K40" s="141">
        <f t="shared" si="17"/>
        <v>0</v>
      </c>
      <c r="L40" s="141">
        <f t="shared" si="17"/>
        <v>0</v>
      </c>
      <c r="M40" s="141">
        <f t="shared" si="17"/>
        <v>1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1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1</v>
      </c>
      <c r="AI40" s="141">
        <f t="shared" si="18"/>
        <v>0</v>
      </c>
      <c r="AJ40" s="141">
        <f t="shared" si="18"/>
        <v>0</v>
      </c>
      <c r="AK40" s="141">
        <f t="shared" si="18"/>
        <v>0</v>
      </c>
      <c r="AL40" s="141">
        <f t="shared" si="18"/>
        <v>1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1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3</v>
      </c>
      <c r="AZ40" s="22" t="s">
        <v>176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191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1</v>
      </c>
      <c r="L41" s="141">
        <f t="shared" si="17"/>
        <v>1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1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1</v>
      </c>
      <c r="AK41" s="141">
        <f t="shared" si="18"/>
        <v>1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1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3</v>
      </c>
      <c r="AZ41" s="22" t="s">
        <v>176</v>
      </c>
    </row>
    <row r="42" spans="1:66">
      <c r="A42" s="141" t="s">
        <v>192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0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0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0</v>
      </c>
      <c r="AZ42" s="22" t="s">
        <v>176</v>
      </c>
    </row>
    <row r="43" spans="1:66">
      <c r="A43" s="141" t="s">
        <v>193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0</v>
      </c>
      <c r="W43" s="141">
        <f t="shared" si="17"/>
        <v>1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</v>
      </c>
      <c r="AV43" s="141">
        <f t="shared" si="18"/>
        <v>1</v>
      </c>
      <c r="AW43" s="141">
        <f t="shared" si="18"/>
        <v>0</v>
      </c>
      <c r="AX43" s="141">
        <f t="shared" si="18"/>
        <v>0</v>
      </c>
      <c r="AY43" s="141">
        <f t="shared" si="19"/>
        <v>1</v>
      </c>
      <c r="AZ43" s="22" t="s">
        <v>176</v>
      </c>
    </row>
    <row r="44" spans="1:66">
      <c r="A44" s="141" t="s">
        <v>194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si="17"/>
        <v>0</v>
      </c>
      <c r="F44" s="141">
        <f t="shared" si="17"/>
        <v>0</v>
      </c>
      <c r="G44" s="141">
        <f t="shared" si="17"/>
        <v>0</v>
      </c>
      <c r="H44" s="141">
        <f t="shared" si="17"/>
        <v>0</v>
      </c>
      <c r="I44" s="141">
        <f t="shared" si="17"/>
        <v>0</v>
      </c>
      <c r="J44" s="141">
        <f t="shared" si="17"/>
        <v>0</v>
      </c>
      <c r="K44" s="141">
        <f>IF(IFERROR(FIND($A$37,#REF!,1),0)=0,0,1)</f>
        <v>0</v>
      </c>
      <c r="L44" s="141">
        <f t="shared" si="17"/>
        <v>0</v>
      </c>
      <c r="M44" s="141">
        <f t="shared" si="17"/>
        <v>0</v>
      </c>
      <c r="N44" s="141">
        <f t="shared" si="17"/>
        <v>0</v>
      </c>
      <c r="O44" s="141">
        <f t="shared" si="17"/>
        <v>0</v>
      </c>
      <c r="P44" s="141">
        <f t="shared" si="17"/>
        <v>0</v>
      </c>
      <c r="Q44" s="141">
        <f t="shared" si="17"/>
        <v>0</v>
      </c>
      <c r="R44" s="141">
        <f t="shared" si="17"/>
        <v>0</v>
      </c>
      <c r="S44" s="141">
        <f t="shared" si="17"/>
        <v>0</v>
      </c>
      <c r="T44" s="141">
        <f t="shared" si="17"/>
        <v>0</v>
      </c>
      <c r="U44" s="141">
        <f t="shared" si="17"/>
        <v>1</v>
      </c>
      <c r="V44" s="141">
        <f t="shared" si="17"/>
        <v>0</v>
      </c>
      <c r="W44" s="141">
        <f t="shared" si="17"/>
        <v>0</v>
      </c>
      <c r="X44" s="141">
        <f t="shared" si="17"/>
        <v>0</v>
      </c>
      <c r="Y44" s="141">
        <f t="shared" si="17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1</v>
      </c>
      <c r="AU44" s="141">
        <f t="shared" si="18"/>
        <v>0</v>
      </c>
      <c r="AV44" s="141">
        <f t="shared" si="18"/>
        <v>0</v>
      </c>
      <c r="AW44" s="141">
        <f t="shared" si="18"/>
        <v>0</v>
      </c>
      <c r="AX44" s="141">
        <f t="shared" si="18"/>
        <v>0</v>
      </c>
      <c r="AY44" s="141">
        <f t="shared" si="19"/>
        <v>1</v>
      </c>
      <c r="AZ44" s="22" t="s">
        <v>176</v>
      </c>
    </row>
    <row r="45" spans="1:66">
      <c r="A45" s="141" t="s">
        <v>195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1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1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1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1</v>
      </c>
      <c r="AY45" s="141">
        <f t="shared" si="19"/>
        <v>2</v>
      </c>
      <c r="AZ45" s="22" t="s">
        <v>176</v>
      </c>
    </row>
    <row r="46" spans="1:66">
      <c r="A46" s="141" t="s">
        <v>196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1</v>
      </c>
      <c r="J46" s="141">
        <f>IF(IFERROR(FIND($A$37,K11,1),0)=0,0,1)</f>
        <v>0</v>
      </c>
      <c r="K46" s="141">
        <f t="shared" si="17"/>
        <v>1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0</v>
      </c>
      <c r="V46" s="141">
        <f t="shared" si="17"/>
        <v>0</v>
      </c>
      <c r="W46" s="141">
        <f t="shared" si="17"/>
        <v>1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1</v>
      </c>
      <c r="AI46" s="141">
        <f t="shared" si="18"/>
        <v>0</v>
      </c>
      <c r="AJ46" s="141">
        <f t="shared" si="18"/>
        <v>1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0</v>
      </c>
      <c r="AU46" s="141">
        <f t="shared" si="18"/>
        <v>0</v>
      </c>
      <c r="AV46" s="141">
        <f t="shared" si="18"/>
        <v>1</v>
      </c>
      <c r="AW46" s="141">
        <f t="shared" si="18"/>
        <v>0</v>
      </c>
      <c r="AX46" s="141">
        <f t="shared" si="18"/>
        <v>0</v>
      </c>
      <c r="AY46" s="141">
        <f t="shared" si="19"/>
        <v>3</v>
      </c>
      <c r="AZ46" s="22" t="s">
        <v>176</v>
      </c>
    </row>
    <row r="47" spans="1:66">
      <c r="A47" s="141" t="s">
        <v>197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0</v>
      </c>
      <c r="W47" s="141">
        <f t="shared" si="17"/>
        <v>1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0</v>
      </c>
      <c r="AV47" s="141">
        <f t="shared" si="18"/>
        <v>0.5</v>
      </c>
      <c r="AW47" s="141">
        <f t="shared" si="18"/>
        <v>0</v>
      </c>
      <c r="AX47" s="141">
        <f t="shared" si="18"/>
        <v>0</v>
      </c>
      <c r="AY47" s="141">
        <f t="shared" si="19"/>
        <v>0.5</v>
      </c>
      <c r="AZ47" s="22" t="s">
        <v>176</v>
      </c>
    </row>
    <row r="48" spans="1:66">
      <c r="A48" s="141" t="s">
        <v>198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1">IF(IFERROR(FIND($A$37,R15,1),0)=0,0,1)</f>
        <v>0</v>
      </c>
      <c r="S48" s="141">
        <f t="shared" si="21"/>
        <v>0</v>
      </c>
      <c r="T48" s="141">
        <f t="shared" si="21"/>
        <v>0</v>
      </c>
      <c r="U48" s="141">
        <f t="shared" si="21"/>
        <v>0</v>
      </c>
      <c r="V48" s="141">
        <f t="shared" si="21"/>
        <v>0</v>
      </c>
      <c r="W48" s="141">
        <f t="shared" si="21"/>
        <v>0</v>
      </c>
      <c r="X48" s="141">
        <f t="shared" si="21"/>
        <v>0</v>
      </c>
      <c r="Y48" s="141">
        <f t="shared" si="21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2">IF(R48=0,0,R48/AQ15)</f>
        <v>0</v>
      </c>
      <c r="AR48" s="141">
        <f t="shared" si="22"/>
        <v>0</v>
      </c>
      <c r="AS48" s="141">
        <f t="shared" si="22"/>
        <v>0</v>
      </c>
      <c r="AT48" s="141">
        <f t="shared" si="22"/>
        <v>0</v>
      </c>
      <c r="AU48" s="141">
        <f t="shared" si="22"/>
        <v>0</v>
      </c>
      <c r="AV48" s="141">
        <f t="shared" si="22"/>
        <v>0</v>
      </c>
      <c r="AW48" s="141">
        <f t="shared" si="22"/>
        <v>0</v>
      </c>
      <c r="AX48" s="141">
        <f t="shared" si="22"/>
        <v>0</v>
      </c>
      <c r="AY48" s="141">
        <f t="shared" si="19"/>
        <v>0</v>
      </c>
      <c r="AZ48" s="22" t="s">
        <v>176</v>
      </c>
    </row>
    <row r="49" spans="1:52">
      <c r="A49" s="141" t="s">
        <v>199</v>
      </c>
      <c r="B49" s="141">
        <f t="shared" ref="B49:Y59" si="23">IF(IFERROR(FIND($A$37,B16,1),0)=0,0,1)</f>
        <v>1</v>
      </c>
      <c r="C49" s="141">
        <f t="shared" si="23"/>
        <v>0</v>
      </c>
      <c r="D49" s="141">
        <f t="shared" si="23"/>
        <v>0</v>
      </c>
      <c r="E49" s="141">
        <f t="shared" si="23"/>
        <v>0</v>
      </c>
      <c r="F49" s="141">
        <f t="shared" si="23"/>
        <v>0</v>
      </c>
      <c r="G49" s="141">
        <f t="shared" si="23"/>
        <v>0</v>
      </c>
      <c r="H49" s="141">
        <f t="shared" si="23"/>
        <v>0</v>
      </c>
      <c r="I49" s="141">
        <f t="shared" si="23"/>
        <v>0</v>
      </c>
      <c r="J49" s="141">
        <f t="shared" si="23"/>
        <v>0</v>
      </c>
      <c r="K49" s="141">
        <f t="shared" si="23"/>
        <v>0</v>
      </c>
      <c r="L49" s="141">
        <f t="shared" si="23"/>
        <v>0</v>
      </c>
      <c r="M49" s="141">
        <f t="shared" si="23"/>
        <v>0</v>
      </c>
      <c r="N49" s="141">
        <f t="shared" si="23"/>
        <v>0</v>
      </c>
      <c r="O49" s="141">
        <f t="shared" si="23"/>
        <v>0</v>
      </c>
      <c r="P49" s="141">
        <f t="shared" si="23"/>
        <v>0</v>
      </c>
      <c r="Q49" s="141">
        <f t="shared" si="23"/>
        <v>0</v>
      </c>
      <c r="R49" s="141">
        <f t="shared" si="23"/>
        <v>0</v>
      </c>
      <c r="S49" s="141">
        <f t="shared" si="23"/>
        <v>0</v>
      </c>
      <c r="T49" s="141">
        <f t="shared" si="23"/>
        <v>0</v>
      </c>
      <c r="U49" s="141">
        <f t="shared" si="23"/>
        <v>0</v>
      </c>
      <c r="V49" s="141">
        <f t="shared" si="23"/>
        <v>0</v>
      </c>
      <c r="W49" s="141">
        <f t="shared" si="23"/>
        <v>0</v>
      </c>
      <c r="X49" s="141">
        <f t="shared" si="23"/>
        <v>0</v>
      </c>
      <c r="Y49" s="141">
        <f t="shared" si="23"/>
        <v>0</v>
      </c>
      <c r="AA49" s="141">
        <f t="shared" ref="AA49:AP64" si="24">IF(B49=0,0,B49/AA16)</f>
        <v>1</v>
      </c>
      <c r="AB49" s="141">
        <f t="shared" si="24"/>
        <v>0</v>
      </c>
      <c r="AC49" s="141">
        <f t="shared" si="24"/>
        <v>0</v>
      </c>
      <c r="AD49" s="141">
        <f t="shared" si="24"/>
        <v>0</v>
      </c>
      <c r="AE49" s="141">
        <f t="shared" si="24"/>
        <v>0</v>
      </c>
      <c r="AF49" s="141">
        <f t="shared" si="24"/>
        <v>0</v>
      </c>
      <c r="AG49" s="141">
        <f t="shared" si="24"/>
        <v>0</v>
      </c>
      <c r="AH49" s="141">
        <f t="shared" si="24"/>
        <v>0</v>
      </c>
      <c r="AI49" s="141">
        <f t="shared" si="24"/>
        <v>0</v>
      </c>
      <c r="AJ49" s="141">
        <f t="shared" si="24"/>
        <v>0</v>
      </c>
      <c r="AK49" s="141">
        <f t="shared" si="24"/>
        <v>0</v>
      </c>
      <c r="AL49" s="141">
        <f t="shared" si="24"/>
        <v>0</v>
      </c>
      <c r="AM49" s="141">
        <f t="shared" si="24"/>
        <v>0</v>
      </c>
      <c r="AN49" s="141">
        <f t="shared" si="24"/>
        <v>0</v>
      </c>
      <c r="AO49" s="141">
        <f t="shared" si="24"/>
        <v>0</v>
      </c>
      <c r="AP49" s="141">
        <f t="shared" si="22"/>
        <v>0</v>
      </c>
      <c r="AQ49" s="141">
        <f t="shared" si="22"/>
        <v>0</v>
      </c>
      <c r="AR49" s="141">
        <f t="shared" si="22"/>
        <v>0</v>
      </c>
      <c r="AS49" s="141">
        <f t="shared" si="22"/>
        <v>0</v>
      </c>
      <c r="AT49" s="141">
        <f t="shared" si="22"/>
        <v>0</v>
      </c>
      <c r="AU49" s="141">
        <f t="shared" si="22"/>
        <v>0</v>
      </c>
      <c r="AV49" s="141">
        <f t="shared" si="22"/>
        <v>0</v>
      </c>
      <c r="AW49" s="141">
        <f t="shared" si="22"/>
        <v>0</v>
      </c>
      <c r="AX49" s="141">
        <f t="shared" si="22"/>
        <v>0</v>
      </c>
      <c r="AY49" s="141">
        <f t="shared" si="19"/>
        <v>1</v>
      </c>
      <c r="AZ49" s="22" t="s">
        <v>176</v>
      </c>
    </row>
    <row r="50" spans="1:52">
      <c r="A50" s="141" t="s">
        <v>200</v>
      </c>
      <c r="B50" s="141">
        <f t="shared" si="23"/>
        <v>0</v>
      </c>
      <c r="C50" s="141">
        <f t="shared" si="23"/>
        <v>0</v>
      </c>
      <c r="D50" s="141">
        <f t="shared" si="23"/>
        <v>0</v>
      </c>
      <c r="E50" s="141">
        <f t="shared" si="23"/>
        <v>0</v>
      </c>
      <c r="F50" s="141">
        <f t="shared" si="23"/>
        <v>0</v>
      </c>
      <c r="G50" s="141">
        <f t="shared" si="23"/>
        <v>0</v>
      </c>
      <c r="H50" s="141">
        <f t="shared" si="23"/>
        <v>0</v>
      </c>
      <c r="I50" s="141">
        <f t="shared" si="23"/>
        <v>0</v>
      </c>
      <c r="J50" s="141">
        <f t="shared" si="23"/>
        <v>0</v>
      </c>
      <c r="K50" s="141">
        <f t="shared" si="23"/>
        <v>0</v>
      </c>
      <c r="L50" s="141">
        <f t="shared" si="23"/>
        <v>0</v>
      </c>
      <c r="M50" s="141">
        <f t="shared" si="23"/>
        <v>0</v>
      </c>
      <c r="N50" s="141">
        <f t="shared" si="23"/>
        <v>0</v>
      </c>
      <c r="O50" s="141">
        <f t="shared" si="23"/>
        <v>0</v>
      </c>
      <c r="P50" s="141">
        <f t="shared" si="23"/>
        <v>0</v>
      </c>
      <c r="Q50" s="141">
        <f t="shared" si="23"/>
        <v>0</v>
      </c>
      <c r="R50" s="141">
        <f t="shared" si="23"/>
        <v>0</v>
      </c>
      <c r="S50" s="141">
        <f t="shared" si="23"/>
        <v>0</v>
      </c>
      <c r="T50" s="141">
        <f t="shared" si="23"/>
        <v>0</v>
      </c>
      <c r="U50" s="141">
        <f t="shared" si="23"/>
        <v>1</v>
      </c>
      <c r="V50" s="141">
        <f t="shared" si="23"/>
        <v>0</v>
      </c>
      <c r="W50" s="141">
        <f t="shared" si="23"/>
        <v>0</v>
      </c>
      <c r="X50" s="141">
        <f t="shared" si="23"/>
        <v>0</v>
      </c>
      <c r="Y50" s="141">
        <f t="shared" si="23"/>
        <v>0</v>
      </c>
      <c r="AA50" s="141">
        <f t="shared" si="24"/>
        <v>0</v>
      </c>
      <c r="AB50" s="141">
        <f t="shared" si="24"/>
        <v>0</v>
      </c>
      <c r="AC50" s="141">
        <f t="shared" si="24"/>
        <v>0</v>
      </c>
      <c r="AD50" s="141">
        <f t="shared" si="24"/>
        <v>0</v>
      </c>
      <c r="AE50" s="141">
        <f t="shared" si="24"/>
        <v>0</v>
      </c>
      <c r="AF50" s="141">
        <f t="shared" si="24"/>
        <v>0</v>
      </c>
      <c r="AG50" s="141">
        <f t="shared" si="24"/>
        <v>0</v>
      </c>
      <c r="AH50" s="141">
        <f t="shared" si="24"/>
        <v>0</v>
      </c>
      <c r="AI50" s="141">
        <f t="shared" si="24"/>
        <v>0</v>
      </c>
      <c r="AJ50" s="141">
        <f t="shared" si="24"/>
        <v>0</v>
      </c>
      <c r="AK50" s="141">
        <f t="shared" si="24"/>
        <v>0</v>
      </c>
      <c r="AL50" s="141">
        <f t="shared" si="24"/>
        <v>0</v>
      </c>
      <c r="AM50" s="141">
        <f t="shared" si="24"/>
        <v>0</v>
      </c>
      <c r="AN50" s="141">
        <f t="shared" si="24"/>
        <v>0</v>
      </c>
      <c r="AO50" s="141">
        <f t="shared" si="24"/>
        <v>0</v>
      </c>
      <c r="AP50" s="141">
        <f t="shared" si="22"/>
        <v>0</v>
      </c>
      <c r="AQ50" s="141">
        <f t="shared" si="22"/>
        <v>0</v>
      </c>
      <c r="AR50" s="141">
        <f t="shared" si="22"/>
        <v>0</v>
      </c>
      <c r="AS50" s="141">
        <f t="shared" si="22"/>
        <v>0</v>
      </c>
      <c r="AT50" s="141">
        <f t="shared" si="22"/>
        <v>0.5</v>
      </c>
      <c r="AU50" s="141">
        <f t="shared" si="22"/>
        <v>0</v>
      </c>
      <c r="AV50" s="141">
        <f t="shared" si="22"/>
        <v>0</v>
      </c>
      <c r="AW50" s="141">
        <f t="shared" si="22"/>
        <v>0</v>
      </c>
      <c r="AX50" s="141">
        <f t="shared" si="22"/>
        <v>0</v>
      </c>
      <c r="AY50" s="141">
        <f t="shared" si="19"/>
        <v>0.5</v>
      </c>
      <c r="AZ50" s="22" t="s">
        <v>176</v>
      </c>
    </row>
    <row r="51" spans="1:52">
      <c r="A51" s="141" t="s">
        <v>201</v>
      </c>
      <c r="B51" s="141">
        <f t="shared" si="23"/>
        <v>0</v>
      </c>
      <c r="C51" s="141">
        <f t="shared" si="23"/>
        <v>0</v>
      </c>
      <c r="D51" s="141">
        <f t="shared" si="23"/>
        <v>0</v>
      </c>
      <c r="E51" s="141">
        <f t="shared" si="23"/>
        <v>0</v>
      </c>
      <c r="F51" s="141">
        <f t="shared" si="23"/>
        <v>0</v>
      </c>
      <c r="G51" s="141">
        <f t="shared" si="23"/>
        <v>0</v>
      </c>
      <c r="H51" s="141">
        <f t="shared" si="23"/>
        <v>0</v>
      </c>
      <c r="I51" s="141">
        <f t="shared" si="23"/>
        <v>0</v>
      </c>
      <c r="J51" s="141">
        <f t="shared" si="23"/>
        <v>0</v>
      </c>
      <c r="K51" s="141">
        <f t="shared" si="23"/>
        <v>0</v>
      </c>
      <c r="L51" s="141">
        <f t="shared" si="23"/>
        <v>0</v>
      </c>
      <c r="M51" s="141">
        <f t="shared" si="23"/>
        <v>0</v>
      </c>
      <c r="N51" s="141">
        <f t="shared" si="23"/>
        <v>0</v>
      </c>
      <c r="O51" s="141">
        <f t="shared" si="23"/>
        <v>0</v>
      </c>
      <c r="P51" s="141">
        <f t="shared" si="23"/>
        <v>0</v>
      </c>
      <c r="Q51" s="141">
        <f t="shared" si="23"/>
        <v>0</v>
      </c>
      <c r="R51" s="141">
        <f t="shared" si="23"/>
        <v>0</v>
      </c>
      <c r="S51" s="141">
        <f t="shared" si="23"/>
        <v>0</v>
      </c>
      <c r="T51" s="141">
        <f t="shared" si="23"/>
        <v>0</v>
      </c>
      <c r="U51" s="141">
        <f t="shared" si="23"/>
        <v>0</v>
      </c>
      <c r="V51" s="141">
        <f t="shared" si="23"/>
        <v>1</v>
      </c>
      <c r="W51" s="141">
        <f t="shared" si="23"/>
        <v>1</v>
      </c>
      <c r="X51" s="141">
        <f t="shared" si="23"/>
        <v>0</v>
      </c>
      <c r="Y51" s="141">
        <f t="shared" si="23"/>
        <v>0</v>
      </c>
      <c r="AA51" s="141">
        <f t="shared" si="24"/>
        <v>0</v>
      </c>
      <c r="AB51" s="141">
        <f t="shared" si="24"/>
        <v>0</v>
      </c>
      <c r="AC51" s="141">
        <f t="shared" si="24"/>
        <v>0</v>
      </c>
      <c r="AD51" s="141">
        <f t="shared" si="24"/>
        <v>0</v>
      </c>
      <c r="AE51" s="141">
        <f t="shared" si="24"/>
        <v>0</v>
      </c>
      <c r="AF51" s="141">
        <f t="shared" si="24"/>
        <v>0</v>
      </c>
      <c r="AG51" s="141">
        <f t="shared" si="24"/>
        <v>0</v>
      </c>
      <c r="AH51" s="141">
        <f t="shared" si="24"/>
        <v>0</v>
      </c>
      <c r="AI51" s="141">
        <f t="shared" si="24"/>
        <v>0</v>
      </c>
      <c r="AJ51" s="141">
        <f t="shared" si="24"/>
        <v>0</v>
      </c>
      <c r="AK51" s="141">
        <f t="shared" si="24"/>
        <v>0</v>
      </c>
      <c r="AL51" s="141">
        <f t="shared" si="24"/>
        <v>0</v>
      </c>
      <c r="AM51" s="141">
        <f t="shared" si="24"/>
        <v>0</v>
      </c>
      <c r="AN51" s="141">
        <f t="shared" si="24"/>
        <v>0</v>
      </c>
      <c r="AO51" s="141">
        <f t="shared" si="24"/>
        <v>0</v>
      </c>
      <c r="AP51" s="141">
        <f t="shared" si="22"/>
        <v>0</v>
      </c>
      <c r="AQ51" s="141">
        <f t="shared" si="22"/>
        <v>0</v>
      </c>
      <c r="AR51" s="141">
        <f t="shared" si="22"/>
        <v>0</v>
      </c>
      <c r="AS51" s="141">
        <f t="shared" si="22"/>
        <v>0</v>
      </c>
      <c r="AT51" s="141">
        <f t="shared" si="22"/>
        <v>0</v>
      </c>
      <c r="AU51" s="141">
        <f t="shared" si="22"/>
        <v>1</v>
      </c>
      <c r="AV51" s="141">
        <f t="shared" si="22"/>
        <v>0.5</v>
      </c>
      <c r="AW51" s="141">
        <f t="shared" si="22"/>
        <v>0</v>
      </c>
      <c r="AX51" s="141">
        <f t="shared" si="22"/>
        <v>0</v>
      </c>
      <c r="AY51" s="141">
        <f t="shared" si="19"/>
        <v>1.5</v>
      </c>
      <c r="AZ51" s="22" t="s">
        <v>176</v>
      </c>
    </row>
    <row r="52" spans="1:52">
      <c r="A52" s="141" t="s">
        <v>202</v>
      </c>
      <c r="B52" s="141">
        <f t="shared" si="23"/>
        <v>0</v>
      </c>
      <c r="C52" s="141">
        <f t="shared" si="23"/>
        <v>0</v>
      </c>
      <c r="D52" s="141">
        <f t="shared" si="23"/>
        <v>0</v>
      </c>
      <c r="E52" s="141">
        <f t="shared" si="23"/>
        <v>0</v>
      </c>
      <c r="F52" s="141">
        <f t="shared" si="23"/>
        <v>0</v>
      </c>
      <c r="G52" s="141">
        <f t="shared" si="23"/>
        <v>0</v>
      </c>
      <c r="H52" s="141">
        <f t="shared" si="23"/>
        <v>0</v>
      </c>
      <c r="I52" s="141">
        <f t="shared" si="23"/>
        <v>0</v>
      </c>
      <c r="J52" s="141">
        <f t="shared" si="23"/>
        <v>0</v>
      </c>
      <c r="K52" s="141">
        <f t="shared" si="23"/>
        <v>0</v>
      </c>
      <c r="L52" s="141">
        <f t="shared" si="23"/>
        <v>0</v>
      </c>
      <c r="M52" s="141">
        <f t="shared" si="23"/>
        <v>0</v>
      </c>
      <c r="N52" s="141">
        <f t="shared" si="23"/>
        <v>1</v>
      </c>
      <c r="O52" s="141">
        <f t="shared" si="23"/>
        <v>0</v>
      </c>
      <c r="P52" s="141">
        <f t="shared" si="23"/>
        <v>0</v>
      </c>
      <c r="Q52" s="141">
        <f t="shared" si="23"/>
        <v>0</v>
      </c>
      <c r="R52" s="141">
        <f t="shared" si="23"/>
        <v>0</v>
      </c>
      <c r="S52" s="141">
        <f t="shared" si="23"/>
        <v>0</v>
      </c>
      <c r="T52" s="141">
        <f t="shared" si="23"/>
        <v>0</v>
      </c>
      <c r="U52" s="141">
        <f t="shared" si="23"/>
        <v>0</v>
      </c>
      <c r="V52" s="141">
        <f t="shared" si="23"/>
        <v>0</v>
      </c>
      <c r="W52" s="141">
        <f t="shared" si="23"/>
        <v>1</v>
      </c>
      <c r="X52" s="141">
        <f t="shared" si="23"/>
        <v>1</v>
      </c>
      <c r="Y52" s="141">
        <f t="shared" si="23"/>
        <v>0</v>
      </c>
      <c r="AA52" s="141">
        <f t="shared" si="24"/>
        <v>0</v>
      </c>
      <c r="AB52" s="141">
        <f t="shared" si="24"/>
        <v>0</v>
      </c>
      <c r="AC52" s="141">
        <f t="shared" si="24"/>
        <v>0</v>
      </c>
      <c r="AD52" s="141">
        <f t="shared" si="24"/>
        <v>0</v>
      </c>
      <c r="AE52" s="141">
        <f t="shared" si="24"/>
        <v>0</v>
      </c>
      <c r="AF52" s="141">
        <f t="shared" si="24"/>
        <v>0</v>
      </c>
      <c r="AG52" s="141">
        <f t="shared" si="24"/>
        <v>0</v>
      </c>
      <c r="AH52" s="141">
        <f t="shared" si="24"/>
        <v>0</v>
      </c>
      <c r="AI52" s="141">
        <f t="shared" si="24"/>
        <v>0</v>
      </c>
      <c r="AJ52" s="141">
        <f t="shared" si="24"/>
        <v>0</v>
      </c>
      <c r="AK52" s="141">
        <f t="shared" si="24"/>
        <v>0</v>
      </c>
      <c r="AL52" s="141">
        <f t="shared" si="24"/>
        <v>0</v>
      </c>
      <c r="AM52" s="141">
        <f t="shared" si="24"/>
        <v>1</v>
      </c>
      <c r="AN52" s="141">
        <f t="shared" si="24"/>
        <v>0</v>
      </c>
      <c r="AO52" s="141">
        <f t="shared" si="24"/>
        <v>0</v>
      </c>
      <c r="AP52" s="141">
        <f t="shared" si="22"/>
        <v>0</v>
      </c>
      <c r="AQ52" s="141">
        <f t="shared" si="22"/>
        <v>0</v>
      </c>
      <c r="AR52" s="141">
        <f t="shared" si="22"/>
        <v>0</v>
      </c>
      <c r="AS52" s="141">
        <f t="shared" si="22"/>
        <v>0</v>
      </c>
      <c r="AT52" s="141">
        <f t="shared" si="22"/>
        <v>0</v>
      </c>
      <c r="AU52" s="141">
        <f t="shared" si="22"/>
        <v>0</v>
      </c>
      <c r="AV52" s="141">
        <f t="shared" si="22"/>
        <v>1</v>
      </c>
      <c r="AW52" s="141">
        <f t="shared" si="22"/>
        <v>0.5</v>
      </c>
      <c r="AX52" s="141">
        <f t="shared" si="22"/>
        <v>0</v>
      </c>
      <c r="AY52" s="141">
        <f t="shared" si="19"/>
        <v>2.5</v>
      </c>
      <c r="AZ52" s="22" t="s">
        <v>176</v>
      </c>
    </row>
    <row r="53" spans="1:52">
      <c r="A53" s="141" t="s">
        <v>203</v>
      </c>
      <c r="B53" s="141">
        <f t="shared" si="23"/>
        <v>0</v>
      </c>
      <c r="C53" s="141">
        <f t="shared" si="23"/>
        <v>0</v>
      </c>
      <c r="D53" s="141">
        <f t="shared" si="23"/>
        <v>0</v>
      </c>
      <c r="E53" s="141">
        <f t="shared" si="23"/>
        <v>0</v>
      </c>
      <c r="F53" s="141">
        <f t="shared" si="23"/>
        <v>0</v>
      </c>
      <c r="G53" s="141">
        <f t="shared" si="23"/>
        <v>0</v>
      </c>
      <c r="H53" s="141">
        <f t="shared" si="23"/>
        <v>1</v>
      </c>
      <c r="I53" s="141">
        <f t="shared" si="23"/>
        <v>0</v>
      </c>
      <c r="J53" s="141">
        <f t="shared" si="23"/>
        <v>1</v>
      </c>
      <c r="K53" s="141">
        <f t="shared" si="23"/>
        <v>0</v>
      </c>
      <c r="L53" s="141">
        <f t="shared" si="23"/>
        <v>0</v>
      </c>
      <c r="M53" s="141">
        <f t="shared" si="23"/>
        <v>1</v>
      </c>
      <c r="N53" s="141">
        <f t="shared" si="23"/>
        <v>1</v>
      </c>
      <c r="O53" s="141">
        <f t="shared" si="23"/>
        <v>1</v>
      </c>
      <c r="P53" s="141">
        <f t="shared" si="23"/>
        <v>1</v>
      </c>
      <c r="Q53" s="141">
        <f t="shared" si="23"/>
        <v>0</v>
      </c>
      <c r="R53" s="141">
        <f t="shared" si="23"/>
        <v>0</v>
      </c>
      <c r="S53" s="141">
        <f t="shared" si="23"/>
        <v>0</v>
      </c>
      <c r="T53" s="141">
        <f t="shared" si="23"/>
        <v>0</v>
      </c>
      <c r="U53" s="141">
        <f t="shared" si="23"/>
        <v>0</v>
      </c>
      <c r="V53" s="141">
        <f t="shared" si="23"/>
        <v>0</v>
      </c>
      <c r="W53" s="141">
        <f t="shared" si="23"/>
        <v>1</v>
      </c>
      <c r="X53" s="141">
        <f t="shared" si="23"/>
        <v>0</v>
      </c>
      <c r="Y53" s="141">
        <f t="shared" si="23"/>
        <v>0</v>
      </c>
      <c r="AA53" s="141">
        <f t="shared" si="24"/>
        <v>0</v>
      </c>
      <c r="AB53" s="141">
        <f t="shared" si="24"/>
        <v>0</v>
      </c>
      <c r="AC53" s="141">
        <f t="shared" si="24"/>
        <v>0</v>
      </c>
      <c r="AD53" s="141">
        <f t="shared" si="24"/>
        <v>0</v>
      </c>
      <c r="AE53" s="141">
        <f t="shared" si="24"/>
        <v>0</v>
      </c>
      <c r="AF53" s="141">
        <f t="shared" si="24"/>
        <v>0</v>
      </c>
      <c r="AG53" s="141">
        <f t="shared" si="24"/>
        <v>1</v>
      </c>
      <c r="AH53" s="141">
        <f t="shared" si="24"/>
        <v>0</v>
      </c>
      <c r="AI53" s="141">
        <f t="shared" si="24"/>
        <v>1</v>
      </c>
      <c r="AJ53" s="141">
        <f t="shared" si="24"/>
        <v>0</v>
      </c>
      <c r="AK53" s="141">
        <f t="shared" si="24"/>
        <v>0</v>
      </c>
      <c r="AL53" s="141">
        <f t="shared" si="24"/>
        <v>0.5</v>
      </c>
      <c r="AM53" s="141">
        <f t="shared" si="24"/>
        <v>1</v>
      </c>
      <c r="AN53" s="141">
        <f t="shared" si="24"/>
        <v>1</v>
      </c>
      <c r="AO53" s="141">
        <f t="shared" si="24"/>
        <v>1</v>
      </c>
      <c r="AP53" s="141">
        <f t="shared" si="22"/>
        <v>0</v>
      </c>
      <c r="AQ53" s="141">
        <f t="shared" si="22"/>
        <v>0</v>
      </c>
      <c r="AR53" s="141">
        <f t="shared" si="22"/>
        <v>0</v>
      </c>
      <c r="AS53" s="141">
        <f t="shared" si="22"/>
        <v>0</v>
      </c>
      <c r="AT53" s="141">
        <f t="shared" si="22"/>
        <v>0</v>
      </c>
      <c r="AU53" s="141">
        <f t="shared" si="22"/>
        <v>0</v>
      </c>
      <c r="AV53" s="141">
        <f t="shared" si="22"/>
        <v>1</v>
      </c>
      <c r="AW53" s="141">
        <f t="shared" si="22"/>
        <v>0</v>
      </c>
      <c r="AX53" s="141">
        <f t="shared" si="22"/>
        <v>0</v>
      </c>
      <c r="AY53" s="141">
        <f t="shared" si="19"/>
        <v>6.5</v>
      </c>
      <c r="AZ53" s="22" t="s">
        <v>176</v>
      </c>
    </row>
    <row r="54" spans="1:52">
      <c r="A54" s="141" t="s">
        <v>204</v>
      </c>
      <c r="B54" s="141">
        <f t="shared" si="23"/>
        <v>0</v>
      </c>
      <c r="C54" s="141">
        <f t="shared" si="23"/>
        <v>0</v>
      </c>
      <c r="D54" s="141">
        <f t="shared" si="23"/>
        <v>0</v>
      </c>
      <c r="E54" s="141">
        <f t="shared" si="23"/>
        <v>0</v>
      </c>
      <c r="F54" s="141">
        <f t="shared" si="23"/>
        <v>0</v>
      </c>
      <c r="G54" s="141">
        <f t="shared" si="23"/>
        <v>0</v>
      </c>
      <c r="H54" s="141">
        <f t="shared" si="23"/>
        <v>0</v>
      </c>
      <c r="I54" s="141">
        <f t="shared" si="23"/>
        <v>0</v>
      </c>
      <c r="J54" s="141">
        <f t="shared" si="23"/>
        <v>0</v>
      </c>
      <c r="K54" s="141">
        <f t="shared" si="23"/>
        <v>1</v>
      </c>
      <c r="L54" s="141">
        <f t="shared" si="23"/>
        <v>0</v>
      </c>
      <c r="M54" s="141">
        <f t="shared" si="23"/>
        <v>0</v>
      </c>
      <c r="N54" s="141">
        <f t="shared" si="23"/>
        <v>1</v>
      </c>
      <c r="O54" s="141">
        <f t="shared" si="23"/>
        <v>0</v>
      </c>
      <c r="P54" s="141">
        <f t="shared" si="23"/>
        <v>0</v>
      </c>
      <c r="Q54" s="141">
        <f t="shared" si="23"/>
        <v>0</v>
      </c>
      <c r="R54" s="141">
        <f t="shared" si="23"/>
        <v>0</v>
      </c>
      <c r="S54" s="141">
        <f t="shared" si="23"/>
        <v>0</v>
      </c>
      <c r="T54" s="141">
        <f t="shared" si="23"/>
        <v>0</v>
      </c>
      <c r="U54" s="141">
        <f t="shared" si="23"/>
        <v>0</v>
      </c>
      <c r="V54" s="141">
        <f t="shared" si="23"/>
        <v>1</v>
      </c>
      <c r="W54" s="141">
        <f t="shared" si="23"/>
        <v>0</v>
      </c>
      <c r="X54" s="141">
        <f t="shared" si="23"/>
        <v>0</v>
      </c>
      <c r="Y54" s="141">
        <f t="shared" si="23"/>
        <v>0</v>
      </c>
      <c r="AA54" s="141">
        <f t="shared" si="24"/>
        <v>0</v>
      </c>
      <c r="AB54" s="141">
        <f t="shared" si="24"/>
        <v>0</v>
      </c>
      <c r="AC54" s="141">
        <f t="shared" si="24"/>
        <v>0</v>
      </c>
      <c r="AD54" s="141">
        <f t="shared" si="24"/>
        <v>0</v>
      </c>
      <c r="AE54" s="141">
        <f t="shared" si="24"/>
        <v>0</v>
      </c>
      <c r="AF54" s="141">
        <f t="shared" si="24"/>
        <v>0</v>
      </c>
      <c r="AG54" s="141">
        <f t="shared" si="24"/>
        <v>0</v>
      </c>
      <c r="AH54" s="141">
        <f t="shared" si="24"/>
        <v>0</v>
      </c>
      <c r="AI54" s="141">
        <f t="shared" si="24"/>
        <v>0</v>
      </c>
      <c r="AJ54" s="141">
        <f t="shared" si="24"/>
        <v>1</v>
      </c>
      <c r="AK54" s="141">
        <f t="shared" si="24"/>
        <v>0</v>
      </c>
      <c r="AL54" s="141">
        <f t="shared" si="24"/>
        <v>0</v>
      </c>
      <c r="AM54" s="141">
        <f t="shared" si="24"/>
        <v>1</v>
      </c>
      <c r="AN54" s="141">
        <f t="shared" si="24"/>
        <v>0</v>
      </c>
      <c r="AO54" s="141">
        <f t="shared" si="24"/>
        <v>0</v>
      </c>
      <c r="AP54" s="141">
        <f t="shared" si="22"/>
        <v>0</v>
      </c>
      <c r="AQ54" s="141">
        <f t="shared" si="22"/>
        <v>0</v>
      </c>
      <c r="AR54" s="141">
        <f t="shared" si="22"/>
        <v>0</v>
      </c>
      <c r="AS54" s="141">
        <f t="shared" si="22"/>
        <v>0</v>
      </c>
      <c r="AT54" s="141">
        <f t="shared" si="22"/>
        <v>0</v>
      </c>
      <c r="AU54" s="141">
        <f t="shared" si="22"/>
        <v>0.5</v>
      </c>
      <c r="AV54" s="141">
        <f t="shared" si="22"/>
        <v>0</v>
      </c>
      <c r="AW54" s="141">
        <f t="shared" si="22"/>
        <v>0</v>
      </c>
      <c r="AX54" s="141">
        <f t="shared" si="22"/>
        <v>0</v>
      </c>
      <c r="AY54" s="141">
        <f t="shared" si="19"/>
        <v>2.5</v>
      </c>
      <c r="AZ54" s="22" t="s">
        <v>176</v>
      </c>
    </row>
    <row r="55" spans="1:52">
      <c r="A55" s="141" t="s">
        <v>205</v>
      </c>
      <c r="B55" s="141">
        <f t="shared" si="23"/>
        <v>0</v>
      </c>
      <c r="C55" s="141">
        <f t="shared" si="23"/>
        <v>0</v>
      </c>
      <c r="D55" s="141">
        <f t="shared" si="23"/>
        <v>0</v>
      </c>
      <c r="E55" s="141">
        <f t="shared" si="23"/>
        <v>0</v>
      </c>
      <c r="F55" s="141">
        <f t="shared" si="23"/>
        <v>0</v>
      </c>
      <c r="G55" s="141">
        <f t="shared" si="23"/>
        <v>0</v>
      </c>
      <c r="H55" s="141">
        <f t="shared" si="23"/>
        <v>0</v>
      </c>
      <c r="I55" s="141">
        <f t="shared" si="23"/>
        <v>0</v>
      </c>
      <c r="J55" s="141">
        <f t="shared" si="23"/>
        <v>0</v>
      </c>
      <c r="K55" s="141">
        <f t="shared" si="23"/>
        <v>0</v>
      </c>
      <c r="L55" s="141">
        <f t="shared" si="23"/>
        <v>0</v>
      </c>
      <c r="M55" s="141">
        <f t="shared" si="23"/>
        <v>0</v>
      </c>
      <c r="N55" s="141">
        <f t="shared" si="23"/>
        <v>0</v>
      </c>
      <c r="O55" s="141">
        <f t="shared" si="23"/>
        <v>0</v>
      </c>
      <c r="P55" s="141">
        <f t="shared" si="23"/>
        <v>0</v>
      </c>
      <c r="Q55" s="141">
        <f t="shared" si="23"/>
        <v>0</v>
      </c>
      <c r="R55" s="141">
        <f t="shared" si="23"/>
        <v>0</v>
      </c>
      <c r="S55" s="141">
        <f t="shared" si="23"/>
        <v>0</v>
      </c>
      <c r="T55" s="141">
        <f t="shared" si="23"/>
        <v>0</v>
      </c>
      <c r="U55" s="141">
        <f t="shared" si="23"/>
        <v>0</v>
      </c>
      <c r="V55" s="141">
        <f t="shared" si="23"/>
        <v>0</v>
      </c>
      <c r="W55" s="141">
        <f t="shared" si="23"/>
        <v>0</v>
      </c>
      <c r="X55" s="141">
        <f t="shared" si="23"/>
        <v>0</v>
      </c>
      <c r="Y55" s="141">
        <f t="shared" si="23"/>
        <v>0</v>
      </c>
      <c r="AA55" s="141">
        <f t="shared" si="24"/>
        <v>0</v>
      </c>
      <c r="AB55" s="141">
        <f t="shared" si="24"/>
        <v>0</v>
      </c>
      <c r="AC55" s="141">
        <f t="shared" si="24"/>
        <v>0</v>
      </c>
      <c r="AD55" s="141">
        <f t="shared" si="24"/>
        <v>0</v>
      </c>
      <c r="AE55" s="141">
        <f t="shared" si="24"/>
        <v>0</v>
      </c>
      <c r="AF55" s="141">
        <f t="shared" si="24"/>
        <v>0</v>
      </c>
      <c r="AG55" s="141">
        <f t="shared" si="24"/>
        <v>0</v>
      </c>
      <c r="AH55" s="141">
        <f t="shared" si="24"/>
        <v>0</v>
      </c>
      <c r="AI55" s="141">
        <f t="shared" si="24"/>
        <v>0</v>
      </c>
      <c r="AJ55" s="141">
        <f t="shared" si="24"/>
        <v>0</v>
      </c>
      <c r="AK55" s="141">
        <f t="shared" si="24"/>
        <v>0</v>
      </c>
      <c r="AL55" s="141">
        <f t="shared" si="24"/>
        <v>0</v>
      </c>
      <c r="AM55" s="141">
        <f t="shared" si="24"/>
        <v>0</v>
      </c>
      <c r="AN55" s="141">
        <f t="shared" si="24"/>
        <v>0</v>
      </c>
      <c r="AO55" s="141">
        <f t="shared" si="24"/>
        <v>0</v>
      </c>
      <c r="AP55" s="141">
        <f t="shared" si="22"/>
        <v>0</v>
      </c>
      <c r="AQ55" s="141">
        <f t="shared" si="22"/>
        <v>0</v>
      </c>
      <c r="AR55" s="141">
        <f t="shared" si="22"/>
        <v>0</v>
      </c>
      <c r="AS55" s="141">
        <f t="shared" si="22"/>
        <v>0</v>
      </c>
      <c r="AT55" s="141">
        <f t="shared" si="22"/>
        <v>0</v>
      </c>
      <c r="AU55" s="141">
        <f t="shared" si="22"/>
        <v>0</v>
      </c>
      <c r="AV55" s="141">
        <f t="shared" si="22"/>
        <v>0</v>
      </c>
      <c r="AW55" s="141">
        <f t="shared" si="22"/>
        <v>0</v>
      </c>
      <c r="AX55" s="141">
        <f t="shared" si="22"/>
        <v>0</v>
      </c>
      <c r="AY55" s="141">
        <f t="shared" si="19"/>
        <v>0</v>
      </c>
      <c r="AZ55" s="22" t="s">
        <v>176</v>
      </c>
    </row>
    <row r="56" spans="1:52">
      <c r="A56" s="141" t="s">
        <v>206</v>
      </c>
      <c r="B56" s="141">
        <f t="shared" si="23"/>
        <v>0</v>
      </c>
      <c r="C56" s="141">
        <f t="shared" si="23"/>
        <v>0</v>
      </c>
      <c r="D56" s="141">
        <f t="shared" si="23"/>
        <v>0</v>
      </c>
      <c r="E56" s="141">
        <f t="shared" si="23"/>
        <v>0</v>
      </c>
      <c r="F56" s="141">
        <f t="shared" si="23"/>
        <v>0</v>
      </c>
      <c r="G56" s="141">
        <f t="shared" si="23"/>
        <v>0</v>
      </c>
      <c r="H56" s="141">
        <f t="shared" si="23"/>
        <v>0</v>
      </c>
      <c r="I56" s="141">
        <f t="shared" si="23"/>
        <v>0</v>
      </c>
      <c r="J56" s="141">
        <f t="shared" si="23"/>
        <v>0</v>
      </c>
      <c r="K56" s="141">
        <f t="shared" si="23"/>
        <v>0</v>
      </c>
      <c r="L56" s="141">
        <f t="shared" si="23"/>
        <v>0</v>
      </c>
      <c r="M56" s="141">
        <f t="shared" si="23"/>
        <v>0</v>
      </c>
      <c r="N56" s="141">
        <f t="shared" si="23"/>
        <v>0</v>
      </c>
      <c r="O56" s="141">
        <f t="shared" si="23"/>
        <v>0</v>
      </c>
      <c r="P56" s="141">
        <f t="shared" si="23"/>
        <v>0</v>
      </c>
      <c r="Q56" s="141">
        <f t="shared" si="23"/>
        <v>0</v>
      </c>
      <c r="R56" s="141">
        <f t="shared" si="23"/>
        <v>0</v>
      </c>
      <c r="S56" s="141">
        <f t="shared" si="23"/>
        <v>0</v>
      </c>
      <c r="T56" s="141">
        <f t="shared" si="23"/>
        <v>0</v>
      </c>
      <c r="U56" s="141">
        <f t="shared" si="23"/>
        <v>0</v>
      </c>
      <c r="V56" s="141">
        <f t="shared" si="23"/>
        <v>0</v>
      </c>
      <c r="W56" s="141">
        <f t="shared" si="23"/>
        <v>0</v>
      </c>
      <c r="X56" s="141">
        <f t="shared" si="23"/>
        <v>0</v>
      </c>
      <c r="Y56" s="141">
        <f t="shared" si="23"/>
        <v>0</v>
      </c>
      <c r="AA56" s="141">
        <f t="shared" si="24"/>
        <v>0</v>
      </c>
      <c r="AB56" s="141">
        <f t="shared" si="24"/>
        <v>0</v>
      </c>
      <c r="AC56" s="141">
        <f t="shared" si="24"/>
        <v>0</v>
      </c>
      <c r="AD56" s="141">
        <f t="shared" si="24"/>
        <v>0</v>
      </c>
      <c r="AE56" s="141">
        <f t="shared" si="24"/>
        <v>0</v>
      </c>
      <c r="AF56" s="141">
        <f t="shared" si="24"/>
        <v>0</v>
      </c>
      <c r="AG56" s="141">
        <f t="shared" si="24"/>
        <v>0</v>
      </c>
      <c r="AH56" s="141">
        <f t="shared" si="24"/>
        <v>0</v>
      </c>
      <c r="AI56" s="141">
        <f t="shared" si="24"/>
        <v>0</v>
      </c>
      <c r="AJ56" s="141">
        <f t="shared" si="24"/>
        <v>0</v>
      </c>
      <c r="AK56" s="141">
        <f t="shared" si="24"/>
        <v>0</v>
      </c>
      <c r="AL56" s="141">
        <f t="shared" si="24"/>
        <v>0</v>
      </c>
      <c r="AM56" s="141">
        <f t="shared" si="24"/>
        <v>0</v>
      </c>
      <c r="AN56" s="141">
        <f t="shared" si="24"/>
        <v>0</v>
      </c>
      <c r="AO56" s="141">
        <f t="shared" si="24"/>
        <v>0</v>
      </c>
      <c r="AP56" s="141">
        <f t="shared" si="22"/>
        <v>0</v>
      </c>
      <c r="AQ56" s="141">
        <f t="shared" si="22"/>
        <v>0</v>
      </c>
      <c r="AR56" s="141">
        <f t="shared" si="22"/>
        <v>0</v>
      </c>
      <c r="AS56" s="141">
        <f t="shared" si="22"/>
        <v>0</v>
      </c>
      <c r="AT56" s="141">
        <f t="shared" si="22"/>
        <v>0</v>
      </c>
      <c r="AU56" s="141">
        <f t="shared" si="22"/>
        <v>0</v>
      </c>
      <c r="AV56" s="141">
        <f t="shared" si="22"/>
        <v>0</v>
      </c>
      <c r="AW56" s="141">
        <f t="shared" si="22"/>
        <v>0</v>
      </c>
      <c r="AX56" s="141">
        <f t="shared" si="22"/>
        <v>0</v>
      </c>
      <c r="AY56" s="141">
        <f t="shared" si="19"/>
        <v>0</v>
      </c>
      <c r="AZ56" s="22" t="s">
        <v>176</v>
      </c>
    </row>
    <row r="57" spans="1:52">
      <c r="A57" s="141" t="s">
        <v>207</v>
      </c>
      <c r="B57" s="141">
        <f t="shared" si="23"/>
        <v>0</v>
      </c>
      <c r="C57" s="141">
        <f t="shared" si="23"/>
        <v>0</v>
      </c>
      <c r="D57" s="141">
        <f t="shared" si="23"/>
        <v>0</v>
      </c>
      <c r="E57" s="141">
        <f t="shared" si="23"/>
        <v>0</v>
      </c>
      <c r="F57" s="141">
        <f t="shared" si="23"/>
        <v>0</v>
      </c>
      <c r="G57" s="141">
        <f t="shared" si="23"/>
        <v>0</v>
      </c>
      <c r="H57" s="141">
        <f t="shared" si="23"/>
        <v>0</v>
      </c>
      <c r="I57" s="141">
        <f t="shared" si="23"/>
        <v>0</v>
      </c>
      <c r="J57" s="141">
        <f t="shared" si="23"/>
        <v>0</v>
      </c>
      <c r="K57" s="141">
        <f t="shared" si="23"/>
        <v>0</v>
      </c>
      <c r="L57" s="141">
        <f t="shared" si="23"/>
        <v>0</v>
      </c>
      <c r="M57" s="141">
        <f t="shared" si="23"/>
        <v>0</v>
      </c>
      <c r="N57" s="141">
        <f t="shared" si="23"/>
        <v>0</v>
      </c>
      <c r="O57" s="141">
        <f t="shared" si="23"/>
        <v>0</v>
      </c>
      <c r="P57" s="141">
        <f t="shared" si="23"/>
        <v>0</v>
      </c>
      <c r="Q57" s="141">
        <f t="shared" si="23"/>
        <v>0</v>
      </c>
      <c r="R57" s="141">
        <f t="shared" si="23"/>
        <v>0</v>
      </c>
      <c r="S57" s="141">
        <f t="shared" si="23"/>
        <v>0</v>
      </c>
      <c r="T57" s="141">
        <f t="shared" si="23"/>
        <v>0</v>
      </c>
      <c r="U57" s="141">
        <f t="shared" si="23"/>
        <v>1</v>
      </c>
      <c r="V57" s="141">
        <f t="shared" si="23"/>
        <v>0</v>
      </c>
      <c r="W57" s="141">
        <f t="shared" si="23"/>
        <v>0</v>
      </c>
      <c r="X57" s="141">
        <f t="shared" si="23"/>
        <v>0</v>
      </c>
      <c r="Y57" s="141">
        <f t="shared" si="23"/>
        <v>0</v>
      </c>
      <c r="AA57" s="141">
        <f t="shared" si="24"/>
        <v>0</v>
      </c>
      <c r="AB57" s="141">
        <f t="shared" si="24"/>
        <v>0</v>
      </c>
      <c r="AC57" s="141">
        <f t="shared" si="24"/>
        <v>0</v>
      </c>
      <c r="AD57" s="141">
        <f t="shared" si="24"/>
        <v>0</v>
      </c>
      <c r="AE57" s="141">
        <f t="shared" si="24"/>
        <v>0</v>
      </c>
      <c r="AF57" s="141">
        <f t="shared" si="24"/>
        <v>0</v>
      </c>
      <c r="AG57" s="141">
        <f t="shared" si="24"/>
        <v>0</v>
      </c>
      <c r="AH57" s="141">
        <f t="shared" si="24"/>
        <v>0</v>
      </c>
      <c r="AI57" s="141">
        <f t="shared" si="24"/>
        <v>0</v>
      </c>
      <c r="AJ57" s="141">
        <f t="shared" si="24"/>
        <v>0</v>
      </c>
      <c r="AK57" s="141">
        <f t="shared" si="24"/>
        <v>0</v>
      </c>
      <c r="AL57" s="141">
        <f t="shared" si="24"/>
        <v>0</v>
      </c>
      <c r="AM57" s="141">
        <f t="shared" si="24"/>
        <v>0</v>
      </c>
      <c r="AN57" s="141">
        <f t="shared" si="24"/>
        <v>0</v>
      </c>
      <c r="AO57" s="141">
        <f t="shared" si="24"/>
        <v>0</v>
      </c>
      <c r="AP57" s="141">
        <f t="shared" si="22"/>
        <v>0</v>
      </c>
      <c r="AQ57" s="141">
        <f t="shared" si="22"/>
        <v>0</v>
      </c>
      <c r="AR57" s="141">
        <f t="shared" si="22"/>
        <v>0</v>
      </c>
      <c r="AS57" s="141">
        <f t="shared" si="22"/>
        <v>0</v>
      </c>
      <c r="AT57" s="141">
        <f t="shared" si="22"/>
        <v>1</v>
      </c>
      <c r="AU57" s="141">
        <f t="shared" si="22"/>
        <v>0</v>
      </c>
      <c r="AV57" s="141">
        <f t="shared" si="22"/>
        <v>0</v>
      </c>
      <c r="AW57" s="141">
        <f t="shared" si="22"/>
        <v>0</v>
      </c>
      <c r="AX57" s="141">
        <f t="shared" si="22"/>
        <v>0</v>
      </c>
      <c r="AY57" s="141">
        <f t="shared" si="19"/>
        <v>1</v>
      </c>
      <c r="AZ57" s="22" t="s">
        <v>176</v>
      </c>
    </row>
    <row r="58" spans="1:52">
      <c r="A58" s="141" t="s">
        <v>208</v>
      </c>
      <c r="B58" s="141">
        <f t="shared" si="23"/>
        <v>0</v>
      </c>
      <c r="C58" s="141">
        <f t="shared" si="23"/>
        <v>0</v>
      </c>
      <c r="D58" s="141">
        <f t="shared" si="23"/>
        <v>0</v>
      </c>
      <c r="E58" s="141">
        <f t="shared" si="23"/>
        <v>0</v>
      </c>
      <c r="F58" s="141">
        <f t="shared" si="23"/>
        <v>0</v>
      </c>
      <c r="G58" s="141">
        <f t="shared" si="23"/>
        <v>0</v>
      </c>
      <c r="H58" s="141">
        <f t="shared" si="23"/>
        <v>0</v>
      </c>
      <c r="I58" s="141">
        <f t="shared" si="23"/>
        <v>0</v>
      </c>
      <c r="J58" s="141">
        <f t="shared" si="23"/>
        <v>1</v>
      </c>
      <c r="K58" s="141">
        <f t="shared" si="23"/>
        <v>1</v>
      </c>
      <c r="L58" s="141">
        <f t="shared" si="23"/>
        <v>1</v>
      </c>
      <c r="M58" s="141">
        <f t="shared" si="23"/>
        <v>0</v>
      </c>
      <c r="N58" s="141">
        <f t="shared" si="23"/>
        <v>0</v>
      </c>
      <c r="O58" s="141">
        <f t="shared" si="23"/>
        <v>0</v>
      </c>
      <c r="P58" s="141">
        <f t="shared" si="23"/>
        <v>0</v>
      </c>
      <c r="Q58" s="141">
        <f t="shared" si="23"/>
        <v>0</v>
      </c>
      <c r="R58" s="141">
        <f t="shared" si="23"/>
        <v>0</v>
      </c>
      <c r="S58" s="141">
        <f t="shared" si="23"/>
        <v>0</v>
      </c>
      <c r="T58" s="141">
        <f t="shared" si="23"/>
        <v>1</v>
      </c>
      <c r="U58" s="141">
        <f t="shared" si="23"/>
        <v>0</v>
      </c>
      <c r="V58" s="141">
        <f t="shared" si="23"/>
        <v>0</v>
      </c>
      <c r="W58" s="141">
        <f t="shared" si="23"/>
        <v>0</v>
      </c>
      <c r="X58" s="141">
        <f t="shared" si="23"/>
        <v>0</v>
      </c>
      <c r="Y58" s="141">
        <f t="shared" si="23"/>
        <v>0</v>
      </c>
      <c r="AA58" s="141">
        <f t="shared" si="24"/>
        <v>0</v>
      </c>
      <c r="AB58" s="141">
        <f t="shared" si="24"/>
        <v>0</v>
      </c>
      <c r="AC58" s="141">
        <f t="shared" si="24"/>
        <v>0</v>
      </c>
      <c r="AD58" s="141">
        <f t="shared" si="24"/>
        <v>0</v>
      </c>
      <c r="AE58" s="141">
        <f t="shared" si="24"/>
        <v>0</v>
      </c>
      <c r="AF58" s="141">
        <f t="shared" si="24"/>
        <v>0</v>
      </c>
      <c r="AG58" s="141">
        <f t="shared" si="24"/>
        <v>0</v>
      </c>
      <c r="AH58" s="141">
        <f t="shared" si="24"/>
        <v>0</v>
      </c>
      <c r="AI58" s="141">
        <f t="shared" si="24"/>
        <v>1</v>
      </c>
      <c r="AJ58" s="141">
        <f t="shared" si="24"/>
        <v>1</v>
      </c>
      <c r="AK58" s="141">
        <f t="shared" si="24"/>
        <v>1</v>
      </c>
      <c r="AL58" s="141">
        <f t="shared" si="24"/>
        <v>0</v>
      </c>
      <c r="AM58" s="141">
        <f t="shared" si="24"/>
        <v>0</v>
      </c>
      <c r="AN58" s="141">
        <f t="shared" si="24"/>
        <v>0</v>
      </c>
      <c r="AO58" s="141">
        <f t="shared" si="24"/>
        <v>0</v>
      </c>
      <c r="AP58" s="141">
        <f t="shared" si="22"/>
        <v>0</v>
      </c>
      <c r="AQ58" s="141">
        <f t="shared" si="22"/>
        <v>0</v>
      </c>
      <c r="AR58" s="141">
        <f t="shared" si="22"/>
        <v>0</v>
      </c>
      <c r="AS58" s="141">
        <f t="shared" si="22"/>
        <v>1</v>
      </c>
      <c r="AT58" s="141">
        <f t="shared" si="22"/>
        <v>0</v>
      </c>
      <c r="AU58" s="141">
        <f t="shared" si="22"/>
        <v>0</v>
      </c>
      <c r="AV58" s="141">
        <f t="shared" si="22"/>
        <v>0</v>
      </c>
      <c r="AW58" s="141">
        <f t="shared" si="22"/>
        <v>0</v>
      </c>
      <c r="AX58" s="141">
        <f t="shared" si="22"/>
        <v>0</v>
      </c>
      <c r="AY58" s="141">
        <f t="shared" si="19"/>
        <v>4</v>
      </c>
      <c r="AZ58" s="22" t="s">
        <v>176</v>
      </c>
    </row>
    <row r="59" spans="1:52">
      <c r="A59" s="141" t="s">
        <v>209</v>
      </c>
      <c r="B59" s="141">
        <f t="shared" si="23"/>
        <v>0</v>
      </c>
      <c r="C59" s="141">
        <f t="shared" si="23"/>
        <v>0</v>
      </c>
      <c r="D59" s="141">
        <f t="shared" si="23"/>
        <v>0</v>
      </c>
      <c r="E59" s="141">
        <f t="shared" si="23"/>
        <v>0</v>
      </c>
      <c r="F59" s="141">
        <f t="shared" si="23"/>
        <v>0</v>
      </c>
      <c r="G59" s="141">
        <f t="shared" si="23"/>
        <v>0</v>
      </c>
      <c r="H59" s="141">
        <f t="shared" si="23"/>
        <v>0</v>
      </c>
      <c r="I59" s="141">
        <f t="shared" si="23"/>
        <v>1</v>
      </c>
      <c r="J59" s="141">
        <f t="shared" si="23"/>
        <v>1</v>
      </c>
      <c r="K59" s="141">
        <f t="shared" si="23"/>
        <v>0</v>
      </c>
      <c r="L59" s="141">
        <f t="shared" si="23"/>
        <v>0</v>
      </c>
      <c r="M59" s="141">
        <f t="shared" si="23"/>
        <v>0</v>
      </c>
      <c r="N59" s="141">
        <f t="shared" si="23"/>
        <v>1</v>
      </c>
      <c r="O59" s="141">
        <f t="shared" si="23"/>
        <v>1</v>
      </c>
      <c r="P59" s="141">
        <f t="shared" si="23"/>
        <v>0</v>
      </c>
      <c r="Q59" s="141">
        <f t="shared" ref="Q59:Y59" si="25">IF(IFERROR(FIND($A$37,Q26,1),0)=0,0,1)</f>
        <v>0</v>
      </c>
      <c r="R59" s="141">
        <f t="shared" si="25"/>
        <v>0</v>
      </c>
      <c r="S59" s="141">
        <f t="shared" si="25"/>
        <v>0</v>
      </c>
      <c r="T59" s="141">
        <f t="shared" si="25"/>
        <v>0</v>
      </c>
      <c r="U59" s="141">
        <f t="shared" si="25"/>
        <v>1</v>
      </c>
      <c r="V59" s="141">
        <f t="shared" si="25"/>
        <v>1</v>
      </c>
      <c r="W59" s="141">
        <f t="shared" si="25"/>
        <v>1</v>
      </c>
      <c r="X59" s="141">
        <f t="shared" si="25"/>
        <v>0</v>
      </c>
      <c r="Y59" s="141">
        <f t="shared" si="25"/>
        <v>0</v>
      </c>
      <c r="AA59" s="141">
        <f t="shared" si="24"/>
        <v>0</v>
      </c>
      <c r="AB59" s="141">
        <f t="shared" si="24"/>
        <v>0</v>
      </c>
      <c r="AC59" s="141">
        <f t="shared" si="24"/>
        <v>0</v>
      </c>
      <c r="AD59" s="141">
        <f t="shared" si="24"/>
        <v>0</v>
      </c>
      <c r="AE59" s="141">
        <f t="shared" si="24"/>
        <v>0</v>
      </c>
      <c r="AF59" s="141">
        <f t="shared" si="24"/>
        <v>0</v>
      </c>
      <c r="AG59" s="141">
        <f t="shared" si="24"/>
        <v>0</v>
      </c>
      <c r="AH59" s="141">
        <f t="shared" si="24"/>
        <v>1</v>
      </c>
      <c r="AI59" s="141">
        <f t="shared" si="24"/>
        <v>1</v>
      </c>
      <c r="AJ59" s="141">
        <f t="shared" si="24"/>
        <v>0</v>
      </c>
      <c r="AK59" s="141">
        <f t="shared" si="24"/>
        <v>0</v>
      </c>
      <c r="AL59" s="141">
        <f t="shared" si="24"/>
        <v>0</v>
      </c>
      <c r="AM59" s="141">
        <f t="shared" si="24"/>
        <v>1</v>
      </c>
      <c r="AN59" s="141">
        <f t="shared" si="24"/>
        <v>1</v>
      </c>
      <c r="AO59" s="141">
        <f t="shared" si="24"/>
        <v>0</v>
      </c>
      <c r="AP59" s="141">
        <f t="shared" si="22"/>
        <v>0</v>
      </c>
      <c r="AQ59" s="141">
        <f t="shared" si="22"/>
        <v>0</v>
      </c>
      <c r="AR59" s="141">
        <f t="shared" si="22"/>
        <v>0</v>
      </c>
      <c r="AS59" s="141">
        <f t="shared" si="22"/>
        <v>0</v>
      </c>
      <c r="AT59" s="141">
        <f t="shared" si="22"/>
        <v>0.5</v>
      </c>
      <c r="AU59" s="141">
        <f t="shared" si="22"/>
        <v>1</v>
      </c>
      <c r="AV59" s="141">
        <f t="shared" si="22"/>
        <v>1</v>
      </c>
      <c r="AW59" s="141">
        <f t="shared" si="22"/>
        <v>0</v>
      </c>
      <c r="AX59" s="141">
        <f t="shared" si="22"/>
        <v>0</v>
      </c>
      <c r="AY59" s="141">
        <f t="shared" si="19"/>
        <v>6.5</v>
      </c>
      <c r="AZ59" s="22" t="s">
        <v>176</v>
      </c>
    </row>
    <row r="60" spans="1:52">
      <c r="A60" s="141" t="s">
        <v>210</v>
      </c>
      <c r="B60" s="141">
        <f t="shared" ref="B60:Y68" si="26">IF(IFERROR(FIND($A$37,B27,1),0)=0,0,1)</f>
        <v>0</v>
      </c>
      <c r="C60" s="141">
        <f t="shared" si="26"/>
        <v>0</v>
      </c>
      <c r="D60" s="141">
        <f t="shared" si="26"/>
        <v>0</v>
      </c>
      <c r="E60" s="141">
        <f t="shared" si="26"/>
        <v>0</v>
      </c>
      <c r="F60" s="141">
        <f t="shared" si="26"/>
        <v>0</v>
      </c>
      <c r="G60" s="141">
        <f t="shared" si="26"/>
        <v>0</v>
      </c>
      <c r="H60" s="141">
        <f t="shared" si="26"/>
        <v>0</v>
      </c>
      <c r="I60" s="141">
        <f t="shared" si="26"/>
        <v>0</v>
      </c>
      <c r="J60" s="141">
        <f t="shared" si="26"/>
        <v>1</v>
      </c>
      <c r="K60" s="141">
        <f t="shared" si="26"/>
        <v>0</v>
      </c>
      <c r="L60" s="141">
        <f t="shared" si="26"/>
        <v>0</v>
      </c>
      <c r="M60" s="141">
        <f t="shared" si="26"/>
        <v>0</v>
      </c>
      <c r="N60" s="141">
        <f t="shared" si="26"/>
        <v>0</v>
      </c>
      <c r="O60" s="141">
        <f t="shared" si="26"/>
        <v>0</v>
      </c>
      <c r="P60" s="141">
        <f t="shared" si="26"/>
        <v>0</v>
      </c>
      <c r="Q60" s="141">
        <f t="shared" si="26"/>
        <v>0</v>
      </c>
      <c r="R60" s="141">
        <f t="shared" si="26"/>
        <v>0</v>
      </c>
      <c r="S60" s="141">
        <f t="shared" si="26"/>
        <v>1</v>
      </c>
      <c r="T60" s="141">
        <f t="shared" si="26"/>
        <v>0</v>
      </c>
      <c r="U60" s="141">
        <f t="shared" si="26"/>
        <v>0</v>
      </c>
      <c r="V60" s="141">
        <f t="shared" si="26"/>
        <v>0</v>
      </c>
      <c r="W60" s="141">
        <f t="shared" si="26"/>
        <v>0</v>
      </c>
      <c r="X60" s="141">
        <f t="shared" si="26"/>
        <v>1</v>
      </c>
      <c r="Y60" s="141">
        <f t="shared" si="26"/>
        <v>0</v>
      </c>
      <c r="AA60" s="141">
        <f t="shared" si="24"/>
        <v>0</v>
      </c>
      <c r="AB60" s="141">
        <f t="shared" si="24"/>
        <v>0</v>
      </c>
      <c r="AC60" s="141">
        <f t="shared" si="24"/>
        <v>0</v>
      </c>
      <c r="AD60" s="141">
        <f t="shared" si="24"/>
        <v>0</v>
      </c>
      <c r="AE60" s="141">
        <f t="shared" si="24"/>
        <v>0</v>
      </c>
      <c r="AF60" s="141">
        <f t="shared" si="24"/>
        <v>0</v>
      </c>
      <c r="AG60" s="141">
        <f t="shared" si="24"/>
        <v>0</v>
      </c>
      <c r="AH60" s="141">
        <f t="shared" si="24"/>
        <v>0</v>
      </c>
      <c r="AI60" s="141">
        <f t="shared" si="24"/>
        <v>1</v>
      </c>
      <c r="AJ60" s="141">
        <f t="shared" si="24"/>
        <v>0</v>
      </c>
      <c r="AK60" s="141">
        <f t="shared" si="24"/>
        <v>0</v>
      </c>
      <c r="AL60" s="141">
        <f t="shared" si="24"/>
        <v>0</v>
      </c>
      <c r="AM60" s="141">
        <f t="shared" si="24"/>
        <v>0</v>
      </c>
      <c r="AN60" s="141">
        <f t="shared" si="24"/>
        <v>0</v>
      </c>
      <c r="AO60" s="141">
        <f t="shared" si="24"/>
        <v>0</v>
      </c>
      <c r="AP60" s="141">
        <f t="shared" si="22"/>
        <v>0</v>
      </c>
      <c r="AQ60" s="141">
        <f t="shared" si="22"/>
        <v>0</v>
      </c>
      <c r="AR60" s="141">
        <f t="shared" si="22"/>
        <v>1</v>
      </c>
      <c r="AS60" s="141">
        <f t="shared" si="22"/>
        <v>0</v>
      </c>
      <c r="AT60" s="141">
        <f t="shared" si="22"/>
        <v>0</v>
      </c>
      <c r="AU60" s="141">
        <f t="shared" si="22"/>
        <v>0</v>
      </c>
      <c r="AV60" s="141">
        <f t="shared" si="22"/>
        <v>0</v>
      </c>
      <c r="AW60" s="141">
        <f t="shared" si="22"/>
        <v>0.33333333333333331</v>
      </c>
      <c r="AX60" s="141">
        <f t="shared" si="22"/>
        <v>0</v>
      </c>
      <c r="AY60" s="141">
        <f t="shared" si="19"/>
        <v>2.3333333333333335</v>
      </c>
      <c r="AZ60" s="22" t="s">
        <v>176</v>
      </c>
    </row>
    <row r="61" spans="1:52">
      <c r="A61" s="141" t="s">
        <v>211</v>
      </c>
      <c r="B61" s="141">
        <f t="shared" si="26"/>
        <v>0</v>
      </c>
      <c r="C61" s="141">
        <f t="shared" si="26"/>
        <v>0</v>
      </c>
      <c r="D61" s="141">
        <f t="shared" si="26"/>
        <v>0</v>
      </c>
      <c r="E61" s="141">
        <f t="shared" si="26"/>
        <v>0</v>
      </c>
      <c r="F61" s="141">
        <f t="shared" si="26"/>
        <v>0</v>
      </c>
      <c r="G61" s="141">
        <f t="shared" si="26"/>
        <v>0</v>
      </c>
      <c r="H61" s="141">
        <f t="shared" si="26"/>
        <v>0</v>
      </c>
      <c r="I61" s="141">
        <f t="shared" si="26"/>
        <v>0</v>
      </c>
      <c r="J61" s="141">
        <f t="shared" si="26"/>
        <v>1</v>
      </c>
      <c r="K61" s="141">
        <f t="shared" si="26"/>
        <v>1</v>
      </c>
      <c r="L61" s="141">
        <f t="shared" si="26"/>
        <v>0</v>
      </c>
      <c r="M61" s="141">
        <f t="shared" si="26"/>
        <v>0</v>
      </c>
      <c r="N61" s="141">
        <f t="shared" si="26"/>
        <v>0</v>
      </c>
      <c r="O61" s="141">
        <f t="shared" si="26"/>
        <v>0</v>
      </c>
      <c r="P61" s="141">
        <f t="shared" si="26"/>
        <v>0</v>
      </c>
      <c r="Q61" s="141">
        <f t="shared" si="26"/>
        <v>0</v>
      </c>
      <c r="R61" s="141">
        <f t="shared" si="26"/>
        <v>0</v>
      </c>
      <c r="S61" s="141">
        <f t="shared" si="26"/>
        <v>0</v>
      </c>
      <c r="T61" s="141">
        <f t="shared" si="26"/>
        <v>0</v>
      </c>
      <c r="U61" s="141">
        <f t="shared" si="26"/>
        <v>0</v>
      </c>
      <c r="V61" s="141">
        <f t="shared" si="26"/>
        <v>0</v>
      </c>
      <c r="W61" s="141">
        <f t="shared" si="26"/>
        <v>0</v>
      </c>
      <c r="X61" s="141">
        <f t="shared" si="26"/>
        <v>0</v>
      </c>
      <c r="Y61" s="141">
        <f t="shared" si="26"/>
        <v>0</v>
      </c>
      <c r="AA61" s="141">
        <f t="shared" si="24"/>
        <v>0</v>
      </c>
      <c r="AB61" s="141">
        <f t="shared" si="24"/>
        <v>0</v>
      </c>
      <c r="AC61" s="141">
        <f t="shared" si="24"/>
        <v>0</v>
      </c>
      <c r="AD61" s="141">
        <f t="shared" si="24"/>
        <v>0</v>
      </c>
      <c r="AE61" s="141">
        <f t="shared" si="24"/>
        <v>0</v>
      </c>
      <c r="AF61" s="141">
        <f t="shared" si="24"/>
        <v>0</v>
      </c>
      <c r="AG61" s="141">
        <f t="shared" si="24"/>
        <v>0</v>
      </c>
      <c r="AH61" s="141">
        <f t="shared" si="24"/>
        <v>0</v>
      </c>
      <c r="AI61" s="141">
        <f t="shared" si="24"/>
        <v>1</v>
      </c>
      <c r="AJ61" s="141">
        <f t="shared" si="24"/>
        <v>1</v>
      </c>
      <c r="AK61" s="141">
        <f t="shared" si="24"/>
        <v>0</v>
      </c>
      <c r="AL61" s="141">
        <f t="shared" si="24"/>
        <v>0</v>
      </c>
      <c r="AM61" s="141">
        <f t="shared" si="24"/>
        <v>0</v>
      </c>
      <c r="AN61" s="141">
        <f t="shared" si="24"/>
        <v>0</v>
      </c>
      <c r="AO61" s="141">
        <f t="shared" si="24"/>
        <v>0</v>
      </c>
      <c r="AP61" s="141">
        <f t="shared" si="22"/>
        <v>0</v>
      </c>
      <c r="AQ61" s="141">
        <f t="shared" si="22"/>
        <v>0</v>
      </c>
      <c r="AR61" s="141">
        <f t="shared" si="22"/>
        <v>0</v>
      </c>
      <c r="AS61" s="141">
        <f t="shared" si="22"/>
        <v>0</v>
      </c>
      <c r="AT61" s="141">
        <f t="shared" si="22"/>
        <v>0</v>
      </c>
      <c r="AU61" s="141">
        <f t="shared" si="22"/>
        <v>0</v>
      </c>
      <c r="AV61" s="141">
        <f t="shared" si="22"/>
        <v>0</v>
      </c>
      <c r="AW61" s="141">
        <f t="shared" si="22"/>
        <v>0</v>
      </c>
      <c r="AX61" s="141">
        <f t="shared" si="22"/>
        <v>0</v>
      </c>
      <c r="AY61" s="141">
        <f t="shared" si="19"/>
        <v>2</v>
      </c>
      <c r="AZ61" s="22" t="s">
        <v>176</v>
      </c>
    </row>
    <row r="62" spans="1:52">
      <c r="A62" s="141" t="s">
        <v>212</v>
      </c>
      <c r="B62" s="141">
        <f t="shared" si="26"/>
        <v>0</v>
      </c>
      <c r="C62" s="141">
        <f t="shared" si="26"/>
        <v>0</v>
      </c>
      <c r="D62" s="141">
        <f t="shared" si="26"/>
        <v>0</v>
      </c>
      <c r="E62" s="141">
        <f t="shared" si="26"/>
        <v>0</v>
      </c>
      <c r="F62" s="141">
        <f t="shared" si="26"/>
        <v>0</v>
      </c>
      <c r="G62" s="141">
        <f t="shared" si="26"/>
        <v>0</v>
      </c>
      <c r="H62" s="141">
        <f t="shared" si="26"/>
        <v>0</v>
      </c>
      <c r="I62" s="141">
        <f t="shared" si="26"/>
        <v>0</v>
      </c>
      <c r="J62" s="141">
        <f t="shared" si="26"/>
        <v>1</v>
      </c>
      <c r="K62" s="141">
        <f t="shared" si="26"/>
        <v>0</v>
      </c>
      <c r="L62" s="141">
        <f t="shared" si="26"/>
        <v>0</v>
      </c>
      <c r="M62" s="141">
        <f t="shared" si="26"/>
        <v>0</v>
      </c>
      <c r="N62" s="141">
        <f t="shared" si="26"/>
        <v>0</v>
      </c>
      <c r="O62" s="141">
        <f t="shared" si="26"/>
        <v>0</v>
      </c>
      <c r="P62" s="141">
        <f t="shared" si="26"/>
        <v>0</v>
      </c>
      <c r="Q62" s="141">
        <f t="shared" si="26"/>
        <v>0</v>
      </c>
      <c r="R62" s="141">
        <f t="shared" si="26"/>
        <v>0</v>
      </c>
      <c r="S62" s="141">
        <f t="shared" si="26"/>
        <v>0</v>
      </c>
      <c r="T62" s="141">
        <f t="shared" si="26"/>
        <v>0</v>
      </c>
      <c r="U62" s="141">
        <f t="shared" si="26"/>
        <v>0</v>
      </c>
      <c r="V62" s="141">
        <f t="shared" si="26"/>
        <v>0</v>
      </c>
      <c r="W62" s="141">
        <f t="shared" si="26"/>
        <v>0</v>
      </c>
      <c r="X62" s="141">
        <f t="shared" si="26"/>
        <v>1</v>
      </c>
      <c r="Y62" s="141">
        <f t="shared" si="26"/>
        <v>1</v>
      </c>
      <c r="AA62" s="141">
        <f t="shared" si="24"/>
        <v>0</v>
      </c>
      <c r="AB62" s="141">
        <f t="shared" si="24"/>
        <v>0</v>
      </c>
      <c r="AC62" s="141">
        <f t="shared" si="24"/>
        <v>0</v>
      </c>
      <c r="AD62" s="141">
        <f t="shared" si="24"/>
        <v>0</v>
      </c>
      <c r="AE62" s="141">
        <f t="shared" si="24"/>
        <v>0</v>
      </c>
      <c r="AF62" s="141">
        <f t="shared" si="24"/>
        <v>0</v>
      </c>
      <c r="AG62" s="141">
        <f t="shared" si="24"/>
        <v>0</v>
      </c>
      <c r="AH62" s="141">
        <f t="shared" si="24"/>
        <v>0</v>
      </c>
      <c r="AI62" s="141">
        <f t="shared" si="24"/>
        <v>1</v>
      </c>
      <c r="AJ62" s="141">
        <f t="shared" si="24"/>
        <v>0</v>
      </c>
      <c r="AK62" s="141">
        <f t="shared" si="24"/>
        <v>0</v>
      </c>
      <c r="AL62" s="141">
        <f t="shared" si="24"/>
        <v>0</v>
      </c>
      <c r="AM62" s="141">
        <f t="shared" si="24"/>
        <v>0</v>
      </c>
      <c r="AN62" s="141">
        <f t="shared" si="24"/>
        <v>0</v>
      </c>
      <c r="AO62" s="141">
        <f t="shared" si="24"/>
        <v>0</v>
      </c>
      <c r="AP62" s="141">
        <f t="shared" si="22"/>
        <v>0</v>
      </c>
      <c r="AQ62" s="141">
        <f t="shared" si="22"/>
        <v>0</v>
      </c>
      <c r="AR62" s="141">
        <f t="shared" si="22"/>
        <v>0</v>
      </c>
      <c r="AS62" s="141">
        <f t="shared" si="22"/>
        <v>0</v>
      </c>
      <c r="AT62" s="141">
        <f t="shared" si="22"/>
        <v>0</v>
      </c>
      <c r="AU62" s="141">
        <f t="shared" si="22"/>
        <v>0</v>
      </c>
      <c r="AV62" s="141">
        <f t="shared" si="22"/>
        <v>0</v>
      </c>
      <c r="AW62" s="141">
        <f t="shared" si="22"/>
        <v>1</v>
      </c>
      <c r="AX62" s="141">
        <f t="shared" si="22"/>
        <v>0.33333333333333331</v>
      </c>
      <c r="AY62" s="141">
        <f t="shared" si="19"/>
        <v>2.3333333333333335</v>
      </c>
      <c r="AZ62" s="22" t="s">
        <v>176</v>
      </c>
    </row>
    <row r="63" spans="1:52">
      <c r="A63" s="141" t="s">
        <v>213</v>
      </c>
      <c r="B63" s="141">
        <f t="shared" si="26"/>
        <v>0</v>
      </c>
      <c r="C63" s="141">
        <f t="shared" si="26"/>
        <v>0</v>
      </c>
      <c r="D63" s="141">
        <f t="shared" si="26"/>
        <v>0</v>
      </c>
      <c r="E63" s="141">
        <f t="shared" si="26"/>
        <v>0</v>
      </c>
      <c r="F63" s="141">
        <f t="shared" si="26"/>
        <v>0</v>
      </c>
      <c r="G63" s="141">
        <f t="shared" si="26"/>
        <v>0</v>
      </c>
      <c r="H63" s="141">
        <f t="shared" si="26"/>
        <v>0</v>
      </c>
      <c r="I63" s="141">
        <f t="shared" si="26"/>
        <v>0</v>
      </c>
      <c r="J63" s="141">
        <f t="shared" si="26"/>
        <v>0</v>
      </c>
      <c r="K63" s="141">
        <f t="shared" si="26"/>
        <v>0</v>
      </c>
      <c r="L63" s="141">
        <f t="shared" si="26"/>
        <v>0</v>
      </c>
      <c r="M63" s="141">
        <f t="shared" si="26"/>
        <v>0</v>
      </c>
      <c r="N63" s="141">
        <f t="shared" si="26"/>
        <v>0</v>
      </c>
      <c r="O63" s="141">
        <f t="shared" si="26"/>
        <v>0</v>
      </c>
      <c r="P63" s="141">
        <f t="shared" si="26"/>
        <v>0</v>
      </c>
      <c r="Q63" s="141">
        <f t="shared" si="26"/>
        <v>0</v>
      </c>
      <c r="R63" s="141">
        <f t="shared" si="26"/>
        <v>0</v>
      </c>
      <c r="S63" s="141">
        <f t="shared" si="26"/>
        <v>0</v>
      </c>
      <c r="T63" s="141">
        <f t="shared" si="26"/>
        <v>0</v>
      </c>
      <c r="U63" s="141">
        <f t="shared" si="26"/>
        <v>0</v>
      </c>
      <c r="V63" s="141">
        <f t="shared" si="26"/>
        <v>1</v>
      </c>
      <c r="W63" s="141">
        <f t="shared" si="26"/>
        <v>0</v>
      </c>
      <c r="X63" s="141">
        <f t="shared" si="26"/>
        <v>0</v>
      </c>
      <c r="Y63" s="141">
        <f t="shared" si="26"/>
        <v>0</v>
      </c>
      <c r="AA63" s="141">
        <f t="shared" si="24"/>
        <v>0</v>
      </c>
      <c r="AB63" s="141">
        <f t="shared" si="24"/>
        <v>0</v>
      </c>
      <c r="AC63" s="141">
        <f t="shared" si="24"/>
        <v>0</v>
      </c>
      <c r="AD63" s="141">
        <f t="shared" si="24"/>
        <v>0</v>
      </c>
      <c r="AE63" s="141">
        <f t="shared" si="24"/>
        <v>0</v>
      </c>
      <c r="AF63" s="141">
        <f t="shared" si="24"/>
        <v>0</v>
      </c>
      <c r="AG63" s="141">
        <f t="shared" si="24"/>
        <v>0</v>
      </c>
      <c r="AH63" s="141">
        <f t="shared" si="24"/>
        <v>0</v>
      </c>
      <c r="AI63" s="141">
        <f t="shared" si="24"/>
        <v>0</v>
      </c>
      <c r="AJ63" s="141">
        <f t="shared" si="24"/>
        <v>0</v>
      </c>
      <c r="AK63" s="141">
        <f t="shared" si="24"/>
        <v>0</v>
      </c>
      <c r="AL63" s="141">
        <f t="shared" si="24"/>
        <v>0</v>
      </c>
      <c r="AM63" s="141">
        <f t="shared" si="24"/>
        <v>0</v>
      </c>
      <c r="AN63" s="141">
        <f t="shared" si="24"/>
        <v>0</v>
      </c>
      <c r="AO63" s="141">
        <f t="shared" si="24"/>
        <v>0</v>
      </c>
      <c r="AP63" s="141">
        <f t="shared" si="22"/>
        <v>0</v>
      </c>
      <c r="AQ63" s="141">
        <f t="shared" si="22"/>
        <v>0</v>
      </c>
      <c r="AR63" s="141">
        <f t="shared" si="22"/>
        <v>0</v>
      </c>
      <c r="AS63" s="141">
        <f t="shared" si="22"/>
        <v>0</v>
      </c>
      <c r="AT63" s="141">
        <f t="shared" si="22"/>
        <v>0</v>
      </c>
      <c r="AU63" s="141">
        <f t="shared" si="22"/>
        <v>1</v>
      </c>
      <c r="AV63" s="141">
        <f t="shared" si="22"/>
        <v>0</v>
      </c>
      <c r="AW63" s="141">
        <f t="shared" si="22"/>
        <v>0</v>
      </c>
      <c r="AX63" s="141">
        <f t="shared" si="22"/>
        <v>0</v>
      </c>
      <c r="AY63" s="141">
        <f t="shared" si="19"/>
        <v>1</v>
      </c>
      <c r="AZ63" s="22" t="s">
        <v>176</v>
      </c>
    </row>
    <row r="64" spans="1:52">
      <c r="A64" s="141" t="s">
        <v>214</v>
      </c>
      <c r="B64" s="141">
        <f t="shared" si="26"/>
        <v>0</v>
      </c>
      <c r="C64" s="141">
        <f t="shared" si="26"/>
        <v>0</v>
      </c>
      <c r="D64" s="141">
        <f t="shared" si="26"/>
        <v>0</v>
      </c>
      <c r="E64" s="141">
        <f t="shared" si="26"/>
        <v>0</v>
      </c>
      <c r="F64" s="141">
        <f t="shared" si="26"/>
        <v>0</v>
      </c>
      <c r="G64" s="141">
        <f t="shared" si="26"/>
        <v>0</v>
      </c>
      <c r="H64" s="141">
        <f t="shared" si="26"/>
        <v>0</v>
      </c>
      <c r="I64" s="141">
        <f t="shared" si="26"/>
        <v>0</v>
      </c>
      <c r="J64" s="141">
        <f t="shared" si="26"/>
        <v>0</v>
      </c>
      <c r="K64" s="141">
        <f t="shared" si="26"/>
        <v>0</v>
      </c>
      <c r="L64" s="141">
        <f t="shared" si="26"/>
        <v>0</v>
      </c>
      <c r="M64" s="141">
        <f t="shared" si="26"/>
        <v>0</v>
      </c>
      <c r="N64" s="141">
        <f t="shared" si="26"/>
        <v>0</v>
      </c>
      <c r="O64" s="141">
        <f t="shared" si="26"/>
        <v>0</v>
      </c>
      <c r="P64" s="141">
        <f t="shared" si="26"/>
        <v>0</v>
      </c>
      <c r="Q64" s="141">
        <f t="shared" si="26"/>
        <v>0</v>
      </c>
      <c r="R64" s="141">
        <f t="shared" si="26"/>
        <v>0</v>
      </c>
      <c r="S64" s="141">
        <f t="shared" si="26"/>
        <v>0</v>
      </c>
      <c r="T64" s="141">
        <f t="shared" si="26"/>
        <v>0</v>
      </c>
      <c r="U64" s="141">
        <f t="shared" si="26"/>
        <v>0</v>
      </c>
      <c r="V64" s="141">
        <f t="shared" si="26"/>
        <v>0</v>
      </c>
      <c r="W64" s="141">
        <f t="shared" si="26"/>
        <v>0</v>
      </c>
      <c r="X64" s="141">
        <f t="shared" si="26"/>
        <v>1</v>
      </c>
      <c r="Y64" s="141">
        <f t="shared" si="26"/>
        <v>0</v>
      </c>
      <c r="AA64" s="141">
        <f t="shared" si="24"/>
        <v>0</v>
      </c>
      <c r="AB64" s="141">
        <f t="shared" si="24"/>
        <v>0</v>
      </c>
      <c r="AC64" s="141">
        <f t="shared" si="24"/>
        <v>0</v>
      </c>
      <c r="AD64" s="141">
        <f t="shared" si="24"/>
        <v>0</v>
      </c>
      <c r="AE64" s="141">
        <f t="shared" si="24"/>
        <v>0</v>
      </c>
      <c r="AF64" s="141">
        <f t="shared" si="24"/>
        <v>0</v>
      </c>
      <c r="AG64" s="141">
        <f t="shared" si="24"/>
        <v>0</v>
      </c>
      <c r="AH64" s="141">
        <f t="shared" si="24"/>
        <v>0</v>
      </c>
      <c r="AI64" s="141">
        <f t="shared" si="24"/>
        <v>0</v>
      </c>
      <c r="AJ64" s="141">
        <f t="shared" si="24"/>
        <v>0</v>
      </c>
      <c r="AK64" s="141">
        <f t="shared" si="24"/>
        <v>0</v>
      </c>
      <c r="AL64" s="141">
        <f t="shared" si="24"/>
        <v>0</v>
      </c>
      <c r="AM64" s="141">
        <f t="shared" si="24"/>
        <v>0</v>
      </c>
      <c r="AN64" s="141">
        <f t="shared" si="24"/>
        <v>0</v>
      </c>
      <c r="AO64" s="141">
        <f t="shared" si="24"/>
        <v>0</v>
      </c>
      <c r="AP64" s="141">
        <f t="shared" si="24"/>
        <v>0</v>
      </c>
      <c r="AQ64" s="141">
        <f t="shared" ref="AQ64:AX68" si="27">IF(R64=0,0,R64/AQ31)</f>
        <v>0</v>
      </c>
      <c r="AR64" s="141">
        <f t="shared" si="27"/>
        <v>0</v>
      </c>
      <c r="AS64" s="141">
        <f t="shared" si="27"/>
        <v>0</v>
      </c>
      <c r="AT64" s="141">
        <f t="shared" si="27"/>
        <v>0</v>
      </c>
      <c r="AU64" s="141">
        <f t="shared" si="27"/>
        <v>0</v>
      </c>
      <c r="AV64" s="141">
        <f t="shared" si="27"/>
        <v>0</v>
      </c>
      <c r="AW64" s="141">
        <f t="shared" si="27"/>
        <v>1</v>
      </c>
      <c r="AX64" s="141">
        <f t="shared" si="27"/>
        <v>0</v>
      </c>
      <c r="AY64" s="141">
        <f t="shared" si="19"/>
        <v>1</v>
      </c>
      <c r="AZ64" s="22" t="s">
        <v>176</v>
      </c>
    </row>
    <row r="65" spans="1:52">
      <c r="A65" s="141" t="s">
        <v>215</v>
      </c>
      <c r="B65" s="141">
        <f t="shared" si="26"/>
        <v>0</v>
      </c>
      <c r="C65" s="141">
        <f t="shared" si="26"/>
        <v>0</v>
      </c>
      <c r="D65" s="141">
        <f t="shared" si="26"/>
        <v>0</v>
      </c>
      <c r="E65" s="141">
        <f t="shared" si="26"/>
        <v>0</v>
      </c>
      <c r="F65" s="141">
        <f t="shared" si="26"/>
        <v>0</v>
      </c>
      <c r="G65" s="141">
        <f t="shared" si="26"/>
        <v>0</v>
      </c>
      <c r="H65" s="141">
        <f t="shared" si="26"/>
        <v>0</v>
      </c>
      <c r="I65" s="141">
        <f t="shared" si="26"/>
        <v>0</v>
      </c>
      <c r="J65" s="141">
        <f t="shared" si="26"/>
        <v>0</v>
      </c>
      <c r="K65" s="141">
        <f t="shared" si="26"/>
        <v>0</v>
      </c>
      <c r="L65" s="141">
        <f t="shared" si="26"/>
        <v>0</v>
      </c>
      <c r="M65" s="141">
        <f t="shared" si="26"/>
        <v>1</v>
      </c>
      <c r="N65" s="141">
        <f t="shared" si="26"/>
        <v>0</v>
      </c>
      <c r="O65" s="141">
        <f t="shared" si="26"/>
        <v>0</v>
      </c>
      <c r="P65" s="141">
        <f t="shared" si="26"/>
        <v>0</v>
      </c>
      <c r="Q65" s="141">
        <f t="shared" si="26"/>
        <v>0</v>
      </c>
      <c r="R65" s="141">
        <f t="shared" si="26"/>
        <v>0</v>
      </c>
      <c r="S65" s="141">
        <f t="shared" si="26"/>
        <v>0</v>
      </c>
      <c r="T65" s="141">
        <f t="shared" si="26"/>
        <v>0</v>
      </c>
      <c r="U65" s="141">
        <f t="shared" si="26"/>
        <v>1</v>
      </c>
      <c r="V65" s="141">
        <f t="shared" si="26"/>
        <v>1</v>
      </c>
      <c r="W65" s="141">
        <f t="shared" si="26"/>
        <v>1</v>
      </c>
      <c r="X65" s="141">
        <f t="shared" si="26"/>
        <v>0</v>
      </c>
      <c r="Y65" s="141">
        <f t="shared" si="26"/>
        <v>1</v>
      </c>
      <c r="AA65" s="141">
        <f t="shared" ref="AA65:AP68" si="28">IF(B65=0,0,B65/AA32)</f>
        <v>0</v>
      </c>
      <c r="AB65" s="141">
        <f t="shared" si="28"/>
        <v>0</v>
      </c>
      <c r="AC65" s="141">
        <f t="shared" si="28"/>
        <v>0</v>
      </c>
      <c r="AD65" s="141">
        <f t="shared" si="28"/>
        <v>0</v>
      </c>
      <c r="AE65" s="141">
        <f t="shared" si="28"/>
        <v>0</v>
      </c>
      <c r="AF65" s="141">
        <f t="shared" si="28"/>
        <v>0</v>
      </c>
      <c r="AG65" s="141">
        <f t="shared" si="28"/>
        <v>0</v>
      </c>
      <c r="AH65" s="141">
        <f t="shared" si="28"/>
        <v>0</v>
      </c>
      <c r="AI65" s="141">
        <f t="shared" si="28"/>
        <v>0</v>
      </c>
      <c r="AJ65" s="141">
        <f t="shared" si="28"/>
        <v>0</v>
      </c>
      <c r="AK65" s="141">
        <f t="shared" si="28"/>
        <v>0</v>
      </c>
      <c r="AL65" s="141">
        <f t="shared" si="28"/>
        <v>1</v>
      </c>
      <c r="AM65" s="141">
        <f t="shared" si="28"/>
        <v>0</v>
      </c>
      <c r="AN65" s="141">
        <f t="shared" si="28"/>
        <v>0</v>
      </c>
      <c r="AO65" s="141">
        <f t="shared" si="28"/>
        <v>0</v>
      </c>
      <c r="AP65" s="141">
        <f t="shared" si="28"/>
        <v>0</v>
      </c>
      <c r="AQ65" s="141">
        <f t="shared" si="27"/>
        <v>0</v>
      </c>
      <c r="AR65" s="141">
        <f t="shared" si="27"/>
        <v>0</v>
      </c>
      <c r="AS65" s="141">
        <f t="shared" si="27"/>
        <v>0</v>
      </c>
      <c r="AT65" s="141">
        <f t="shared" si="27"/>
        <v>1</v>
      </c>
      <c r="AU65" s="141">
        <f t="shared" si="27"/>
        <v>1</v>
      </c>
      <c r="AV65" s="141">
        <f t="shared" si="27"/>
        <v>1</v>
      </c>
      <c r="AW65" s="141">
        <f t="shared" si="27"/>
        <v>0</v>
      </c>
      <c r="AX65" s="141">
        <f t="shared" si="27"/>
        <v>0.5</v>
      </c>
      <c r="AY65" s="141">
        <f t="shared" si="19"/>
        <v>4.5</v>
      </c>
      <c r="AZ65" s="22" t="s">
        <v>176</v>
      </c>
    </row>
    <row r="66" spans="1:52">
      <c r="A66" s="141" t="s">
        <v>216</v>
      </c>
      <c r="B66" s="141">
        <f t="shared" si="26"/>
        <v>0</v>
      </c>
      <c r="C66" s="141">
        <f t="shared" si="26"/>
        <v>0</v>
      </c>
      <c r="D66" s="141">
        <f t="shared" si="26"/>
        <v>0</v>
      </c>
      <c r="E66" s="141">
        <f t="shared" si="26"/>
        <v>0</v>
      </c>
      <c r="F66" s="141">
        <f t="shared" si="26"/>
        <v>0</v>
      </c>
      <c r="G66" s="141">
        <f t="shared" si="26"/>
        <v>0</v>
      </c>
      <c r="H66" s="141">
        <f t="shared" si="26"/>
        <v>0</v>
      </c>
      <c r="I66" s="141">
        <f t="shared" si="26"/>
        <v>1</v>
      </c>
      <c r="J66" s="141">
        <f t="shared" si="26"/>
        <v>1</v>
      </c>
      <c r="K66" s="141">
        <f t="shared" si="26"/>
        <v>1</v>
      </c>
      <c r="L66" s="141">
        <f t="shared" si="26"/>
        <v>0</v>
      </c>
      <c r="M66" s="141">
        <f t="shared" si="26"/>
        <v>0</v>
      </c>
      <c r="N66" s="141">
        <f t="shared" si="26"/>
        <v>1</v>
      </c>
      <c r="O66" s="141">
        <f t="shared" si="26"/>
        <v>0</v>
      </c>
      <c r="P66" s="141">
        <f t="shared" si="26"/>
        <v>0</v>
      </c>
      <c r="Q66" s="141">
        <f t="shared" si="26"/>
        <v>0</v>
      </c>
      <c r="R66" s="141">
        <f t="shared" si="26"/>
        <v>0</v>
      </c>
      <c r="S66" s="141">
        <f t="shared" si="26"/>
        <v>0</v>
      </c>
      <c r="T66" s="141">
        <f t="shared" si="26"/>
        <v>0</v>
      </c>
      <c r="U66" s="141">
        <f t="shared" si="26"/>
        <v>0</v>
      </c>
      <c r="V66" s="141">
        <f t="shared" si="26"/>
        <v>0</v>
      </c>
      <c r="W66" s="141">
        <f t="shared" si="26"/>
        <v>0</v>
      </c>
      <c r="X66" s="141">
        <f t="shared" si="26"/>
        <v>0</v>
      </c>
      <c r="Y66" s="141">
        <f t="shared" si="26"/>
        <v>0</v>
      </c>
      <c r="AA66" s="141">
        <f t="shared" si="28"/>
        <v>0</v>
      </c>
      <c r="AB66" s="141">
        <f t="shared" si="28"/>
        <v>0</v>
      </c>
      <c r="AC66" s="141">
        <f t="shared" si="28"/>
        <v>0</v>
      </c>
      <c r="AD66" s="141">
        <f t="shared" si="28"/>
        <v>0</v>
      </c>
      <c r="AE66" s="141">
        <f t="shared" si="28"/>
        <v>0</v>
      </c>
      <c r="AF66" s="141">
        <f t="shared" si="28"/>
        <v>0</v>
      </c>
      <c r="AG66" s="141">
        <f t="shared" si="28"/>
        <v>0</v>
      </c>
      <c r="AH66" s="141">
        <f t="shared" si="28"/>
        <v>1</v>
      </c>
      <c r="AI66" s="141">
        <f t="shared" si="28"/>
        <v>0.5</v>
      </c>
      <c r="AJ66" s="141">
        <f t="shared" si="28"/>
        <v>1</v>
      </c>
      <c r="AK66" s="141">
        <f t="shared" si="28"/>
        <v>0</v>
      </c>
      <c r="AL66" s="141">
        <f t="shared" si="28"/>
        <v>0</v>
      </c>
      <c r="AM66" s="141">
        <f t="shared" si="28"/>
        <v>1</v>
      </c>
      <c r="AN66" s="141">
        <f t="shared" si="28"/>
        <v>0</v>
      </c>
      <c r="AO66" s="141">
        <f t="shared" si="28"/>
        <v>0</v>
      </c>
      <c r="AP66" s="141">
        <f t="shared" si="28"/>
        <v>0</v>
      </c>
      <c r="AQ66" s="141">
        <f t="shared" si="27"/>
        <v>0</v>
      </c>
      <c r="AR66" s="141">
        <f t="shared" si="27"/>
        <v>0</v>
      </c>
      <c r="AS66" s="141">
        <f t="shared" si="27"/>
        <v>0</v>
      </c>
      <c r="AT66" s="141">
        <f t="shared" si="27"/>
        <v>0</v>
      </c>
      <c r="AU66" s="141">
        <f t="shared" si="27"/>
        <v>0</v>
      </c>
      <c r="AV66" s="141">
        <f t="shared" si="27"/>
        <v>0</v>
      </c>
      <c r="AW66" s="141">
        <f t="shared" si="27"/>
        <v>0</v>
      </c>
      <c r="AX66" s="141">
        <f t="shared" si="27"/>
        <v>0</v>
      </c>
      <c r="AY66" s="141">
        <f t="shared" si="19"/>
        <v>3.5</v>
      </c>
      <c r="AZ66" s="22" t="s">
        <v>176</v>
      </c>
    </row>
    <row r="67" spans="1:52">
      <c r="A67" s="141" t="s">
        <v>217</v>
      </c>
      <c r="B67" s="141">
        <f t="shared" si="26"/>
        <v>0</v>
      </c>
      <c r="C67" s="141">
        <f t="shared" si="26"/>
        <v>0</v>
      </c>
      <c r="D67" s="141">
        <f t="shared" si="26"/>
        <v>0</v>
      </c>
      <c r="E67" s="141">
        <f t="shared" si="26"/>
        <v>0</v>
      </c>
      <c r="F67" s="141">
        <f t="shared" si="26"/>
        <v>0</v>
      </c>
      <c r="G67" s="141">
        <f t="shared" si="26"/>
        <v>0</v>
      </c>
      <c r="H67" s="141">
        <f t="shared" si="26"/>
        <v>0</v>
      </c>
      <c r="I67" s="141">
        <f t="shared" si="26"/>
        <v>1</v>
      </c>
      <c r="J67" s="141">
        <f t="shared" si="26"/>
        <v>0</v>
      </c>
      <c r="K67" s="141">
        <f t="shared" si="26"/>
        <v>1</v>
      </c>
      <c r="L67" s="141">
        <f t="shared" si="26"/>
        <v>1</v>
      </c>
      <c r="M67" s="141">
        <f t="shared" si="26"/>
        <v>1</v>
      </c>
      <c r="N67" s="141">
        <f t="shared" si="26"/>
        <v>0</v>
      </c>
      <c r="O67" s="141">
        <f t="shared" si="26"/>
        <v>0</v>
      </c>
      <c r="P67" s="141">
        <f t="shared" si="26"/>
        <v>0</v>
      </c>
      <c r="Q67" s="141">
        <f t="shared" si="26"/>
        <v>0</v>
      </c>
      <c r="R67" s="141">
        <f t="shared" si="26"/>
        <v>0</v>
      </c>
      <c r="S67" s="141">
        <f t="shared" si="26"/>
        <v>0</v>
      </c>
      <c r="T67" s="141">
        <f t="shared" si="26"/>
        <v>0</v>
      </c>
      <c r="U67" s="141">
        <f t="shared" si="26"/>
        <v>0</v>
      </c>
      <c r="V67" s="141">
        <f t="shared" si="26"/>
        <v>1</v>
      </c>
      <c r="W67" s="141">
        <f t="shared" si="26"/>
        <v>1</v>
      </c>
      <c r="X67" s="141">
        <f t="shared" si="26"/>
        <v>0</v>
      </c>
      <c r="Y67" s="141">
        <f t="shared" si="26"/>
        <v>0</v>
      </c>
      <c r="AA67" s="141">
        <f t="shared" si="28"/>
        <v>0</v>
      </c>
      <c r="AB67" s="141">
        <f t="shared" si="28"/>
        <v>0</v>
      </c>
      <c r="AC67" s="141">
        <f t="shared" si="28"/>
        <v>0</v>
      </c>
      <c r="AD67" s="141">
        <f t="shared" si="28"/>
        <v>0</v>
      </c>
      <c r="AE67" s="141">
        <f t="shared" si="28"/>
        <v>0</v>
      </c>
      <c r="AF67" s="141">
        <f t="shared" si="28"/>
        <v>0</v>
      </c>
      <c r="AG67" s="141">
        <f t="shared" si="28"/>
        <v>0</v>
      </c>
      <c r="AH67" s="141">
        <f t="shared" si="28"/>
        <v>1</v>
      </c>
      <c r="AI67" s="141">
        <f t="shared" si="28"/>
        <v>0</v>
      </c>
      <c r="AJ67" s="141">
        <f t="shared" si="28"/>
        <v>1</v>
      </c>
      <c r="AK67" s="141">
        <f t="shared" si="28"/>
        <v>1</v>
      </c>
      <c r="AL67" s="141">
        <f t="shared" si="28"/>
        <v>1</v>
      </c>
      <c r="AM67" s="141">
        <f t="shared" si="28"/>
        <v>0</v>
      </c>
      <c r="AN67" s="141">
        <f t="shared" si="28"/>
        <v>0</v>
      </c>
      <c r="AO67" s="141">
        <f t="shared" si="28"/>
        <v>0</v>
      </c>
      <c r="AP67" s="141">
        <f t="shared" si="28"/>
        <v>0</v>
      </c>
      <c r="AQ67" s="141">
        <f t="shared" si="27"/>
        <v>0</v>
      </c>
      <c r="AR67" s="141">
        <f t="shared" si="27"/>
        <v>0</v>
      </c>
      <c r="AS67" s="141">
        <f t="shared" si="27"/>
        <v>0</v>
      </c>
      <c r="AT67" s="141">
        <f t="shared" si="27"/>
        <v>0</v>
      </c>
      <c r="AU67" s="141">
        <f t="shared" si="27"/>
        <v>1</v>
      </c>
      <c r="AV67" s="141">
        <f t="shared" si="27"/>
        <v>1</v>
      </c>
      <c r="AW67" s="141">
        <f t="shared" si="27"/>
        <v>0</v>
      </c>
      <c r="AX67" s="141">
        <f t="shared" si="27"/>
        <v>0</v>
      </c>
      <c r="AY67" s="141">
        <f t="shared" si="19"/>
        <v>6</v>
      </c>
      <c r="AZ67" s="22" t="s">
        <v>176</v>
      </c>
    </row>
    <row r="68" spans="1:52">
      <c r="A68" s="141" t="s">
        <v>218</v>
      </c>
      <c r="B68" s="141">
        <f>IF(IFERROR(FIND($A$37,B35,1),0)=0,0,1)</f>
        <v>0</v>
      </c>
      <c r="C68" s="141">
        <f t="shared" si="26"/>
        <v>0</v>
      </c>
      <c r="D68" s="141">
        <f t="shared" si="26"/>
        <v>0</v>
      </c>
      <c r="E68" s="141">
        <f t="shared" si="26"/>
        <v>0</v>
      </c>
      <c r="F68" s="141">
        <f t="shared" si="26"/>
        <v>0</v>
      </c>
      <c r="G68" s="141">
        <f t="shared" si="26"/>
        <v>0</v>
      </c>
      <c r="H68" s="141">
        <f t="shared" si="26"/>
        <v>0</v>
      </c>
      <c r="I68" s="141">
        <f t="shared" si="26"/>
        <v>0</v>
      </c>
      <c r="J68" s="141">
        <f t="shared" si="26"/>
        <v>0</v>
      </c>
      <c r="K68" s="141">
        <f t="shared" si="26"/>
        <v>0</v>
      </c>
      <c r="L68" s="141">
        <f t="shared" si="26"/>
        <v>0</v>
      </c>
      <c r="M68" s="141">
        <f t="shared" si="26"/>
        <v>0</v>
      </c>
      <c r="N68" s="141">
        <f t="shared" si="26"/>
        <v>0</v>
      </c>
      <c r="O68" s="141">
        <f t="shared" si="26"/>
        <v>0</v>
      </c>
      <c r="P68" s="141">
        <f t="shared" si="26"/>
        <v>0</v>
      </c>
      <c r="Q68" s="141">
        <f t="shared" si="26"/>
        <v>0</v>
      </c>
      <c r="R68" s="141">
        <f t="shared" si="26"/>
        <v>0</v>
      </c>
      <c r="S68" s="141">
        <f t="shared" si="26"/>
        <v>0</v>
      </c>
      <c r="T68" s="141">
        <f t="shared" si="26"/>
        <v>0</v>
      </c>
      <c r="U68" s="141">
        <f t="shared" si="26"/>
        <v>0</v>
      </c>
      <c r="V68" s="141">
        <f t="shared" si="26"/>
        <v>0</v>
      </c>
      <c r="W68" s="141">
        <f t="shared" si="26"/>
        <v>0</v>
      </c>
      <c r="X68" s="141">
        <f t="shared" si="26"/>
        <v>0</v>
      </c>
      <c r="Y68" s="141">
        <f t="shared" si="26"/>
        <v>0</v>
      </c>
      <c r="AA68" s="141">
        <f t="shared" si="28"/>
        <v>0</v>
      </c>
      <c r="AB68" s="141">
        <f t="shared" si="28"/>
        <v>0</v>
      </c>
      <c r="AC68" s="141">
        <f t="shared" si="28"/>
        <v>0</v>
      </c>
      <c r="AD68" s="141">
        <f t="shared" si="28"/>
        <v>0</v>
      </c>
      <c r="AE68" s="141">
        <f t="shared" si="28"/>
        <v>0</v>
      </c>
      <c r="AF68" s="141">
        <f t="shared" si="28"/>
        <v>0</v>
      </c>
      <c r="AG68" s="141">
        <f t="shared" si="28"/>
        <v>0</v>
      </c>
      <c r="AH68" s="141">
        <f t="shared" si="28"/>
        <v>0</v>
      </c>
      <c r="AI68" s="141">
        <f t="shared" si="28"/>
        <v>0</v>
      </c>
      <c r="AJ68" s="141">
        <f t="shared" si="28"/>
        <v>0</v>
      </c>
      <c r="AK68" s="141">
        <f t="shared" si="28"/>
        <v>0</v>
      </c>
      <c r="AL68" s="141">
        <f t="shared" si="28"/>
        <v>0</v>
      </c>
      <c r="AM68" s="141">
        <f t="shared" si="28"/>
        <v>0</v>
      </c>
      <c r="AN68" s="141">
        <f t="shared" si="28"/>
        <v>0</v>
      </c>
      <c r="AO68" s="141">
        <f t="shared" si="28"/>
        <v>0</v>
      </c>
      <c r="AP68" s="141">
        <f t="shared" si="28"/>
        <v>0</v>
      </c>
      <c r="AQ68" s="141">
        <f t="shared" si="27"/>
        <v>0</v>
      </c>
      <c r="AR68" s="141">
        <f t="shared" si="27"/>
        <v>0</v>
      </c>
      <c r="AS68" s="141">
        <f t="shared" si="27"/>
        <v>0</v>
      </c>
      <c r="AT68" s="141">
        <f t="shared" si="27"/>
        <v>0</v>
      </c>
      <c r="AU68" s="141">
        <f t="shared" si="27"/>
        <v>0</v>
      </c>
      <c r="AV68" s="141">
        <f t="shared" si="27"/>
        <v>0</v>
      </c>
      <c r="AW68" s="141">
        <f t="shared" si="27"/>
        <v>0</v>
      </c>
      <c r="AX68" s="141">
        <f t="shared" si="27"/>
        <v>0</v>
      </c>
      <c r="AY68" s="141">
        <f t="shared" si="19"/>
        <v>0</v>
      </c>
      <c r="AZ68" s="22" t="s">
        <v>176</v>
      </c>
    </row>
    <row r="70" spans="1:52">
      <c r="A70" s="158" t="s">
        <v>177</v>
      </c>
    </row>
    <row r="71" spans="1:52">
      <c r="A71" s="141" t="s">
        <v>188</v>
      </c>
      <c r="B71" s="141">
        <f t="shared" ref="B71:Y81" si="29">IF(IFERROR(FIND($A$70,B5,1),0)=0,0,1)</f>
        <v>0</v>
      </c>
      <c r="C71" s="141">
        <f t="shared" si="29"/>
        <v>0</v>
      </c>
      <c r="D71" s="141">
        <f t="shared" si="29"/>
        <v>0</v>
      </c>
      <c r="E71" s="141">
        <f t="shared" si="29"/>
        <v>0</v>
      </c>
      <c r="F71" s="141">
        <f t="shared" si="29"/>
        <v>0</v>
      </c>
      <c r="G71" s="141">
        <f t="shared" si="29"/>
        <v>0</v>
      </c>
      <c r="H71" s="141">
        <f t="shared" si="29"/>
        <v>0</v>
      </c>
      <c r="I71" s="141">
        <f t="shared" si="29"/>
        <v>0</v>
      </c>
      <c r="J71" s="141">
        <f t="shared" si="29"/>
        <v>0</v>
      </c>
      <c r="K71" s="141">
        <f t="shared" si="29"/>
        <v>0</v>
      </c>
      <c r="L71" s="141">
        <f t="shared" si="29"/>
        <v>0</v>
      </c>
      <c r="M71" s="141">
        <f t="shared" si="29"/>
        <v>0</v>
      </c>
      <c r="N71" s="141">
        <f t="shared" si="29"/>
        <v>0</v>
      </c>
      <c r="O71" s="141">
        <f t="shared" si="29"/>
        <v>0</v>
      </c>
      <c r="P71" s="141">
        <f t="shared" si="29"/>
        <v>0</v>
      </c>
      <c r="Q71" s="141">
        <f t="shared" si="29"/>
        <v>0</v>
      </c>
      <c r="R71" s="141">
        <f t="shared" si="29"/>
        <v>0</v>
      </c>
      <c r="S71" s="141">
        <f t="shared" si="29"/>
        <v>0</v>
      </c>
      <c r="T71" s="141">
        <f t="shared" si="29"/>
        <v>0</v>
      </c>
      <c r="U71" s="141">
        <f t="shared" si="29"/>
        <v>0</v>
      </c>
      <c r="V71" s="141">
        <f t="shared" si="29"/>
        <v>0</v>
      </c>
      <c r="W71" s="141">
        <f t="shared" si="29"/>
        <v>0</v>
      </c>
      <c r="X71" s="141">
        <f t="shared" si="29"/>
        <v>0</v>
      </c>
      <c r="Y71" s="141">
        <f t="shared" si="29"/>
        <v>0</v>
      </c>
      <c r="AA71" s="141">
        <f t="shared" ref="AA71:AX81" si="30">IF(B71=0,0,B71/AA5)</f>
        <v>0</v>
      </c>
      <c r="AB71" s="141">
        <f t="shared" si="30"/>
        <v>0</v>
      </c>
      <c r="AC71" s="141">
        <f t="shared" si="30"/>
        <v>0</v>
      </c>
      <c r="AD71" s="141">
        <f t="shared" si="30"/>
        <v>0</v>
      </c>
      <c r="AE71" s="141">
        <f t="shared" si="30"/>
        <v>0</v>
      </c>
      <c r="AF71" s="141">
        <f t="shared" si="30"/>
        <v>0</v>
      </c>
      <c r="AG71" s="141">
        <f t="shared" si="30"/>
        <v>0</v>
      </c>
      <c r="AH71" s="141">
        <f t="shared" si="30"/>
        <v>0</v>
      </c>
      <c r="AI71" s="141">
        <f t="shared" si="30"/>
        <v>0</v>
      </c>
      <c r="AJ71" s="141">
        <f t="shared" si="30"/>
        <v>0</v>
      </c>
      <c r="AK71" s="141">
        <f t="shared" si="30"/>
        <v>0</v>
      </c>
      <c r="AL71" s="141">
        <f t="shared" si="30"/>
        <v>0</v>
      </c>
      <c r="AM71" s="141">
        <f t="shared" si="30"/>
        <v>0</v>
      </c>
      <c r="AN71" s="141">
        <f t="shared" si="30"/>
        <v>0</v>
      </c>
      <c r="AO71" s="141">
        <f t="shared" si="30"/>
        <v>0</v>
      </c>
      <c r="AP71" s="141">
        <f t="shared" si="30"/>
        <v>0</v>
      </c>
      <c r="AQ71" s="141">
        <f t="shared" si="30"/>
        <v>0</v>
      </c>
      <c r="AR71" s="141">
        <f t="shared" si="30"/>
        <v>0</v>
      </c>
      <c r="AS71" s="141">
        <f t="shared" si="30"/>
        <v>0</v>
      </c>
      <c r="AT71" s="141">
        <f t="shared" si="30"/>
        <v>0</v>
      </c>
      <c r="AU71" s="141">
        <f t="shared" si="30"/>
        <v>0</v>
      </c>
      <c r="AV71" s="141">
        <f t="shared" si="30"/>
        <v>0</v>
      </c>
      <c r="AW71" s="141">
        <f t="shared" si="30"/>
        <v>0</v>
      </c>
      <c r="AX71" s="141">
        <f t="shared" si="30"/>
        <v>0</v>
      </c>
      <c r="AY71" s="141">
        <f t="shared" ref="AY71:AY101" si="31">SUM(AA71:AX71)</f>
        <v>0</v>
      </c>
      <c r="AZ71" s="22" t="s">
        <v>177</v>
      </c>
    </row>
    <row r="72" spans="1:52">
      <c r="A72" s="141" t="s">
        <v>189</v>
      </c>
      <c r="B72" s="141">
        <f t="shared" si="29"/>
        <v>0</v>
      </c>
      <c r="C72" s="141">
        <f t="shared" si="29"/>
        <v>0</v>
      </c>
      <c r="D72" s="141">
        <f t="shared" si="29"/>
        <v>0</v>
      </c>
      <c r="E72" s="141">
        <f t="shared" si="29"/>
        <v>0</v>
      </c>
      <c r="F72" s="141">
        <f t="shared" si="29"/>
        <v>0</v>
      </c>
      <c r="G72" s="141">
        <f t="shared" si="29"/>
        <v>0</v>
      </c>
      <c r="H72" s="141">
        <f t="shared" si="29"/>
        <v>0</v>
      </c>
      <c r="I72" s="141">
        <f t="shared" si="29"/>
        <v>0</v>
      </c>
      <c r="J72" s="141">
        <f t="shared" si="29"/>
        <v>0</v>
      </c>
      <c r="K72" s="141">
        <f t="shared" si="29"/>
        <v>0</v>
      </c>
      <c r="L72" s="141">
        <f t="shared" si="29"/>
        <v>0</v>
      </c>
      <c r="M72" s="141">
        <f t="shared" si="29"/>
        <v>0</v>
      </c>
      <c r="N72" s="141">
        <f t="shared" si="29"/>
        <v>0</v>
      </c>
      <c r="O72" s="141">
        <f t="shared" si="29"/>
        <v>0</v>
      </c>
      <c r="P72" s="141">
        <f t="shared" si="29"/>
        <v>0</v>
      </c>
      <c r="Q72" s="141">
        <f t="shared" si="29"/>
        <v>0</v>
      </c>
      <c r="R72" s="141">
        <f t="shared" si="29"/>
        <v>0</v>
      </c>
      <c r="S72" s="141">
        <f t="shared" si="29"/>
        <v>0</v>
      </c>
      <c r="T72" s="141">
        <f t="shared" si="29"/>
        <v>0</v>
      </c>
      <c r="U72" s="141">
        <f t="shared" si="29"/>
        <v>0</v>
      </c>
      <c r="V72" s="141">
        <f t="shared" si="29"/>
        <v>0</v>
      </c>
      <c r="W72" s="141">
        <f t="shared" si="29"/>
        <v>0</v>
      </c>
      <c r="X72" s="141">
        <f t="shared" si="29"/>
        <v>0</v>
      </c>
      <c r="Y72" s="141">
        <f t="shared" si="29"/>
        <v>0</v>
      </c>
      <c r="AA72" s="141">
        <f t="shared" si="30"/>
        <v>0</v>
      </c>
      <c r="AB72" s="141">
        <f t="shared" si="30"/>
        <v>0</v>
      </c>
      <c r="AC72" s="141">
        <f t="shared" si="30"/>
        <v>0</v>
      </c>
      <c r="AD72" s="141">
        <f t="shared" si="30"/>
        <v>0</v>
      </c>
      <c r="AE72" s="141">
        <f t="shared" si="30"/>
        <v>0</v>
      </c>
      <c r="AF72" s="141">
        <f t="shared" si="30"/>
        <v>0</v>
      </c>
      <c r="AG72" s="141">
        <f t="shared" si="30"/>
        <v>0</v>
      </c>
      <c r="AH72" s="141">
        <f t="shared" si="30"/>
        <v>0</v>
      </c>
      <c r="AI72" s="141">
        <f t="shared" si="30"/>
        <v>0</v>
      </c>
      <c r="AJ72" s="141">
        <f t="shared" si="30"/>
        <v>0</v>
      </c>
      <c r="AK72" s="141">
        <f t="shared" si="30"/>
        <v>0</v>
      </c>
      <c r="AL72" s="141">
        <f t="shared" si="30"/>
        <v>0</v>
      </c>
      <c r="AM72" s="141">
        <f t="shared" si="30"/>
        <v>0</v>
      </c>
      <c r="AN72" s="141">
        <f t="shared" si="30"/>
        <v>0</v>
      </c>
      <c r="AO72" s="141">
        <f t="shared" si="30"/>
        <v>0</v>
      </c>
      <c r="AP72" s="141">
        <f t="shared" si="30"/>
        <v>0</v>
      </c>
      <c r="AQ72" s="141">
        <f t="shared" si="30"/>
        <v>0</v>
      </c>
      <c r="AR72" s="141">
        <f t="shared" si="30"/>
        <v>0</v>
      </c>
      <c r="AS72" s="141">
        <f t="shared" si="30"/>
        <v>0</v>
      </c>
      <c r="AT72" s="141">
        <f t="shared" si="30"/>
        <v>0</v>
      </c>
      <c r="AU72" s="141">
        <f t="shared" si="30"/>
        <v>0</v>
      </c>
      <c r="AV72" s="141">
        <f t="shared" si="30"/>
        <v>0</v>
      </c>
      <c r="AW72" s="141">
        <f t="shared" si="30"/>
        <v>0</v>
      </c>
      <c r="AX72" s="141">
        <f t="shared" si="30"/>
        <v>0</v>
      </c>
      <c r="AY72" s="141">
        <f t="shared" si="31"/>
        <v>0</v>
      </c>
      <c r="AZ72" s="22" t="s">
        <v>177</v>
      </c>
    </row>
    <row r="73" spans="1:52">
      <c r="A73" s="141" t="s">
        <v>190</v>
      </c>
      <c r="B73" s="141">
        <f t="shared" si="29"/>
        <v>0</v>
      </c>
      <c r="C73" s="141">
        <f t="shared" si="29"/>
        <v>0</v>
      </c>
      <c r="D73" s="141">
        <f t="shared" si="29"/>
        <v>0</v>
      </c>
      <c r="E73" s="141">
        <f t="shared" si="29"/>
        <v>0</v>
      </c>
      <c r="F73" s="141">
        <f t="shared" si="29"/>
        <v>0</v>
      </c>
      <c r="G73" s="141">
        <f t="shared" si="29"/>
        <v>0</v>
      </c>
      <c r="H73" s="141">
        <f t="shared" si="29"/>
        <v>0</v>
      </c>
      <c r="I73" s="141">
        <f t="shared" si="29"/>
        <v>0</v>
      </c>
      <c r="J73" s="141">
        <f t="shared" si="29"/>
        <v>0</v>
      </c>
      <c r="K73" s="141">
        <f t="shared" si="29"/>
        <v>0</v>
      </c>
      <c r="L73" s="141">
        <f t="shared" si="29"/>
        <v>0</v>
      </c>
      <c r="M73" s="141">
        <f t="shared" si="29"/>
        <v>0</v>
      </c>
      <c r="N73" s="141">
        <f t="shared" si="29"/>
        <v>0</v>
      </c>
      <c r="O73" s="141">
        <f t="shared" si="29"/>
        <v>0</v>
      </c>
      <c r="P73" s="141">
        <f t="shared" si="29"/>
        <v>0</v>
      </c>
      <c r="Q73" s="141">
        <f t="shared" si="29"/>
        <v>0</v>
      </c>
      <c r="R73" s="141">
        <f t="shared" si="29"/>
        <v>0</v>
      </c>
      <c r="S73" s="141">
        <f t="shared" si="29"/>
        <v>0</v>
      </c>
      <c r="T73" s="141">
        <f t="shared" si="29"/>
        <v>0</v>
      </c>
      <c r="U73" s="141">
        <f t="shared" si="29"/>
        <v>0</v>
      </c>
      <c r="V73" s="141">
        <f t="shared" si="29"/>
        <v>0</v>
      </c>
      <c r="W73" s="141">
        <f t="shared" si="29"/>
        <v>0</v>
      </c>
      <c r="X73" s="141">
        <f t="shared" si="29"/>
        <v>0</v>
      </c>
      <c r="Y73" s="141">
        <f t="shared" si="29"/>
        <v>0</v>
      </c>
      <c r="AA73" s="141">
        <f t="shared" si="30"/>
        <v>0</v>
      </c>
      <c r="AB73" s="141">
        <f t="shared" si="30"/>
        <v>0</v>
      </c>
      <c r="AC73" s="141">
        <f t="shared" si="30"/>
        <v>0</v>
      </c>
      <c r="AD73" s="141">
        <f t="shared" si="30"/>
        <v>0</v>
      </c>
      <c r="AE73" s="141">
        <f t="shared" si="30"/>
        <v>0</v>
      </c>
      <c r="AF73" s="141">
        <f t="shared" si="30"/>
        <v>0</v>
      </c>
      <c r="AG73" s="141">
        <f t="shared" si="30"/>
        <v>0</v>
      </c>
      <c r="AH73" s="141">
        <f t="shared" si="30"/>
        <v>0</v>
      </c>
      <c r="AI73" s="141">
        <f t="shared" si="30"/>
        <v>0</v>
      </c>
      <c r="AJ73" s="141">
        <f t="shared" si="30"/>
        <v>0</v>
      </c>
      <c r="AK73" s="141">
        <f t="shared" si="30"/>
        <v>0</v>
      </c>
      <c r="AL73" s="141">
        <f t="shared" si="30"/>
        <v>0</v>
      </c>
      <c r="AM73" s="141">
        <f t="shared" si="30"/>
        <v>0</v>
      </c>
      <c r="AN73" s="141">
        <f t="shared" si="30"/>
        <v>0</v>
      </c>
      <c r="AO73" s="141">
        <f t="shared" si="30"/>
        <v>0</v>
      </c>
      <c r="AP73" s="141">
        <f t="shared" si="30"/>
        <v>0</v>
      </c>
      <c r="AQ73" s="141">
        <f t="shared" si="30"/>
        <v>0</v>
      </c>
      <c r="AR73" s="141">
        <f t="shared" si="30"/>
        <v>0</v>
      </c>
      <c r="AS73" s="141">
        <f t="shared" si="30"/>
        <v>0</v>
      </c>
      <c r="AT73" s="141">
        <f t="shared" si="30"/>
        <v>0</v>
      </c>
      <c r="AU73" s="141">
        <f t="shared" si="30"/>
        <v>0</v>
      </c>
      <c r="AV73" s="141">
        <f t="shared" si="30"/>
        <v>0</v>
      </c>
      <c r="AW73" s="141">
        <f t="shared" si="30"/>
        <v>0</v>
      </c>
      <c r="AX73" s="141">
        <f t="shared" si="30"/>
        <v>0</v>
      </c>
      <c r="AY73" s="141">
        <f t="shared" si="31"/>
        <v>0</v>
      </c>
      <c r="AZ73" s="22" t="s">
        <v>177</v>
      </c>
    </row>
    <row r="74" spans="1:52">
      <c r="A74" s="141" t="s">
        <v>191</v>
      </c>
      <c r="B74" s="141">
        <f t="shared" si="29"/>
        <v>0</v>
      </c>
      <c r="C74" s="141">
        <f t="shared" si="29"/>
        <v>0</v>
      </c>
      <c r="D74" s="141">
        <f t="shared" si="29"/>
        <v>0</v>
      </c>
      <c r="E74" s="141">
        <f t="shared" si="29"/>
        <v>0</v>
      </c>
      <c r="F74" s="141">
        <f t="shared" si="29"/>
        <v>0</v>
      </c>
      <c r="G74" s="141">
        <f t="shared" si="29"/>
        <v>0</v>
      </c>
      <c r="H74" s="141">
        <f t="shared" si="29"/>
        <v>0</v>
      </c>
      <c r="I74" s="141">
        <f t="shared" si="29"/>
        <v>0</v>
      </c>
      <c r="J74" s="141">
        <f t="shared" si="29"/>
        <v>0</v>
      </c>
      <c r="K74" s="141">
        <f t="shared" si="29"/>
        <v>0</v>
      </c>
      <c r="L74" s="141">
        <f t="shared" si="29"/>
        <v>0</v>
      </c>
      <c r="M74" s="141">
        <f t="shared" si="29"/>
        <v>0</v>
      </c>
      <c r="N74" s="141">
        <f t="shared" si="29"/>
        <v>0</v>
      </c>
      <c r="O74" s="141">
        <f t="shared" si="29"/>
        <v>0</v>
      </c>
      <c r="P74" s="141">
        <f t="shared" si="29"/>
        <v>0</v>
      </c>
      <c r="Q74" s="141">
        <f t="shared" si="29"/>
        <v>0</v>
      </c>
      <c r="R74" s="141">
        <f t="shared" si="29"/>
        <v>0</v>
      </c>
      <c r="S74" s="141">
        <f t="shared" si="29"/>
        <v>0</v>
      </c>
      <c r="T74" s="141">
        <f t="shared" si="29"/>
        <v>0</v>
      </c>
      <c r="U74" s="141">
        <f t="shared" si="29"/>
        <v>0</v>
      </c>
      <c r="V74" s="141">
        <f t="shared" si="29"/>
        <v>0</v>
      </c>
      <c r="W74" s="141">
        <f t="shared" si="29"/>
        <v>0</v>
      </c>
      <c r="X74" s="141">
        <f t="shared" si="29"/>
        <v>0</v>
      </c>
      <c r="Y74" s="141">
        <f t="shared" si="29"/>
        <v>0</v>
      </c>
      <c r="AA74" s="141">
        <f t="shared" si="30"/>
        <v>0</v>
      </c>
      <c r="AB74" s="141">
        <f t="shared" si="30"/>
        <v>0</v>
      </c>
      <c r="AC74" s="141">
        <f t="shared" si="30"/>
        <v>0</v>
      </c>
      <c r="AD74" s="141">
        <f t="shared" si="30"/>
        <v>0</v>
      </c>
      <c r="AE74" s="141">
        <f t="shared" si="30"/>
        <v>0</v>
      </c>
      <c r="AF74" s="141">
        <f t="shared" si="30"/>
        <v>0</v>
      </c>
      <c r="AG74" s="141">
        <f t="shared" si="30"/>
        <v>0</v>
      </c>
      <c r="AH74" s="141">
        <f t="shared" si="30"/>
        <v>0</v>
      </c>
      <c r="AI74" s="141">
        <f t="shared" si="30"/>
        <v>0</v>
      </c>
      <c r="AJ74" s="141">
        <f t="shared" si="30"/>
        <v>0</v>
      </c>
      <c r="AK74" s="141">
        <f t="shared" si="30"/>
        <v>0</v>
      </c>
      <c r="AL74" s="141">
        <f t="shared" si="30"/>
        <v>0</v>
      </c>
      <c r="AM74" s="141">
        <f t="shared" si="30"/>
        <v>0</v>
      </c>
      <c r="AN74" s="141">
        <f t="shared" si="30"/>
        <v>0</v>
      </c>
      <c r="AO74" s="141">
        <f t="shared" si="30"/>
        <v>0</v>
      </c>
      <c r="AP74" s="141">
        <f t="shared" si="30"/>
        <v>0</v>
      </c>
      <c r="AQ74" s="141">
        <f t="shared" si="30"/>
        <v>0</v>
      </c>
      <c r="AR74" s="141">
        <f t="shared" si="30"/>
        <v>0</v>
      </c>
      <c r="AS74" s="141">
        <f t="shared" si="30"/>
        <v>0</v>
      </c>
      <c r="AT74" s="141">
        <f t="shared" si="30"/>
        <v>0</v>
      </c>
      <c r="AU74" s="141">
        <f t="shared" si="30"/>
        <v>0</v>
      </c>
      <c r="AV74" s="141">
        <f t="shared" si="30"/>
        <v>0</v>
      </c>
      <c r="AW74" s="141">
        <f t="shared" si="30"/>
        <v>0</v>
      </c>
      <c r="AX74" s="141">
        <f t="shared" si="30"/>
        <v>0</v>
      </c>
      <c r="AY74" s="141">
        <f t="shared" si="31"/>
        <v>0</v>
      </c>
      <c r="AZ74" s="22" t="s">
        <v>177</v>
      </c>
    </row>
    <row r="75" spans="1:52">
      <c r="A75" s="141" t="s">
        <v>192</v>
      </c>
      <c r="B75" s="141">
        <f t="shared" si="29"/>
        <v>0</v>
      </c>
      <c r="C75" s="141">
        <f t="shared" si="29"/>
        <v>0</v>
      </c>
      <c r="D75" s="141">
        <f t="shared" si="29"/>
        <v>0</v>
      </c>
      <c r="E75" s="141">
        <f t="shared" si="29"/>
        <v>0</v>
      </c>
      <c r="F75" s="141">
        <f t="shared" si="29"/>
        <v>0</v>
      </c>
      <c r="G75" s="141">
        <f t="shared" si="29"/>
        <v>0</v>
      </c>
      <c r="H75" s="141">
        <f t="shared" si="29"/>
        <v>0</v>
      </c>
      <c r="I75" s="141">
        <f t="shared" si="29"/>
        <v>0</v>
      </c>
      <c r="J75" s="141">
        <f t="shared" si="29"/>
        <v>0</v>
      </c>
      <c r="K75" s="141">
        <f t="shared" si="29"/>
        <v>0</v>
      </c>
      <c r="L75" s="141">
        <f t="shared" si="29"/>
        <v>0</v>
      </c>
      <c r="M75" s="141">
        <f t="shared" si="29"/>
        <v>0</v>
      </c>
      <c r="N75" s="141">
        <f t="shared" si="29"/>
        <v>0</v>
      </c>
      <c r="O75" s="141">
        <f t="shared" si="29"/>
        <v>0</v>
      </c>
      <c r="P75" s="141">
        <f t="shared" si="29"/>
        <v>0</v>
      </c>
      <c r="Q75" s="141">
        <f t="shared" si="29"/>
        <v>0</v>
      </c>
      <c r="R75" s="141">
        <f t="shared" si="29"/>
        <v>0</v>
      </c>
      <c r="S75" s="141">
        <f t="shared" si="29"/>
        <v>0</v>
      </c>
      <c r="T75" s="141">
        <f t="shared" si="29"/>
        <v>0</v>
      </c>
      <c r="U75" s="141">
        <f t="shared" si="29"/>
        <v>0</v>
      </c>
      <c r="V75" s="141">
        <f t="shared" si="29"/>
        <v>0</v>
      </c>
      <c r="W75" s="141">
        <f t="shared" si="29"/>
        <v>0</v>
      </c>
      <c r="X75" s="141">
        <f t="shared" si="29"/>
        <v>0</v>
      </c>
      <c r="Y75" s="141">
        <f t="shared" si="29"/>
        <v>0</v>
      </c>
      <c r="AA75" s="141">
        <f t="shared" si="30"/>
        <v>0</v>
      </c>
      <c r="AB75" s="141">
        <f t="shared" si="30"/>
        <v>0</v>
      </c>
      <c r="AC75" s="141">
        <f t="shared" si="30"/>
        <v>0</v>
      </c>
      <c r="AD75" s="141">
        <f t="shared" si="30"/>
        <v>0</v>
      </c>
      <c r="AE75" s="141">
        <f t="shared" si="30"/>
        <v>0</v>
      </c>
      <c r="AF75" s="141">
        <f t="shared" si="30"/>
        <v>0</v>
      </c>
      <c r="AG75" s="141">
        <f t="shared" si="30"/>
        <v>0</v>
      </c>
      <c r="AH75" s="141">
        <f t="shared" si="30"/>
        <v>0</v>
      </c>
      <c r="AI75" s="141">
        <f t="shared" si="30"/>
        <v>0</v>
      </c>
      <c r="AJ75" s="141">
        <f t="shared" si="30"/>
        <v>0</v>
      </c>
      <c r="AK75" s="141">
        <f t="shared" si="30"/>
        <v>0</v>
      </c>
      <c r="AL75" s="141">
        <f t="shared" si="30"/>
        <v>0</v>
      </c>
      <c r="AM75" s="141">
        <f t="shared" si="30"/>
        <v>0</v>
      </c>
      <c r="AN75" s="141">
        <f t="shared" si="30"/>
        <v>0</v>
      </c>
      <c r="AO75" s="141">
        <f t="shared" si="30"/>
        <v>0</v>
      </c>
      <c r="AP75" s="141">
        <f t="shared" si="30"/>
        <v>0</v>
      </c>
      <c r="AQ75" s="141">
        <f t="shared" si="30"/>
        <v>0</v>
      </c>
      <c r="AR75" s="141">
        <f t="shared" si="30"/>
        <v>0</v>
      </c>
      <c r="AS75" s="141">
        <f t="shared" si="30"/>
        <v>0</v>
      </c>
      <c r="AT75" s="141">
        <f t="shared" si="30"/>
        <v>0</v>
      </c>
      <c r="AU75" s="141">
        <f t="shared" si="30"/>
        <v>0</v>
      </c>
      <c r="AV75" s="141">
        <f t="shared" si="30"/>
        <v>0</v>
      </c>
      <c r="AW75" s="141">
        <f t="shared" si="30"/>
        <v>0</v>
      </c>
      <c r="AX75" s="141">
        <f t="shared" si="30"/>
        <v>0</v>
      </c>
      <c r="AY75" s="141">
        <f t="shared" si="31"/>
        <v>0</v>
      </c>
      <c r="AZ75" s="22" t="s">
        <v>177</v>
      </c>
    </row>
    <row r="76" spans="1:52">
      <c r="A76" s="141" t="s">
        <v>193</v>
      </c>
      <c r="B76" s="141">
        <f t="shared" si="29"/>
        <v>0</v>
      </c>
      <c r="C76" s="141">
        <f t="shared" si="29"/>
        <v>0</v>
      </c>
      <c r="D76" s="141">
        <f t="shared" si="29"/>
        <v>0</v>
      </c>
      <c r="E76" s="141">
        <f t="shared" si="29"/>
        <v>0</v>
      </c>
      <c r="F76" s="141">
        <f t="shared" si="29"/>
        <v>0</v>
      </c>
      <c r="G76" s="141">
        <f t="shared" si="29"/>
        <v>0</v>
      </c>
      <c r="H76" s="141">
        <f t="shared" si="29"/>
        <v>0</v>
      </c>
      <c r="I76" s="141">
        <f t="shared" si="29"/>
        <v>0</v>
      </c>
      <c r="J76" s="141">
        <f t="shared" si="29"/>
        <v>0</v>
      </c>
      <c r="K76" s="141">
        <f t="shared" si="29"/>
        <v>0</v>
      </c>
      <c r="L76" s="141">
        <f t="shared" si="29"/>
        <v>0</v>
      </c>
      <c r="M76" s="141">
        <f t="shared" si="29"/>
        <v>0</v>
      </c>
      <c r="N76" s="141">
        <f t="shared" si="29"/>
        <v>0</v>
      </c>
      <c r="O76" s="141">
        <f t="shared" si="29"/>
        <v>0</v>
      </c>
      <c r="P76" s="141">
        <f t="shared" si="29"/>
        <v>0</v>
      </c>
      <c r="Q76" s="141">
        <f t="shared" si="29"/>
        <v>0</v>
      </c>
      <c r="R76" s="141">
        <f t="shared" si="29"/>
        <v>0</v>
      </c>
      <c r="S76" s="141">
        <f t="shared" si="29"/>
        <v>0</v>
      </c>
      <c r="T76" s="141">
        <f t="shared" si="29"/>
        <v>0</v>
      </c>
      <c r="U76" s="141">
        <f t="shared" si="29"/>
        <v>0</v>
      </c>
      <c r="V76" s="141">
        <f t="shared" si="29"/>
        <v>0</v>
      </c>
      <c r="W76" s="141">
        <f t="shared" si="29"/>
        <v>0</v>
      </c>
      <c r="X76" s="141">
        <f t="shared" si="29"/>
        <v>0</v>
      </c>
      <c r="Y76" s="141">
        <f t="shared" si="29"/>
        <v>0</v>
      </c>
      <c r="AA76" s="141">
        <f t="shared" si="30"/>
        <v>0</v>
      </c>
      <c r="AB76" s="141">
        <f t="shared" si="30"/>
        <v>0</v>
      </c>
      <c r="AC76" s="141">
        <f t="shared" si="30"/>
        <v>0</v>
      </c>
      <c r="AD76" s="141">
        <f t="shared" si="30"/>
        <v>0</v>
      </c>
      <c r="AE76" s="141">
        <f t="shared" si="30"/>
        <v>0</v>
      </c>
      <c r="AF76" s="141">
        <f t="shared" si="30"/>
        <v>0</v>
      </c>
      <c r="AG76" s="141">
        <f t="shared" si="30"/>
        <v>0</v>
      </c>
      <c r="AH76" s="141">
        <f t="shared" si="30"/>
        <v>0</v>
      </c>
      <c r="AI76" s="141">
        <f t="shared" si="30"/>
        <v>0</v>
      </c>
      <c r="AJ76" s="141">
        <f t="shared" si="30"/>
        <v>0</v>
      </c>
      <c r="AK76" s="141">
        <f t="shared" si="30"/>
        <v>0</v>
      </c>
      <c r="AL76" s="141">
        <f t="shared" si="30"/>
        <v>0</v>
      </c>
      <c r="AM76" s="141">
        <f t="shared" si="30"/>
        <v>0</v>
      </c>
      <c r="AN76" s="141">
        <f t="shared" si="30"/>
        <v>0</v>
      </c>
      <c r="AO76" s="141">
        <f t="shared" si="30"/>
        <v>0</v>
      </c>
      <c r="AP76" s="141">
        <f t="shared" si="30"/>
        <v>0</v>
      </c>
      <c r="AQ76" s="141">
        <f t="shared" si="30"/>
        <v>0</v>
      </c>
      <c r="AR76" s="141">
        <f t="shared" si="30"/>
        <v>0</v>
      </c>
      <c r="AS76" s="141">
        <f t="shared" si="30"/>
        <v>0</v>
      </c>
      <c r="AT76" s="141">
        <f t="shared" si="30"/>
        <v>0</v>
      </c>
      <c r="AU76" s="141">
        <f t="shared" si="30"/>
        <v>0</v>
      </c>
      <c r="AV76" s="141">
        <f t="shared" si="30"/>
        <v>0</v>
      </c>
      <c r="AW76" s="141">
        <f t="shared" si="30"/>
        <v>0</v>
      </c>
      <c r="AX76" s="141">
        <f t="shared" si="30"/>
        <v>0</v>
      </c>
      <c r="AY76" s="141">
        <f t="shared" si="31"/>
        <v>0</v>
      </c>
      <c r="AZ76" s="22" t="s">
        <v>177</v>
      </c>
    </row>
    <row r="77" spans="1:52">
      <c r="A77" s="141" t="s">
        <v>194</v>
      </c>
      <c r="B77" s="141">
        <f t="shared" si="29"/>
        <v>0</v>
      </c>
      <c r="C77" s="141">
        <f t="shared" si="29"/>
        <v>0</v>
      </c>
      <c r="D77" s="141">
        <f t="shared" si="29"/>
        <v>0</v>
      </c>
      <c r="E77" s="141">
        <f t="shared" si="29"/>
        <v>0</v>
      </c>
      <c r="F77" s="141">
        <f t="shared" si="29"/>
        <v>0</v>
      </c>
      <c r="G77" s="141">
        <f t="shared" si="29"/>
        <v>0</v>
      </c>
      <c r="H77" s="141">
        <f t="shared" si="29"/>
        <v>0</v>
      </c>
      <c r="I77" s="141">
        <f t="shared" si="29"/>
        <v>0</v>
      </c>
      <c r="J77" s="141">
        <f t="shared" si="29"/>
        <v>0</v>
      </c>
      <c r="K77" s="141">
        <f>IF(IFERROR(FIND($A$70,#REF!,1),0)=0,0,1)</f>
        <v>0</v>
      </c>
      <c r="L77" s="141">
        <f t="shared" si="29"/>
        <v>0</v>
      </c>
      <c r="M77" s="141">
        <f t="shared" si="29"/>
        <v>0</v>
      </c>
      <c r="N77" s="141">
        <f t="shared" si="29"/>
        <v>0</v>
      </c>
      <c r="O77" s="141">
        <f t="shared" si="29"/>
        <v>0</v>
      </c>
      <c r="P77" s="141">
        <f t="shared" si="29"/>
        <v>0</v>
      </c>
      <c r="Q77" s="141">
        <f t="shared" si="29"/>
        <v>0</v>
      </c>
      <c r="R77" s="141">
        <f t="shared" si="29"/>
        <v>0</v>
      </c>
      <c r="S77" s="141">
        <f t="shared" si="29"/>
        <v>0</v>
      </c>
      <c r="T77" s="141">
        <f t="shared" si="29"/>
        <v>0</v>
      </c>
      <c r="U77" s="141">
        <f t="shared" si="29"/>
        <v>0</v>
      </c>
      <c r="V77" s="141">
        <f t="shared" si="29"/>
        <v>0</v>
      </c>
      <c r="W77" s="141">
        <f t="shared" si="29"/>
        <v>0</v>
      </c>
      <c r="X77" s="141">
        <f t="shared" si="29"/>
        <v>0</v>
      </c>
      <c r="Y77" s="141">
        <f t="shared" si="29"/>
        <v>0</v>
      </c>
      <c r="AA77" s="141">
        <f t="shared" si="30"/>
        <v>0</v>
      </c>
      <c r="AB77" s="141">
        <f t="shared" si="30"/>
        <v>0</v>
      </c>
      <c r="AC77" s="141">
        <f t="shared" si="30"/>
        <v>0</v>
      </c>
      <c r="AD77" s="141">
        <f t="shared" si="30"/>
        <v>0</v>
      </c>
      <c r="AE77" s="141">
        <f t="shared" si="30"/>
        <v>0</v>
      </c>
      <c r="AF77" s="141">
        <f t="shared" si="30"/>
        <v>0</v>
      </c>
      <c r="AG77" s="141">
        <f t="shared" si="30"/>
        <v>0</v>
      </c>
      <c r="AH77" s="141">
        <f t="shared" si="30"/>
        <v>0</v>
      </c>
      <c r="AI77" s="141">
        <f t="shared" si="30"/>
        <v>0</v>
      </c>
      <c r="AJ77" s="141">
        <f t="shared" si="30"/>
        <v>0</v>
      </c>
      <c r="AK77" s="141">
        <f t="shared" si="30"/>
        <v>0</v>
      </c>
      <c r="AL77" s="141">
        <f t="shared" si="30"/>
        <v>0</v>
      </c>
      <c r="AM77" s="141">
        <f t="shared" si="30"/>
        <v>0</v>
      </c>
      <c r="AN77" s="141">
        <f t="shared" si="30"/>
        <v>0</v>
      </c>
      <c r="AO77" s="141">
        <f t="shared" si="30"/>
        <v>0</v>
      </c>
      <c r="AP77" s="141">
        <f t="shared" si="30"/>
        <v>0</v>
      </c>
      <c r="AQ77" s="141">
        <f t="shared" si="30"/>
        <v>0</v>
      </c>
      <c r="AR77" s="141">
        <f t="shared" si="30"/>
        <v>0</v>
      </c>
      <c r="AS77" s="141">
        <f t="shared" si="30"/>
        <v>0</v>
      </c>
      <c r="AT77" s="141">
        <f t="shared" si="30"/>
        <v>0</v>
      </c>
      <c r="AU77" s="141">
        <f t="shared" si="30"/>
        <v>0</v>
      </c>
      <c r="AV77" s="141">
        <f t="shared" si="30"/>
        <v>0</v>
      </c>
      <c r="AW77" s="141">
        <f t="shared" si="30"/>
        <v>0</v>
      </c>
      <c r="AX77" s="141">
        <f t="shared" si="30"/>
        <v>0</v>
      </c>
      <c r="AY77" s="141">
        <f t="shared" si="31"/>
        <v>0</v>
      </c>
      <c r="AZ77" s="22" t="s">
        <v>177</v>
      </c>
    </row>
    <row r="78" spans="1:52">
      <c r="A78" s="141" t="s">
        <v>195</v>
      </c>
      <c r="B78" s="141">
        <f t="shared" si="29"/>
        <v>0</v>
      </c>
      <c r="C78" s="141">
        <f t="shared" si="29"/>
        <v>0</v>
      </c>
      <c r="D78" s="141">
        <f t="shared" si="29"/>
        <v>0</v>
      </c>
      <c r="E78" s="141">
        <f t="shared" si="29"/>
        <v>0</v>
      </c>
      <c r="F78" s="141">
        <f t="shared" si="29"/>
        <v>0</v>
      </c>
      <c r="G78" s="141">
        <f t="shared" si="29"/>
        <v>0</v>
      </c>
      <c r="H78" s="141">
        <f t="shared" si="29"/>
        <v>0</v>
      </c>
      <c r="I78" s="141">
        <f t="shared" si="29"/>
        <v>0</v>
      </c>
      <c r="J78" s="141">
        <f t="shared" si="29"/>
        <v>0</v>
      </c>
      <c r="K78" s="141">
        <f t="shared" si="29"/>
        <v>0</v>
      </c>
      <c r="L78" s="141">
        <f t="shared" si="29"/>
        <v>0</v>
      </c>
      <c r="M78" s="141">
        <f t="shared" si="29"/>
        <v>0</v>
      </c>
      <c r="N78" s="141">
        <f t="shared" si="29"/>
        <v>0</v>
      </c>
      <c r="O78" s="141">
        <f t="shared" si="29"/>
        <v>0</v>
      </c>
      <c r="P78" s="141">
        <f t="shared" si="29"/>
        <v>0</v>
      </c>
      <c r="Q78" s="141">
        <f t="shared" si="29"/>
        <v>0</v>
      </c>
      <c r="R78" s="141">
        <f t="shared" si="29"/>
        <v>0</v>
      </c>
      <c r="S78" s="141">
        <f t="shared" si="29"/>
        <v>0</v>
      </c>
      <c r="T78" s="141">
        <f t="shared" si="29"/>
        <v>0</v>
      </c>
      <c r="U78" s="141">
        <f t="shared" si="29"/>
        <v>0</v>
      </c>
      <c r="V78" s="141">
        <f t="shared" si="29"/>
        <v>0</v>
      </c>
      <c r="W78" s="141">
        <f t="shared" si="29"/>
        <v>0</v>
      </c>
      <c r="X78" s="141">
        <f t="shared" si="29"/>
        <v>0</v>
      </c>
      <c r="Y78" s="141">
        <f t="shared" si="29"/>
        <v>0</v>
      </c>
      <c r="AA78" s="141">
        <f t="shared" si="30"/>
        <v>0</v>
      </c>
      <c r="AB78" s="141">
        <f t="shared" si="30"/>
        <v>0</v>
      </c>
      <c r="AC78" s="141">
        <f t="shared" si="30"/>
        <v>0</v>
      </c>
      <c r="AD78" s="141">
        <f t="shared" si="30"/>
        <v>0</v>
      </c>
      <c r="AE78" s="141">
        <f t="shared" si="30"/>
        <v>0</v>
      </c>
      <c r="AF78" s="141">
        <f t="shared" si="30"/>
        <v>0</v>
      </c>
      <c r="AG78" s="141">
        <f t="shared" si="30"/>
        <v>0</v>
      </c>
      <c r="AH78" s="141">
        <f t="shared" si="30"/>
        <v>0</v>
      </c>
      <c r="AI78" s="141">
        <f t="shared" si="30"/>
        <v>0</v>
      </c>
      <c r="AJ78" s="141">
        <f t="shared" si="30"/>
        <v>0</v>
      </c>
      <c r="AK78" s="141">
        <f t="shared" si="30"/>
        <v>0</v>
      </c>
      <c r="AL78" s="141">
        <f t="shared" si="30"/>
        <v>0</v>
      </c>
      <c r="AM78" s="141">
        <f t="shared" si="30"/>
        <v>0</v>
      </c>
      <c r="AN78" s="141">
        <f t="shared" si="30"/>
        <v>0</v>
      </c>
      <c r="AO78" s="141">
        <f t="shared" si="30"/>
        <v>0</v>
      </c>
      <c r="AP78" s="141">
        <f t="shared" si="30"/>
        <v>0</v>
      </c>
      <c r="AQ78" s="141">
        <f t="shared" si="30"/>
        <v>0</v>
      </c>
      <c r="AR78" s="141">
        <f t="shared" si="30"/>
        <v>0</v>
      </c>
      <c r="AS78" s="141">
        <f t="shared" si="30"/>
        <v>0</v>
      </c>
      <c r="AT78" s="141">
        <f t="shared" si="30"/>
        <v>0</v>
      </c>
      <c r="AU78" s="141">
        <f t="shared" si="30"/>
        <v>0</v>
      </c>
      <c r="AV78" s="141">
        <f t="shared" si="30"/>
        <v>0</v>
      </c>
      <c r="AW78" s="141">
        <f t="shared" si="30"/>
        <v>0</v>
      </c>
      <c r="AX78" s="141">
        <f t="shared" si="30"/>
        <v>0</v>
      </c>
      <c r="AY78" s="141">
        <f t="shared" si="31"/>
        <v>0</v>
      </c>
      <c r="AZ78" s="22" t="s">
        <v>177</v>
      </c>
    </row>
    <row r="79" spans="1:52">
      <c r="A79" s="141" t="s">
        <v>196</v>
      </c>
      <c r="B79" s="141">
        <f t="shared" si="29"/>
        <v>0</v>
      </c>
      <c r="C79" s="141">
        <f t="shared" si="29"/>
        <v>0</v>
      </c>
      <c r="D79" s="141">
        <f t="shared" si="29"/>
        <v>0</v>
      </c>
      <c r="E79" s="141">
        <f t="shared" si="29"/>
        <v>0</v>
      </c>
      <c r="F79" s="141">
        <f t="shared" si="29"/>
        <v>0</v>
      </c>
      <c r="G79" s="141">
        <f t="shared" si="29"/>
        <v>0</v>
      </c>
      <c r="H79" s="141">
        <f t="shared" si="29"/>
        <v>0</v>
      </c>
      <c r="I79" s="141">
        <f t="shared" si="29"/>
        <v>0</v>
      </c>
      <c r="J79" s="141">
        <f>IF(IFERROR(FIND($A$70,K11,1),0)=0,0,1)</f>
        <v>0</v>
      </c>
      <c r="K79" s="141">
        <f t="shared" si="29"/>
        <v>0</v>
      </c>
      <c r="L79" s="141">
        <f t="shared" si="29"/>
        <v>0</v>
      </c>
      <c r="M79" s="141">
        <f t="shared" si="29"/>
        <v>0</v>
      </c>
      <c r="N79" s="141">
        <f t="shared" si="29"/>
        <v>0</v>
      </c>
      <c r="O79" s="141">
        <f t="shared" si="29"/>
        <v>0</v>
      </c>
      <c r="P79" s="141">
        <f t="shared" si="29"/>
        <v>0</v>
      </c>
      <c r="Q79" s="141">
        <f t="shared" si="29"/>
        <v>0</v>
      </c>
      <c r="R79" s="141">
        <f t="shared" si="29"/>
        <v>0</v>
      </c>
      <c r="S79" s="141">
        <f t="shared" si="29"/>
        <v>0</v>
      </c>
      <c r="T79" s="141">
        <f t="shared" si="29"/>
        <v>0</v>
      </c>
      <c r="U79" s="141">
        <f t="shared" si="29"/>
        <v>0</v>
      </c>
      <c r="V79" s="141">
        <f t="shared" si="29"/>
        <v>0</v>
      </c>
      <c r="W79" s="141">
        <f t="shared" si="29"/>
        <v>0</v>
      </c>
      <c r="X79" s="141">
        <f t="shared" si="29"/>
        <v>0</v>
      </c>
      <c r="Y79" s="141">
        <f t="shared" si="29"/>
        <v>0</v>
      </c>
      <c r="AA79" s="141">
        <f t="shared" si="30"/>
        <v>0</v>
      </c>
      <c r="AB79" s="141">
        <f t="shared" si="30"/>
        <v>0</v>
      </c>
      <c r="AC79" s="141">
        <f t="shared" si="30"/>
        <v>0</v>
      </c>
      <c r="AD79" s="141">
        <f t="shared" si="30"/>
        <v>0</v>
      </c>
      <c r="AE79" s="141">
        <f t="shared" si="30"/>
        <v>0</v>
      </c>
      <c r="AF79" s="141">
        <f t="shared" si="30"/>
        <v>0</v>
      </c>
      <c r="AG79" s="141">
        <f t="shared" si="30"/>
        <v>0</v>
      </c>
      <c r="AH79" s="141">
        <f t="shared" si="30"/>
        <v>0</v>
      </c>
      <c r="AI79" s="141">
        <f t="shared" si="30"/>
        <v>0</v>
      </c>
      <c r="AJ79" s="141">
        <f t="shared" si="30"/>
        <v>0</v>
      </c>
      <c r="AK79" s="141">
        <f t="shared" si="30"/>
        <v>0</v>
      </c>
      <c r="AL79" s="141">
        <f t="shared" si="30"/>
        <v>0</v>
      </c>
      <c r="AM79" s="141">
        <f t="shared" si="30"/>
        <v>0</v>
      </c>
      <c r="AN79" s="141">
        <f t="shared" si="30"/>
        <v>0</v>
      </c>
      <c r="AO79" s="141">
        <f t="shared" si="30"/>
        <v>0</v>
      </c>
      <c r="AP79" s="141">
        <f t="shared" si="30"/>
        <v>0</v>
      </c>
      <c r="AQ79" s="141">
        <f t="shared" si="30"/>
        <v>0</v>
      </c>
      <c r="AR79" s="141">
        <f t="shared" si="30"/>
        <v>0</v>
      </c>
      <c r="AS79" s="141">
        <f t="shared" si="30"/>
        <v>0</v>
      </c>
      <c r="AT79" s="141">
        <f t="shared" si="30"/>
        <v>0</v>
      </c>
      <c r="AU79" s="141">
        <f t="shared" si="30"/>
        <v>0</v>
      </c>
      <c r="AV79" s="141">
        <f t="shared" si="30"/>
        <v>0</v>
      </c>
      <c r="AW79" s="141">
        <f t="shared" si="30"/>
        <v>0</v>
      </c>
      <c r="AX79" s="141">
        <f t="shared" si="30"/>
        <v>0</v>
      </c>
      <c r="AY79" s="141">
        <f t="shared" si="31"/>
        <v>0</v>
      </c>
      <c r="AZ79" s="22" t="s">
        <v>177</v>
      </c>
    </row>
    <row r="80" spans="1:52">
      <c r="A80" s="141" t="s">
        <v>197</v>
      </c>
      <c r="B80" s="141">
        <f t="shared" si="29"/>
        <v>0</v>
      </c>
      <c r="C80" s="141">
        <f t="shared" si="29"/>
        <v>0</v>
      </c>
      <c r="D80" s="141">
        <f t="shared" si="29"/>
        <v>0</v>
      </c>
      <c r="E80" s="141">
        <f t="shared" si="29"/>
        <v>0</v>
      </c>
      <c r="F80" s="141">
        <f t="shared" si="29"/>
        <v>0</v>
      </c>
      <c r="G80" s="141">
        <f t="shared" si="29"/>
        <v>0</v>
      </c>
      <c r="H80" s="141">
        <f t="shared" si="29"/>
        <v>0</v>
      </c>
      <c r="I80" s="141">
        <f t="shared" si="29"/>
        <v>0</v>
      </c>
      <c r="J80" s="141">
        <f t="shared" si="29"/>
        <v>0</v>
      </c>
      <c r="K80" s="141">
        <f t="shared" si="29"/>
        <v>0</v>
      </c>
      <c r="L80" s="141">
        <f t="shared" si="29"/>
        <v>0</v>
      </c>
      <c r="M80" s="141">
        <f t="shared" si="29"/>
        <v>0</v>
      </c>
      <c r="N80" s="141">
        <f t="shared" si="29"/>
        <v>0</v>
      </c>
      <c r="O80" s="141">
        <f t="shared" si="29"/>
        <v>0</v>
      </c>
      <c r="P80" s="141">
        <f t="shared" si="29"/>
        <v>0</v>
      </c>
      <c r="Q80" s="141">
        <f t="shared" si="29"/>
        <v>0</v>
      </c>
      <c r="R80" s="141">
        <f t="shared" si="29"/>
        <v>0</v>
      </c>
      <c r="S80" s="141">
        <f t="shared" si="29"/>
        <v>0</v>
      </c>
      <c r="T80" s="141">
        <f t="shared" si="29"/>
        <v>0</v>
      </c>
      <c r="U80" s="141">
        <f t="shared" si="29"/>
        <v>0</v>
      </c>
      <c r="V80" s="141">
        <f t="shared" si="29"/>
        <v>0</v>
      </c>
      <c r="W80" s="141">
        <f t="shared" si="29"/>
        <v>0</v>
      </c>
      <c r="X80" s="141">
        <f t="shared" si="29"/>
        <v>0</v>
      </c>
      <c r="Y80" s="141">
        <f t="shared" si="29"/>
        <v>0</v>
      </c>
      <c r="AA80" s="141">
        <f t="shared" si="30"/>
        <v>0</v>
      </c>
      <c r="AB80" s="141">
        <f t="shared" si="30"/>
        <v>0</v>
      </c>
      <c r="AC80" s="141">
        <f t="shared" si="30"/>
        <v>0</v>
      </c>
      <c r="AD80" s="141">
        <f t="shared" si="30"/>
        <v>0</v>
      </c>
      <c r="AE80" s="141">
        <f t="shared" si="30"/>
        <v>0</v>
      </c>
      <c r="AF80" s="141">
        <f t="shared" si="30"/>
        <v>0</v>
      </c>
      <c r="AG80" s="141">
        <f t="shared" si="30"/>
        <v>0</v>
      </c>
      <c r="AH80" s="141">
        <f t="shared" si="30"/>
        <v>0</v>
      </c>
      <c r="AI80" s="141">
        <f t="shared" si="30"/>
        <v>0</v>
      </c>
      <c r="AJ80" s="141">
        <f t="shared" si="30"/>
        <v>0</v>
      </c>
      <c r="AK80" s="141">
        <f t="shared" si="30"/>
        <v>0</v>
      </c>
      <c r="AL80" s="141">
        <f t="shared" si="30"/>
        <v>0</v>
      </c>
      <c r="AM80" s="141">
        <f t="shared" si="30"/>
        <v>0</v>
      </c>
      <c r="AN80" s="141">
        <f t="shared" si="30"/>
        <v>0</v>
      </c>
      <c r="AO80" s="141">
        <f t="shared" si="30"/>
        <v>0</v>
      </c>
      <c r="AP80" s="141">
        <f t="shared" si="30"/>
        <v>0</v>
      </c>
      <c r="AQ80" s="141">
        <f t="shared" si="30"/>
        <v>0</v>
      </c>
      <c r="AR80" s="141">
        <f t="shared" si="30"/>
        <v>0</v>
      </c>
      <c r="AS80" s="141">
        <f t="shared" si="30"/>
        <v>0</v>
      </c>
      <c r="AT80" s="141">
        <f t="shared" si="30"/>
        <v>0</v>
      </c>
      <c r="AU80" s="141">
        <f t="shared" si="30"/>
        <v>0</v>
      </c>
      <c r="AV80" s="141">
        <f t="shared" si="30"/>
        <v>0</v>
      </c>
      <c r="AW80" s="141">
        <f t="shared" si="30"/>
        <v>0</v>
      </c>
      <c r="AX80" s="141">
        <f t="shared" si="30"/>
        <v>0</v>
      </c>
      <c r="AY80" s="141">
        <f t="shared" si="31"/>
        <v>0</v>
      </c>
      <c r="AZ80" s="22" t="s">
        <v>177</v>
      </c>
    </row>
    <row r="81" spans="1:52">
      <c r="A81" s="141" t="s">
        <v>198</v>
      </c>
      <c r="B81" s="141">
        <f t="shared" si="29"/>
        <v>0</v>
      </c>
      <c r="C81" s="141">
        <f t="shared" si="29"/>
        <v>0</v>
      </c>
      <c r="D81" s="141">
        <f t="shared" si="29"/>
        <v>0</v>
      </c>
      <c r="E81" s="141">
        <f t="shared" si="29"/>
        <v>0</v>
      </c>
      <c r="F81" s="141">
        <f t="shared" si="29"/>
        <v>0</v>
      </c>
      <c r="G81" s="141">
        <f t="shared" si="29"/>
        <v>0</v>
      </c>
      <c r="H81" s="141">
        <f t="shared" si="29"/>
        <v>0</v>
      </c>
      <c r="I81" s="141">
        <f t="shared" si="29"/>
        <v>0</v>
      </c>
      <c r="J81" s="141">
        <f t="shared" si="29"/>
        <v>0</v>
      </c>
      <c r="K81" s="141">
        <f t="shared" si="29"/>
        <v>0</v>
      </c>
      <c r="L81" s="141">
        <f t="shared" si="29"/>
        <v>0</v>
      </c>
      <c r="M81" s="141">
        <f t="shared" si="29"/>
        <v>0</v>
      </c>
      <c r="N81" s="141">
        <f t="shared" si="29"/>
        <v>0</v>
      </c>
      <c r="O81" s="141">
        <f t="shared" si="29"/>
        <v>0</v>
      </c>
      <c r="P81" s="141">
        <f t="shared" si="29"/>
        <v>0</v>
      </c>
      <c r="Q81" s="141">
        <f t="shared" ref="Q81:Y81" si="32">IF(IFERROR(FIND($A$70,Q15,1),0)=0,0,1)</f>
        <v>0</v>
      </c>
      <c r="R81" s="141">
        <f t="shared" si="32"/>
        <v>0</v>
      </c>
      <c r="S81" s="141">
        <f t="shared" si="32"/>
        <v>0</v>
      </c>
      <c r="T81" s="141">
        <f t="shared" si="32"/>
        <v>0</v>
      </c>
      <c r="U81" s="141">
        <f t="shared" si="32"/>
        <v>0</v>
      </c>
      <c r="V81" s="141">
        <f t="shared" si="32"/>
        <v>0</v>
      </c>
      <c r="W81" s="141">
        <f t="shared" si="32"/>
        <v>0</v>
      </c>
      <c r="X81" s="141">
        <f t="shared" si="32"/>
        <v>0</v>
      </c>
      <c r="Y81" s="141">
        <f t="shared" si="32"/>
        <v>0</v>
      </c>
      <c r="AA81" s="141">
        <f t="shared" si="30"/>
        <v>0</v>
      </c>
      <c r="AB81" s="141">
        <f t="shared" si="30"/>
        <v>0</v>
      </c>
      <c r="AC81" s="141">
        <f t="shared" si="30"/>
        <v>0</v>
      </c>
      <c r="AD81" s="141">
        <f t="shared" si="30"/>
        <v>0</v>
      </c>
      <c r="AE81" s="141">
        <f t="shared" si="30"/>
        <v>0</v>
      </c>
      <c r="AF81" s="141">
        <f t="shared" si="30"/>
        <v>0</v>
      </c>
      <c r="AG81" s="141">
        <f t="shared" si="30"/>
        <v>0</v>
      </c>
      <c r="AH81" s="141">
        <f t="shared" si="30"/>
        <v>0</v>
      </c>
      <c r="AI81" s="141">
        <f t="shared" si="30"/>
        <v>0</v>
      </c>
      <c r="AJ81" s="141">
        <f t="shared" si="30"/>
        <v>0</v>
      </c>
      <c r="AK81" s="141">
        <f t="shared" si="30"/>
        <v>0</v>
      </c>
      <c r="AL81" s="141">
        <f t="shared" si="30"/>
        <v>0</v>
      </c>
      <c r="AM81" s="141">
        <f t="shared" si="30"/>
        <v>0</v>
      </c>
      <c r="AN81" s="141">
        <f t="shared" si="30"/>
        <v>0</v>
      </c>
      <c r="AO81" s="141">
        <f t="shared" si="30"/>
        <v>0</v>
      </c>
      <c r="AP81" s="141">
        <f t="shared" ref="AP81:AX96" si="33">IF(Q81=0,0,Q81/AP15)</f>
        <v>0</v>
      </c>
      <c r="AQ81" s="141">
        <f t="shared" si="33"/>
        <v>0</v>
      </c>
      <c r="AR81" s="141">
        <f t="shared" si="33"/>
        <v>0</v>
      </c>
      <c r="AS81" s="141">
        <f t="shared" si="33"/>
        <v>0</v>
      </c>
      <c r="AT81" s="141">
        <f t="shared" si="33"/>
        <v>0</v>
      </c>
      <c r="AU81" s="141">
        <f t="shared" si="33"/>
        <v>0</v>
      </c>
      <c r="AV81" s="141">
        <f t="shared" si="33"/>
        <v>0</v>
      </c>
      <c r="AW81" s="141">
        <f t="shared" si="33"/>
        <v>0</v>
      </c>
      <c r="AX81" s="141">
        <f t="shared" si="33"/>
        <v>0</v>
      </c>
      <c r="AY81" s="141">
        <f t="shared" si="31"/>
        <v>0</v>
      </c>
      <c r="AZ81" s="22" t="s">
        <v>177</v>
      </c>
    </row>
    <row r="82" spans="1:52">
      <c r="A82" s="141" t="s">
        <v>199</v>
      </c>
      <c r="B82" s="141">
        <f t="shared" ref="B82:Y92" si="34">IF(IFERROR(FIND($A$70,B16,1),0)=0,0,1)</f>
        <v>0</v>
      </c>
      <c r="C82" s="141">
        <f t="shared" si="34"/>
        <v>0</v>
      </c>
      <c r="D82" s="141">
        <f t="shared" si="34"/>
        <v>0</v>
      </c>
      <c r="E82" s="141">
        <f t="shared" si="34"/>
        <v>0</v>
      </c>
      <c r="F82" s="141">
        <f t="shared" si="34"/>
        <v>0</v>
      </c>
      <c r="G82" s="141">
        <f t="shared" si="34"/>
        <v>0</v>
      </c>
      <c r="H82" s="141">
        <f t="shared" si="34"/>
        <v>0</v>
      </c>
      <c r="I82" s="141">
        <f t="shared" si="34"/>
        <v>0</v>
      </c>
      <c r="J82" s="141">
        <f t="shared" si="34"/>
        <v>0</v>
      </c>
      <c r="K82" s="141">
        <f t="shared" si="34"/>
        <v>0</v>
      </c>
      <c r="L82" s="141">
        <f t="shared" si="34"/>
        <v>0</v>
      </c>
      <c r="M82" s="141">
        <f t="shared" si="34"/>
        <v>0</v>
      </c>
      <c r="N82" s="141">
        <f t="shared" si="34"/>
        <v>0</v>
      </c>
      <c r="O82" s="141">
        <f t="shared" si="34"/>
        <v>0</v>
      </c>
      <c r="P82" s="141">
        <f t="shared" si="34"/>
        <v>0</v>
      </c>
      <c r="Q82" s="141">
        <f t="shared" si="34"/>
        <v>0</v>
      </c>
      <c r="R82" s="141">
        <f t="shared" si="34"/>
        <v>0</v>
      </c>
      <c r="S82" s="141">
        <f t="shared" si="34"/>
        <v>0</v>
      </c>
      <c r="T82" s="141">
        <f t="shared" si="34"/>
        <v>0</v>
      </c>
      <c r="U82" s="141">
        <f t="shared" si="34"/>
        <v>0</v>
      </c>
      <c r="V82" s="141">
        <f t="shared" si="34"/>
        <v>0</v>
      </c>
      <c r="W82" s="141">
        <f t="shared" si="34"/>
        <v>0</v>
      </c>
      <c r="X82" s="141">
        <f t="shared" si="34"/>
        <v>0</v>
      </c>
      <c r="Y82" s="141">
        <f t="shared" si="34"/>
        <v>0</v>
      </c>
      <c r="AA82" s="141">
        <f t="shared" ref="AA82:AP97" si="35">IF(B82=0,0,B82/AA16)</f>
        <v>0</v>
      </c>
      <c r="AB82" s="141">
        <f t="shared" si="35"/>
        <v>0</v>
      </c>
      <c r="AC82" s="141">
        <f t="shared" si="35"/>
        <v>0</v>
      </c>
      <c r="AD82" s="141">
        <f t="shared" si="35"/>
        <v>0</v>
      </c>
      <c r="AE82" s="141">
        <f t="shared" si="35"/>
        <v>0</v>
      </c>
      <c r="AF82" s="141">
        <f t="shared" si="35"/>
        <v>0</v>
      </c>
      <c r="AG82" s="141">
        <f t="shared" si="35"/>
        <v>0</v>
      </c>
      <c r="AH82" s="141">
        <f t="shared" si="35"/>
        <v>0</v>
      </c>
      <c r="AI82" s="141">
        <f t="shared" si="35"/>
        <v>0</v>
      </c>
      <c r="AJ82" s="141">
        <f t="shared" si="35"/>
        <v>0</v>
      </c>
      <c r="AK82" s="141">
        <f t="shared" si="35"/>
        <v>0</v>
      </c>
      <c r="AL82" s="141">
        <f t="shared" si="35"/>
        <v>0</v>
      </c>
      <c r="AM82" s="141">
        <f t="shared" si="35"/>
        <v>0</v>
      </c>
      <c r="AN82" s="141">
        <f t="shared" si="35"/>
        <v>0</v>
      </c>
      <c r="AO82" s="141">
        <f t="shared" si="35"/>
        <v>0</v>
      </c>
      <c r="AP82" s="141">
        <f t="shared" si="33"/>
        <v>0</v>
      </c>
      <c r="AQ82" s="141">
        <f t="shared" si="33"/>
        <v>0</v>
      </c>
      <c r="AR82" s="141">
        <f t="shared" si="33"/>
        <v>0</v>
      </c>
      <c r="AS82" s="141">
        <f t="shared" si="33"/>
        <v>0</v>
      </c>
      <c r="AT82" s="141">
        <f t="shared" si="33"/>
        <v>0</v>
      </c>
      <c r="AU82" s="141">
        <f t="shared" si="33"/>
        <v>0</v>
      </c>
      <c r="AV82" s="141">
        <f t="shared" si="33"/>
        <v>0</v>
      </c>
      <c r="AW82" s="141">
        <f t="shared" si="33"/>
        <v>0</v>
      </c>
      <c r="AX82" s="141">
        <f t="shared" si="33"/>
        <v>0</v>
      </c>
      <c r="AY82" s="141">
        <f t="shared" si="31"/>
        <v>0</v>
      </c>
      <c r="AZ82" s="22" t="s">
        <v>177</v>
      </c>
    </row>
    <row r="83" spans="1:52">
      <c r="A83" s="141" t="s">
        <v>200</v>
      </c>
      <c r="B83" s="141">
        <f t="shared" si="34"/>
        <v>0</v>
      </c>
      <c r="C83" s="141">
        <f t="shared" si="34"/>
        <v>0</v>
      </c>
      <c r="D83" s="141">
        <f t="shared" si="34"/>
        <v>0</v>
      </c>
      <c r="E83" s="141">
        <f t="shared" si="34"/>
        <v>0</v>
      </c>
      <c r="F83" s="141">
        <f t="shared" si="34"/>
        <v>0</v>
      </c>
      <c r="G83" s="141">
        <f t="shared" si="34"/>
        <v>0</v>
      </c>
      <c r="H83" s="141">
        <f t="shared" si="34"/>
        <v>0</v>
      </c>
      <c r="I83" s="141">
        <f t="shared" si="34"/>
        <v>0</v>
      </c>
      <c r="J83" s="141">
        <f t="shared" si="34"/>
        <v>0</v>
      </c>
      <c r="K83" s="141">
        <f t="shared" si="34"/>
        <v>0</v>
      </c>
      <c r="L83" s="141">
        <f t="shared" si="34"/>
        <v>0</v>
      </c>
      <c r="M83" s="141">
        <f t="shared" si="34"/>
        <v>0</v>
      </c>
      <c r="N83" s="141">
        <f t="shared" si="34"/>
        <v>0</v>
      </c>
      <c r="O83" s="141">
        <f t="shared" si="34"/>
        <v>0</v>
      </c>
      <c r="P83" s="141">
        <f t="shared" si="34"/>
        <v>0</v>
      </c>
      <c r="Q83" s="141">
        <f t="shared" si="34"/>
        <v>0</v>
      </c>
      <c r="R83" s="141">
        <f t="shared" si="34"/>
        <v>0</v>
      </c>
      <c r="S83" s="141">
        <f t="shared" si="34"/>
        <v>0</v>
      </c>
      <c r="T83" s="141">
        <f t="shared" si="34"/>
        <v>0</v>
      </c>
      <c r="U83" s="141">
        <f t="shared" si="34"/>
        <v>0</v>
      </c>
      <c r="V83" s="141">
        <f t="shared" si="34"/>
        <v>0</v>
      </c>
      <c r="W83" s="141">
        <f t="shared" si="34"/>
        <v>0</v>
      </c>
      <c r="X83" s="141">
        <f t="shared" si="34"/>
        <v>0</v>
      </c>
      <c r="Y83" s="141">
        <f t="shared" si="34"/>
        <v>0</v>
      </c>
      <c r="AA83" s="141">
        <f t="shared" si="35"/>
        <v>0</v>
      </c>
      <c r="AB83" s="141">
        <f t="shared" si="35"/>
        <v>0</v>
      </c>
      <c r="AC83" s="141">
        <f t="shared" si="35"/>
        <v>0</v>
      </c>
      <c r="AD83" s="141">
        <f t="shared" si="35"/>
        <v>0</v>
      </c>
      <c r="AE83" s="141">
        <f t="shared" si="35"/>
        <v>0</v>
      </c>
      <c r="AF83" s="141">
        <f t="shared" si="35"/>
        <v>0</v>
      </c>
      <c r="AG83" s="141">
        <f t="shared" si="35"/>
        <v>0</v>
      </c>
      <c r="AH83" s="141">
        <f t="shared" si="35"/>
        <v>0</v>
      </c>
      <c r="AI83" s="141">
        <f t="shared" si="35"/>
        <v>0</v>
      </c>
      <c r="AJ83" s="141">
        <f t="shared" si="35"/>
        <v>0</v>
      </c>
      <c r="AK83" s="141">
        <f t="shared" si="35"/>
        <v>0</v>
      </c>
      <c r="AL83" s="141">
        <f t="shared" si="35"/>
        <v>0</v>
      </c>
      <c r="AM83" s="141">
        <f t="shared" si="35"/>
        <v>0</v>
      </c>
      <c r="AN83" s="141">
        <f t="shared" si="35"/>
        <v>0</v>
      </c>
      <c r="AO83" s="141">
        <f t="shared" si="35"/>
        <v>0</v>
      </c>
      <c r="AP83" s="141">
        <f t="shared" si="33"/>
        <v>0</v>
      </c>
      <c r="AQ83" s="141">
        <f t="shared" si="33"/>
        <v>0</v>
      </c>
      <c r="AR83" s="141">
        <f t="shared" si="33"/>
        <v>0</v>
      </c>
      <c r="AS83" s="141">
        <f t="shared" si="33"/>
        <v>0</v>
      </c>
      <c r="AT83" s="141">
        <f t="shared" si="33"/>
        <v>0</v>
      </c>
      <c r="AU83" s="141">
        <f t="shared" si="33"/>
        <v>0</v>
      </c>
      <c r="AV83" s="141">
        <f t="shared" si="33"/>
        <v>0</v>
      </c>
      <c r="AW83" s="141">
        <f t="shared" si="33"/>
        <v>0</v>
      </c>
      <c r="AX83" s="141">
        <f t="shared" si="33"/>
        <v>0</v>
      </c>
      <c r="AY83" s="141">
        <f t="shared" si="31"/>
        <v>0</v>
      </c>
      <c r="AZ83" s="22" t="s">
        <v>177</v>
      </c>
    </row>
    <row r="84" spans="1:52">
      <c r="A84" s="141" t="s">
        <v>201</v>
      </c>
      <c r="B84" s="141">
        <f t="shared" si="34"/>
        <v>0</v>
      </c>
      <c r="C84" s="141">
        <f t="shared" si="34"/>
        <v>0</v>
      </c>
      <c r="D84" s="141">
        <f t="shared" si="34"/>
        <v>0</v>
      </c>
      <c r="E84" s="141">
        <f t="shared" si="34"/>
        <v>0</v>
      </c>
      <c r="F84" s="141">
        <f t="shared" si="34"/>
        <v>0</v>
      </c>
      <c r="G84" s="141">
        <f t="shared" si="34"/>
        <v>0</v>
      </c>
      <c r="H84" s="141">
        <f t="shared" si="34"/>
        <v>0</v>
      </c>
      <c r="I84" s="141">
        <f t="shared" si="34"/>
        <v>0</v>
      </c>
      <c r="J84" s="141">
        <f t="shared" si="34"/>
        <v>0</v>
      </c>
      <c r="K84" s="141">
        <f t="shared" si="34"/>
        <v>0</v>
      </c>
      <c r="L84" s="141">
        <f t="shared" si="34"/>
        <v>0</v>
      </c>
      <c r="M84" s="141">
        <f t="shared" si="34"/>
        <v>0</v>
      </c>
      <c r="N84" s="141">
        <f t="shared" si="34"/>
        <v>0</v>
      </c>
      <c r="O84" s="141">
        <f t="shared" si="34"/>
        <v>0</v>
      </c>
      <c r="P84" s="141">
        <f t="shared" si="34"/>
        <v>0</v>
      </c>
      <c r="Q84" s="141">
        <f t="shared" si="34"/>
        <v>0</v>
      </c>
      <c r="R84" s="141">
        <f t="shared" si="34"/>
        <v>0</v>
      </c>
      <c r="S84" s="141">
        <f t="shared" si="34"/>
        <v>0</v>
      </c>
      <c r="T84" s="141">
        <f t="shared" si="34"/>
        <v>0</v>
      </c>
      <c r="U84" s="141">
        <f t="shared" si="34"/>
        <v>0</v>
      </c>
      <c r="V84" s="141">
        <f t="shared" si="34"/>
        <v>0</v>
      </c>
      <c r="W84" s="141">
        <f t="shared" si="34"/>
        <v>0</v>
      </c>
      <c r="X84" s="141">
        <f t="shared" si="34"/>
        <v>0</v>
      </c>
      <c r="Y84" s="141">
        <f t="shared" si="34"/>
        <v>0</v>
      </c>
      <c r="AA84" s="141">
        <f t="shared" si="35"/>
        <v>0</v>
      </c>
      <c r="AB84" s="141">
        <f t="shared" si="35"/>
        <v>0</v>
      </c>
      <c r="AC84" s="141">
        <f t="shared" si="35"/>
        <v>0</v>
      </c>
      <c r="AD84" s="141">
        <f t="shared" si="35"/>
        <v>0</v>
      </c>
      <c r="AE84" s="141">
        <f t="shared" si="35"/>
        <v>0</v>
      </c>
      <c r="AF84" s="141">
        <f t="shared" si="35"/>
        <v>0</v>
      </c>
      <c r="AG84" s="141">
        <f t="shared" si="35"/>
        <v>0</v>
      </c>
      <c r="AH84" s="141">
        <f t="shared" si="35"/>
        <v>0</v>
      </c>
      <c r="AI84" s="141">
        <f t="shared" si="35"/>
        <v>0</v>
      </c>
      <c r="AJ84" s="141">
        <f t="shared" si="35"/>
        <v>0</v>
      </c>
      <c r="AK84" s="141">
        <f t="shared" si="35"/>
        <v>0</v>
      </c>
      <c r="AL84" s="141">
        <f t="shared" si="35"/>
        <v>0</v>
      </c>
      <c r="AM84" s="141">
        <f t="shared" si="35"/>
        <v>0</v>
      </c>
      <c r="AN84" s="141">
        <f t="shared" si="35"/>
        <v>0</v>
      </c>
      <c r="AO84" s="141">
        <f t="shared" si="35"/>
        <v>0</v>
      </c>
      <c r="AP84" s="141">
        <f t="shared" si="33"/>
        <v>0</v>
      </c>
      <c r="AQ84" s="141">
        <f t="shared" si="33"/>
        <v>0</v>
      </c>
      <c r="AR84" s="141">
        <f t="shared" si="33"/>
        <v>0</v>
      </c>
      <c r="AS84" s="141">
        <f t="shared" si="33"/>
        <v>0</v>
      </c>
      <c r="AT84" s="141">
        <f t="shared" si="33"/>
        <v>0</v>
      </c>
      <c r="AU84" s="141">
        <f t="shared" si="33"/>
        <v>0</v>
      </c>
      <c r="AV84" s="141">
        <f t="shared" si="33"/>
        <v>0</v>
      </c>
      <c r="AW84" s="141">
        <f t="shared" si="33"/>
        <v>0</v>
      </c>
      <c r="AX84" s="141">
        <f t="shared" si="33"/>
        <v>0</v>
      </c>
      <c r="AY84" s="141">
        <f t="shared" si="31"/>
        <v>0</v>
      </c>
      <c r="AZ84" s="22" t="s">
        <v>177</v>
      </c>
    </row>
    <row r="85" spans="1:52">
      <c r="A85" s="141" t="s">
        <v>202</v>
      </c>
      <c r="B85" s="141">
        <f t="shared" si="34"/>
        <v>0</v>
      </c>
      <c r="C85" s="141">
        <f t="shared" si="34"/>
        <v>0</v>
      </c>
      <c r="D85" s="141">
        <f t="shared" si="34"/>
        <v>0</v>
      </c>
      <c r="E85" s="141">
        <f t="shared" si="34"/>
        <v>0</v>
      </c>
      <c r="F85" s="141">
        <f t="shared" si="34"/>
        <v>0</v>
      </c>
      <c r="G85" s="141">
        <f t="shared" si="34"/>
        <v>0</v>
      </c>
      <c r="H85" s="141">
        <f t="shared" si="34"/>
        <v>0</v>
      </c>
      <c r="I85" s="141">
        <f t="shared" si="34"/>
        <v>0</v>
      </c>
      <c r="J85" s="141">
        <f t="shared" si="34"/>
        <v>0</v>
      </c>
      <c r="K85" s="141">
        <f t="shared" si="34"/>
        <v>0</v>
      </c>
      <c r="L85" s="141">
        <f t="shared" si="34"/>
        <v>0</v>
      </c>
      <c r="M85" s="141">
        <f t="shared" si="34"/>
        <v>0</v>
      </c>
      <c r="N85" s="141">
        <f t="shared" si="34"/>
        <v>0</v>
      </c>
      <c r="O85" s="141">
        <f t="shared" si="34"/>
        <v>0</v>
      </c>
      <c r="P85" s="141">
        <f t="shared" si="34"/>
        <v>0</v>
      </c>
      <c r="Q85" s="141">
        <f t="shared" si="34"/>
        <v>0</v>
      </c>
      <c r="R85" s="141">
        <f t="shared" si="34"/>
        <v>0</v>
      </c>
      <c r="S85" s="141">
        <f t="shared" si="34"/>
        <v>0</v>
      </c>
      <c r="T85" s="141">
        <f t="shared" si="34"/>
        <v>0</v>
      </c>
      <c r="U85" s="141">
        <f t="shared" si="34"/>
        <v>0</v>
      </c>
      <c r="V85" s="141">
        <f t="shared" si="34"/>
        <v>0</v>
      </c>
      <c r="W85" s="141">
        <f t="shared" si="34"/>
        <v>0</v>
      </c>
      <c r="X85" s="141">
        <f t="shared" si="34"/>
        <v>0</v>
      </c>
      <c r="Y85" s="141">
        <f t="shared" si="34"/>
        <v>0</v>
      </c>
      <c r="AA85" s="141">
        <f t="shared" si="35"/>
        <v>0</v>
      </c>
      <c r="AB85" s="141">
        <f t="shared" si="35"/>
        <v>0</v>
      </c>
      <c r="AC85" s="141">
        <f t="shared" si="35"/>
        <v>0</v>
      </c>
      <c r="AD85" s="141">
        <f t="shared" si="35"/>
        <v>0</v>
      </c>
      <c r="AE85" s="141">
        <f t="shared" si="35"/>
        <v>0</v>
      </c>
      <c r="AF85" s="141">
        <f t="shared" si="35"/>
        <v>0</v>
      </c>
      <c r="AG85" s="141">
        <f t="shared" si="35"/>
        <v>0</v>
      </c>
      <c r="AH85" s="141">
        <f t="shared" si="35"/>
        <v>0</v>
      </c>
      <c r="AI85" s="141">
        <f t="shared" si="35"/>
        <v>0</v>
      </c>
      <c r="AJ85" s="141">
        <f t="shared" si="35"/>
        <v>0</v>
      </c>
      <c r="AK85" s="141">
        <f t="shared" si="35"/>
        <v>0</v>
      </c>
      <c r="AL85" s="141">
        <f t="shared" si="35"/>
        <v>0</v>
      </c>
      <c r="AM85" s="141">
        <f t="shared" si="35"/>
        <v>0</v>
      </c>
      <c r="AN85" s="141">
        <f t="shared" si="35"/>
        <v>0</v>
      </c>
      <c r="AO85" s="141">
        <f t="shared" si="35"/>
        <v>0</v>
      </c>
      <c r="AP85" s="141">
        <f t="shared" si="33"/>
        <v>0</v>
      </c>
      <c r="AQ85" s="141">
        <f t="shared" si="33"/>
        <v>0</v>
      </c>
      <c r="AR85" s="141">
        <f t="shared" si="33"/>
        <v>0</v>
      </c>
      <c r="AS85" s="141">
        <f t="shared" si="33"/>
        <v>0</v>
      </c>
      <c r="AT85" s="141">
        <f t="shared" si="33"/>
        <v>0</v>
      </c>
      <c r="AU85" s="141">
        <f t="shared" si="33"/>
        <v>0</v>
      </c>
      <c r="AV85" s="141">
        <f t="shared" si="33"/>
        <v>0</v>
      </c>
      <c r="AW85" s="141">
        <f t="shared" si="33"/>
        <v>0</v>
      </c>
      <c r="AX85" s="141">
        <f t="shared" si="33"/>
        <v>0</v>
      </c>
      <c r="AY85" s="141">
        <f t="shared" si="31"/>
        <v>0</v>
      </c>
      <c r="AZ85" s="22" t="s">
        <v>177</v>
      </c>
    </row>
    <row r="86" spans="1:52">
      <c r="A86" s="141" t="s">
        <v>203</v>
      </c>
      <c r="B86" s="141">
        <f t="shared" si="34"/>
        <v>0</v>
      </c>
      <c r="C86" s="141">
        <f t="shared" si="34"/>
        <v>0</v>
      </c>
      <c r="D86" s="141">
        <f t="shared" si="34"/>
        <v>0</v>
      </c>
      <c r="E86" s="141">
        <f t="shared" si="34"/>
        <v>0</v>
      </c>
      <c r="F86" s="141">
        <f t="shared" si="34"/>
        <v>0</v>
      </c>
      <c r="G86" s="141">
        <f t="shared" si="34"/>
        <v>0</v>
      </c>
      <c r="H86" s="141">
        <f t="shared" si="34"/>
        <v>0</v>
      </c>
      <c r="I86" s="141">
        <f t="shared" si="34"/>
        <v>0</v>
      </c>
      <c r="J86" s="141">
        <f t="shared" si="34"/>
        <v>0</v>
      </c>
      <c r="K86" s="141">
        <f t="shared" si="34"/>
        <v>0</v>
      </c>
      <c r="L86" s="141">
        <f t="shared" si="34"/>
        <v>0</v>
      </c>
      <c r="M86" s="141">
        <f t="shared" si="34"/>
        <v>0</v>
      </c>
      <c r="N86" s="141">
        <f t="shared" si="34"/>
        <v>0</v>
      </c>
      <c r="O86" s="141">
        <f t="shared" si="34"/>
        <v>0</v>
      </c>
      <c r="P86" s="141">
        <f t="shared" si="34"/>
        <v>0</v>
      </c>
      <c r="Q86" s="141">
        <f t="shared" si="34"/>
        <v>0</v>
      </c>
      <c r="R86" s="141">
        <f t="shared" si="34"/>
        <v>0</v>
      </c>
      <c r="S86" s="141">
        <f t="shared" si="34"/>
        <v>0</v>
      </c>
      <c r="T86" s="141">
        <f t="shared" si="34"/>
        <v>0</v>
      </c>
      <c r="U86" s="141">
        <f t="shared" si="34"/>
        <v>0</v>
      </c>
      <c r="V86" s="141">
        <f t="shared" si="34"/>
        <v>0</v>
      </c>
      <c r="W86" s="141">
        <f t="shared" si="34"/>
        <v>0</v>
      </c>
      <c r="X86" s="141">
        <f t="shared" si="34"/>
        <v>0</v>
      </c>
      <c r="Y86" s="141">
        <f t="shared" si="34"/>
        <v>0</v>
      </c>
      <c r="AA86" s="141">
        <f t="shared" si="35"/>
        <v>0</v>
      </c>
      <c r="AB86" s="141">
        <f t="shared" si="35"/>
        <v>0</v>
      </c>
      <c r="AC86" s="141">
        <f t="shared" si="35"/>
        <v>0</v>
      </c>
      <c r="AD86" s="141">
        <f t="shared" si="35"/>
        <v>0</v>
      </c>
      <c r="AE86" s="141">
        <f t="shared" si="35"/>
        <v>0</v>
      </c>
      <c r="AF86" s="141">
        <f t="shared" si="35"/>
        <v>0</v>
      </c>
      <c r="AG86" s="141">
        <f t="shared" si="35"/>
        <v>0</v>
      </c>
      <c r="AH86" s="141">
        <f t="shared" si="35"/>
        <v>0</v>
      </c>
      <c r="AI86" s="141">
        <f t="shared" si="35"/>
        <v>0</v>
      </c>
      <c r="AJ86" s="141">
        <f t="shared" si="35"/>
        <v>0</v>
      </c>
      <c r="AK86" s="141">
        <f t="shared" si="35"/>
        <v>0</v>
      </c>
      <c r="AL86" s="141">
        <f t="shared" si="35"/>
        <v>0</v>
      </c>
      <c r="AM86" s="141">
        <f t="shared" si="35"/>
        <v>0</v>
      </c>
      <c r="AN86" s="141">
        <f t="shared" si="35"/>
        <v>0</v>
      </c>
      <c r="AO86" s="141">
        <f t="shared" si="35"/>
        <v>0</v>
      </c>
      <c r="AP86" s="141">
        <f t="shared" si="33"/>
        <v>0</v>
      </c>
      <c r="AQ86" s="141">
        <f t="shared" si="33"/>
        <v>0</v>
      </c>
      <c r="AR86" s="141">
        <f t="shared" si="33"/>
        <v>0</v>
      </c>
      <c r="AS86" s="141">
        <f t="shared" si="33"/>
        <v>0</v>
      </c>
      <c r="AT86" s="141">
        <f t="shared" si="33"/>
        <v>0</v>
      </c>
      <c r="AU86" s="141">
        <f t="shared" si="33"/>
        <v>0</v>
      </c>
      <c r="AV86" s="141">
        <f t="shared" si="33"/>
        <v>0</v>
      </c>
      <c r="AW86" s="141">
        <f t="shared" si="33"/>
        <v>0</v>
      </c>
      <c r="AX86" s="141">
        <f t="shared" si="33"/>
        <v>0</v>
      </c>
      <c r="AY86" s="141">
        <f t="shared" si="31"/>
        <v>0</v>
      </c>
      <c r="AZ86" s="22" t="s">
        <v>177</v>
      </c>
    </row>
    <row r="87" spans="1:52">
      <c r="A87" s="141" t="s">
        <v>204</v>
      </c>
      <c r="B87" s="141">
        <f t="shared" si="34"/>
        <v>0</v>
      </c>
      <c r="C87" s="141">
        <f t="shared" si="34"/>
        <v>0</v>
      </c>
      <c r="D87" s="141">
        <f t="shared" si="34"/>
        <v>0</v>
      </c>
      <c r="E87" s="141">
        <f t="shared" si="34"/>
        <v>0</v>
      </c>
      <c r="F87" s="141">
        <f t="shared" si="34"/>
        <v>0</v>
      </c>
      <c r="G87" s="141">
        <f t="shared" si="34"/>
        <v>0</v>
      </c>
      <c r="H87" s="141">
        <f t="shared" si="34"/>
        <v>0</v>
      </c>
      <c r="I87" s="141">
        <f t="shared" si="34"/>
        <v>0</v>
      </c>
      <c r="J87" s="141">
        <f t="shared" si="34"/>
        <v>0</v>
      </c>
      <c r="K87" s="141">
        <f t="shared" si="34"/>
        <v>0</v>
      </c>
      <c r="L87" s="141">
        <f t="shared" si="34"/>
        <v>0</v>
      </c>
      <c r="M87" s="141">
        <f t="shared" si="34"/>
        <v>0</v>
      </c>
      <c r="N87" s="141">
        <f t="shared" si="34"/>
        <v>0</v>
      </c>
      <c r="O87" s="141">
        <f t="shared" si="34"/>
        <v>0</v>
      </c>
      <c r="P87" s="141">
        <f t="shared" si="34"/>
        <v>0</v>
      </c>
      <c r="Q87" s="141">
        <f t="shared" si="34"/>
        <v>0</v>
      </c>
      <c r="R87" s="141">
        <f t="shared" si="34"/>
        <v>0</v>
      </c>
      <c r="S87" s="141">
        <f t="shared" si="34"/>
        <v>0</v>
      </c>
      <c r="T87" s="141">
        <f t="shared" si="34"/>
        <v>0</v>
      </c>
      <c r="U87" s="141">
        <f t="shared" si="34"/>
        <v>0</v>
      </c>
      <c r="V87" s="141">
        <f t="shared" si="34"/>
        <v>0</v>
      </c>
      <c r="W87" s="141">
        <f t="shared" si="34"/>
        <v>0</v>
      </c>
      <c r="X87" s="141">
        <f t="shared" si="34"/>
        <v>0</v>
      </c>
      <c r="Y87" s="141">
        <f t="shared" si="34"/>
        <v>0</v>
      </c>
      <c r="AA87" s="141">
        <f t="shared" si="35"/>
        <v>0</v>
      </c>
      <c r="AB87" s="141">
        <f t="shared" si="35"/>
        <v>0</v>
      </c>
      <c r="AC87" s="141">
        <f t="shared" si="35"/>
        <v>0</v>
      </c>
      <c r="AD87" s="141">
        <f t="shared" si="35"/>
        <v>0</v>
      </c>
      <c r="AE87" s="141">
        <f t="shared" si="35"/>
        <v>0</v>
      </c>
      <c r="AF87" s="141">
        <f t="shared" si="35"/>
        <v>0</v>
      </c>
      <c r="AG87" s="141">
        <f t="shared" si="35"/>
        <v>0</v>
      </c>
      <c r="AH87" s="141">
        <f t="shared" si="35"/>
        <v>0</v>
      </c>
      <c r="AI87" s="141">
        <f t="shared" si="35"/>
        <v>0</v>
      </c>
      <c r="AJ87" s="141">
        <f t="shared" si="35"/>
        <v>0</v>
      </c>
      <c r="AK87" s="141">
        <f t="shared" si="35"/>
        <v>0</v>
      </c>
      <c r="AL87" s="141">
        <f t="shared" si="35"/>
        <v>0</v>
      </c>
      <c r="AM87" s="141">
        <f t="shared" si="35"/>
        <v>0</v>
      </c>
      <c r="AN87" s="141">
        <f t="shared" si="35"/>
        <v>0</v>
      </c>
      <c r="AO87" s="141">
        <f t="shared" si="35"/>
        <v>0</v>
      </c>
      <c r="AP87" s="141">
        <f t="shared" si="33"/>
        <v>0</v>
      </c>
      <c r="AQ87" s="141">
        <f t="shared" si="33"/>
        <v>0</v>
      </c>
      <c r="AR87" s="141">
        <f t="shared" si="33"/>
        <v>0</v>
      </c>
      <c r="AS87" s="141">
        <f t="shared" si="33"/>
        <v>0</v>
      </c>
      <c r="AT87" s="141">
        <f t="shared" si="33"/>
        <v>0</v>
      </c>
      <c r="AU87" s="141">
        <f t="shared" si="33"/>
        <v>0</v>
      </c>
      <c r="AV87" s="141">
        <f t="shared" si="33"/>
        <v>0</v>
      </c>
      <c r="AW87" s="141">
        <f t="shared" si="33"/>
        <v>0</v>
      </c>
      <c r="AX87" s="141">
        <f t="shared" si="33"/>
        <v>0</v>
      </c>
      <c r="AY87" s="141">
        <f t="shared" si="31"/>
        <v>0</v>
      </c>
      <c r="AZ87" s="22" t="s">
        <v>177</v>
      </c>
    </row>
    <row r="88" spans="1:52">
      <c r="A88" s="141" t="s">
        <v>205</v>
      </c>
      <c r="B88" s="141">
        <f t="shared" si="34"/>
        <v>0</v>
      </c>
      <c r="C88" s="141">
        <f t="shared" si="34"/>
        <v>0</v>
      </c>
      <c r="D88" s="141">
        <f t="shared" si="34"/>
        <v>0</v>
      </c>
      <c r="E88" s="141">
        <f t="shared" si="34"/>
        <v>0</v>
      </c>
      <c r="F88" s="141">
        <f t="shared" si="34"/>
        <v>0</v>
      </c>
      <c r="G88" s="141">
        <f t="shared" si="34"/>
        <v>0</v>
      </c>
      <c r="H88" s="141">
        <f t="shared" si="34"/>
        <v>0</v>
      </c>
      <c r="I88" s="141">
        <f t="shared" si="34"/>
        <v>0</v>
      </c>
      <c r="J88" s="141">
        <f t="shared" si="34"/>
        <v>0</v>
      </c>
      <c r="K88" s="141">
        <f t="shared" si="34"/>
        <v>0</v>
      </c>
      <c r="L88" s="141">
        <f t="shared" si="34"/>
        <v>0</v>
      </c>
      <c r="M88" s="141">
        <f t="shared" si="34"/>
        <v>0</v>
      </c>
      <c r="N88" s="141">
        <f t="shared" si="34"/>
        <v>0</v>
      </c>
      <c r="O88" s="141">
        <f t="shared" si="34"/>
        <v>0</v>
      </c>
      <c r="P88" s="141">
        <f t="shared" si="34"/>
        <v>0</v>
      </c>
      <c r="Q88" s="141">
        <f t="shared" si="34"/>
        <v>0</v>
      </c>
      <c r="R88" s="141">
        <f t="shared" si="34"/>
        <v>0</v>
      </c>
      <c r="S88" s="141">
        <f t="shared" si="34"/>
        <v>0</v>
      </c>
      <c r="T88" s="141">
        <f t="shared" si="34"/>
        <v>0</v>
      </c>
      <c r="U88" s="141">
        <f t="shared" si="34"/>
        <v>0</v>
      </c>
      <c r="V88" s="141">
        <f t="shared" si="34"/>
        <v>0</v>
      </c>
      <c r="W88" s="141">
        <f t="shared" si="34"/>
        <v>0</v>
      </c>
      <c r="X88" s="141">
        <f t="shared" si="34"/>
        <v>0</v>
      </c>
      <c r="Y88" s="141">
        <f t="shared" si="34"/>
        <v>0</v>
      </c>
      <c r="AA88" s="141">
        <f t="shared" si="35"/>
        <v>0</v>
      </c>
      <c r="AB88" s="141">
        <f t="shared" si="35"/>
        <v>0</v>
      </c>
      <c r="AC88" s="141">
        <f t="shared" si="35"/>
        <v>0</v>
      </c>
      <c r="AD88" s="141">
        <f t="shared" si="35"/>
        <v>0</v>
      </c>
      <c r="AE88" s="141">
        <f t="shared" si="35"/>
        <v>0</v>
      </c>
      <c r="AF88" s="141">
        <f t="shared" si="35"/>
        <v>0</v>
      </c>
      <c r="AG88" s="141">
        <f t="shared" si="35"/>
        <v>0</v>
      </c>
      <c r="AH88" s="141">
        <f t="shared" si="35"/>
        <v>0</v>
      </c>
      <c r="AI88" s="141">
        <f t="shared" si="35"/>
        <v>0</v>
      </c>
      <c r="AJ88" s="141">
        <f t="shared" si="35"/>
        <v>0</v>
      </c>
      <c r="AK88" s="141">
        <f t="shared" si="35"/>
        <v>0</v>
      </c>
      <c r="AL88" s="141">
        <f t="shared" si="35"/>
        <v>0</v>
      </c>
      <c r="AM88" s="141">
        <f t="shared" si="35"/>
        <v>0</v>
      </c>
      <c r="AN88" s="141">
        <f t="shared" si="35"/>
        <v>0</v>
      </c>
      <c r="AO88" s="141">
        <f t="shared" si="35"/>
        <v>0</v>
      </c>
      <c r="AP88" s="141">
        <f t="shared" si="33"/>
        <v>0</v>
      </c>
      <c r="AQ88" s="141">
        <f t="shared" si="33"/>
        <v>0</v>
      </c>
      <c r="AR88" s="141">
        <f t="shared" si="33"/>
        <v>0</v>
      </c>
      <c r="AS88" s="141">
        <f t="shared" si="33"/>
        <v>0</v>
      </c>
      <c r="AT88" s="141">
        <f t="shared" si="33"/>
        <v>0</v>
      </c>
      <c r="AU88" s="141">
        <f t="shared" si="33"/>
        <v>0</v>
      </c>
      <c r="AV88" s="141">
        <f t="shared" si="33"/>
        <v>0</v>
      </c>
      <c r="AW88" s="141">
        <f t="shared" si="33"/>
        <v>0</v>
      </c>
      <c r="AX88" s="141">
        <f t="shared" si="33"/>
        <v>0</v>
      </c>
      <c r="AY88" s="141">
        <f t="shared" si="31"/>
        <v>0</v>
      </c>
      <c r="AZ88" s="22" t="s">
        <v>177</v>
      </c>
    </row>
    <row r="89" spans="1:52">
      <c r="A89" s="141" t="s">
        <v>206</v>
      </c>
      <c r="B89" s="141">
        <f t="shared" si="34"/>
        <v>0</v>
      </c>
      <c r="C89" s="141">
        <f t="shared" si="34"/>
        <v>0</v>
      </c>
      <c r="D89" s="141">
        <f t="shared" si="34"/>
        <v>0</v>
      </c>
      <c r="E89" s="141">
        <f t="shared" si="34"/>
        <v>0</v>
      </c>
      <c r="F89" s="141">
        <f t="shared" si="34"/>
        <v>0</v>
      </c>
      <c r="G89" s="141">
        <f t="shared" si="34"/>
        <v>0</v>
      </c>
      <c r="H89" s="141">
        <f t="shared" si="34"/>
        <v>0</v>
      </c>
      <c r="I89" s="141">
        <f t="shared" si="34"/>
        <v>0</v>
      </c>
      <c r="J89" s="141">
        <f t="shared" si="34"/>
        <v>0</v>
      </c>
      <c r="K89" s="141">
        <f t="shared" si="34"/>
        <v>0</v>
      </c>
      <c r="L89" s="141">
        <f t="shared" si="34"/>
        <v>0</v>
      </c>
      <c r="M89" s="141">
        <f t="shared" si="34"/>
        <v>0</v>
      </c>
      <c r="N89" s="141">
        <f t="shared" si="34"/>
        <v>0</v>
      </c>
      <c r="O89" s="141">
        <f t="shared" si="34"/>
        <v>0</v>
      </c>
      <c r="P89" s="141">
        <f t="shared" si="34"/>
        <v>0</v>
      </c>
      <c r="Q89" s="141">
        <f t="shared" si="34"/>
        <v>0</v>
      </c>
      <c r="R89" s="141">
        <f t="shared" si="34"/>
        <v>0</v>
      </c>
      <c r="S89" s="141">
        <f t="shared" si="34"/>
        <v>0</v>
      </c>
      <c r="T89" s="141">
        <f t="shared" si="34"/>
        <v>0</v>
      </c>
      <c r="U89" s="141">
        <f t="shared" si="34"/>
        <v>0</v>
      </c>
      <c r="V89" s="141">
        <f t="shared" si="34"/>
        <v>0</v>
      </c>
      <c r="W89" s="141">
        <f t="shared" si="34"/>
        <v>0</v>
      </c>
      <c r="X89" s="141">
        <f t="shared" si="34"/>
        <v>0</v>
      </c>
      <c r="Y89" s="141">
        <f t="shared" si="34"/>
        <v>0</v>
      </c>
      <c r="AA89" s="141">
        <f t="shared" si="35"/>
        <v>0</v>
      </c>
      <c r="AB89" s="141">
        <f t="shared" si="35"/>
        <v>0</v>
      </c>
      <c r="AC89" s="141">
        <f t="shared" si="35"/>
        <v>0</v>
      </c>
      <c r="AD89" s="141">
        <f t="shared" si="35"/>
        <v>0</v>
      </c>
      <c r="AE89" s="141">
        <f t="shared" si="35"/>
        <v>0</v>
      </c>
      <c r="AF89" s="141">
        <f t="shared" si="35"/>
        <v>0</v>
      </c>
      <c r="AG89" s="141">
        <f t="shared" si="35"/>
        <v>0</v>
      </c>
      <c r="AH89" s="141">
        <f t="shared" si="35"/>
        <v>0</v>
      </c>
      <c r="AI89" s="141">
        <f t="shared" si="35"/>
        <v>0</v>
      </c>
      <c r="AJ89" s="141">
        <f t="shared" si="35"/>
        <v>0</v>
      </c>
      <c r="AK89" s="141">
        <f t="shared" si="35"/>
        <v>0</v>
      </c>
      <c r="AL89" s="141">
        <f t="shared" si="35"/>
        <v>0</v>
      </c>
      <c r="AM89" s="141">
        <f t="shared" si="35"/>
        <v>0</v>
      </c>
      <c r="AN89" s="141">
        <f t="shared" si="35"/>
        <v>0</v>
      </c>
      <c r="AO89" s="141">
        <f t="shared" si="35"/>
        <v>0</v>
      </c>
      <c r="AP89" s="141">
        <f t="shared" si="33"/>
        <v>0</v>
      </c>
      <c r="AQ89" s="141">
        <f t="shared" si="33"/>
        <v>0</v>
      </c>
      <c r="AR89" s="141">
        <f t="shared" si="33"/>
        <v>0</v>
      </c>
      <c r="AS89" s="141">
        <f t="shared" si="33"/>
        <v>0</v>
      </c>
      <c r="AT89" s="141">
        <f t="shared" si="33"/>
        <v>0</v>
      </c>
      <c r="AU89" s="141">
        <f t="shared" si="33"/>
        <v>0</v>
      </c>
      <c r="AV89" s="141">
        <f t="shared" si="33"/>
        <v>0</v>
      </c>
      <c r="AW89" s="141">
        <f t="shared" si="33"/>
        <v>0</v>
      </c>
      <c r="AX89" s="141">
        <f t="shared" si="33"/>
        <v>0</v>
      </c>
      <c r="AY89" s="141">
        <f t="shared" si="31"/>
        <v>0</v>
      </c>
      <c r="AZ89" s="22" t="s">
        <v>177</v>
      </c>
    </row>
    <row r="90" spans="1:52">
      <c r="A90" s="141" t="s">
        <v>207</v>
      </c>
      <c r="B90" s="141">
        <f t="shared" si="34"/>
        <v>0</v>
      </c>
      <c r="C90" s="141">
        <f t="shared" si="34"/>
        <v>0</v>
      </c>
      <c r="D90" s="141">
        <f t="shared" si="34"/>
        <v>0</v>
      </c>
      <c r="E90" s="141">
        <f t="shared" si="34"/>
        <v>0</v>
      </c>
      <c r="F90" s="141">
        <f t="shared" si="34"/>
        <v>0</v>
      </c>
      <c r="G90" s="141">
        <f t="shared" si="34"/>
        <v>0</v>
      </c>
      <c r="H90" s="141">
        <f t="shared" si="34"/>
        <v>0</v>
      </c>
      <c r="I90" s="141">
        <f t="shared" si="34"/>
        <v>0</v>
      </c>
      <c r="J90" s="141">
        <f t="shared" si="34"/>
        <v>0</v>
      </c>
      <c r="K90" s="141">
        <f t="shared" si="34"/>
        <v>0</v>
      </c>
      <c r="L90" s="141">
        <f t="shared" si="34"/>
        <v>0</v>
      </c>
      <c r="M90" s="141">
        <f t="shared" si="34"/>
        <v>0</v>
      </c>
      <c r="N90" s="141">
        <f t="shared" si="34"/>
        <v>0</v>
      </c>
      <c r="O90" s="141">
        <f t="shared" si="34"/>
        <v>0</v>
      </c>
      <c r="P90" s="141">
        <f t="shared" si="34"/>
        <v>0</v>
      </c>
      <c r="Q90" s="141">
        <f t="shared" si="34"/>
        <v>0</v>
      </c>
      <c r="R90" s="141">
        <f t="shared" si="34"/>
        <v>0</v>
      </c>
      <c r="S90" s="141">
        <f t="shared" si="34"/>
        <v>0</v>
      </c>
      <c r="T90" s="141">
        <f t="shared" si="34"/>
        <v>0</v>
      </c>
      <c r="U90" s="141">
        <f t="shared" si="34"/>
        <v>0</v>
      </c>
      <c r="V90" s="141">
        <f t="shared" si="34"/>
        <v>0</v>
      </c>
      <c r="W90" s="141">
        <f t="shared" si="34"/>
        <v>0</v>
      </c>
      <c r="X90" s="141">
        <f t="shared" si="34"/>
        <v>0</v>
      </c>
      <c r="Y90" s="141">
        <f t="shared" si="34"/>
        <v>0</v>
      </c>
      <c r="AA90" s="141">
        <f t="shared" si="35"/>
        <v>0</v>
      </c>
      <c r="AB90" s="141">
        <f t="shared" si="35"/>
        <v>0</v>
      </c>
      <c r="AC90" s="141">
        <f t="shared" si="35"/>
        <v>0</v>
      </c>
      <c r="AD90" s="141">
        <f t="shared" si="35"/>
        <v>0</v>
      </c>
      <c r="AE90" s="141">
        <f t="shared" si="35"/>
        <v>0</v>
      </c>
      <c r="AF90" s="141">
        <f t="shared" si="35"/>
        <v>0</v>
      </c>
      <c r="AG90" s="141">
        <f t="shared" si="35"/>
        <v>0</v>
      </c>
      <c r="AH90" s="141">
        <f t="shared" si="35"/>
        <v>0</v>
      </c>
      <c r="AI90" s="141">
        <f t="shared" si="35"/>
        <v>0</v>
      </c>
      <c r="AJ90" s="141">
        <f t="shared" si="35"/>
        <v>0</v>
      </c>
      <c r="AK90" s="141">
        <f t="shared" si="35"/>
        <v>0</v>
      </c>
      <c r="AL90" s="141">
        <f t="shared" si="35"/>
        <v>0</v>
      </c>
      <c r="AM90" s="141">
        <f t="shared" si="35"/>
        <v>0</v>
      </c>
      <c r="AN90" s="141">
        <f t="shared" si="35"/>
        <v>0</v>
      </c>
      <c r="AO90" s="141">
        <f t="shared" si="35"/>
        <v>0</v>
      </c>
      <c r="AP90" s="141">
        <f t="shared" si="33"/>
        <v>0</v>
      </c>
      <c r="AQ90" s="141">
        <f t="shared" si="33"/>
        <v>0</v>
      </c>
      <c r="AR90" s="141">
        <f t="shared" si="33"/>
        <v>0</v>
      </c>
      <c r="AS90" s="141">
        <f t="shared" si="33"/>
        <v>0</v>
      </c>
      <c r="AT90" s="141">
        <f t="shared" si="33"/>
        <v>0</v>
      </c>
      <c r="AU90" s="141">
        <f t="shared" si="33"/>
        <v>0</v>
      </c>
      <c r="AV90" s="141">
        <f t="shared" si="33"/>
        <v>0</v>
      </c>
      <c r="AW90" s="141">
        <f t="shared" si="33"/>
        <v>0</v>
      </c>
      <c r="AX90" s="141">
        <f t="shared" si="33"/>
        <v>0</v>
      </c>
      <c r="AY90" s="141">
        <f t="shared" si="31"/>
        <v>0</v>
      </c>
      <c r="AZ90" s="22" t="s">
        <v>177</v>
      </c>
    </row>
    <row r="91" spans="1:52">
      <c r="A91" s="141" t="s">
        <v>208</v>
      </c>
      <c r="B91" s="141">
        <f t="shared" si="34"/>
        <v>0</v>
      </c>
      <c r="C91" s="141">
        <f t="shared" si="34"/>
        <v>0</v>
      </c>
      <c r="D91" s="141">
        <f t="shared" si="34"/>
        <v>0</v>
      </c>
      <c r="E91" s="141">
        <f t="shared" si="34"/>
        <v>0</v>
      </c>
      <c r="F91" s="141">
        <f t="shared" si="34"/>
        <v>0</v>
      </c>
      <c r="G91" s="141">
        <f t="shared" si="34"/>
        <v>0</v>
      </c>
      <c r="H91" s="141">
        <f t="shared" si="34"/>
        <v>0</v>
      </c>
      <c r="I91" s="141">
        <f t="shared" si="34"/>
        <v>0</v>
      </c>
      <c r="J91" s="141">
        <f t="shared" si="34"/>
        <v>0</v>
      </c>
      <c r="K91" s="141">
        <f t="shared" si="34"/>
        <v>0</v>
      </c>
      <c r="L91" s="141">
        <f t="shared" si="34"/>
        <v>0</v>
      </c>
      <c r="M91" s="141">
        <f t="shared" si="34"/>
        <v>0</v>
      </c>
      <c r="N91" s="141">
        <f t="shared" si="34"/>
        <v>0</v>
      </c>
      <c r="O91" s="141">
        <f t="shared" si="34"/>
        <v>0</v>
      </c>
      <c r="P91" s="141">
        <f t="shared" si="34"/>
        <v>0</v>
      </c>
      <c r="Q91" s="141">
        <f t="shared" si="34"/>
        <v>0</v>
      </c>
      <c r="R91" s="141">
        <f t="shared" si="34"/>
        <v>0</v>
      </c>
      <c r="S91" s="141">
        <f t="shared" si="34"/>
        <v>0</v>
      </c>
      <c r="T91" s="141">
        <f t="shared" si="34"/>
        <v>0</v>
      </c>
      <c r="U91" s="141">
        <f t="shared" si="34"/>
        <v>0</v>
      </c>
      <c r="V91" s="141">
        <f t="shared" si="34"/>
        <v>0</v>
      </c>
      <c r="W91" s="141">
        <f t="shared" si="34"/>
        <v>0</v>
      </c>
      <c r="X91" s="141">
        <f t="shared" si="34"/>
        <v>0</v>
      </c>
      <c r="Y91" s="141">
        <f t="shared" si="34"/>
        <v>0</v>
      </c>
      <c r="AA91" s="141">
        <f t="shared" si="35"/>
        <v>0</v>
      </c>
      <c r="AB91" s="141">
        <f t="shared" si="35"/>
        <v>0</v>
      </c>
      <c r="AC91" s="141">
        <f t="shared" si="35"/>
        <v>0</v>
      </c>
      <c r="AD91" s="141">
        <f t="shared" si="35"/>
        <v>0</v>
      </c>
      <c r="AE91" s="141">
        <f t="shared" si="35"/>
        <v>0</v>
      </c>
      <c r="AF91" s="141">
        <f t="shared" si="35"/>
        <v>0</v>
      </c>
      <c r="AG91" s="141">
        <f t="shared" si="35"/>
        <v>0</v>
      </c>
      <c r="AH91" s="141">
        <f t="shared" si="35"/>
        <v>0</v>
      </c>
      <c r="AI91" s="141">
        <f t="shared" si="35"/>
        <v>0</v>
      </c>
      <c r="AJ91" s="141">
        <f t="shared" si="35"/>
        <v>0</v>
      </c>
      <c r="AK91" s="141">
        <f t="shared" si="35"/>
        <v>0</v>
      </c>
      <c r="AL91" s="141">
        <f t="shared" si="35"/>
        <v>0</v>
      </c>
      <c r="AM91" s="141">
        <f t="shared" si="35"/>
        <v>0</v>
      </c>
      <c r="AN91" s="141">
        <f t="shared" si="35"/>
        <v>0</v>
      </c>
      <c r="AO91" s="141">
        <f t="shared" si="35"/>
        <v>0</v>
      </c>
      <c r="AP91" s="141">
        <f t="shared" si="33"/>
        <v>0</v>
      </c>
      <c r="AQ91" s="141">
        <f t="shared" si="33"/>
        <v>0</v>
      </c>
      <c r="AR91" s="141">
        <f t="shared" si="33"/>
        <v>0</v>
      </c>
      <c r="AS91" s="141">
        <f t="shared" si="33"/>
        <v>0</v>
      </c>
      <c r="AT91" s="141">
        <f t="shared" si="33"/>
        <v>0</v>
      </c>
      <c r="AU91" s="141">
        <f t="shared" si="33"/>
        <v>0</v>
      </c>
      <c r="AV91" s="141">
        <f t="shared" si="33"/>
        <v>0</v>
      </c>
      <c r="AW91" s="141">
        <f t="shared" si="33"/>
        <v>0</v>
      </c>
      <c r="AX91" s="141">
        <f t="shared" si="33"/>
        <v>0</v>
      </c>
      <c r="AY91" s="141">
        <f t="shared" si="31"/>
        <v>0</v>
      </c>
      <c r="AZ91" s="22" t="s">
        <v>177</v>
      </c>
    </row>
    <row r="92" spans="1:52">
      <c r="A92" s="141" t="s">
        <v>209</v>
      </c>
      <c r="B92" s="141">
        <f t="shared" si="34"/>
        <v>0</v>
      </c>
      <c r="C92" s="141">
        <f t="shared" si="34"/>
        <v>0</v>
      </c>
      <c r="D92" s="141">
        <f t="shared" si="34"/>
        <v>0</v>
      </c>
      <c r="E92" s="141">
        <f t="shared" si="34"/>
        <v>0</v>
      </c>
      <c r="F92" s="141">
        <f t="shared" si="34"/>
        <v>0</v>
      </c>
      <c r="G92" s="141">
        <f t="shared" si="34"/>
        <v>0</v>
      </c>
      <c r="H92" s="141">
        <f t="shared" si="34"/>
        <v>0</v>
      </c>
      <c r="I92" s="141">
        <f t="shared" si="34"/>
        <v>0</v>
      </c>
      <c r="J92" s="141">
        <f t="shared" si="34"/>
        <v>0</v>
      </c>
      <c r="K92" s="141">
        <f t="shared" si="34"/>
        <v>0</v>
      </c>
      <c r="L92" s="141">
        <f t="shared" si="34"/>
        <v>0</v>
      </c>
      <c r="M92" s="141">
        <f t="shared" si="34"/>
        <v>0</v>
      </c>
      <c r="N92" s="141">
        <f t="shared" si="34"/>
        <v>0</v>
      </c>
      <c r="O92" s="141">
        <f t="shared" si="34"/>
        <v>0</v>
      </c>
      <c r="P92" s="141">
        <f t="shared" si="34"/>
        <v>0</v>
      </c>
      <c r="Q92" s="141">
        <f t="shared" ref="Q92:Y92" si="36">IF(IFERROR(FIND($A$70,Q26,1),0)=0,0,1)</f>
        <v>0</v>
      </c>
      <c r="R92" s="141">
        <f t="shared" si="36"/>
        <v>0</v>
      </c>
      <c r="S92" s="141">
        <f t="shared" si="36"/>
        <v>0</v>
      </c>
      <c r="T92" s="141">
        <f t="shared" si="36"/>
        <v>0</v>
      </c>
      <c r="U92" s="141">
        <f t="shared" si="36"/>
        <v>0</v>
      </c>
      <c r="V92" s="141">
        <f t="shared" si="36"/>
        <v>0</v>
      </c>
      <c r="W92" s="141">
        <f t="shared" si="36"/>
        <v>0</v>
      </c>
      <c r="X92" s="141">
        <f t="shared" si="36"/>
        <v>0</v>
      </c>
      <c r="Y92" s="141">
        <f t="shared" si="36"/>
        <v>0</v>
      </c>
      <c r="AA92" s="141">
        <f t="shared" si="35"/>
        <v>0</v>
      </c>
      <c r="AB92" s="141">
        <f t="shared" si="35"/>
        <v>0</v>
      </c>
      <c r="AC92" s="141">
        <f t="shared" si="35"/>
        <v>0</v>
      </c>
      <c r="AD92" s="141">
        <f t="shared" si="35"/>
        <v>0</v>
      </c>
      <c r="AE92" s="141">
        <f t="shared" si="35"/>
        <v>0</v>
      </c>
      <c r="AF92" s="141">
        <f t="shared" si="35"/>
        <v>0</v>
      </c>
      <c r="AG92" s="141">
        <f t="shared" si="35"/>
        <v>0</v>
      </c>
      <c r="AH92" s="141">
        <f t="shared" si="35"/>
        <v>0</v>
      </c>
      <c r="AI92" s="141">
        <f t="shared" si="35"/>
        <v>0</v>
      </c>
      <c r="AJ92" s="141">
        <f t="shared" si="35"/>
        <v>0</v>
      </c>
      <c r="AK92" s="141">
        <f t="shared" si="35"/>
        <v>0</v>
      </c>
      <c r="AL92" s="141">
        <f t="shared" si="35"/>
        <v>0</v>
      </c>
      <c r="AM92" s="141">
        <f t="shared" si="35"/>
        <v>0</v>
      </c>
      <c r="AN92" s="141">
        <f t="shared" si="35"/>
        <v>0</v>
      </c>
      <c r="AO92" s="141">
        <f t="shared" si="35"/>
        <v>0</v>
      </c>
      <c r="AP92" s="141">
        <f t="shared" si="33"/>
        <v>0</v>
      </c>
      <c r="AQ92" s="141">
        <f t="shared" si="33"/>
        <v>0</v>
      </c>
      <c r="AR92" s="141">
        <f t="shared" si="33"/>
        <v>0</v>
      </c>
      <c r="AS92" s="141">
        <f t="shared" si="33"/>
        <v>0</v>
      </c>
      <c r="AT92" s="141">
        <f t="shared" si="33"/>
        <v>0</v>
      </c>
      <c r="AU92" s="141">
        <f t="shared" si="33"/>
        <v>0</v>
      </c>
      <c r="AV92" s="141">
        <f t="shared" si="33"/>
        <v>0</v>
      </c>
      <c r="AW92" s="141">
        <f t="shared" si="33"/>
        <v>0</v>
      </c>
      <c r="AX92" s="141">
        <f t="shared" si="33"/>
        <v>0</v>
      </c>
      <c r="AY92" s="141">
        <f t="shared" si="31"/>
        <v>0</v>
      </c>
      <c r="AZ92" s="22" t="s">
        <v>177</v>
      </c>
    </row>
    <row r="93" spans="1:52">
      <c r="A93" s="141" t="s">
        <v>210</v>
      </c>
      <c r="B93" s="141">
        <f t="shared" ref="B93:Y101" si="37">IF(IFERROR(FIND($A$70,B27,1),0)=0,0,1)</f>
        <v>0</v>
      </c>
      <c r="C93" s="141">
        <f t="shared" si="37"/>
        <v>0</v>
      </c>
      <c r="D93" s="141">
        <f t="shared" si="37"/>
        <v>0</v>
      </c>
      <c r="E93" s="141">
        <f t="shared" si="37"/>
        <v>0</v>
      </c>
      <c r="F93" s="141">
        <f t="shared" si="37"/>
        <v>0</v>
      </c>
      <c r="G93" s="141">
        <f t="shared" si="37"/>
        <v>0</v>
      </c>
      <c r="H93" s="141">
        <f t="shared" si="37"/>
        <v>0</v>
      </c>
      <c r="I93" s="141">
        <f t="shared" si="37"/>
        <v>0</v>
      </c>
      <c r="J93" s="141">
        <f t="shared" si="37"/>
        <v>0</v>
      </c>
      <c r="K93" s="141">
        <f t="shared" si="37"/>
        <v>0</v>
      </c>
      <c r="L93" s="141">
        <f t="shared" si="37"/>
        <v>0</v>
      </c>
      <c r="M93" s="141">
        <f t="shared" si="37"/>
        <v>0</v>
      </c>
      <c r="N93" s="141">
        <f t="shared" si="37"/>
        <v>0</v>
      </c>
      <c r="O93" s="141">
        <f t="shared" si="37"/>
        <v>0</v>
      </c>
      <c r="P93" s="141">
        <f t="shared" si="37"/>
        <v>0</v>
      </c>
      <c r="Q93" s="141">
        <f t="shared" si="37"/>
        <v>0</v>
      </c>
      <c r="R93" s="141">
        <f t="shared" si="37"/>
        <v>0</v>
      </c>
      <c r="S93" s="141">
        <f t="shared" si="37"/>
        <v>0</v>
      </c>
      <c r="T93" s="141">
        <f t="shared" si="37"/>
        <v>0</v>
      </c>
      <c r="U93" s="141">
        <f t="shared" si="37"/>
        <v>0</v>
      </c>
      <c r="V93" s="141">
        <f t="shared" si="37"/>
        <v>0</v>
      </c>
      <c r="W93" s="141">
        <f t="shared" si="37"/>
        <v>0</v>
      </c>
      <c r="X93" s="141">
        <f t="shared" si="37"/>
        <v>0</v>
      </c>
      <c r="Y93" s="141">
        <f t="shared" si="37"/>
        <v>0</v>
      </c>
      <c r="AA93" s="141">
        <f t="shared" si="35"/>
        <v>0</v>
      </c>
      <c r="AB93" s="141">
        <f t="shared" si="35"/>
        <v>0</v>
      </c>
      <c r="AC93" s="141">
        <f t="shared" si="35"/>
        <v>0</v>
      </c>
      <c r="AD93" s="141">
        <f t="shared" si="35"/>
        <v>0</v>
      </c>
      <c r="AE93" s="141">
        <f t="shared" si="35"/>
        <v>0</v>
      </c>
      <c r="AF93" s="141">
        <f t="shared" si="35"/>
        <v>0</v>
      </c>
      <c r="AG93" s="141">
        <f t="shared" si="35"/>
        <v>0</v>
      </c>
      <c r="AH93" s="141">
        <f t="shared" si="35"/>
        <v>0</v>
      </c>
      <c r="AI93" s="141">
        <f t="shared" si="35"/>
        <v>0</v>
      </c>
      <c r="AJ93" s="141">
        <f t="shared" si="35"/>
        <v>0</v>
      </c>
      <c r="AK93" s="141">
        <f t="shared" si="35"/>
        <v>0</v>
      </c>
      <c r="AL93" s="141">
        <f t="shared" si="35"/>
        <v>0</v>
      </c>
      <c r="AM93" s="141">
        <f t="shared" si="35"/>
        <v>0</v>
      </c>
      <c r="AN93" s="141">
        <f t="shared" si="35"/>
        <v>0</v>
      </c>
      <c r="AO93" s="141">
        <f t="shared" si="35"/>
        <v>0</v>
      </c>
      <c r="AP93" s="141">
        <f t="shared" si="33"/>
        <v>0</v>
      </c>
      <c r="AQ93" s="141">
        <f t="shared" si="33"/>
        <v>0</v>
      </c>
      <c r="AR93" s="141">
        <f t="shared" si="33"/>
        <v>0</v>
      </c>
      <c r="AS93" s="141">
        <f t="shared" si="33"/>
        <v>0</v>
      </c>
      <c r="AT93" s="141">
        <f t="shared" si="33"/>
        <v>0</v>
      </c>
      <c r="AU93" s="141">
        <f t="shared" si="33"/>
        <v>0</v>
      </c>
      <c r="AV93" s="141">
        <f t="shared" si="33"/>
        <v>0</v>
      </c>
      <c r="AW93" s="141">
        <f t="shared" si="33"/>
        <v>0</v>
      </c>
      <c r="AX93" s="141">
        <f t="shared" si="33"/>
        <v>0</v>
      </c>
      <c r="AY93" s="141">
        <f t="shared" si="31"/>
        <v>0</v>
      </c>
      <c r="AZ93" s="22" t="s">
        <v>177</v>
      </c>
    </row>
    <row r="94" spans="1:52">
      <c r="A94" s="141" t="s">
        <v>211</v>
      </c>
      <c r="B94" s="141">
        <f t="shared" si="37"/>
        <v>0</v>
      </c>
      <c r="C94" s="141">
        <f t="shared" si="37"/>
        <v>0</v>
      </c>
      <c r="D94" s="141">
        <f t="shared" si="37"/>
        <v>0</v>
      </c>
      <c r="E94" s="141">
        <f t="shared" si="37"/>
        <v>0</v>
      </c>
      <c r="F94" s="141">
        <f t="shared" si="37"/>
        <v>0</v>
      </c>
      <c r="G94" s="141">
        <f t="shared" si="37"/>
        <v>0</v>
      </c>
      <c r="H94" s="141">
        <f t="shared" si="37"/>
        <v>0</v>
      </c>
      <c r="I94" s="141">
        <f t="shared" si="37"/>
        <v>0</v>
      </c>
      <c r="J94" s="141">
        <f t="shared" si="37"/>
        <v>0</v>
      </c>
      <c r="K94" s="141">
        <f t="shared" si="37"/>
        <v>0</v>
      </c>
      <c r="L94" s="141">
        <f t="shared" si="37"/>
        <v>0</v>
      </c>
      <c r="M94" s="141">
        <f t="shared" si="37"/>
        <v>0</v>
      </c>
      <c r="N94" s="141">
        <f t="shared" si="37"/>
        <v>0</v>
      </c>
      <c r="O94" s="141">
        <f t="shared" si="37"/>
        <v>0</v>
      </c>
      <c r="P94" s="141">
        <f t="shared" si="37"/>
        <v>0</v>
      </c>
      <c r="Q94" s="141">
        <f t="shared" si="37"/>
        <v>0</v>
      </c>
      <c r="R94" s="141">
        <f t="shared" si="37"/>
        <v>0</v>
      </c>
      <c r="S94" s="141">
        <f t="shared" si="37"/>
        <v>0</v>
      </c>
      <c r="T94" s="141">
        <f t="shared" si="37"/>
        <v>0</v>
      </c>
      <c r="U94" s="141">
        <f t="shared" si="37"/>
        <v>0</v>
      </c>
      <c r="V94" s="141">
        <f t="shared" si="37"/>
        <v>0</v>
      </c>
      <c r="W94" s="141">
        <f t="shared" si="37"/>
        <v>0</v>
      </c>
      <c r="X94" s="141">
        <f t="shared" si="37"/>
        <v>0</v>
      </c>
      <c r="Y94" s="141">
        <f t="shared" si="37"/>
        <v>0</v>
      </c>
      <c r="AA94" s="141">
        <f t="shared" si="35"/>
        <v>0</v>
      </c>
      <c r="AB94" s="141">
        <f t="shared" si="35"/>
        <v>0</v>
      </c>
      <c r="AC94" s="141">
        <f t="shared" si="35"/>
        <v>0</v>
      </c>
      <c r="AD94" s="141">
        <f t="shared" si="35"/>
        <v>0</v>
      </c>
      <c r="AE94" s="141">
        <f t="shared" si="35"/>
        <v>0</v>
      </c>
      <c r="AF94" s="141">
        <f t="shared" si="35"/>
        <v>0</v>
      </c>
      <c r="AG94" s="141">
        <f t="shared" si="35"/>
        <v>0</v>
      </c>
      <c r="AH94" s="141">
        <f t="shared" si="35"/>
        <v>0</v>
      </c>
      <c r="AI94" s="141">
        <f t="shared" si="35"/>
        <v>0</v>
      </c>
      <c r="AJ94" s="141">
        <f t="shared" si="35"/>
        <v>0</v>
      </c>
      <c r="AK94" s="141">
        <f t="shared" si="35"/>
        <v>0</v>
      </c>
      <c r="AL94" s="141">
        <f t="shared" si="35"/>
        <v>0</v>
      </c>
      <c r="AM94" s="141">
        <f t="shared" si="35"/>
        <v>0</v>
      </c>
      <c r="AN94" s="141">
        <f t="shared" si="35"/>
        <v>0</v>
      </c>
      <c r="AO94" s="141">
        <f t="shared" si="35"/>
        <v>0</v>
      </c>
      <c r="AP94" s="141">
        <f t="shared" si="33"/>
        <v>0</v>
      </c>
      <c r="AQ94" s="141">
        <f t="shared" si="33"/>
        <v>0</v>
      </c>
      <c r="AR94" s="141">
        <f t="shared" si="33"/>
        <v>0</v>
      </c>
      <c r="AS94" s="141">
        <f t="shared" si="33"/>
        <v>0</v>
      </c>
      <c r="AT94" s="141">
        <f t="shared" si="33"/>
        <v>0</v>
      </c>
      <c r="AU94" s="141">
        <f t="shared" si="33"/>
        <v>0</v>
      </c>
      <c r="AV94" s="141">
        <f t="shared" si="33"/>
        <v>0</v>
      </c>
      <c r="AW94" s="141">
        <f t="shared" si="33"/>
        <v>0</v>
      </c>
      <c r="AX94" s="141">
        <f t="shared" si="33"/>
        <v>0</v>
      </c>
      <c r="AY94" s="141">
        <f t="shared" si="31"/>
        <v>0</v>
      </c>
      <c r="AZ94" s="22" t="s">
        <v>177</v>
      </c>
    </row>
    <row r="95" spans="1:52">
      <c r="A95" s="141" t="s">
        <v>212</v>
      </c>
      <c r="B95" s="141">
        <f t="shared" si="37"/>
        <v>0</v>
      </c>
      <c r="C95" s="141">
        <f t="shared" si="37"/>
        <v>0</v>
      </c>
      <c r="D95" s="141">
        <f t="shared" si="37"/>
        <v>0</v>
      </c>
      <c r="E95" s="141">
        <f t="shared" si="37"/>
        <v>0</v>
      </c>
      <c r="F95" s="141">
        <f t="shared" si="37"/>
        <v>0</v>
      </c>
      <c r="G95" s="141">
        <f t="shared" si="37"/>
        <v>0</v>
      </c>
      <c r="H95" s="141">
        <f t="shared" si="37"/>
        <v>0</v>
      </c>
      <c r="I95" s="141">
        <f t="shared" si="37"/>
        <v>0</v>
      </c>
      <c r="J95" s="141">
        <f t="shared" si="37"/>
        <v>0</v>
      </c>
      <c r="K95" s="141">
        <f t="shared" si="37"/>
        <v>0</v>
      </c>
      <c r="L95" s="141">
        <f t="shared" si="37"/>
        <v>0</v>
      </c>
      <c r="M95" s="141">
        <f t="shared" si="37"/>
        <v>0</v>
      </c>
      <c r="N95" s="141">
        <f t="shared" si="37"/>
        <v>0</v>
      </c>
      <c r="O95" s="141">
        <f t="shared" si="37"/>
        <v>0</v>
      </c>
      <c r="P95" s="141">
        <f t="shared" si="37"/>
        <v>0</v>
      </c>
      <c r="Q95" s="141">
        <f t="shared" si="37"/>
        <v>0</v>
      </c>
      <c r="R95" s="141">
        <f t="shared" si="37"/>
        <v>0</v>
      </c>
      <c r="S95" s="141">
        <f t="shared" si="37"/>
        <v>0</v>
      </c>
      <c r="T95" s="141">
        <f t="shared" si="37"/>
        <v>0</v>
      </c>
      <c r="U95" s="141">
        <f t="shared" si="37"/>
        <v>0</v>
      </c>
      <c r="V95" s="141">
        <f t="shared" si="37"/>
        <v>0</v>
      </c>
      <c r="W95" s="141">
        <f t="shared" si="37"/>
        <v>0</v>
      </c>
      <c r="X95" s="141">
        <f t="shared" si="37"/>
        <v>0</v>
      </c>
      <c r="Y95" s="141">
        <f t="shared" si="37"/>
        <v>0</v>
      </c>
      <c r="AA95" s="141">
        <f t="shared" si="35"/>
        <v>0</v>
      </c>
      <c r="AB95" s="141">
        <f t="shared" si="35"/>
        <v>0</v>
      </c>
      <c r="AC95" s="141">
        <f t="shared" si="35"/>
        <v>0</v>
      </c>
      <c r="AD95" s="141">
        <f t="shared" si="35"/>
        <v>0</v>
      </c>
      <c r="AE95" s="141">
        <f t="shared" si="35"/>
        <v>0</v>
      </c>
      <c r="AF95" s="141">
        <f t="shared" si="35"/>
        <v>0</v>
      </c>
      <c r="AG95" s="141">
        <f t="shared" si="35"/>
        <v>0</v>
      </c>
      <c r="AH95" s="141">
        <f t="shared" si="35"/>
        <v>0</v>
      </c>
      <c r="AI95" s="141">
        <f t="shared" si="35"/>
        <v>0</v>
      </c>
      <c r="AJ95" s="141">
        <f t="shared" si="35"/>
        <v>0</v>
      </c>
      <c r="AK95" s="141">
        <f t="shared" si="35"/>
        <v>0</v>
      </c>
      <c r="AL95" s="141">
        <f t="shared" si="35"/>
        <v>0</v>
      </c>
      <c r="AM95" s="141">
        <f t="shared" si="35"/>
        <v>0</v>
      </c>
      <c r="AN95" s="141">
        <f t="shared" si="35"/>
        <v>0</v>
      </c>
      <c r="AO95" s="141">
        <f t="shared" si="35"/>
        <v>0</v>
      </c>
      <c r="AP95" s="141">
        <f t="shared" si="33"/>
        <v>0</v>
      </c>
      <c r="AQ95" s="141">
        <f t="shared" si="33"/>
        <v>0</v>
      </c>
      <c r="AR95" s="141">
        <f t="shared" si="33"/>
        <v>0</v>
      </c>
      <c r="AS95" s="141">
        <f t="shared" si="33"/>
        <v>0</v>
      </c>
      <c r="AT95" s="141">
        <f t="shared" si="33"/>
        <v>0</v>
      </c>
      <c r="AU95" s="141">
        <f t="shared" si="33"/>
        <v>0</v>
      </c>
      <c r="AV95" s="141">
        <f t="shared" si="33"/>
        <v>0</v>
      </c>
      <c r="AW95" s="141">
        <f t="shared" si="33"/>
        <v>0</v>
      </c>
      <c r="AX95" s="141">
        <f t="shared" si="33"/>
        <v>0</v>
      </c>
      <c r="AY95" s="141">
        <f t="shared" si="31"/>
        <v>0</v>
      </c>
      <c r="AZ95" s="22" t="s">
        <v>177</v>
      </c>
    </row>
    <row r="96" spans="1:52">
      <c r="A96" s="141" t="s">
        <v>213</v>
      </c>
      <c r="B96" s="141">
        <f t="shared" si="37"/>
        <v>0</v>
      </c>
      <c r="C96" s="141">
        <f t="shared" si="37"/>
        <v>0</v>
      </c>
      <c r="D96" s="141">
        <f t="shared" si="37"/>
        <v>0</v>
      </c>
      <c r="E96" s="141">
        <f t="shared" si="37"/>
        <v>0</v>
      </c>
      <c r="F96" s="141">
        <f t="shared" si="37"/>
        <v>0</v>
      </c>
      <c r="G96" s="141">
        <f t="shared" si="37"/>
        <v>0</v>
      </c>
      <c r="H96" s="141">
        <f t="shared" si="37"/>
        <v>0</v>
      </c>
      <c r="I96" s="141">
        <f t="shared" si="37"/>
        <v>0</v>
      </c>
      <c r="J96" s="141">
        <f t="shared" si="37"/>
        <v>0</v>
      </c>
      <c r="K96" s="141">
        <f t="shared" si="37"/>
        <v>0</v>
      </c>
      <c r="L96" s="141">
        <f t="shared" si="37"/>
        <v>0</v>
      </c>
      <c r="M96" s="141">
        <f t="shared" si="37"/>
        <v>0</v>
      </c>
      <c r="N96" s="141">
        <f t="shared" si="37"/>
        <v>0</v>
      </c>
      <c r="O96" s="141">
        <f t="shared" si="37"/>
        <v>0</v>
      </c>
      <c r="P96" s="141">
        <f t="shared" si="37"/>
        <v>0</v>
      </c>
      <c r="Q96" s="141">
        <f t="shared" si="37"/>
        <v>0</v>
      </c>
      <c r="R96" s="141">
        <f t="shared" si="37"/>
        <v>0</v>
      </c>
      <c r="S96" s="141">
        <f t="shared" si="37"/>
        <v>0</v>
      </c>
      <c r="T96" s="141">
        <f t="shared" si="37"/>
        <v>0</v>
      </c>
      <c r="U96" s="141">
        <f t="shared" si="37"/>
        <v>0</v>
      </c>
      <c r="V96" s="141">
        <f t="shared" si="37"/>
        <v>0</v>
      </c>
      <c r="W96" s="141">
        <f t="shared" si="37"/>
        <v>0</v>
      </c>
      <c r="X96" s="141">
        <f t="shared" si="37"/>
        <v>0</v>
      </c>
      <c r="Y96" s="141">
        <f t="shared" si="37"/>
        <v>0</v>
      </c>
      <c r="AA96" s="141">
        <f t="shared" si="35"/>
        <v>0</v>
      </c>
      <c r="AB96" s="141">
        <f t="shared" si="35"/>
        <v>0</v>
      </c>
      <c r="AC96" s="141">
        <f t="shared" si="35"/>
        <v>0</v>
      </c>
      <c r="AD96" s="141">
        <f t="shared" si="35"/>
        <v>0</v>
      </c>
      <c r="AE96" s="141">
        <f t="shared" si="35"/>
        <v>0</v>
      </c>
      <c r="AF96" s="141">
        <f t="shared" si="35"/>
        <v>0</v>
      </c>
      <c r="AG96" s="141">
        <f t="shared" si="35"/>
        <v>0</v>
      </c>
      <c r="AH96" s="141">
        <f t="shared" si="35"/>
        <v>0</v>
      </c>
      <c r="AI96" s="141">
        <f t="shared" si="35"/>
        <v>0</v>
      </c>
      <c r="AJ96" s="141">
        <f t="shared" si="35"/>
        <v>0</v>
      </c>
      <c r="AK96" s="141">
        <f t="shared" si="35"/>
        <v>0</v>
      </c>
      <c r="AL96" s="141">
        <f t="shared" si="35"/>
        <v>0</v>
      </c>
      <c r="AM96" s="141">
        <f t="shared" si="35"/>
        <v>0</v>
      </c>
      <c r="AN96" s="141">
        <f t="shared" si="35"/>
        <v>0</v>
      </c>
      <c r="AO96" s="141">
        <f t="shared" si="35"/>
        <v>0</v>
      </c>
      <c r="AP96" s="141">
        <f t="shared" si="33"/>
        <v>0</v>
      </c>
      <c r="AQ96" s="141">
        <f t="shared" si="33"/>
        <v>0</v>
      </c>
      <c r="AR96" s="141">
        <f t="shared" si="33"/>
        <v>0</v>
      </c>
      <c r="AS96" s="141">
        <f t="shared" si="33"/>
        <v>0</v>
      </c>
      <c r="AT96" s="141">
        <f t="shared" si="33"/>
        <v>0</v>
      </c>
      <c r="AU96" s="141">
        <f t="shared" si="33"/>
        <v>0</v>
      </c>
      <c r="AV96" s="141">
        <f t="shared" si="33"/>
        <v>0</v>
      </c>
      <c r="AW96" s="141">
        <f t="shared" si="33"/>
        <v>0</v>
      </c>
      <c r="AX96" s="141">
        <f t="shared" si="33"/>
        <v>0</v>
      </c>
      <c r="AY96" s="141">
        <f t="shared" si="31"/>
        <v>0</v>
      </c>
      <c r="AZ96" s="22" t="s">
        <v>177</v>
      </c>
    </row>
    <row r="97" spans="1:52">
      <c r="A97" s="141" t="s">
        <v>214</v>
      </c>
      <c r="B97" s="141">
        <f t="shared" si="37"/>
        <v>0</v>
      </c>
      <c r="C97" s="141">
        <f t="shared" si="37"/>
        <v>0</v>
      </c>
      <c r="D97" s="141">
        <f t="shared" si="37"/>
        <v>0</v>
      </c>
      <c r="E97" s="141">
        <f t="shared" si="37"/>
        <v>0</v>
      </c>
      <c r="F97" s="141">
        <f t="shared" si="37"/>
        <v>0</v>
      </c>
      <c r="G97" s="141">
        <f t="shared" si="37"/>
        <v>0</v>
      </c>
      <c r="H97" s="141">
        <f t="shared" si="37"/>
        <v>0</v>
      </c>
      <c r="I97" s="141">
        <f t="shared" si="37"/>
        <v>0</v>
      </c>
      <c r="J97" s="141">
        <f t="shared" si="37"/>
        <v>0</v>
      </c>
      <c r="K97" s="141">
        <f t="shared" si="37"/>
        <v>0</v>
      </c>
      <c r="L97" s="141">
        <f t="shared" si="37"/>
        <v>0</v>
      </c>
      <c r="M97" s="141">
        <f t="shared" si="37"/>
        <v>0</v>
      </c>
      <c r="N97" s="141">
        <f t="shared" si="37"/>
        <v>0</v>
      </c>
      <c r="O97" s="141">
        <f t="shared" si="37"/>
        <v>0</v>
      </c>
      <c r="P97" s="141">
        <f t="shared" si="37"/>
        <v>0</v>
      </c>
      <c r="Q97" s="141">
        <f t="shared" si="37"/>
        <v>0</v>
      </c>
      <c r="R97" s="141">
        <f t="shared" si="37"/>
        <v>0</v>
      </c>
      <c r="S97" s="141">
        <f t="shared" si="37"/>
        <v>0</v>
      </c>
      <c r="T97" s="141">
        <f t="shared" si="37"/>
        <v>0</v>
      </c>
      <c r="U97" s="141">
        <f t="shared" si="37"/>
        <v>0</v>
      </c>
      <c r="V97" s="141">
        <f t="shared" si="37"/>
        <v>0</v>
      </c>
      <c r="W97" s="141">
        <f t="shared" si="37"/>
        <v>0</v>
      </c>
      <c r="X97" s="141">
        <f t="shared" si="37"/>
        <v>0</v>
      </c>
      <c r="Y97" s="141">
        <f t="shared" si="37"/>
        <v>0</v>
      </c>
      <c r="AA97" s="141">
        <f t="shared" si="35"/>
        <v>0</v>
      </c>
      <c r="AB97" s="141">
        <f t="shared" si="35"/>
        <v>0</v>
      </c>
      <c r="AC97" s="141">
        <f t="shared" si="35"/>
        <v>0</v>
      </c>
      <c r="AD97" s="141">
        <f t="shared" si="35"/>
        <v>0</v>
      </c>
      <c r="AE97" s="141">
        <f t="shared" si="35"/>
        <v>0</v>
      </c>
      <c r="AF97" s="141">
        <f t="shared" si="35"/>
        <v>0</v>
      </c>
      <c r="AG97" s="141">
        <f t="shared" si="35"/>
        <v>0</v>
      </c>
      <c r="AH97" s="141">
        <f t="shared" si="35"/>
        <v>0</v>
      </c>
      <c r="AI97" s="141">
        <f t="shared" si="35"/>
        <v>0</v>
      </c>
      <c r="AJ97" s="141">
        <f t="shared" si="35"/>
        <v>0</v>
      </c>
      <c r="AK97" s="141">
        <f t="shared" si="35"/>
        <v>0</v>
      </c>
      <c r="AL97" s="141">
        <f t="shared" si="35"/>
        <v>0</v>
      </c>
      <c r="AM97" s="141">
        <f t="shared" si="35"/>
        <v>0</v>
      </c>
      <c r="AN97" s="141">
        <f t="shared" si="35"/>
        <v>0</v>
      </c>
      <c r="AO97" s="141">
        <f t="shared" si="35"/>
        <v>0</v>
      </c>
      <c r="AP97" s="141">
        <f t="shared" si="35"/>
        <v>0</v>
      </c>
      <c r="AQ97" s="141">
        <f t="shared" ref="AQ97:AX101" si="38">IF(R97=0,0,R97/AQ31)</f>
        <v>0</v>
      </c>
      <c r="AR97" s="141">
        <f t="shared" si="38"/>
        <v>0</v>
      </c>
      <c r="AS97" s="141">
        <f t="shared" si="38"/>
        <v>0</v>
      </c>
      <c r="AT97" s="141">
        <f t="shared" si="38"/>
        <v>0</v>
      </c>
      <c r="AU97" s="141">
        <f t="shared" si="38"/>
        <v>0</v>
      </c>
      <c r="AV97" s="141">
        <f t="shared" si="38"/>
        <v>0</v>
      </c>
      <c r="AW97" s="141">
        <f t="shared" si="38"/>
        <v>0</v>
      </c>
      <c r="AX97" s="141">
        <f t="shared" si="38"/>
        <v>0</v>
      </c>
      <c r="AY97" s="141">
        <f t="shared" si="31"/>
        <v>0</v>
      </c>
      <c r="AZ97" s="22" t="s">
        <v>177</v>
      </c>
    </row>
    <row r="98" spans="1:52">
      <c r="A98" s="141" t="s">
        <v>215</v>
      </c>
      <c r="B98" s="141">
        <f t="shared" si="37"/>
        <v>0</v>
      </c>
      <c r="C98" s="141">
        <f t="shared" si="37"/>
        <v>0</v>
      </c>
      <c r="D98" s="141">
        <f t="shared" si="37"/>
        <v>0</v>
      </c>
      <c r="E98" s="141">
        <f t="shared" si="37"/>
        <v>0</v>
      </c>
      <c r="F98" s="141">
        <f t="shared" si="37"/>
        <v>0</v>
      </c>
      <c r="G98" s="141">
        <f t="shared" si="37"/>
        <v>0</v>
      </c>
      <c r="H98" s="141">
        <f t="shared" si="37"/>
        <v>0</v>
      </c>
      <c r="I98" s="141">
        <f t="shared" si="37"/>
        <v>0</v>
      </c>
      <c r="J98" s="141">
        <f t="shared" si="37"/>
        <v>0</v>
      </c>
      <c r="K98" s="141">
        <f t="shared" si="37"/>
        <v>0</v>
      </c>
      <c r="L98" s="141">
        <f t="shared" si="37"/>
        <v>0</v>
      </c>
      <c r="M98" s="141">
        <f t="shared" si="37"/>
        <v>0</v>
      </c>
      <c r="N98" s="141">
        <f t="shared" si="37"/>
        <v>0</v>
      </c>
      <c r="O98" s="141">
        <f t="shared" si="37"/>
        <v>0</v>
      </c>
      <c r="P98" s="141">
        <f t="shared" si="37"/>
        <v>0</v>
      </c>
      <c r="Q98" s="141">
        <f t="shared" si="37"/>
        <v>0</v>
      </c>
      <c r="R98" s="141">
        <f t="shared" si="37"/>
        <v>0</v>
      </c>
      <c r="S98" s="141">
        <f t="shared" si="37"/>
        <v>0</v>
      </c>
      <c r="T98" s="141">
        <f t="shared" si="37"/>
        <v>0</v>
      </c>
      <c r="U98" s="141">
        <f t="shared" si="37"/>
        <v>0</v>
      </c>
      <c r="V98" s="141">
        <f t="shared" si="37"/>
        <v>0</v>
      </c>
      <c r="W98" s="141">
        <f t="shared" si="37"/>
        <v>0</v>
      </c>
      <c r="X98" s="141">
        <f t="shared" si="37"/>
        <v>0</v>
      </c>
      <c r="Y98" s="141">
        <f t="shared" si="37"/>
        <v>0</v>
      </c>
      <c r="AA98" s="141">
        <f t="shared" ref="AA98:AP101" si="39">IF(B98=0,0,B98/AA32)</f>
        <v>0</v>
      </c>
      <c r="AB98" s="141">
        <f t="shared" si="39"/>
        <v>0</v>
      </c>
      <c r="AC98" s="141">
        <f t="shared" si="39"/>
        <v>0</v>
      </c>
      <c r="AD98" s="141">
        <f t="shared" si="39"/>
        <v>0</v>
      </c>
      <c r="AE98" s="141">
        <f t="shared" si="39"/>
        <v>0</v>
      </c>
      <c r="AF98" s="141">
        <f t="shared" si="39"/>
        <v>0</v>
      </c>
      <c r="AG98" s="141">
        <f t="shared" si="39"/>
        <v>0</v>
      </c>
      <c r="AH98" s="141">
        <f t="shared" si="39"/>
        <v>0</v>
      </c>
      <c r="AI98" s="141">
        <f t="shared" si="39"/>
        <v>0</v>
      </c>
      <c r="AJ98" s="141">
        <f t="shared" si="39"/>
        <v>0</v>
      </c>
      <c r="AK98" s="141">
        <f t="shared" si="39"/>
        <v>0</v>
      </c>
      <c r="AL98" s="141">
        <f t="shared" si="39"/>
        <v>0</v>
      </c>
      <c r="AM98" s="141">
        <f t="shared" si="39"/>
        <v>0</v>
      </c>
      <c r="AN98" s="141">
        <f t="shared" si="39"/>
        <v>0</v>
      </c>
      <c r="AO98" s="141">
        <f t="shared" si="39"/>
        <v>0</v>
      </c>
      <c r="AP98" s="141">
        <f t="shared" si="39"/>
        <v>0</v>
      </c>
      <c r="AQ98" s="141">
        <f t="shared" si="38"/>
        <v>0</v>
      </c>
      <c r="AR98" s="141">
        <f t="shared" si="38"/>
        <v>0</v>
      </c>
      <c r="AS98" s="141">
        <f t="shared" si="38"/>
        <v>0</v>
      </c>
      <c r="AT98" s="141">
        <f t="shared" si="38"/>
        <v>0</v>
      </c>
      <c r="AU98" s="141">
        <f t="shared" si="38"/>
        <v>0</v>
      </c>
      <c r="AV98" s="141">
        <f t="shared" si="38"/>
        <v>0</v>
      </c>
      <c r="AW98" s="141">
        <f t="shared" si="38"/>
        <v>0</v>
      </c>
      <c r="AX98" s="141">
        <f t="shared" si="38"/>
        <v>0</v>
      </c>
      <c r="AY98" s="141">
        <f t="shared" si="31"/>
        <v>0</v>
      </c>
      <c r="AZ98" s="22" t="s">
        <v>177</v>
      </c>
    </row>
    <row r="99" spans="1:52">
      <c r="A99" s="141" t="s">
        <v>216</v>
      </c>
      <c r="B99" s="141">
        <f t="shared" si="37"/>
        <v>0</v>
      </c>
      <c r="C99" s="141">
        <f t="shared" si="37"/>
        <v>0</v>
      </c>
      <c r="D99" s="141">
        <f t="shared" si="37"/>
        <v>0</v>
      </c>
      <c r="E99" s="141">
        <f t="shared" si="37"/>
        <v>0</v>
      </c>
      <c r="F99" s="141">
        <f t="shared" si="37"/>
        <v>0</v>
      </c>
      <c r="G99" s="141">
        <f t="shared" si="37"/>
        <v>0</v>
      </c>
      <c r="H99" s="141">
        <f t="shared" si="37"/>
        <v>0</v>
      </c>
      <c r="I99" s="141">
        <f t="shared" si="37"/>
        <v>0</v>
      </c>
      <c r="J99" s="141">
        <f t="shared" si="37"/>
        <v>0</v>
      </c>
      <c r="K99" s="141">
        <f t="shared" si="37"/>
        <v>0</v>
      </c>
      <c r="L99" s="141">
        <f t="shared" si="37"/>
        <v>0</v>
      </c>
      <c r="M99" s="141">
        <f t="shared" si="37"/>
        <v>0</v>
      </c>
      <c r="N99" s="141">
        <f t="shared" si="37"/>
        <v>0</v>
      </c>
      <c r="O99" s="141">
        <f t="shared" si="37"/>
        <v>0</v>
      </c>
      <c r="P99" s="141">
        <f t="shared" si="37"/>
        <v>0</v>
      </c>
      <c r="Q99" s="141">
        <f t="shared" si="37"/>
        <v>0</v>
      </c>
      <c r="R99" s="141">
        <f t="shared" si="37"/>
        <v>0</v>
      </c>
      <c r="S99" s="141">
        <f t="shared" si="37"/>
        <v>0</v>
      </c>
      <c r="T99" s="141">
        <f t="shared" si="37"/>
        <v>0</v>
      </c>
      <c r="U99" s="141">
        <f t="shared" si="37"/>
        <v>0</v>
      </c>
      <c r="V99" s="141">
        <f t="shared" si="37"/>
        <v>0</v>
      </c>
      <c r="W99" s="141">
        <f t="shared" si="37"/>
        <v>0</v>
      </c>
      <c r="X99" s="141">
        <f t="shared" si="37"/>
        <v>0</v>
      </c>
      <c r="Y99" s="141">
        <f t="shared" si="37"/>
        <v>0</v>
      </c>
      <c r="AA99" s="141">
        <f t="shared" si="39"/>
        <v>0</v>
      </c>
      <c r="AB99" s="141">
        <f t="shared" si="39"/>
        <v>0</v>
      </c>
      <c r="AC99" s="141">
        <f t="shared" si="39"/>
        <v>0</v>
      </c>
      <c r="AD99" s="141">
        <f t="shared" si="39"/>
        <v>0</v>
      </c>
      <c r="AE99" s="141">
        <f t="shared" si="39"/>
        <v>0</v>
      </c>
      <c r="AF99" s="141">
        <f t="shared" si="39"/>
        <v>0</v>
      </c>
      <c r="AG99" s="141">
        <f t="shared" si="39"/>
        <v>0</v>
      </c>
      <c r="AH99" s="141">
        <f t="shared" si="39"/>
        <v>0</v>
      </c>
      <c r="AI99" s="141">
        <f t="shared" si="39"/>
        <v>0</v>
      </c>
      <c r="AJ99" s="141">
        <f t="shared" si="39"/>
        <v>0</v>
      </c>
      <c r="AK99" s="141">
        <f t="shared" si="39"/>
        <v>0</v>
      </c>
      <c r="AL99" s="141">
        <f t="shared" si="39"/>
        <v>0</v>
      </c>
      <c r="AM99" s="141">
        <f t="shared" si="39"/>
        <v>0</v>
      </c>
      <c r="AN99" s="141">
        <f t="shared" si="39"/>
        <v>0</v>
      </c>
      <c r="AO99" s="141">
        <f t="shared" si="39"/>
        <v>0</v>
      </c>
      <c r="AP99" s="141">
        <f t="shared" si="39"/>
        <v>0</v>
      </c>
      <c r="AQ99" s="141">
        <f t="shared" si="38"/>
        <v>0</v>
      </c>
      <c r="AR99" s="141">
        <f t="shared" si="38"/>
        <v>0</v>
      </c>
      <c r="AS99" s="141">
        <f t="shared" si="38"/>
        <v>0</v>
      </c>
      <c r="AT99" s="141">
        <f t="shared" si="38"/>
        <v>0</v>
      </c>
      <c r="AU99" s="141">
        <f t="shared" si="38"/>
        <v>0</v>
      </c>
      <c r="AV99" s="141">
        <f t="shared" si="38"/>
        <v>0</v>
      </c>
      <c r="AW99" s="141">
        <f t="shared" si="38"/>
        <v>0</v>
      </c>
      <c r="AX99" s="141">
        <f t="shared" si="38"/>
        <v>0</v>
      </c>
      <c r="AY99" s="141">
        <f t="shared" si="31"/>
        <v>0</v>
      </c>
      <c r="AZ99" s="22" t="s">
        <v>177</v>
      </c>
    </row>
    <row r="100" spans="1:52">
      <c r="A100" s="141" t="s">
        <v>217</v>
      </c>
      <c r="B100" s="141">
        <f t="shared" si="37"/>
        <v>0</v>
      </c>
      <c r="C100" s="141">
        <f t="shared" si="37"/>
        <v>0</v>
      </c>
      <c r="D100" s="141">
        <f t="shared" si="37"/>
        <v>0</v>
      </c>
      <c r="E100" s="141">
        <f t="shared" si="37"/>
        <v>0</v>
      </c>
      <c r="F100" s="141">
        <f t="shared" si="37"/>
        <v>0</v>
      </c>
      <c r="G100" s="141">
        <f t="shared" si="37"/>
        <v>0</v>
      </c>
      <c r="H100" s="141">
        <f t="shared" si="37"/>
        <v>0</v>
      </c>
      <c r="I100" s="141">
        <f t="shared" si="37"/>
        <v>0</v>
      </c>
      <c r="J100" s="141">
        <f t="shared" si="37"/>
        <v>0</v>
      </c>
      <c r="K100" s="141">
        <f t="shared" si="37"/>
        <v>0</v>
      </c>
      <c r="L100" s="141">
        <f t="shared" si="37"/>
        <v>0</v>
      </c>
      <c r="M100" s="141">
        <f t="shared" si="37"/>
        <v>0</v>
      </c>
      <c r="N100" s="141">
        <f t="shared" si="37"/>
        <v>0</v>
      </c>
      <c r="O100" s="141">
        <f t="shared" si="37"/>
        <v>0</v>
      </c>
      <c r="P100" s="141">
        <f t="shared" si="37"/>
        <v>0</v>
      </c>
      <c r="Q100" s="141">
        <f t="shared" si="37"/>
        <v>0</v>
      </c>
      <c r="R100" s="141">
        <f t="shared" si="37"/>
        <v>0</v>
      </c>
      <c r="S100" s="141">
        <f t="shared" si="37"/>
        <v>0</v>
      </c>
      <c r="T100" s="141">
        <f t="shared" si="37"/>
        <v>0</v>
      </c>
      <c r="U100" s="141">
        <f t="shared" si="37"/>
        <v>0</v>
      </c>
      <c r="V100" s="141">
        <f t="shared" si="37"/>
        <v>0</v>
      </c>
      <c r="W100" s="141">
        <f t="shared" si="37"/>
        <v>0</v>
      </c>
      <c r="X100" s="141">
        <f t="shared" si="37"/>
        <v>0</v>
      </c>
      <c r="Y100" s="141">
        <f t="shared" si="37"/>
        <v>0</v>
      </c>
      <c r="AA100" s="141">
        <f t="shared" si="39"/>
        <v>0</v>
      </c>
      <c r="AB100" s="141">
        <f t="shared" si="39"/>
        <v>0</v>
      </c>
      <c r="AC100" s="141">
        <f t="shared" si="39"/>
        <v>0</v>
      </c>
      <c r="AD100" s="141">
        <f t="shared" si="39"/>
        <v>0</v>
      </c>
      <c r="AE100" s="141">
        <f t="shared" si="39"/>
        <v>0</v>
      </c>
      <c r="AF100" s="141">
        <f t="shared" si="39"/>
        <v>0</v>
      </c>
      <c r="AG100" s="141">
        <f t="shared" si="39"/>
        <v>0</v>
      </c>
      <c r="AH100" s="141">
        <f t="shared" si="39"/>
        <v>0</v>
      </c>
      <c r="AI100" s="141">
        <f t="shared" si="39"/>
        <v>0</v>
      </c>
      <c r="AJ100" s="141">
        <f t="shared" si="39"/>
        <v>0</v>
      </c>
      <c r="AK100" s="141">
        <f t="shared" si="39"/>
        <v>0</v>
      </c>
      <c r="AL100" s="141">
        <f t="shared" si="39"/>
        <v>0</v>
      </c>
      <c r="AM100" s="141">
        <f t="shared" si="39"/>
        <v>0</v>
      </c>
      <c r="AN100" s="141">
        <f t="shared" si="39"/>
        <v>0</v>
      </c>
      <c r="AO100" s="141">
        <f t="shared" si="39"/>
        <v>0</v>
      </c>
      <c r="AP100" s="141">
        <f t="shared" si="39"/>
        <v>0</v>
      </c>
      <c r="AQ100" s="141">
        <f t="shared" si="38"/>
        <v>0</v>
      </c>
      <c r="AR100" s="141">
        <f t="shared" si="38"/>
        <v>0</v>
      </c>
      <c r="AS100" s="141">
        <f t="shared" si="38"/>
        <v>0</v>
      </c>
      <c r="AT100" s="141">
        <f t="shared" si="38"/>
        <v>0</v>
      </c>
      <c r="AU100" s="141">
        <f t="shared" si="38"/>
        <v>0</v>
      </c>
      <c r="AV100" s="141">
        <f t="shared" si="38"/>
        <v>0</v>
      </c>
      <c r="AW100" s="141">
        <f t="shared" si="38"/>
        <v>0</v>
      </c>
      <c r="AX100" s="141">
        <f t="shared" si="38"/>
        <v>0</v>
      </c>
      <c r="AY100" s="141">
        <f t="shared" si="31"/>
        <v>0</v>
      </c>
      <c r="AZ100" s="22" t="s">
        <v>177</v>
      </c>
    </row>
    <row r="101" spans="1:52">
      <c r="A101" s="141" t="s">
        <v>218</v>
      </c>
      <c r="B101" s="141">
        <f t="shared" si="37"/>
        <v>0</v>
      </c>
      <c r="C101" s="141">
        <f t="shared" si="37"/>
        <v>0</v>
      </c>
      <c r="D101" s="141">
        <f t="shared" si="37"/>
        <v>0</v>
      </c>
      <c r="E101" s="141">
        <f t="shared" si="37"/>
        <v>0</v>
      </c>
      <c r="F101" s="141">
        <f t="shared" si="37"/>
        <v>0</v>
      </c>
      <c r="G101" s="141">
        <f t="shared" si="37"/>
        <v>0</v>
      </c>
      <c r="H101" s="141">
        <f t="shared" si="37"/>
        <v>0</v>
      </c>
      <c r="I101" s="141">
        <f t="shared" si="37"/>
        <v>0</v>
      </c>
      <c r="J101" s="141">
        <f t="shared" si="37"/>
        <v>0</v>
      </c>
      <c r="K101" s="141">
        <f t="shared" si="37"/>
        <v>0</v>
      </c>
      <c r="L101" s="141">
        <f t="shared" si="37"/>
        <v>0</v>
      </c>
      <c r="M101" s="141">
        <f t="shared" si="37"/>
        <v>0</v>
      </c>
      <c r="N101" s="141">
        <f t="shared" si="37"/>
        <v>0</v>
      </c>
      <c r="O101" s="141">
        <f t="shared" si="37"/>
        <v>0</v>
      </c>
      <c r="P101" s="141">
        <f t="shared" si="37"/>
        <v>0</v>
      </c>
      <c r="Q101" s="141">
        <f t="shared" si="37"/>
        <v>0</v>
      </c>
      <c r="R101" s="141">
        <f t="shared" si="37"/>
        <v>0</v>
      </c>
      <c r="S101" s="141">
        <f t="shared" si="37"/>
        <v>0</v>
      </c>
      <c r="T101" s="141">
        <f t="shared" si="37"/>
        <v>0</v>
      </c>
      <c r="U101" s="141">
        <f t="shared" si="37"/>
        <v>0</v>
      </c>
      <c r="V101" s="141">
        <f t="shared" si="37"/>
        <v>0</v>
      </c>
      <c r="W101" s="141">
        <f t="shared" si="37"/>
        <v>0</v>
      </c>
      <c r="X101" s="141">
        <f t="shared" si="37"/>
        <v>0</v>
      </c>
      <c r="Y101" s="141">
        <f t="shared" si="37"/>
        <v>0</v>
      </c>
      <c r="AA101" s="141">
        <f t="shared" si="39"/>
        <v>0</v>
      </c>
      <c r="AB101" s="141">
        <f t="shared" si="39"/>
        <v>0</v>
      </c>
      <c r="AC101" s="141">
        <f t="shared" si="39"/>
        <v>0</v>
      </c>
      <c r="AD101" s="141">
        <f t="shared" si="39"/>
        <v>0</v>
      </c>
      <c r="AE101" s="141">
        <f t="shared" si="39"/>
        <v>0</v>
      </c>
      <c r="AF101" s="141">
        <f t="shared" si="39"/>
        <v>0</v>
      </c>
      <c r="AG101" s="141">
        <f t="shared" si="39"/>
        <v>0</v>
      </c>
      <c r="AH101" s="141">
        <f t="shared" si="39"/>
        <v>0</v>
      </c>
      <c r="AI101" s="141">
        <f t="shared" si="39"/>
        <v>0</v>
      </c>
      <c r="AJ101" s="141">
        <f t="shared" si="39"/>
        <v>0</v>
      </c>
      <c r="AK101" s="141">
        <f t="shared" si="39"/>
        <v>0</v>
      </c>
      <c r="AL101" s="141">
        <f t="shared" si="39"/>
        <v>0</v>
      </c>
      <c r="AM101" s="141">
        <f t="shared" si="39"/>
        <v>0</v>
      </c>
      <c r="AN101" s="141">
        <f t="shared" si="39"/>
        <v>0</v>
      </c>
      <c r="AO101" s="141">
        <f t="shared" si="39"/>
        <v>0</v>
      </c>
      <c r="AP101" s="141">
        <f t="shared" si="39"/>
        <v>0</v>
      </c>
      <c r="AQ101" s="141">
        <f t="shared" si="38"/>
        <v>0</v>
      </c>
      <c r="AR101" s="141">
        <f t="shared" si="38"/>
        <v>0</v>
      </c>
      <c r="AS101" s="141">
        <f t="shared" si="38"/>
        <v>0</v>
      </c>
      <c r="AT101" s="141">
        <f t="shared" si="38"/>
        <v>0</v>
      </c>
      <c r="AU101" s="141">
        <f t="shared" si="38"/>
        <v>0</v>
      </c>
      <c r="AV101" s="141">
        <f t="shared" si="38"/>
        <v>0</v>
      </c>
      <c r="AW101" s="141">
        <f t="shared" si="38"/>
        <v>0</v>
      </c>
      <c r="AX101" s="141">
        <f t="shared" si="38"/>
        <v>0</v>
      </c>
      <c r="AY101" s="141">
        <f t="shared" si="31"/>
        <v>0</v>
      </c>
      <c r="AZ101" s="22" t="s">
        <v>177</v>
      </c>
    </row>
    <row r="103" spans="1:52">
      <c r="A103" s="158" t="s">
        <v>178</v>
      </c>
    </row>
    <row r="104" spans="1:52">
      <c r="A104" s="141" t="s">
        <v>188</v>
      </c>
      <c r="B104" s="141">
        <f t="shared" ref="B104:Y114" si="40">IF(IFERROR(FIND($A$103,B5,1),0)=0,0,1)</f>
        <v>0</v>
      </c>
      <c r="C104" s="141">
        <f t="shared" si="40"/>
        <v>0</v>
      </c>
      <c r="D104" s="141">
        <f t="shared" si="40"/>
        <v>0</v>
      </c>
      <c r="E104" s="141">
        <f t="shared" si="40"/>
        <v>0</v>
      </c>
      <c r="F104" s="141">
        <f t="shared" si="40"/>
        <v>0</v>
      </c>
      <c r="G104" s="141">
        <f t="shared" si="40"/>
        <v>0</v>
      </c>
      <c r="H104" s="141">
        <f t="shared" si="40"/>
        <v>0</v>
      </c>
      <c r="I104" s="141">
        <f t="shared" si="40"/>
        <v>0</v>
      </c>
      <c r="J104" s="141">
        <f t="shared" si="40"/>
        <v>0</v>
      </c>
      <c r="K104" s="141">
        <f t="shared" si="40"/>
        <v>0</v>
      </c>
      <c r="L104" s="141">
        <f t="shared" si="40"/>
        <v>0</v>
      </c>
      <c r="M104" s="141">
        <f t="shared" si="40"/>
        <v>0</v>
      </c>
      <c r="N104" s="141">
        <f t="shared" si="40"/>
        <v>0</v>
      </c>
      <c r="O104" s="141">
        <f t="shared" si="40"/>
        <v>0</v>
      </c>
      <c r="P104" s="141">
        <f t="shared" si="40"/>
        <v>0</v>
      </c>
      <c r="Q104" s="141">
        <f t="shared" si="40"/>
        <v>0</v>
      </c>
      <c r="R104" s="141">
        <f t="shared" si="40"/>
        <v>0</v>
      </c>
      <c r="S104" s="141">
        <f t="shared" si="40"/>
        <v>0</v>
      </c>
      <c r="T104" s="141">
        <f t="shared" si="40"/>
        <v>0</v>
      </c>
      <c r="U104" s="141">
        <f t="shared" si="40"/>
        <v>0</v>
      </c>
      <c r="V104" s="141">
        <f t="shared" si="40"/>
        <v>0</v>
      </c>
      <c r="W104" s="141">
        <f t="shared" si="40"/>
        <v>0</v>
      </c>
      <c r="X104" s="141">
        <f t="shared" si="40"/>
        <v>0</v>
      </c>
      <c r="Y104" s="141">
        <f t="shared" si="40"/>
        <v>0</v>
      </c>
      <c r="AA104" s="141">
        <f t="shared" ref="AA104:AX114" si="41">IF(B104=0,0,B104/AA5)</f>
        <v>0</v>
      </c>
      <c r="AB104" s="141">
        <f t="shared" si="41"/>
        <v>0</v>
      </c>
      <c r="AC104" s="141">
        <f t="shared" si="41"/>
        <v>0</v>
      </c>
      <c r="AD104" s="141">
        <f t="shared" si="41"/>
        <v>0</v>
      </c>
      <c r="AE104" s="141">
        <f t="shared" si="41"/>
        <v>0</v>
      </c>
      <c r="AF104" s="141">
        <f t="shared" si="41"/>
        <v>0</v>
      </c>
      <c r="AG104" s="141">
        <f t="shared" si="41"/>
        <v>0</v>
      </c>
      <c r="AH104" s="141">
        <f t="shared" si="41"/>
        <v>0</v>
      </c>
      <c r="AI104" s="141">
        <f t="shared" si="41"/>
        <v>0</v>
      </c>
      <c r="AJ104" s="141">
        <f t="shared" si="41"/>
        <v>0</v>
      </c>
      <c r="AK104" s="141">
        <f t="shared" si="41"/>
        <v>0</v>
      </c>
      <c r="AL104" s="141">
        <f t="shared" si="41"/>
        <v>0</v>
      </c>
      <c r="AM104" s="141">
        <f t="shared" si="41"/>
        <v>0</v>
      </c>
      <c r="AN104" s="141">
        <f t="shared" si="41"/>
        <v>0</v>
      </c>
      <c r="AO104" s="141">
        <f t="shared" si="41"/>
        <v>0</v>
      </c>
      <c r="AP104" s="141">
        <f t="shared" si="41"/>
        <v>0</v>
      </c>
      <c r="AQ104" s="141">
        <f t="shared" si="41"/>
        <v>0</v>
      </c>
      <c r="AR104" s="141">
        <f t="shared" si="41"/>
        <v>0</v>
      </c>
      <c r="AS104" s="141">
        <f t="shared" si="41"/>
        <v>0</v>
      </c>
      <c r="AT104" s="141">
        <f t="shared" si="41"/>
        <v>0</v>
      </c>
      <c r="AU104" s="141">
        <f t="shared" si="41"/>
        <v>0</v>
      </c>
      <c r="AV104" s="141">
        <f t="shared" si="41"/>
        <v>0</v>
      </c>
      <c r="AW104" s="141">
        <f t="shared" si="41"/>
        <v>0</v>
      </c>
      <c r="AX104" s="141">
        <f t="shared" si="41"/>
        <v>0</v>
      </c>
      <c r="AY104" s="141">
        <f t="shared" ref="AY104:AY134" si="42">SUM(AA104:AX104)</f>
        <v>0</v>
      </c>
      <c r="AZ104" s="22" t="s">
        <v>178</v>
      </c>
    </row>
    <row r="105" spans="1:52">
      <c r="A105" s="141" t="s">
        <v>189</v>
      </c>
      <c r="B105" s="141">
        <f t="shared" si="40"/>
        <v>0</v>
      </c>
      <c r="C105" s="141">
        <f t="shared" si="40"/>
        <v>0</v>
      </c>
      <c r="D105" s="141">
        <f t="shared" si="40"/>
        <v>0</v>
      </c>
      <c r="E105" s="141">
        <f t="shared" si="40"/>
        <v>0</v>
      </c>
      <c r="F105" s="141">
        <f t="shared" si="40"/>
        <v>0</v>
      </c>
      <c r="G105" s="141">
        <f t="shared" si="40"/>
        <v>0</v>
      </c>
      <c r="H105" s="141">
        <f t="shared" si="40"/>
        <v>0</v>
      </c>
      <c r="I105" s="141">
        <f t="shared" si="40"/>
        <v>0</v>
      </c>
      <c r="J105" s="141">
        <f t="shared" si="40"/>
        <v>0</v>
      </c>
      <c r="K105" s="141">
        <f t="shared" si="40"/>
        <v>0</v>
      </c>
      <c r="L105" s="141">
        <f t="shared" si="40"/>
        <v>0</v>
      </c>
      <c r="M105" s="141">
        <f t="shared" si="40"/>
        <v>0</v>
      </c>
      <c r="N105" s="141">
        <f t="shared" si="40"/>
        <v>0</v>
      </c>
      <c r="O105" s="141">
        <f t="shared" si="40"/>
        <v>0</v>
      </c>
      <c r="P105" s="141">
        <f t="shared" si="40"/>
        <v>0</v>
      </c>
      <c r="Q105" s="141">
        <f t="shared" si="40"/>
        <v>0</v>
      </c>
      <c r="R105" s="141">
        <f t="shared" si="40"/>
        <v>0</v>
      </c>
      <c r="S105" s="141">
        <f t="shared" si="40"/>
        <v>0</v>
      </c>
      <c r="T105" s="141">
        <f t="shared" si="40"/>
        <v>0</v>
      </c>
      <c r="U105" s="141">
        <f t="shared" si="40"/>
        <v>0</v>
      </c>
      <c r="V105" s="141">
        <f t="shared" si="40"/>
        <v>0</v>
      </c>
      <c r="W105" s="141">
        <f t="shared" si="40"/>
        <v>0</v>
      </c>
      <c r="X105" s="141">
        <f t="shared" si="40"/>
        <v>0</v>
      </c>
      <c r="Y105" s="141">
        <f t="shared" si="40"/>
        <v>0</v>
      </c>
      <c r="AA105" s="141">
        <f t="shared" si="41"/>
        <v>0</v>
      </c>
      <c r="AB105" s="141">
        <f t="shared" si="41"/>
        <v>0</v>
      </c>
      <c r="AC105" s="141">
        <f t="shared" si="41"/>
        <v>0</v>
      </c>
      <c r="AD105" s="141">
        <f t="shared" si="41"/>
        <v>0</v>
      </c>
      <c r="AE105" s="141">
        <f t="shared" si="41"/>
        <v>0</v>
      </c>
      <c r="AF105" s="141">
        <f t="shared" si="41"/>
        <v>0</v>
      </c>
      <c r="AG105" s="141">
        <f t="shared" si="41"/>
        <v>0</v>
      </c>
      <c r="AH105" s="141">
        <f t="shared" si="41"/>
        <v>0</v>
      </c>
      <c r="AI105" s="141">
        <f t="shared" si="41"/>
        <v>0</v>
      </c>
      <c r="AJ105" s="141">
        <f t="shared" si="41"/>
        <v>0</v>
      </c>
      <c r="AK105" s="141">
        <f t="shared" si="41"/>
        <v>0</v>
      </c>
      <c r="AL105" s="141">
        <f t="shared" si="41"/>
        <v>0</v>
      </c>
      <c r="AM105" s="141">
        <f t="shared" si="41"/>
        <v>0</v>
      </c>
      <c r="AN105" s="141">
        <f t="shared" si="41"/>
        <v>0</v>
      </c>
      <c r="AO105" s="141">
        <f t="shared" si="41"/>
        <v>0</v>
      </c>
      <c r="AP105" s="141">
        <f t="shared" si="41"/>
        <v>0</v>
      </c>
      <c r="AQ105" s="141">
        <f t="shared" si="41"/>
        <v>0</v>
      </c>
      <c r="AR105" s="141">
        <f t="shared" si="41"/>
        <v>0</v>
      </c>
      <c r="AS105" s="141">
        <f t="shared" si="41"/>
        <v>0</v>
      </c>
      <c r="AT105" s="141">
        <f t="shared" si="41"/>
        <v>0</v>
      </c>
      <c r="AU105" s="141">
        <f t="shared" si="41"/>
        <v>0</v>
      </c>
      <c r="AV105" s="141">
        <f t="shared" si="41"/>
        <v>0</v>
      </c>
      <c r="AW105" s="141">
        <f t="shared" si="41"/>
        <v>0</v>
      </c>
      <c r="AX105" s="141">
        <f t="shared" si="41"/>
        <v>0</v>
      </c>
      <c r="AY105" s="141">
        <f t="shared" si="42"/>
        <v>0</v>
      </c>
      <c r="AZ105" s="22" t="s">
        <v>178</v>
      </c>
    </row>
    <row r="106" spans="1:52">
      <c r="A106" s="141" t="s">
        <v>190</v>
      </c>
      <c r="B106" s="141">
        <f t="shared" si="40"/>
        <v>0</v>
      </c>
      <c r="C106" s="141">
        <f t="shared" si="40"/>
        <v>0</v>
      </c>
      <c r="D106" s="141">
        <f t="shared" si="40"/>
        <v>0</v>
      </c>
      <c r="E106" s="141">
        <f t="shared" si="40"/>
        <v>0</v>
      </c>
      <c r="F106" s="141">
        <f t="shared" si="40"/>
        <v>0</v>
      </c>
      <c r="G106" s="141">
        <f t="shared" si="40"/>
        <v>0</v>
      </c>
      <c r="H106" s="141">
        <f t="shared" si="40"/>
        <v>0</v>
      </c>
      <c r="I106" s="141">
        <f t="shared" si="40"/>
        <v>0</v>
      </c>
      <c r="J106" s="141">
        <f t="shared" si="40"/>
        <v>0</v>
      </c>
      <c r="K106" s="141">
        <f t="shared" si="40"/>
        <v>0</v>
      </c>
      <c r="L106" s="141">
        <f t="shared" si="40"/>
        <v>0</v>
      </c>
      <c r="M106" s="141">
        <f t="shared" si="40"/>
        <v>0</v>
      </c>
      <c r="N106" s="141">
        <f t="shared" si="40"/>
        <v>0</v>
      </c>
      <c r="O106" s="141">
        <f t="shared" si="40"/>
        <v>0</v>
      </c>
      <c r="P106" s="141">
        <f t="shared" si="40"/>
        <v>0</v>
      </c>
      <c r="Q106" s="141">
        <f t="shared" si="40"/>
        <v>0</v>
      </c>
      <c r="R106" s="141">
        <f t="shared" si="40"/>
        <v>0</v>
      </c>
      <c r="S106" s="141">
        <f t="shared" si="40"/>
        <v>0</v>
      </c>
      <c r="T106" s="141">
        <f t="shared" si="40"/>
        <v>0</v>
      </c>
      <c r="U106" s="141">
        <f t="shared" si="40"/>
        <v>0</v>
      </c>
      <c r="V106" s="141">
        <f t="shared" si="40"/>
        <v>0</v>
      </c>
      <c r="W106" s="141">
        <f t="shared" si="40"/>
        <v>0</v>
      </c>
      <c r="X106" s="141">
        <f t="shared" si="40"/>
        <v>0</v>
      </c>
      <c r="Y106" s="141">
        <f t="shared" si="40"/>
        <v>0</v>
      </c>
      <c r="AA106" s="141">
        <f t="shared" si="41"/>
        <v>0</v>
      </c>
      <c r="AB106" s="141">
        <f t="shared" si="41"/>
        <v>0</v>
      </c>
      <c r="AC106" s="141">
        <f t="shared" si="41"/>
        <v>0</v>
      </c>
      <c r="AD106" s="141">
        <f t="shared" si="41"/>
        <v>0</v>
      </c>
      <c r="AE106" s="141">
        <f t="shared" si="41"/>
        <v>0</v>
      </c>
      <c r="AF106" s="141">
        <f t="shared" si="41"/>
        <v>0</v>
      </c>
      <c r="AG106" s="141">
        <f t="shared" si="41"/>
        <v>0</v>
      </c>
      <c r="AH106" s="141">
        <f t="shared" si="41"/>
        <v>0</v>
      </c>
      <c r="AI106" s="141">
        <f t="shared" si="41"/>
        <v>0</v>
      </c>
      <c r="AJ106" s="141">
        <f t="shared" si="41"/>
        <v>0</v>
      </c>
      <c r="AK106" s="141">
        <f t="shared" si="41"/>
        <v>0</v>
      </c>
      <c r="AL106" s="141">
        <f t="shared" si="41"/>
        <v>0</v>
      </c>
      <c r="AM106" s="141">
        <f t="shared" si="41"/>
        <v>0</v>
      </c>
      <c r="AN106" s="141">
        <f t="shared" si="41"/>
        <v>0</v>
      </c>
      <c r="AO106" s="141">
        <f t="shared" si="41"/>
        <v>0</v>
      </c>
      <c r="AP106" s="141">
        <f t="shared" si="41"/>
        <v>0</v>
      </c>
      <c r="AQ106" s="141">
        <f t="shared" si="41"/>
        <v>0</v>
      </c>
      <c r="AR106" s="141">
        <f t="shared" si="41"/>
        <v>0</v>
      </c>
      <c r="AS106" s="141">
        <f t="shared" si="41"/>
        <v>0</v>
      </c>
      <c r="AT106" s="141">
        <f t="shared" si="41"/>
        <v>0</v>
      </c>
      <c r="AU106" s="141">
        <f t="shared" si="41"/>
        <v>0</v>
      </c>
      <c r="AV106" s="141">
        <f t="shared" si="41"/>
        <v>0</v>
      </c>
      <c r="AW106" s="141">
        <f t="shared" si="41"/>
        <v>0</v>
      </c>
      <c r="AX106" s="141">
        <f t="shared" si="41"/>
        <v>0</v>
      </c>
      <c r="AY106" s="141">
        <f t="shared" si="42"/>
        <v>0</v>
      </c>
      <c r="AZ106" s="22" t="s">
        <v>178</v>
      </c>
    </row>
    <row r="107" spans="1:52">
      <c r="A107" s="141" t="s">
        <v>191</v>
      </c>
      <c r="B107" s="141">
        <f t="shared" si="40"/>
        <v>0</v>
      </c>
      <c r="C107" s="141">
        <f t="shared" si="40"/>
        <v>0</v>
      </c>
      <c r="D107" s="141">
        <f t="shared" si="40"/>
        <v>0</v>
      </c>
      <c r="E107" s="141">
        <f t="shared" si="40"/>
        <v>0</v>
      </c>
      <c r="F107" s="141">
        <f t="shared" si="40"/>
        <v>0</v>
      </c>
      <c r="G107" s="141">
        <f t="shared" si="40"/>
        <v>0</v>
      </c>
      <c r="H107" s="141">
        <f t="shared" si="40"/>
        <v>0</v>
      </c>
      <c r="I107" s="141">
        <f t="shared" si="40"/>
        <v>0</v>
      </c>
      <c r="J107" s="141">
        <f t="shared" si="40"/>
        <v>0</v>
      </c>
      <c r="K107" s="141">
        <f t="shared" si="40"/>
        <v>0</v>
      </c>
      <c r="L107" s="141">
        <f t="shared" si="40"/>
        <v>0</v>
      </c>
      <c r="M107" s="141">
        <f t="shared" si="40"/>
        <v>0</v>
      </c>
      <c r="N107" s="141">
        <f t="shared" si="40"/>
        <v>0</v>
      </c>
      <c r="O107" s="141">
        <f t="shared" si="40"/>
        <v>0</v>
      </c>
      <c r="P107" s="141">
        <f t="shared" si="40"/>
        <v>0</v>
      </c>
      <c r="Q107" s="141">
        <f t="shared" si="40"/>
        <v>0</v>
      </c>
      <c r="R107" s="141">
        <f t="shared" si="40"/>
        <v>0</v>
      </c>
      <c r="S107" s="141">
        <f t="shared" si="40"/>
        <v>0</v>
      </c>
      <c r="T107" s="141">
        <f t="shared" si="40"/>
        <v>0</v>
      </c>
      <c r="U107" s="141">
        <f t="shared" si="40"/>
        <v>0</v>
      </c>
      <c r="V107" s="141">
        <f t="shared" si="40"/>
        <v>0</v>
      </c>
      <c r="W107" s="141">
        <f t="shared" si="40"/>
        <v>0</v>
      </c>
      <c r="X107" s="141">
        <f t="shared" si="40"/>
        <v>0</v>
      </c>
      <c r="Y107" s="141">
        <f t="shared" si="40"/>
        <v>0</v>
      </c>
      <c r="AA107" s="141">
        <f t="shared" si="41"/>
        <v>0</v>
      </c>
      <c r="AB107" s="141">
        <f t="shared" si="41"/>
        <v>0</v>
      </c>
      <c r="AC107" s="141">
        <f t="shared" si="41"/>
        <v>0</v>
      </c>
      <c r="AD107" s="141">
        <f t="shared" si="41"/>
        <v>0</v>
      </c>
      <c r="AE107" s="141">
        <f t="shared" si="41"/>
        <v>0</v>
      </c>
      <c r="AF107" s="141">
        <f t="shared" si="41"/>
        <v>0</v>
      </c>
      <c r="AG107" s="141">
        <f t="shared" si="41"/>
        <v>0</v>
      </c>
      <c r="AH107" s="141">
        <f t="shared" si="41"/>
        <v>0</v>
      </c>
      <c r="AI107" s="141">
        <f t="shared" si="41"/>
        <v>0</v>
      </c>
      <c r="AJ107" s="141">
        <f t="shared" si="41"/>
        <v>0</v>
      </c>
      <c r="AK107" s="141">
        <f t="shared" si="41"/>
        <v>0</v>
      </c>
      <c r="AL107" s="141">
        <f t="shared" si="41"/>
        <v>0</v>
      </c>
      <c r="AM107" s="141">
        <f t="shared" si="41"/>
        <v>0</v>
      </c>
      <c r="AN107" s="141">
        <f t="shared" si="41"/>
        <v>0</v>
      </c>
      <c r="AO107" s="141">
        <f t="shared" si="41"/>
        <v>0</v>
      </c>
      <c r="AP107" s="141">
        <f t="shared" si="41"/>
        <v>0</v>
      </c>
      <c r="AQ107" s="141">
        <f t="shared" si="41"/>
        <v>0</v>
      </c>
      <c r="AR107" s="141">
        <f t="shared" si="41"/>
        <v>0</v>
      </c>
      <c r="AS107" s="141">
        <f t="shared" si="41"/>
        <v>0</v>
      </c>
      <c r="AT107" s="141">
        <f t="shared" si="41"/>
        <v>0</v>
      </c>
      <c r="AU107" s="141">
        <f t="shared" si="41"/>
        <v>0</v>
      </c>
      <c r="AV107" s="141">
        <f t="shared" si="41"/>
        <v>0</v>
      </c>
      <c r="AW107" s="141">
        <f t="shared" si="41"/>
        <v>0</v>
      </c>
      <c r="AX107" s="141">
        <f t="shared" si="41"/>
        <v>0</v>
      </c>
      <c r="AY107" s="141">
        <f t="shared" si="42"/>
        <v>0</v>
      </c>
      <c r="AZ107" s="22" t="s">
        <v>178</v>
      </c>
    </row>
    <row r="108" spans="1:52">
      <c r="A108" s="141" t="s">
        <v>192</v>
      </c>
      <c r="B108" s="141">
        <f t="shared" si="40"/>
        <v>0</v>
      </c>
      <c r="C108" s="141">
        <f t="shared" si="40"/>
        <v>0</v>
      </c>
      <c r="D108" s="141">
        <f t="shared" si="40"/>
        <v>0</v>
      </c>
      <c r="E108" s="141">
        <f t="shared" si="40"/>
        <v>0</v>
      </c>
      <c r="F108" s="141">
        <f t="shared" si="40"/>
        <v>0</v>
      </c>
      <c r="G108" s="141">
        <f t="shared" si="40"/>
        <v>0</v>
      </c>
      <c r="H108" s="141">
        <f t="shared" si="40"/>
        <v>0</v>
      </c>
      <c r="I108" s="141">
        <f t="shared" si="40"/>
        <v>0</v>
      </c>
      <c r="J108" s="141">
        <f t="shared" si="40"/>
        <v>0</v>
      </c>
      <c r="K108" s="141">
        <f t="shared" si="40"/>
        <v>0</v>
      </c>
      <c r="L108" s="141">
        <f t="shared" si="40"/>
        <v>0</v>
      </c>
      <c r="M108" s="141">
        <f t="shared" si="40"/>
        <v>0</v>
      </c>
      <c r="N108" s="141">
        <f t="shared" si="40"/>
        <v>0</v>
      </c>
      <c r="O108" s="141">
        <f t="shared" si="40"/>
        <v>0</v>
      </c>
      <c r="P108" s="141">
        <f t="shared" si="40"/>
        <v>0</v>
      </c>
      <c r="Q108" s="141">
        <f t="shared" si="40"/>
        <v>0</v>
      </c>
      <c r="R108" s="141">
        <f t="shared" si="40"/>
        <v>0</v>
      </c>
      <c r="S108" s="141">
        <f t="shared" si="40"/>
        <v>0</v>
      </c>
      <c r="T108" s="141">
        <f t="shared" si="40"/>
        <v>0</v>
      </c>
      <c r="U108" s="141">
        <f t="shared" si="40"/>
        <v>0</v>
      </c>
      <c r="V108" s="141">
        <f t="shared" si="40"/>
        <v>0</v>
      </c>
      <c r="W108" s="141">
        <f t="shared" si="40"/>
        <v>0</v>
      </c>
      <c r="X108" s="141">
        <f t="shared" si="40"/>
        <v>0</v>
      </c>
      <c r="Y108" s="141">
        <f t="shared" si="40"/>
        <v>0</v>
      </c>
      <c r="AA108" s="141">
        <f t="shared" si="41"/>
        <v>0</v>
      </c>
      <c r="AB108" s="141">
        <f t="shared" si="41"/>
        <v>0</v>
      </c>
      <c r="AC108" s="141">
        <f t="shared" si="41"/>
        <v>0</v>
      </c>
      <c r="AD108" s="141">
        <f t="shared" si="41"/>
        <v>0</v>
      </c>
      <c r="AE108" s="141">
        <f t="shared" si="41"/>
        <v>0</v>
      </c>
      <c r="AF108" s="141">
        <f t="shared" si="41"/>
        <v>0</v>
      </c>
      <c r="AG108" s="141">
        <f t="shared" si="41"/>
        <v>0</v>
      </c>
      <c r="AH108" s="141">
        <f t="shared" si="41"/>
        <v>0</v>
      </c>
      <c r="AI108" s="141">
        <f t="shared" si="41"/>
        <v>0</v>
      </c>
      <c r="AJ108" s="141">
        <f t="shared" si="41"/>
        <v>0</v>
      </c>
      <c r="AK108" s="141">
        <f t="shared" si="41"/>
        <v>0</v>
      </c>
      <c r="AL108" s="141">
        <f t="shared" si="41"/>
        <v>0</v>
      </c>
      <c r="AM108" s="141">
        <f t="shared" si="41"/>
        <v>0</v>
      </c>
      <c r="AN108" s="141">
        <f t="shared" si="41"/>
        <v>0</v>
      </c>
      <c r="AO108" s="141">
        <f t="shared" si="41"/>
        <v>0</v>
      </c>
      <c r="AP108" s="141">
        <f t="shared" si="41"/>
        <v>0</v>
      </c>
      <c r="AQ108" s="141">
        <f t="shared" si="41"/>
        <v>0</v>
      </c>
      <c r="AR108" s="141">
        <f t="shared" si="41"/>
        <v>0</v>
      </c>
      <c r="AS108" s="141">
        <f t="shared" si="41"/>
        <v>0</v>
      </c>
      <c r="AT108" s="141">
        <f t="shared" si="41"/>
        <v>0</v>
      </c>
      <c r="AU108" s="141">
        <f t="shared" si="41"/>
        <v>0</v>
      </c>
      <c r="AV108" s="141">
        <f t="shared" si="41"/>
        <v>0</v>
      </c>
      <c r="AW108" s="141">
        <f t="shared" si="41"/>
        <v>0</v>
      </c>
      <c r="AX108" s="141">
        <f t="shared" si="41"/>
        <v>0</v>
      </c>
      <c r="AY108" s="141">
        <f t="shared" si="42"/>
        <v>0</v>
      </c>
      <c r="AZ108" s="22" t="s">
        <v>178</v>
      </c>
    </row>
    <row r="109" spans="1:52">
      <c r="A109" s="141" t="s">
        <v>193</v>
      </c>
      <c r="B109" s="141">
        <f t="shared" si="40"/>
        <v>0</v>
      </c>
      <c r="C109" s="141">
        <f t="shared" si="40"/>
        <v>0</v>
      </c>
      <c r="D109" s="141">
        <f t="shared" si="40"/>
        <v>0</v>
      </c>
      <c r="E109" s="141">
        <f t="shared" si="40"/>
        <v>0</v>
      </c>
      <c r="F109" s="141">
        <f t="shared" si="40"/>
        <v>0</v>
      </c>
      <c r="G109" s="141">
        <f t="shared" si="40"/>
        <v>0</v>
      </c>
      <c r="H109" s="141">
        <f t="shared" si="40"/>
        <v>0</v>
      </c>
      <c r="I109" s="141">
        <f t="shared" si="40"/>
        <v>0</v>
      </c>
      <c r="J109" s="141">
        <f t="shared" si="40"/>
        <v>0</v>
      </c>
      <c r="K109" s="141">
        <f t="shared" si="40"/>
        <v>0</v>
      </c>
      <c r="L109" s="141">
        <f t="shared" si="40"/>
        <v>0</v>
      </c>
      <c r="M109" s="141">
        <f t="shared" si="40"/>
        <v>0</v>
      </c>
      <c r="N109" s="141">
        <f t="shared" si="40"/>
        <v>0</v>
      </c>
      <c r="O109" s="141">
        <f t="shared" si="40"/>
        <v>0</v>
      </c>
      <c r="P109" s="141">
        <f t="shared" si="40"/>
        <v>0</v>
      </c>
      <c r="Q109" s="141">
        <f t="shared" si="40"/>
        <v>0</v>
      </c>
      <c r="R109" s="141">
        <f t="shared" si="40"/>
        <v>0</v>
      </c>
      <c r="S109" s="141">
        <f t="shared" si="40"/>
        <v>0</v>
      </c>
      <c r="T109" s="141">
        <f t="shared" si="40"/>
        <v>0</v>
      </c>
      <c r="U109" s="141">
        <f t="shared" si="40"/>
        <v>0</v>
      </c>
      <c r="V109" s="141">
        <f t="shared" si="40"/>
        <v>0</v>
      </c>
      <c r="W109" s="141">
        <f t="shared" si="40"/>
        <v>0</v>
      </c>
      <c r="X109" s="141">
        <f t="shared" si="40"/>
        <v>0</v>
      </c>
      <c r="Y109" s="141">
        <f t="shared" si="40"/>
        <v>0</v>
      </c>
      <c r="AA109" s="141">
        <f t="shared" si="41"/>
        <v>0</v>
      </c>
      <c r="AB109" s="141">
        <f t="shared" si="41"/>
        <v>0</v>
      </c>
      <c r="AC109" s="141">
        <f t="shared" si="41"/>
        <v>0</v>
      </c>
      <c r="AD109" s="141">
        <f t="shared" si="41"/>
        <v>0</v>
      </c>
      <c r="AE109" s="141">
        <f t="shared" si="41"/>
        <v>0</v>
      </c>
      <c r="AF109" s="141">
        <f t="shared" si="41"/>
        <v>0</v>
      </c>
      <c r="AG109" s="141">
        <f t="shared" si="41"/>
        <v>0</v>
      </c>
      <c r="AH109" s="141">
        <f t="shared" si="41"/>
        <v>0</v>
      </c>
      <c r="AI109" s="141">
        <f t="shared" si="41"/>
        <v>0</v>
      </c>
      <c r="AJ109" s="141">
        <f t="shared" si="41"/>
        <v>0</v>
      </c>
      <c r="AK109" s="141">
        <f t="shared" si="41"/>
        <v>0</v>
      </c>
      <c r="AL109" s="141">
        <f t="shared" si="41"/>
        <v>0</v>
      </c>
      <c r="AM109" s="141">
        <f t="shared" si="41"/>
        <v>0</v>
      </c>
      <c r="AN109" s="141">
        <f t="shared" si="41"/>
        <v>0</v>
      </c>
      <c r="AO109" s="141">
        <f t="shared" si="41"/>
        <v>0</v>
      </c>
      <c r="AP109" s="141">
        <f t="shared" si="41"/>
        <v>0</v>
      </c>
      <c r="AQ109" s="141">
        <f t="shared" si="41"/>
        <v>0</v>
      </c>
      <c r="AR109" s="141">
        <f t="shared" si="41"/>
        <v>0</v>
      </c>
      <c r="AS109" s="141">
        <f t="shared" si="41"/>
        <v>0</v>
      </c>
      <c r="AT109" s="141">
        <f t="shared" si="41"/>
        <v>0</v>
      </c>
      <c r="AU109" s="141">
        <f t="shared" si="41"/>
        <v>0</v>
      </c>
      <c r="AV109" s="141">
        <f t="shared" si="41"/>
        <v>0</v>
      </c>
      <c r="AW109" s="141">
        <f t="shared" si="41"/>
        <v>0</v>
      </c>
      <c r="AX109" s="141">
        <f t="shared" si="41"/>
        <v>0</v>
      </c>
      <c r="AY109" s="141">
        <f t="shared" si="42"/>
        <v>0</v>
      </c>
      <c r="AZ109" s="22" t="s">
        <v>178</v>
      </c>
    </row>
    <row r="110" spans="1:52">
      <c r="A110" s="141" t="s">
        <v>194</v>
      </c>
      <c r="B110" s="141">
        <f t="shared" si="40"/>
        <v>0</v>
      </c>
      <c r="C110" s="141">
        <f t="shared" si="40"/>
        <v>0</v>
      </c>
      <c r="D110" s="141">
        <f t="shared" si="40"/>
        <v>0</v>
      </c>
      <c r="E110" s="141">
        <f t="shared" si="40"/>
        <v>0</v>
      </c>
      <c r="F110" s="141">
        <f t="shared" si="40"/>
        <v>0</v>
      </c>
      <c r="G110" s="141">
        <f t="shared" si="40"/>
        <v>0</v>
      </c>
      <c r="H110" s="141">
        <f t="shared" si="40"/>
        <v>0</v>
      </c>
      <c r="I110" s="141">
        <f t="shared" si="40"/>
        <v>0</v>
      </c>
      <c r="J110" s="141">
        <f t="shared" si="40"/>
        <v>0</v>
      </c>
      <c r="K110" s="141">
        <f>IF(IFERROR(FIND($A$103,#REF!,1),0)=0,0,1)</f>
        <v>0</v>
      </c>
      <c r="L110" s="141">
        <f t="shared" si="40"/>
        <v>0</v>
      </c>
      <c r="M110" s="141">
        <f t="shared" si="40"/>
        <v>0</v>
      </c>
      <c r="N110" s="141">
        <f t="shared" si="40"/>
        <v>0</v>
      </c>
      <c r="O110" s="141">
        <f t="shared" si="40"/>
        <v>0</v>
      </c>
      <c r="P110" s="141">
        <f t="shared" si="40"/>
        <v>0</v>
      </c>
      <c r="Q110" s="141">
        <f t="shared" si="40"/>
        <v>0</v>
      </c>
      <c r="R110" s="141">
        <f t="shared" si="40"/>
        <v>0</v>
      </c>
      <c r="S110" s="141">
        <f t="shared" si="40"/>
        <v>0</v>
      </c>
      <c r="T110" s="141">
        <f t="shared" si="40"/>
        <v>0</v>
      </c>
      <c r="U110" s="141">
        <f t="shared" si="40"/>
        <v>0</v>
      </c>
      <c r="V110" s="141">
        <f t="shared" si="40"/>
        <v>0</v>
      </c>
      <c r="W110" s="141">
        <f t="shared" si="40"/>
        <v>0</v>
      </c>
      <c r="X110" s="141">
        <f t="shared" si="40"/>
        <v>0</v>
      </c>
      <c r="Y110" s="141">
        <f t="shared" si="40"/>
        <v>0</v>
      </c>
      <c r="AA110" s="141">
        <f t="shared" si="41"/>
        <v>0</v>
      </c>
      <c r="AB110" s="141">
        <f t="shared" si="41"/>
        <v>0</v>
      </c>
      <c r="AC110" s="141">
        <f t="shared" si="41"/>
        <v>0</v>
      </c>
      <c r="AD110" s="141">
        <f t="shared" si="41"/>
        <v>0</v>
      </c>
      <c r="AE110" s="141">
        <f t="shared" si="41"/>
        <v>0</v>
      </c>
      <c r="AF110" s="141">
        <f t="shared" si="41"/>
        <v>0</v>
      </c>
      <c r="AG110" s="141">
        <f t="shared" si="41"/>
        <v>0</v>
      </c>
      <c r="AH110" s="141">
        <f t="shared" si="41"/>
        <v>0</v>
      </c>
      <c r="AI110" s="141">
        <f t="shared" si="41"/>
        <v>0</v>
      </c>
      <c r="AJ110" s="141">
        <f t="shared" si="41"/>
        <v>0</v>
      </c>
      <c r="AK110" s="141">
        <f t="shared" si="41"/>
        <v>0</v>
      </c>
      <c r="AL110" s="141">
        <f t="shared" si="41"/>
        <v>0</v>
      </c>
      <c r="AM110" s="141">
        <f t="shared" si="41"/>
        <v>0</v>
      </c>
      <c r="AN110" s="141">
        <f t="shared" si="41"/>
        <v>0</v>
      </c>
      <c r="AO110" s="141">
        <f t="shared" si="41"/>
        <v>0</v>
      </c>
      <c r="AP110" s="141">
        <f t="shared" si="41"/>
        <v>0</v>
      </c>
      <c r="AQ110" s="141">
        <f t="shared" si="41"/>
        <v>0</v>
      </c>
      <c r="AR110" s="141">
        <f t="shared" si="41"/>
        <v>0</v>
      </c>
      <c r="AS110" s="141">
        <f t="shared" si="41"/>
        <v>0</v>
      </c>
      <c r="AT110" s="141">
        <f t="shared" si="41"/>
        <v>0</v>
      </c>
      <c r="AU110" s="141">
        <f t="shared" si="41"/>
        <v>0</v>
      </c>
      <c r="AV110" s="141">
        <f t="shared" si="41"/>
        <v>0</v>
      </c>
      <c r="AW110" s="141">
        <f t="shared" si="41"/>
        <v>0</v>
      </c>
      <c r="AX110" s="141">
        <f t="shared" si="41"/>
        <v>0</v>
      </c>
      <c r="AY110" s="141">
        <f t="shared" si="42"/>
        <v>0</v>
      </c>
      <c r="AZ110" s="22" t="s">
        <v>178</v>
      </c>
    </row>
    <row r="111" spans="1:52">
      <c r="A111" s="141" t="s">
        <v>195</v>
      </c>
      <c r="B111" s="141">
        <f t="shared" si="40"/>
        <v>0</v>
      </c>
      <c r="C111" s="141">
        <f t="shared" si="40"/>
        <v>0</v>
      </c>
      <c r="D111" s="141">
        <f t="shared" si="40"/>
        <v>0</v>
      </c>
      <c r="E111" s="141">
        <f t="shared" si="40"/>
        <v>0</v>
      </c>
      <c r="F111" s="141">
        <f t="shared" si="40"/>
        <v>0</v>
      </c>
      <c r="G111" s="141">
        <f t="shared" si="40"/>
        <v>0</v>
      </c>
      <c r="H111" s="141">
        <f t="shared" si="40"/>
        <v>0</v>
      </c>
      <c r="I111" s="141">
        <f t="shared" si="40"/>
        <v>0</v>
      </c>
      <c r="J111" s="141">
        <f t="shared" si="40"/>
        <v>0</v>
      </c>
      <c r="K111" s="141">
        <f t="shared" si="40"/>
        <v>0</v>
      </c>
      <c r="L111" s="141">
        <f t="shared" si="40"/>
        <v>0</v>
      </c>
      <c r="M111" s="141">
        <f t="shared" si="40"/>
        <v>0</v>
      </c>
      <c r="N111" s="141">
        <f t="shared" si="40"/>
        <v>0</v>
      </c>
      <c r="O111" s="141">
        <f t="shared" si="40"/>
        <v>0</v>
      </c>
      <c r="P111" s="141">
        <f t="shared" si="40"/>
        <v>0</v>
      </c>
      <c r="Q111" s="141">
        <f t="shared" si="40"/>
        <v>0</v>
      </c>
      <c r="R111" s="141">
        <f t="shared" si="40"/>
        <v>0</v>
      </c>
      <c r="S111" s="141">
        <f t="shared" si="40"/>
        <v>0</v>
      </c>
      <c r="T111" s="141">
        <f t="shared" si="40"/>
        <v>0</v>
      </c>
      <c r="U111" s="141">
        <f t="shared" si="40"/>
        <v>0</v>
      </c>
      <c r="V111" s="141">
        <f t="shared" si="40"/>
        <v>0</v>
      </c>
      <c r="W111" s="141">
        <f t="shared" si="40"/>
        <v>0</v>
      </c>
      <c r="X111" s="141">
        <f t="shared" si="40"/>
        <v>0</v>
      </c>
      <c r="Y111" s="141">
        <f t="shared" si="40"/>
        <v>0</v>
      </c>
      <c r="AA111" s="141">
        <f t="shared" si="41"/>
        <v>0</v>
      </c>
      <c r="AB111" s="141">
        <f t="shared" si="41"/>
        <v>0</v>
      </c>
      <c r="AC111" s="141">
        <f t="shared" si="41"/>
        <v>0</v>
      </c>
      <c r="AD111" s="141">
        <f t="shared" si="41"/>
        <v>0</v>
      </c>
      <c r="AE111" s="141">
        <f t="shared" si="41"/>
        <v>0</v>
      </c>
      <c r="AF111" s="141">
        <f t="shared" si="41"/>
        <v>0</v>
      </c>
      <c r="AG111" s="141">
        <f t="shared" si="41"/>
        <v>0</v>
      </c>
      <c r="AH111" s="141">
        <f t="shared" si="41"/>
        <v>0</v>
      </c>
      <c r="AI111" s="141">
        <f t="shared" si="41"/>
        <v>0</v>
      </c>
      <c r="AJ111" s="141">
        <f t="shared" si="41"/>
        <v>0</v>
      </c>
      <c r="AK111" s="141">
        <f t="shared" si="41"/>
        <v>0</v>
      </c>
      <c r="AL111" s="141">
        <f t="shared" si="41"/>
        <v>0</v>
      </c>
      <c r="AM111" s="141">
        <f t="shared" si="41"/>
        <v>0</v>
      </c>
      <c r="AN111" s="141">
        <f t="shared" si="41"/>
        <v>0</v>
      </c>
      <c r="AO111" s="141">
        <f t="shared" si="41"/>
        <v>0</v>
      </c>
      <c r="AP111" s="141">
        <f t="shared" si="41"/>
        <v>0</v>
      </c>
      <c r="AQ111" s="141">
        <f t="shared" si="41"/>
        <v>0</v>
      </c>
      <c r="AR111" s="141">
        <f t="shared" si="41"/>
        <v>0</v>
      </c>
      <c r="AS111" s="141">
        <f t="shared" si="41"/>
        <v>0</v>
      </c>
      <c r="AT111" s="141">
        <f t="shared" si="41"/>
        <v>0</v>
      </c>
      <c r="AU111" s="141">
        <f t="shared" si="41"/>
        <v>0</v>
      </c>
      <c r="AV111" s="141">
        <f t="shared" si="41"/>
        <v>0</v>
      </c>
      <c r="AW111" s="141">
        <f t="shared" si="41"/>
        <v>0</v>
      </c>
      <c r="AX111" s="141">
        <f t="shared" si="41"/>
        <v>0</v>
      </c>
      <c r="AY111" s="141">
        <f t="shared" si="42"/>
        <v>0</v>
      </c>
      <c r="AZ111" s="22" t="s">
        <v>178</v>
      </c>
    </row>
    <row r="112" spans="1:52">
      <c r="A112" s="141" t="s">
        <v>196</v>
      </c>
      <c r="B112" s="141">
        <f t="shared" si="40"/>
        <v>0</v>
      </c>
      <c r="C112" s="141">
        <f t="shared" si="40"/>
        <v>0</v>
      </c>
      <c r="D112" s="141">
        <f t="shared" si="40"/>
        <v>0</v>
      </c>
      <c r="E112" s="141">
        <f t="shared" si="40"/>
        <v>0</v>
      </c>
      <c r="F112" s="141">
        <f t="shared" si="40"/>
        <v>0</v>
      </c>
      <c r="G112" s="141">
        <f t="shared" si="40"/>
        <v>0</v>
      </c>
      <c r="H112" s="141">
        <f t="shared" si="40"/>
        <v>0</v>
      </c>
      <c r="I112" s="141">
        <f t="shared" si="40"/>
        <v>0</v>
      </c>
      <c r="J112" s="141">
        <f>IF(IFERROR(FIND($A$103,K11,1),0)=0,0,1)</f>
        <v>0</v>
      </c>
      <c r="K112" s="141">
        <f t="shared" si="40"/>
        <v>0</v>
      </c>
      <c r="L112" s="141">
        <f t="shared" si="40"/>
        <v>0</v>
      </c>
      <c r="M112" s="141">
        <f t="shared" si="40"/>
        <v>0</v>
      </c>
      <c r="N112" s="141">
        <f t="shared" si="40"/>
        <v>0</v>
      </c>
      <c r="O112" s="141">
        <f t="shared" si="40"/>
        <v>0</v>
      </c>
      <c r="P112" s="141">
        <f t="shared" si="40"/>
        <v>0</v>
      </c>
      <c r="Q112" s="141">
        <f t="shared" si="40"/>
        <v>0</v>
      </c>
      <c r="R112" s="141">
        <f t="shared" si="40"/>
        <v>0</v>
      </c>
      <c r="S112" s="141">
        <f t="shared" si="40"/>
        <v>0</v>
      </c>
      <c r="T112" s="141">
        <f t="shared" si="40"/>
        <v>0</v>
      </c>
      <c r="U112" s="141">
        <f t="shared" si="40"/>
        <v>0</v>
      </c>
      <c r="V112" s="141">
        <f t="shared" si="40"/>
        <v>0</v>
      </c>
      <c r="W112" s="141">
        <f t="shared" si="40"/>
        <v>0</v>
      </c>
      <c r="X112" s="141">
        <f t="shared" si="40"/>
        <v>0</v>
      </c>
      <c r="Y112" s="141">
        <f t="shared" si="40"/>
        <v>0</v>
      </c>
      <c r="AA112" s="141">
        <f t="shared" si="41"/>
        <v>0</v>
      </c>
      <c r="AB112" s="141">
        <f t="shared" si="41"/>
        <v>0</v>
      </c>
      <c r="AC112" s="141">
        <f t="shared" si="41"/>
        <v>0</v>
      </c>
      <c r="AD112" s="141">
        <f t="shared" si="41"/>
        <v>0</v>
      </c>
      <c r="AE112" s="141">
        <f t="shared" si="41"/>
        <v>0</v>
      </c>
      <c r="AF112" s="141">
        <f t="shared" si="41"/>
        <v>0</v>
      </c>
      <c r="AG112" s="141">
        <f t="shared" si="41"/>
        <v>0</v>
      </c>
      <c r="AH112" s="141">
        <f t="shared" si="41"/>
        <v>0</v>
      </c>
      <c r="AI112" s="141">
        <f t="shared" si="41"/>
        <v>0</v>
      </c>
      <c r="AJ112" s="141">
        <f t="shared" si="41"/>
        <v>0</v>
      </c>
      <c r="AK112" s="141">
        <f t="shared" si="41"/>
        <v>0</v>
      </c>
      <c r="AL112" s="141">
        <f t="shared" si="41"/>
        <v>0</v>
      </c>
      <c r="AM112" s="141">
        <f t="shared" si="41"/>
        <v>0</v>
      </c>
      <c r="AN112" s="141">
        <f t="shared" si="41"/>
        <v>0</v>
      </c>
      <c r="AO112" s="141">
        <f t="shared" si="41"/>
        <v>0</v>
      </c>
      <c r="AP112" s="141">
        <f t="shared" si="41"/>
        <v>0</v>
      </c>
      <c r="AQ112" s="141">
        <f t="shared" si="41"/>
        <v>0</v>
      </c>
      <c r="AR112" s="141">
        <f t="shared" si="41"/>
        <v>0</v>
      </c>
      <c r="AS112" s="141">
        <f t="shared" si="41"/>
        <v>0</v>
      </c>
      <c r="AT112" s="141">
        <f t="shared" si="41"/>
        <v>0</v>
      </c>
      <c r="AU112" s="141">
        <f t="shared" si="41"/>
        <v>0</v>
      </c>
      <c r="AV112" s="141">
        <f t="shared" si="41"/>
        <v>0</v>
      </c>
      <c r="AW112" s="141">
        <f t="shared" si="41"/>
        <v>0</v>
      </c>
      <c r="AX112" s="141">
        <f t="shared" si="41"/>
        <v>0</v>
      </c>
      <c r="AY112" s="141">
        <f t="shared" si="42"/>
        <v>0</v>
      </c>
      <c r="AZ112" s="22" t="s">
        <v>178</v>
      </c>
    </row>
    <row r="113" spans="1:52">
      <c r="A113" s="141" t="s">
        <v>197</v>
      </c>
      <c r="B113" s="141">
        <f t="shared" si="40"/>
        <v>0</v>
      </c>
      <c r="C113" s="141">
        <f t="shared" si="40"/>
        <v>0</v>
      </c>
      <c r="D113" s="141">
        <f t="shared" si="40"/>
        <v>0</v>
      </c>
      <c r="E113" s="141">
        <f t="shared" si="40"/>
        <v>0</v>
      </c>
      <c r="F113" s="141">
        <f t="shared" si="40"/>
        <v>0</v>
      </c>
      <c r="G113" s="141">
        <f t="shared" si="40"/>
        <v>0</v>
      </c>
      <c r="H113" s="141">
        <f t="shared" si="40"/>
        <v>0</v>
      </c>
      <c r="I113" s="141">
        <f t="shared" si="40"/>
        <v>0</v>
      </c>
      <c r="J113" s="141">
        <f t="shared" si="40"/>
        <v>0</v>
      </c>
      <c r="K113" s="141">
        <f t="shared" si="40"/>
        <v>0</v>
      </c>
      <c r="L113" s="141">
        <f t="shared" si="40"/>
        <v>0</v>
      </c>
      <c r="M113" s="141">
        <f t="shared" si="40"/>
        <v>0</v>
      </c>
      <c r="N113" s="141">
        <f t="shared" si="40"/>
        <v>0</v>
      </c>
      <c r="O113" s="141">
        <f t="shared" si="40"/>
        <v>0</v>
      </c>
      <c r="P113" s="141">
        <f t="shared" si="40"/>
        <v>0</v>
      </c>
      <c r="Q113" s="141">
        <f t="shared" si="40"/>
        <v>0</v>
      </c>
      <c r="R113" s="141">
        <f t="shared" si="40"/>
        <v>0</v>
      </c>
      <c r="S113" s="141">
        <f t="shared" si="40"/>
        <v>0</v>
      </c>
      <c r="T113" s="141">
        <f t="shared" si="40"/>
        <v>0</v>
      </c>
      <c r="U113" s="141">
        <f t="shared" si="40"/>
        <v>0</v>
      </c>
      <c r="V113" s="141">
        <f t="shared" si="40"/>
        <v>0</v>
      </c>
      <c r="W113" s="141">
        <f t="shared" si="40"/>
        <v>0</v>
      </c>
      <c r="X113" s="141">
        <f t="shared" si="40"/>
        <v>0</v>
      </c>
      <c r="Y113" s="141">
        <f t="shared" si="40"/>
        <v>0</v>
      </c>
      <c r="AA113" s="141">
        <f t="shared" si="41"/>
        <v>0</v>
      </c>
      <c r="AB113" s="141">
        <f t="shared" si="41"/>
        <v>0</v>
      </c>
      <c r="AC113" s="141">
        <f t="shared" si="41"/>
        <v>0</v>
      </c>
      <c r="AD113" s="141">
        <f t="shared" si="41"/>
        <v>0</v>
      </c>
      <c r="AE113" s="141">
        <f t="shared" si="41"/>
        <v>0</v>
      </c>
      <c r="AF113" s="141">
        <f t="shared" si="41"/>
        <v>0</v>
      </c>
      <c r="AG113" s="141">
        <f t="shared" si="41"/>
        <v>0</v>
      </c>
      <c r="AH113" s="141">
        <f t="shared" si="41"/>
        <v>0</v>
      </c>
      <c r="AI113" s="141">
        <f t="shared" si="41"/>
        <v>0</v>
      </c>
      <c r="AJ113" s="141">
        <f t="shared" si="41"/>
        <v>0</v>
      </c>
      <c r="AK113" s="141">
        <f t="shared" si="41"/>
        <v>0</v>
      </c>
      <c r="AL113" s="141">
        <f t="shared" si="41"/>
        <v>0</v>
      </c>
      <c r="AM113" s="141">
        <f t="shared" si="41"/>
        <v>0</v>
      </c>
      <c r="AN113" s="141">
        <f t="shared" si="41"/>
        <v>0</v>
      </c>
      <c r="AO113" s="141">
        <f t="shared" si="41"/>
        <v>0</v>
      </c>
      <c r="AP113" s="141">
        <f t="shared" si="41"/>
        <v>0</v>
      </c>
      <c r="AQ113" s="141">
        <f t="shared" si="41"/>
        <v>0</v>
      </c>
      <c r="AR113" s="141">
        <f t="shared" si="41"/>
        <v>0</v>
      </c>
      <c r="AS113" s="141">
        <f t="shared" si="41"/>
        <v>0</v>
      </c>
      <c r="AT113" s="141">
        <f t="shared" si="41"/>
        <v>0</v>
      </c>
      <c r="AU113" s="141">
        <f t="shared" si="41"/>
        <v>0</v>
      </c>
      <c r="AV113" s="141">
        <f t="shared" si="41"/>
        <v>0</v>
      </c>
      <c r="AW113" s="141">
        <f t="shared" si="41"/>
        <v>0</v>
      </c>
      <c r="AX113" s="141">
        <f t="shared" si="41"/>
        <v>0</v>
      </c>
      <c r="AY113" s="141">
        <f t="shared" si="42"/>
        <v>0</v>
      </c>
      <c r="AZ113" s="22" t="s">
        <v>178</v>
      </c>
    </row>
    <row r="114" spans="1:52">
      <c r="A114" s="141" t="s">
        <v>198</v>
      </c>
      <c r="B114" s="141">
        <f t="shared" si="40"/>
        <v>0</v>
      </c>
      <c r="C114" s="141">
        <f t="shared" si="40"/>
        <v>0</v>
      </c>
      <c r="D114" s="141">
        <f t="shared" si="40"/>
        <v>0</v>
      </c>
      <c r="E114" s="141">
        <f t="shared" si="40"/>
        <v>0</v>
      </c>
      <c r="F114" s="141">
        <f t="shared" si="40"/>
        <v>0</v>
      </c>
      <c r="G114" s="141">
        <f t="shared" si="40"/>
        <v>0</v>
      </c>
      <c r="H114" s="141">
        <f t="shared" si="40"/>
        <v>0</v>
      </c>
      <c r="I114" s="141">
        <f t="shared" si="40"/>
        <v>0</v>
      </c>
      <c r="J114" s="141">
        <f t="shared" si="40"/>
        <v>0</v>
      </c>
      <c r="K114" s="141">
        <f t="shared" si="40"/>
        <v>0</v>
      </c>
      <c r="L114" s="141">
        <f t="shared" si="40"/>
        <v>0</v>
      </c>
      <c r="M114" s="141">
        <f t="shared" si="40"/>
        <v>0</v>
      </c>
      <c r="N114" s="141">
        <f t="shared" si="40"/>
        <v>0</v>
      </c>
      <c r="O114" s="141">
        <f t="shared" si="40"/>
        <v>0</v>
      </c>
      <c r="P114" s="141">
        <f t="shared" si="40"/>
        <v>0</v>
      </c>
      <c r="Q114" s="141">
        <f t="shared" ref="Q114:Y114" si="43">IF(IFERROR(FIND($A$103,Q15,1),0)=0,0,1)</f>
        <v>0</v>
      </c>
      <c r="R114" s="141">
        <f t="shared" si="43"/>
        <v>0</v>
      </c>
      <c r="S114" s="141">
        <f t="shared" si="43"/>
        <v>0</v>
      </c>
      <c r="T114" s="141">
        <f t="shared" si="43"/>
        <v>0</v>
      </c>
      <c r="U114" s="141">
        <f t="shared" si="43"/>
        <v>0</v>
      </c>
      <c r="V114" s="141">
        <f t="shared" si="43"/>
        <v>0</v>
      </c>
      <c r="W114" s="141">
        <f t="shared" si="43"/>
        <v>0</v>
      </c>
      <c r="X114" s="141">
        <f t="shared" si="43"/>
        <v>0</v>
      </c>
      <c r="Y114" s="141">
        <f t="shared" si="43"/>
        <v>0</v>
      </c>
      <c r="AA114" s="141">
        <f t="shared" si="41"/>
        <v>0</v>
      </c>
      <c r="AB114" s="141">
        <f t="shared" si="41"/>
        <v>0</v>
      </c>
      <c r="AC114" s="141">
        <f t="shared" si="41"/>
        <v>0</v>
      </c>
      <c r="AD114" s="141">
        <f t="shared" si="41"/>
        <v>0</v>
      </c>
      <c r="AE114" s="141">
        <f t="shared" si="41"/>
        <v>0</v>
      </c>
      <c r="AF114" s="141">
        <f t="shared" si="41"/>
        <v>0</v>
      </c>
      <c r="AG114" s="141">
        <f t="shared" si="41"/>
        <v>0</v>
      </c>
      <c r="AH114" s="141">
        <f t="shared" si="41"/>
        <v>0</v>
      </c>
      <c r="AI114" s="141">
        <f t="shared" si="41"/>
        <v>0</v>
      </c>
      <c r="AJ114" s="141">
        <f t="shared" si="41"/>
        <v>0</v>
      </c>
      <c r="AK114" s="141">
        <f t="shared" si="41"/>
        <v>0</v>
      </c>
      <c r="AL114" s="141">
        <f t="shared" si="41"/>
        <v>0</v>
      </c>
      <c r="AM114" s="141">
        <f t="shared" si="41"/>
        <v>0</v>
      </c>
      <c r="AN114" s="141">
        <f t="shared" si="41"/>
        <v>0</v>
      </c>
      <c r="AO114" s="141">
        <f t="shared" si="41"/>
        <v>0</v>
      </c>
      <c r="AP114" s="141">
        <f t="shared" ref="AP114:AX129" si="44">IF(Q114=0,0,Q114/AP15)</f>
        <v>0</v>
      </c>
      <c r="AQ114" s="141">
        <f t="shared" si="44"/>
        <v>0</v>
      </c>
      <c r="AR114" s="141">
        <f t="shared" si="44"/>
        <v>0</v>
      </c>
      <c r="AS114" s="141">
        <f t="shared" si="44"/>
        <v>0</v>
      </c>
      <c r="AT114" s="141">
        <f t="shared" si="44"/>
        <v>0</v>
      </c>
      <c r="AU114" s="141">
        <f t="shared" si="44"/>
        <v>0</v>
      </c>
      <c r="AV114" s="141">
        <f t="shared" si="44"/>
        <v>0</v>
      </c>
      <c r="AW114" s="141">
        <f t="shared" si="44"/>
        <v>0</v>
      </c>
      <c r="AX114" s="141">
        <f t="shared" si="44"/>
        <v>0</v>
      </c>
      <c r="AY114" s="141">
        <f t="shared" si="42"/>
        <v>0</v>
      </c>
      <c r="AZ114" s="22" t="s">
        <v>178</v>
      </c>
    </row>
    <row r="115" spans="1:52">
      <c r="A115" s="141" t="s">
        <v>199</v>
      </c>
      <c r="B115" s="141">
        <f t="shared" ref="B115:Y125" si="45">IF(IFERROR(FIND($A$103,B16,1),0)=0,0,1)</f>
        <v>0</v>
      </c>
      <c r="C115" s="141">
        <f t="shared" si="45"/>
        <v>0</v>
      </c>
      <c r="D115" s="141">
        <f t="shared" si="45"/>
        <v>0</v>
      </c>
      <c r="E115" s="141">
        <f t="shared" si="45"/>
        <v>0</v>
      </c>
      <c r="F115" s="141">
        <f t="shared" si="45"/>
        <v>0</v>
      </c>
      <c r="G115" s="141">
        <f t="shared" si="45"/>
        <v>0</v>
      </c>
      <c r="H115" s="141">
        <f t="shared" si="45"/>
        <v>0</v>
      </c>
      <c r="I115" s="141">
        <f t="shared" si="45"/>
        <v>0</v>
      </c>
      <c r="J115" s="141">
        <f t="shared" si="45"/>
        <v>0</v>
      </c>
      <c r="K115" s="141">
        <f t="shared" si="45"/>
        <v>0</v>
      </c>
      <c r="L115" s="141">
        <f t="shared" si="45"/>
        <v>0</v>
      </c>
      <c r="M115" s="141">
        <f t="shared" si="45"/>
        <v>0</v>
      </c>
      <c r="N115" s="141">
        <f t="shared" si="45"/>
        <v>0</v>
      </c>
      <c r="O115" s="141">
        <f t="shared" si="45"/>
        <v>0</v>
      </c>
      <c r="P115" s="141">
        <f t="shared" si="45"/>
        <v>0</v>
      </c>
      <c r="Q115" s="141">
        <f t="shared" si="45"/>
        <v>0</v>
      </c>
      <c r="R115" s="141">
        <f t="shared" si="45"/>
        <v>0</v>
      </c>
      <c r="S115" s="141">
        <f t="shared" si="45"/>
        <v>0</v>
      </c>
      <c r="T115" s="141">
        <f t="shared" si="45"/>
        <v>0</v>
      </c>
      <c r="U115" s="141">
        <f t="shared" si="45"/>
        <v>0</v>
      </c>
      <c r="V115" s="141">
        <f t="shared" si="45"/>
        <v>0</v>
      </c>
      <c r="W115" s="141">
        <f t="shared" si="45"/>
        <v>0</v>
      </c>
      <c r="X115" s="141">
        <f t="shared" si="45"/>
        <v>0</v>
      </c>
      <c r="Y115" s="141">
        <f t="shared" si="45"/>
        <v>0</v>
      </c>
      <c r="AA115" s="141">
        <f t="shared" ref="AA115:AP130" si="46">IF(B115=0,0,B115/AA16)</f>
        <v>0</v>
      </c>
      <c r="AB115" s="141">
        <f t="shared" si="46"/>
        <v>0</v>
      </c>
      <c r="AC115" s="141">
        <f t="shared" si="46"/>
        <v>0</v>
      </c>
      <c r="AD115" s="141">
        <f t="shared" si="46"/>
        <v>0</v>
      </c>
      <c r="AE115" s="141">
        <f t="shared" si="46"/>
        <v>0</v>
      </c>
      <c r="AF115" s="141">
        <f t="shared" si="46"/>
        <v>0</v>
      </c>
      <c r="AG115" s="141">
        <f t="shared" si="46"/>
        <v>0</v>
      </c>
      <c r="AH115" s="141">
        <f t="shared" si="46"/>
        <v>0</v>
      </c>
      <c r="AI115" s="141">
        <f t="shared" si="46"/>
        <v>0</v>
      </c>
      <c r="AJ115" s="141">
        <f t="shared" si="46"/>
        <v>0</v>
      </c>
      <c r="AK115" s="141">
        <f t="shared" si="46"/>
        <v>0</v>
      </c>
      <c r="AL115" s="141">
        <f t="shared" si="46"/>
        <v>0</v>
      </c>
      <c r="AM115" s="141">
        <f t="shared" si="46"/>
        <v>0</v>
      </c>
      <c r="AN115" s="141">
        <f t="shared" si="46"/>
        <v>0</v>
      </c>
      <c r="AO115" s="141">
        <f t="shared" si="46"/>
        <v>0</v>
      </c>
      <c r="AP115" s="141">
        <f t="shared" si="44"/>
        <v>0</v>
      </c>
      <c r="AQ115" s="141">
        <f t="shared" si="44"/>
        <v>0</v>
      </c>
      <c r="AR115" s="141">
        <f t="shared" si="44"/>
        <v>0</v>
      </c>
      <c r="AS115" s="141">
        <f t="shared" si="44"/>
        <v>0</v>
      </c>
      <c r="AT115" s="141">
        <f t="shared" si="44"/>
        <v>0</v>
      </c>
      <c r="AU115" s="141">
        <f t="shared" si="44"/>
        <v>0</v>
      </c>
      <c r="AV115" s="141">
        <f t="shared" si="44"/>
        <v>0</v>
      </c>
      <c r="AW115" s="141">
        <f t="shared" si="44"/>
        <v>0</v>
      </c>
      <c r="AX115" s="141">
        <f t="shared" si="44"/>
        <v>0</v>
      </c>
      <c r="AY115" s="141">
        <f t="shared" si="42"/>
        <v>0</v>
      </c>
      <c r="AZ115" s="22" t="s">
        <v>178</v>
      </c>
    </row>
    <row r="116" spans="1:52">
      <c r="A116" s="141" t="s">
        <v>200</v>
      </c>
      <c r="B116" s="141">
        <f t="shared" si="45"/>
        <v>0</v>
      </c>
      <c r="C116" s="141">
        <f t="shared" si="45"/>
        <v>0</v>
      </c>
      <c r="D116" s="141">
        <f t="shared" si="45"/>
        <v>0</v>
      </c>
      <c r="E116" s="141">
        <f t="shared" si="45"/>
        <v>0</v>
      </c>
      <c r="F116" s="141">
        <f t="shared" si="45"/>
        <v>0</v>
      </c>
      <c r="G116" s="141">
        <f t="shared" si="45"/>
        <v>0</v>
      </c>
      <c r="H116" s="141">
        <f t="shared" si="45"/>
        <v>0</v>
      </c>
      <c r="I116" s="141">
        <f t="shared" si="45"/>
        <v>0</v>
      </c>
      <c r="J116" s="141">
        <f t="shared" si="45"/>
        <v>0</v>
      </c>
      <c r="K116" s="141">
        <f t="shared" si="45"/>
        <v>0</v>
      </c>
      <c r="L116" s="141">
        <f t="shared" si="45"/>
        <v>0</v>
      </c>
      <c r="M116" s="141">
        <f t="shared" si="45"/>
        <v>0</v>
      </c>
      <c r="N116" s="141">
        <f t="shared" si="45"/>
        <v>0</v>
      </c>
      <c r="O116" s="141">
        <f t="shared" si="45"/>
        <v>0</v>
      </c>
      <c r="P116" s="141">
        <f t="shared" si="45"/>
        <v>0</v>
      </c>
      <c r="Q116" s="141">
        <f t="shared" si="45"/>
        <v>0</v>
      </c>
      <c r="R116" s="141">
        <f t="shared" si="45"/>
        <v>0</v>
      </c>
      <c r="S116" s="141">
        <f t="shared" si="45"/>
        <v>0</v>
      </c>
      <c r="T116" s="141">
        <f t="shared" si="45"/>
        <v>0</v>
      </c>
      <c r="U116" s="141">
        <f t="shared" si="45"/>
        <v>0</v>
      </c>
      <c r="V116" s="141">
        <f t="shared" si="45"/>
        <v>0</v>
      </c>
      <c r="W116" s="141">
        <f t="shared" si="45"/>
        <v>0</v>
      </c>
      <c r="X116" s="141">
        <f t="shared" si="45"/>
        <v>0</v>
      </c>
      <c r="Y116" s="141">
        <f t="shared" si="45"/>
        <v>0</v>
      </c>
      <c r="AA116" s="141">
        <f t="shared" si="46"/>
        <v>0</v>
      </c>
      <c r="AB116" s="141">
        <f t="shared" si="46"/>
        <v>0</v>
      </c>
      <c r="AC116" s="141">
        <f t="shared" si="46"/>
        <v>0</v>
      </c>
      <c r="AD116" s="141">
        <f t="shared" si="46"/>
        <v>0</v>
      </c>
      <c r="AE116" s="141">
        <f t="shared" si="46"/>
        <v>0</v>
      </c>
      <c r="AF116" s="141">
        <f t="shared" si="46"/>
        <v>0</v>
      </c>
      <c r="AG116" s="141">
        <f t="shared" si="46"/>
        <v>0</v>
      </c>
      <c r="AH116" s="141">
        <f t="shared" si="46"/>
        <v>0</v>
      </c>
      <c r="AI116" s="141">
        <f t="shared" si="46"/>
        <v>0</v>
      </c>
      <c r="AJ116" s="141">
        <f t="shared" si="46"/>
        <v>0</v>
      </c>
      <c r="AK116" s="141">
        <f t="shared" si="46"/>
        <v>0</v>
      </c>
      <c r="AL116" s="141">
        <f t="shared" si="46"/>
        <v>0</v>
      </c>
      <c r="AM116" s="141">
        <f t="shared" si="46"/>
        <v>0</v>
      </c>
      <c r="AN116" s="141">
        <f t="shared" si="46"/>
        <v>0</v>
      </c>
      <c r="AO116" s="141">
        <f t="shared" si="46"/>
        <v>0</v>
      </c>
      <c r="AP116" s="141">
        <f t="shared" si="44"/>
        <v>0</v>
      </c>
      <c r="AQ116" s="141">
        <f t="shared" si="44"/>
        <v>0</v>
      </c>
      <c r="AR116" s="141">
        <f t="shared" si="44"/>
        <v>0</v>
      </c>
      <c r="AS116" s="141">
        <f t="shared" si="44"/>
        <v>0</v>
      </c>
      <c r="AT116" s="141">
        <f t="shared" si="44"/>
        <v>0</v>
      </c>
      <c r="AU116" s="141">
        <f t="shared" si="44"/>
        <v>0</v>
      </c>
      <c r="AV116" s="141">
        <f t="shared" si="44"/>
        <v>0</v>
      </c>
      <c r="AW116" s="141">
        <f t="shared" si="44"/>
        <v>0</v>
      </c>
      <c r="AX116" s="141">
        <f t="shared" si="44"/>
        <v>0</v>
      </c>
      <c r="AY116" s="141">
        <f t="shared" si="42"/>
        <v>0</v>
      </c>
      <c r="AZ116" s="22" t="s">
        <v>178</v>
      </c>
    </row>
    <row r="117" spans="1:52">
      <c r="A117" s="141" t="s">
        <v>201</v>
      </c>
      <c r="B117" s="141">
        <f t="shared" si="45"/>
        <v>0</v>
      </c>
      <c r="C117" s="141">
        <f t="shared" si="45"/>
        <v>0</v>
      </c>
      <c r="D117" s="141">
        <f t="shared" si="45"/>
        <v>0</v>
      </c>
      <c r="E117" s="141">
        <f t="shared" si="45"/>
        <v>0</v>
      </c>
      <c r="F117" s="141">
        <f t="shared" si="45"/>
        <v>0</v>
      </c>
      <c r="G117" s="141">
        <f t="shared" si="45"/>
        <v>0</v>
      </c>
      <c r="H117" s="141">
        <f t="shared" si="45"/>
        <v>0</v>
      </c>
      <c r="I117" s="141">
        <f t="shared" si="45"/>
        <v>0</v>
      </c>
      <c r="J117" s="141">
        <f t="shared" si="45"/>
        <v>0</v>
      </c>
      <c r="K117" s="141">
        <f t="shared" si="45"/>
        <v>0</v>
      </c>
      <c r="L117" s="141">
        <f t="shared" si="45"/>
        <v>0</v>
      </c>
      <c r="M117" s="141">
        <f t="shared" si="45"/>
        <v>0</v>
      </c>
      <c r="N117" s="141">
        <f t="shared" si="45"/>
        <v>0</v>
      </c>
      <c r="O117" s="141">
        <f t="shared" si="45"/>
        <v>0</v>
      </c>
      <c r="P117" s="141">
        <f t="shared" si="45"/>
        <v>0</v>
      </c>
      <c r="Q117" s="141">
        <f t="shared" si="45"/>
        <v>0</v>
      </c>
      <c r="R117" s="141">
        <f t="shared" si="45"/>
        <v>0</v>
      </c>
      <c r="S117" s="141">
        <f t="shared" si="45"/>
        <v>0</v>
      </c>
      <c r="T117" s="141">
        <f t="shared" si="45"/>
        <v>0</v>
      </c>
      <c r="U117" s="141">
        <f t="shared" si="45"/>
        <v>0</v>
      </c>
      <c r="V117" s="141">
        <f t="shared" si="45"/>
        <v>0</v>
      </c>
      <c r="W117" s="141">
        <f t="shared" si="45"/>
        <v>0</v>
      </c>
      <c r="X117" s="141">
        <f t="shared" si="45"/>
        <v>0</v>
      </c>
      <c r="Y117" s="141">
        <f t="shared" si="45"/>
        <v>0</v>
      </c>
      <c r="AA117" s="141">
        <f t="shared" si="46"/>
        <v>0</v>
      </c>
      <c r="AB117" s="141">
        <f t="shared" si="46"/>
        <v>0</v>
      </c>
      <c r="AC117" s="141">
        <f t="shared" si="46"/>
        <v>0</v>
      </c>
      <c r="AD117" s="141">
        <f t="shared" si="46"/>
        <v>0</v>
      </c>
      <c r="AE117" s="141">
        <f t="shared" si="46"/>
        <v>0</v>
      </c>
      <c r="AF117" s="141">
        <f t="shared" si="46"/>
        <v>0</v>
      </c>
      <c r="AG117" s="141">
        <f t="shared" si="46"/>
        <v>0</v>
      </c>
      <c r="AH117" s="141">
        <f t="shared" si="46"/>
        <v>0</v>
      </c>
      <c r="AI117" s="141">
        <f t="shared" si="46"/>
        <v>0</v>
      </c>
      <c r="AJ117" s="141">
        <f t="shared" si="46"/>
        <v>0</v>
      </c>
      <c r="AK117" s="141">
        <f t="shared" si="46"/>
        <v>0</v>
      </c>
      <c r="AL117" s="141">
        <f t="shared" si="46"/>
        <v>0</v>
      </c>
      <c r="AM117" s="141">
        <f t="shared" si="46"/>
        <v>0</v>
      </c>
      <c r="AN117" s="141">
        <f t="shared" si="46"/>
        <v>0</v>
      </c>
      <c r="AO117" s="141">
        <f t="shared" si="46"/>
        <v>0</v>
      </c>
      <c r="AP117" s="141">
        <f t="shared" si="44"/>
        <v>0</v>
      </c>
      <c r="AQ117" s="141">
        <f t="shared" si="44"/>
        <v>0</v>
      </c>
      <c r="AR117" s="141">
        <f t="shared" si="44"/>
        <v>0</v>
      </c>
      <c r="AS117" s="141">
        <f t="shared" si="44"/>
        <v>0</v>
      </c>
      <c r="AT117" s="141">
        <f t="shared" si="44"/>
        <v>0</v>
      </c>
      <c r="AU117" s="141">
        <f t="shared" si="44"/>
        <v>0</v>
      </c>
      <c r="AV117" s="141">
        <f t="shared" si="44"/>
        <v>0</v>
      </c>
      <c r="AW117" s="141">
        <f t="shared" si="44"/>
        <v>0</v>
      </c>
      <c r="AX117" s="141">
        <f t="shared" si="44"/>
        <v>0</v>
      </c>
      <c r="AY117" s="141">
        <f t="shared" si="42"/>
        <v>0</v>
      </c>
      <c r="AZ117" s="22" t="s">
        <v>178</v>
      </c>
    </row>
    <row r="118" spans="1:52">
      <c r="A118" s="141" t="s">
        <v>202</v>
      </c>
      <c r="B118" s="141">
        <f t="shared" si="45"/>
        <v>0</v>
      </c>
      <c r="C118" s="141">
        <f t="shared" si="45"/>
        <v>0</v>
      </c>
      <c r="D118" s="141">
        <f t="shared" si="45"/>
        <v>0</v>
      </c>
      <c r="E118" s="141">
        <f t="shared" si="45"/>
        <v>0</v>
      </c>
      <c r="F118" s="141">
        <f t="shared" si="45"/>
        <v>0</v>
      </c>
      <c r="G118" s="141">
        <f t="shared" si="45"/>
        <v>0</v>
      </c>
      <c r="H118" s="141">
        <f t="shared" si="45"/>
        <v>0</v>
      </c>
      <c r="I118" s="141">
        <f t="shared" si="45"/>
        <v>0</v>
      </c>
      <c r="J118" s="141">
        <f t="shared" si="45"/>
        <v>0</v>
      </c>
      <c r="K118" s="141">
        <f t="shared" si="45"/>
        <v>0</v>
      </c>
      <c r="L118" s="141">
        <f t="shared" si="45"/>
        <v>0</v>
      </c>
      <c r="M118" s="141">
        <f t="shared" si="45"/>
        <v>0</v>
      </c>
      <c r="N118" s="141">
        <f t="shared" si="45"/>
        <v>0</v>
      </c>
      <c r="O118" s="141">
        <f t="shared" si="45"/>
        <v>0</v>
      </c>
      <c r="P118" s="141">
        <f t="shared" si="45"/>
        <v>0</v>
      </c>
      <c r="Q118" s="141">
        <f t="shared" si="45"/>
        <v>0</v>
      </c>
      <c r="R118" s="141">
        <f t="shared" si="45"/>
        <v>0</v>
      </c>
      <c r="S118" s="141">
        <f t="shared" si="45"/>
        <v>0</v>
      </c>
      <c r="T118" s="141">
        <f t="shared" si="45"/>
        <v>0</v>
      </c>
      <c r="U118" s="141">
        <f t="shared" si="45"/>
        <v>0</v>
      </c>
      <c r="V118" s="141">
        <f t="shared" si="45"/>
        <v>0</v>
      </c>
      <c r="W118" s="141">
        <f t="shared" si="45"/>
        <v>0</v>
      </c>
      <c r="X118" s="141">
        <f t="shared" si="45"/>
        <v>0</v>
      </c>
      <c r="Y118" s="141">
        <f t="shared" si="45"/>
        <v>0</v>
      </c>
      <c r="AA118" s="141">
        <f t="shared" si="46"/>
        <v>0</v>
      </c>
      <c r="AB118" s="141">
        <f t="shared" si="46"/>
        <v>0</v>
      </c>
      <c r="AC118" s="141">
        <f t="shared" si="46"/>
        <v>0</v>
      </c>
      <c r="AD118" s="141">
        <f t="shared" si="46"/>
        <v>0</v>
      </c>
      <c r="AE118" s="141">
        <f t="shared" si="46"/>
        <v>0</v>
      </c>
      <c r="AF118" s="141">
        <f t="shared" si="46"/>
        <v>0</v>
      </c>
      <c r="AG118" s="141">
        <f t="shared" si="46"/>
        <v>0</v>
      </c>
      <c r="AH118" s="141">
        <f t="shared" si="46"/>
        <v>0</v>
      </c>
      <c r="AI118" s="141">
        <f t="shared" si="46"/>
        <v>0</v>
      </c>
      <c r="AJ118" s="141">
        <f t="shared" si="46"/>
        <v>0</v>
      </c>
      <c r="AK118" s="141">
        <f t="shared" si="46"/>
        <v>0</v>
      </c>
      <c r="AL118" s="141">
        <f t="shared" si="46"/>
        <v>0</v>
      </c>
      <c r="AM118" s="141">
        <f t="shared" si="46"/>
        <v>0</v>
      </c>
      <c r="AN118" s="141">
        <f t="shared" si="46"/>
        <v>0</v>
      </c>
      <c r="AO118" s="141">
        <f t="shared" si="46"/>
        <v>0</v>
      </c>
      <c r="AP118" s="141">
        <f t="shared" si="44"/>
        <v>0</v>
      </c>
      <c r="AQ118" s="141">
        <f t="shared" si="44"/>
        <v>0</v>
      </c>
      <c r="AR118" s="141">
        <f t="shared" si="44"/>
        <v>0</v>
      </c>
      <c r="AS118" s="141">
        <f t="shared" si="44"/>
        <v>0</v>
      </c>
      <c r="AT118" s="141">
        <f t="shared" si="44"/>
        <v>0</v>
      </c>
      <c r="AU118" s="141">
        <f t="shared" si="44"/>
        <v>0</v>
      </c>
      <c r="AV118" s="141">
        <f t="shared" si="44"/>
        <v>0</v>
      </c>
      <c r="AW118" s="141">
        <f t="shared" si="44"/>
        <v>0</v>
      </c>
      <c r="AX118" s="141">
        <f t="shared" si="44"/>
        <v>0</v>
      </c>
      <c r="AY118" s="141">
        <f t="shared" si="42"/>
        <v>0</v>
      </c>
      <c r="AZ118" s="22" t="s">
        <v>178</v>
      </c>
    </row>
    <row r="119" spans="1:52">
      <c r="A119" s="141" t="s">
        <v>203</v>
      </c>
      <c r="B119" s="141">
        <f t="shared" si="45"/>
        <v>0</v>
      </c>
      <c r="C119" s="141">
        <f t="shared" si="45"/>
        <v>0</v>
      </c>
      <c r="D119" s="141">
        <f t="shared" si="45"/>
        <v>0</v>
      </c>
      <c r="E119" s="141">
        <f t="shared" si="45"/>
        <v>0</v>
      </c>
      <c r="F119" s="141">
        <f t="shared" si="45"/>
        <v>0</v>
      </c>
      <c r="G119" s="141">
        <f t="shared" si="45"/>
        <v>0</v>
      </c>
      <c r="H119" s="141">
        <f t="shared" si="45"/>
        <v>0</v>
      </c>
      <c r="I119" s="141">
        <f t="shared" si="45"/>
        <v>0</v>
      </c>
      <c r="J119" s="141">
        <f t="shared" si="45"/>
        <v>0</v>
      </c>
      <c r="K119" s="141">
        <f t="shared" si="45"/>
        <v>0</v>
      </c>
      <c r="L119" s="141">
        <f t="shared" si="45"/>
        <v>0</v>
      </c>
      <c r="M119" s="141">
        <f t="shared" si="45"/>
        <v>0</v>
      </c>
      <c r="N119" s="141">
        <f t="shared" si="45"/>
        <v>0</v>
      </c>
      <c r="O119" s="141">
        <f t="shared" si="45"/>
        <v>0</v>
      </c>
      <c r="P119" s="141">
        <f t="shared" si="45"/>
        <v>0</v>
      </c>
      <c r="Q119" s="141">
        <f t="shared" si="45"/>
        <v>0</v>
      </c>
      <c r="R119" s="141">
        <f t="shared" si="45"/>
        <v>0</v>
      </c>
      <c r="S119" s="141">
        <f t="shared" si="45"/>
        <v>0</v>
      </c>
      <c r="T119" s="141">
        <f t="shared" si="45"/>
        <v>0</v>
      </c>
      <c r="U119" s="141">
        <f t="shared" si="45"/>
        <v>0</v>
      </c>
      <c r="V119" s="141">
        <f t="shared" si="45"/>
        <v>0</v>
      </c>
      <c r="W119" s="141">
        <f t="shared" si="45"/>
        <v>0</v>
      </c>
      <c r="X119" s="141">
        <f t="shared" si="45"/>
        <v>0</v>
      </c>
      <c r="Y119" s="141">
        <f t="shared" si="45"/>
        <v>0</v>
      </c>
      <c r="AA119" s="141">
        <f t="shared" si="46"/>
        <v>0</v>
      </c>
      <c r="AB119" s="141">
        <f t="shared" si="46"/>
        <v>0</v>
      </c>
      <c r="AC119" s="141">
        <f t="shared" si="46"/>
        <v>0</v>
      </c>
      <c r="AD119" s="141">
        <f t="shared" si="46"/>
        <v>0</v>
      </c>
      <c r="AE119" s="141">
        <f t="shared" si="46"/>
        <v>0</v>
      </c>
      <c r="AF119" s="141">
        <f t="shared" si="46"/>
        <v>0</v>
      </c>
      <c r="AG119" s="141">
        <f t="shared" si="46"/>
        <v>0</v>
      </c>
      <c r="AH119" s="141">
        <f t="shared" si="46"/>
        <v>0</v>
      </c>
      <c r="AI119" s="141">
        <f t="shared" si="46"/>
        <v>0</v>
      </c>
      <c r="AJ119" s="141">
        <f t="shared" si="46"/>
        <v>0</v>
      </c>
      <c r="AK119" s="141">
        <f t="shared" si="46"/>
        <v>0</v>
      </c>
      <c r="AL119" s="141">
        <f t="shared" si="46"/>
        <v>0</v>
      </c>
      <c r="AM119" s="141">
        <f t="shared" si="46"/>
        <v>0</v>
      </c>
      <c r="AN119" s="141">
        <f t="shared" si="46"/>
        <v>0</v>
      </c>
      <c r="AO119" s="141">
        <f t="shared" si="46"/>
        <v>0</v>
      </c>
      <c r="AP119" s="141">
        <f t="shared" si="44"/>
        <v>0</v>
      </c>
      <c r="AQ119" s="141">
        <f t="shared" si="44"/>
        <v>0</v>
      </c>
      <c r="AR119" s="141">
        <f t="shared" si="44"/>
        <v>0</v>
      </c>
      <c r="AS119" s="141">
        <f t="shared" si="44"/>
        <v>0</v>
      </c>
      <c r="AT119" s="141">
        <f t="shared" si="44"/>
        <v>0</v>
      </c>
      <c r="AU119" s="141">
        <f t="shared" si="44"/>
        <v>0</v>
      </c>
      <c r="AV119" s="141">
        <f t="shared" si="44"/>
        <v>0</v>
      </c>
      <c r="AW119" s="141">
        <f t="shared" si="44"/>
        <v>0</v>
      </c>
      <c r="AX119" s="141">
        <f t="shared" si="44"/>
        <v>0</v>
      </c>
      <c r="AY119" s="141">
        <f t="shared" si="42"/>
        <v>0</v>
      </c>
      <c r="AZ119" s="22" t="s">
        <v>178</v>
      </c>
    </row>
    <row r="120" spans="1:52">
      <c r="A120" s="141" t="s">
        <v>204</v>
      </c>
      <c r="B120" s="141">
        <f t="shared" si="45"/>
        <v>0</v>
      </c>
      <c r="C120" s="141">
        <f t="shared" si="45"/>
        <v>0</v>
      </c>
      <c r="D120" s="141">
        <f t="shared" si="45"/>
        <v>0</v>
      </c>
      <c r="E120" s="141">
        <f t="shared" si="45"/>
        <v>0</v>
      </c>
      <c r="F120" s="141">
        <f t="shared" si="45"/>
        <v>0</v>
      </c>
      <c r="G120" s="141">
        <f t="shared" si="45"/>
        <v>0</v>
      </c>
      <c r="H120" s="141">
        <f t="shared" si="45"/>
        <v>0</v>
      </c>
      <c r="I120" s="141">
        <f t="shared" si="45"/>
        <v>0</v>
      </c>
      <c r="J120" s="141">
        <f t="shared" si="45"/>
        <v>0</v>
      </c>
      <c r="K120" s="141">
        <f t="shared" si="45"/>
        <v>0</v>
      </c>
      <c r="L120" s="141">
        <f t="shared" si="45"/>
        <v>0</v>
      </c>
      <c r="M120" s="141">
        <f t="shared" si="45"/>
        <v>0</v>
      </c>
      <c r="N120" s="141">
        <f t="shared" si="45"/>
        <v>0</v>
      </c>
      <c r="O120" s="141">
        <f t="shared" si="45"/>
        <v>0</v>
      </c>
      <c r="P120" s="141">
        <f t="shared" si="45"/>
        <v>0</v>
      </c>
      <c r="Q120" s="141">
        <f t="shared" si="45"/>
        <v>0</v>
      </c>
      <c r="R120" s="141">
        <f t="shared" si="45"/>
        <v>0</v>
      </c>
      <c r="S120" s="141">
        <f t="shared" si="45"/>
        <v>0</v>
      </c>
      <c r="T120" s="141">
        <f t="shared" si="45"/>
        <v>0</v>
      </c>
      <c r="U120" s="141">
        <f t="shared" si="45"/>
        <v>0</v>
      </c>
      <c r="V120" s="141">
        <f t="shared" si="45"/>
        <v>0</v>
      </c>
      <c r="W120" s="141">
        <f t="shared" si="45"/>
        <v>0</v>
      </c>
      <c r="X120" s="141">
        <f t="shared" si="45"/>
        <v>0</v>
      </c>
      <c r="Y120" s="141">
        <f t="shared" si="45"/>
        <v>0</v>
      </c>
      <c r="AA120" s="141">
        <f t="shared" si="46"/>
        <v>0</v>
      </c>
      <c r="AB120" s="141">
        <f t="shared" si="46"/>
        <v>0</v>
      </c>
      <c r="AC120" s="141">
        <f t="shared" si="46"/>
        <v>0</v>
      </c>
      <c r="AD120" s="141">
        <f t="shared" si="46"/>
        <v>0</v>
      </c>
      <c r="AE120" s="141">
        <f t="shared" si="46"/>
        <v>0</v>
      </c>
      <c r="AF120" s="141">
        <f t="shared" si="46"/>
        <v>0</v>
      </c>
      <c r="AG120" s="141">
        <f t="shared" si="46"/>
        <v>0</v>
      </c>
      <c r="AH120" s="141">
        <f t="shared" si="46"/>
        <v>0</v>
      </c>
      <c r="AI120" s="141">
        <f t="shared" si="46"/>
        <v>0</v>
      </c>
      <c r="AJ120" s="141">
        <f t="shared" si="46"/>
        <v>0</v>
      </c>
      <c r="AK120" s="141">
        <f t="shared" si="46"/>
        <v>0</v>
      </c>
      <c r="AL120" s="141">
        <f t="shared" si="46"/>
        <v>0</v>
      </c>
      <c r="AM120" s="141">
        <f t="shared" si="46"/>
        <v>0</v>
      </c>
      <c r="AN120" s="141">
        <f t="shared" si="46"/>
        <v>0</v>
      </c>
      <c r="AO120" s="141">
        <f t="shared" si="46"/>
        <v>0</v>
      </c>
      <c r="AP120" s="141">
        <f t="shared" si="44"/>
        <v>0</v>
      </c>
      <c r="AQ120" s="141">
        <f t="shared" si="44"/>
        <v>0</v>
      </c>
      <c r="AR120" s="141">
        <f t="shared" si="44"/>
        <v>0</v>
      </c>
      <c r="AS120" s="141">
        <f t="shared" si="44"/>
        <v>0</v>
      </c>
      <c r="AT120" s="141">
        <f t="shared" si="44"/>
        <v>0</v>
      </c>
      <c r="AU120" s="141">
        <f t="shared" si="44"/>
        <v>0</v>
      </c>
      <c r="AV120" s="141">
        <f t="shared" si="44"/>
        <v>0</v>
      </c>
      <c r="AW120" s="141">
        <f t="shared" si="44"/>
        <v>0</v>
      </c>
      <c r="AX120" s="141">
        <f t="shared" si="44"/>
        <v>0</v>
      </c>
      <c r="AY120" s="141">
        <f t="shared" si="42"/>
        <v>0</v>
      </c>
      <c r="AZ120" s="22" t="s">
        <v>178</v>
      </c>
    </row>
    <row r="121" spans="1:52">
      <c r="A121" s="141" t="s">
        <v>205</v>
      </c>
      <c r="B121" s="141">
        <f t="shared" si="45"/>
        <v>0</v>
      </c>
      <c r="C121" s="141">
        <f t="shared" si="45"/>
        <v>0</v>
      </c>
      <c r="D121" s="141">
        <f t="shared" si="45"/>
        <v>0</v>
      </c>
      <c r="E121" s="141">
        <f t="shared" si="45"/>
        <v>0</v>
      </c>
      <c r="F121" s="141">
        <f t="shared" si="45"/>
        <v>0</v>
      </c>
      <c r="G121" s="141">
        <f t="shared" si="45"/>
        <v>0</v>
      </c>
      <c r="H121" s="141">
        <f t="shared" si="45"/>
        <v>0</v>
      </c>
      <c r="I121" s="141">
        <f t="shared" si="45"/>
        <v>0</v>
      </c>
      <c r="J121" s="141">
        <f t="shared" si="45"/>
        <v>0</v>
      </c>
      <c r="K121" s="141">
        <f t="shared" si="45"/>
        <v>0</v>
      </c>
      <c r="L121" s="141">
        <f t="shared" si="45"/>
        <v>0</v>
      </c>
      <c r="M121" s="141">
        <f t="shared" si="45"/>
        <v>0</v>
      </c>
      <c r="N121" s="141">
        <f t="shared" si="45"/>
        <v>0</v>
      </c>
      <c r="O121" s="141">
        <f t="shared" si="45"/>
        <v>0</v>
      </c>
      <c r="P121" s="141">
        <f t="shared" si="45"/>
        <v>0</v>
      </c>
      <c r="Q121" s="141">
        <f t="shared" si="45"/>
        <v>0</v>
      </c>
      <c r="R121" s="141">
        <f t="shared" si="45"/>
        <v>0</v>
      </c>
      <c r="S121" s="141">
        <f t="shared" si="45"/>
        <v>0</v>
      </c>
      <c r="T121" s="141">
        <f t="shared" si="45"/>
        <v>0</v>
      </c>
      <c r="U121" s="141">
        <f t="shared" si="45"/>
        <v>0</v>
      </c>
      <c r="V121" s="141">
        <f t="shared" si="45"/>
        <v>0</v>
      </c>
      <c r="W121" s="141">
        <f t="shared" si="45"/>
        <v>0</v>
      </c>
      <c r="X121" s="141">
        <f t="shared" si="45"/>
        <v>0</v>
      </c>
      <c r="Y121" s="141">
        <f t="shared" si="45"/>
        <v>0</v>
      </c>
      <c r="AA121" s="141">
        <f t="shared" si="46"/>
        <v>0</v>
      </c>
      <c r="AB121" s="141">
        <f t="shared" si="46"/>
        <v>0</v>
      </c>
      <c r="AC121" s="141">
        <f t="shared" si="46"/>
        <v>0</v>
      </c>
      <c r="AD121" s="141">
        <f t="shared" si="46"/>
        <v>0</v>
      </c>
      <c r="AE121" s="141">
        <f t="shared" si="46"/>
        <v>0</v>
      </c>
      <c r="AF121" s="141">
        <f t="shared" si="46"/>
        <v>0</v>
      </c>
      <c r="AG121" s="141">
        <f t="shared" si="46"/>
        <v>0</v>
      </c>
      <c r="AH121" s="141">
        <f t="shared" si="46"/>
        <v>0</v>
      </c>
      <c r="AI121" s="141">
        <f t="shared" si="46"/>
        <v>0</v>
      </c>
      <c r="AJ121" s="141">
        <f t="shared" si="46"/>
        <v>0</v>
      </c>
      <c r="AK121" s="141">
        <f t="shared" si="46"/>
        <v>0</v>
      </c>
      <c r="AL121" s="141">
        <f t="shared" si="46"/>
        <v>0</v>
      </c>
      <c r="AM121" s="141">
        <f t="shared" si="46"/>
        <v>0</v>
      </c>
      <c r="AN121" s="141">
        <f t="shared" si="46"/>
        <v>0</v>
      </c>
      <c r="AO121" s="141">
        <f t="shared" si="46"/>
        <v>0</v>
      </c>
      <c r="AP121" s="141">
        <f t="shared" si="44"/>
        <v>0</v>
      </c>
      <c r="AQ121" s="141">
        <f t="shared" si="44"/>
        <v>0</v>
      </c>
      <c r="AR121" s="141">
        <f t="shared" si="44"/>
        <v>0</v>
      </c>
      <c r="AS121" s="141">
        <f t="shared" si="44"/>
        <v>0</v>
      </c>
      <c r="AT121" s="141">
        <f t="shared" si="44"/>
        <v>0</v>
      </c>
      <c r="AU121" s="141">
        <f t="shared" si="44"/>
        <v>0</v>
      </c>
      <c r="AV121" s="141">
        <f t="shared" si="44"/>
        <v>0</v>
      </c>
      <c r="AW121" s="141">
        <f t="shared" si="44"/>
        <v>0</v>
      </c>
      <c r="AX121" s="141">
        <f t="shared" si="44"/>
        <v>0</v>
      </c>
      <c r="AY121" s="141">
        <f t="shared" si="42"/>
        <v>0</v>
      </c>
      <c r="AZ121" s="22" t="s">
        <v>178</v>
      </c>
    </row>
    <row r="122" spans="1:52">
      <c r="A122" s="141" t="s">
        <v>206</v>
      </c>
      <c r="B122" s="141">
        <f t="shared" si="45"/>
        <v>0</v>
      </c>
      <c r="C122" s="141">
        <f t="shared" si="45"/>
        <v>0</v>
      </c>
      <c r="D122" s="141">
        <f t="shared" si="45"/>
        <v>0</v>
      </c>
      <c r="E122" s="141">
        <f t="shared" si="45"/>
        <v>0</v>
      </c>
      <c r="F122" s="141">
        <f t="shared" si="45"/>
        <v>0</v>
      </c>
      <c r="G122" s="141">
        <f t="shared" si="45"/>
        <v>0</v>
      </c>
      <c r="H122" s="141">
        <f t="shared" si="45"/>
        <v>0</v>
      </c>
      <c r="I122" s="141">
        <f t="shared" si="45"/>
        <v>0</v>
      </c>
      <c r="J122" s="141">
        <f t="shared" si="45"/>
        <v>0</v>
      </c>
      <c r="K122" s="141">
        <f t="shared" si="45"/>
        <v>0</v>
      </c>
      <c r="L122" s="141">
        <f t="shared" si="45"/>
        <v>0</v>
      </c>
      <c r="M122" s="141">
        <f t="shared" si="45"/>
        <v>0</v>
      </c>
      <c r="N122" s="141">
        <f t="shared" si="45"/>
        <v>0</v>
      </c>
      <c r="O122" s="141">
        <f t="shared" si="45"/>
        <v>0</v>
      </c>
      <c r="P122" s="141">
        <f t="shared" si="45"/>
        <v>0</v>
      </c>
      <c r="Q122" s="141">
        <f t="shared" si="45"/>
        <v>0</v>
      </c>
      <c r="R122" s="141">
        <f t="shared" si="45"/>
        <v>0</v>
      </c>
      <c r="S122" s="141">
        <f t="shared" si="45"/>
        <v>0</v>
      </c>
      <c r="T122" s="141">
        <f t="shared" si="45"/>
        <v>0</v>
      </c>
      <c r="U122" s="141">
        <f t="shared" si="45"/>
        <v>0</v>
      </c>
      <c r="V122" s="141">
        <f t="shared" si="45"/>
        <v>0</v>
      </c>
      <c r="W122" s="141">
        <f t="shared" si="45"/>
        <v>0</v>
      </c>
      <c r="X122" s="141">
        <f t="shared" si="45"/>
        <v>0</v>
      </c>
      <c r="Y122" s="141">
        <f t="shared" si="45"/>
        <v>0</v>
      </c>
      <c r="AA122" s="141">
        <f t="shared" si="46"/>
        <v>0</v>
      </c>
      <c r="AB122" s="141">
        <f t="shared" si="46"/>
        <v>0</v>
      </c>
      <c r="AC122" s="141">
        <f t="shared" si="46"/>
        <v>0</v>
      </c>
      <c r="AD122" s="141">
        <f t="shared" si="46"/>
        <v>0</v>
      </c>
      <c r="AE122" s="141">
        <f t="shared" si="46"/>
        <v>0</v>
      </c>
      <c r="AF122" s="141">
        <f t="shared" si="46"/>
        <v>0</v>
      </c>
      <c r="AG122" s="141">
        <f t="shared" si="46"/>
        <v>0</v>
      </c>
      <c r="AH122" s="141">
        <f t="shared" si="46"/>
        <v>0</v>
      </c>
      <c r="AI122" s="141">
        <f t="shared" si="46"/>
        <v>0</v>
      </c>
      <c r="AJ122" s="141">
        <f t="shared" si="46"/>
        <v>0</v>
      </c>
      <c r="AK122" s="141">
        <f t="shared" si="46"/>
        <v>0</v>
      </c>
      <c r="AL122" s="141">
        <f t="shared" si="46"/>
        <v>0</v>
      </c>
      <c r="AM122" s="141">
        <f t="shared" si="46"/>
        <v>0</v>
      </c>
      <c r="AN122" s="141">
        <f t="shared" si="46"/>
        <v>0</v>
      </c>
      <c r="AO122" s="141">
        <f t="shared" si="46"/>
        <v>0</v>
      </c>
      <c r="AP122" s="141">
        <f t="shared" si="44"/>
        <v>0</v>
      </c>
      <c r="AQ122" s="141">
        <f t="shared" si="44"/>
        <v>0</v>
      </c>
      <c r="AR122" s="141">
        <f t="shared" si="44"/>
        <v>0</v>
      </c>
      <c r="AS122" s="141">
        <f t="shared" si="44"/>
        <v>0</v>
      </c>
      <c r="AT122" s="141">
        <f t="shared" si="44"/>
        <v>0</v>
      </c>
      <c r="AU122" s="141">
        <f t="shared" si="44"/>
        <v>0</v>
      </c>
      <c r="AV122" s="141">
        <f t="shared" si="44"/>
        <v>0</v>
      </c>
      <c r="AW122" s="141">
        <f t="shared" si="44"/>
        <v>0</v>
      </c>
      <c r="AX122" s="141">
        <f t="shared" si="44"/>
        <v>0</v>
      </c>
      <c r="AY122" s="141">
        <f t="shared" si="42"/>
        <v>0</v>
      </c>
      <c r="AZ122" s="22" t="s">
        <v>178</v>
      </c>
    </row>
    <row r="123" spans="1:52">
      <c r="A123" s="141" t="s">
        <v>207</v>
      </c>
      <c r="B123" s="141">
        <f t="shared" si="45"/>
        <v>0</v>
      </c>
      <c r="C123" s="141">
        <f t="shared" si="45"/>
        <v>0</v>
      </c>
      <c r="D123" s="141">
        <f t="shared" si="45"/>
        <v>0</v>
      </c>
      <c r="E123" s="141">
        <f t="shared" si="45"/>
        <v>0</v>
      </c>
      <c r="F123" s="141">
        <f t="shared" si="45"/>
        <v>0</v>
      </c>
      <c r="G123" s="141">
        <f t="shared" si="45"/>
        <v>0</v>
      </c>
      <c r="H123" s="141">
        <f t="shared" si="45"/>
        <v>0</v>
      </c>
      <c r="I123" s="141">
        <f t="shared" si="45"/>
        <v>0</v>
      </c>
      <c r="J123" s="141">
        <f t="shared" si="45"/>
        <v>0</v>
      </c>
      <c r="K123" s="141">
        <f t="shared" si="45"/>
        <v>0</v>
      </c>
      <c r="L123" s="141">
        <f t="shared" si="45"/>
        <v>0</v>
      </c>
      <c r="M123" s="141">
        <f t="shared" si="45"/>
        <v>0</v>
      </c>
      <c r="N123" s="141">
        <f t="shared" si="45"/>
        <v>0</v>
      </c>
      <c r="O123" s="141">
        <f t="shared" si="45"/>
        <v>0</v>
      </c>
      <c r="P123" s="141">
        <f t="shared" si="45"/>
        <v>0</v>
      </c>
      <c r="Q123" s="141">
        <f t="shared" si="45"/>
        <v>0</v>
      </c>
      <c r="R123" s="141">
        <f t="shared" si="45"/>
        <v>0</v>
      </c>
      <c r="S123" s="141">
        <f t="shared" si="45"/>
        <v>0</v>
      </c>
      <c r="T123" s="141">
        <f t="shared" si="45"/>
        <v>0</v>
      </c>
      <c r="U123" s="141">
        <f t="shared" si="45"/>
        <v>0</v>
      </c>
      <c r="V123" s="141">
        <f t="shared" si="45"/>
        <v>0</v>
      </c>
      <c r="W123" s="141">
        <f t="shared" si="45"/>
        <v>0</v>
      </c>
      <c r="X123" s="141">
        <f t="shared" si="45"/>
        <v>0</v>
      </c>
      <c r="Y123" s="141">
        <f t="shared" si="45"/>
        <v>0</v>
      </c>
      <c r="AA123" s="141">
        <f t="shared" si="46"/>
        <v>0</v>
      </c>
      <c r="AB123" s="141">
        <f t="shared" si="46"/>
        <v>0</v>
      </c>
      <c r="AC123" s="141">
        <f t="shared" si="46"/>
        <v>0</v>
      </c>
      <c r="AD123" s="141">
        <f t="shared" si="46"/>
        <v>0</v>
      </c>
      <c r="AE123" s="141">
        <f t="shared" si="46"/>
        <v>0</v>
      </c>
      <c r="AF123" s="141">
        <f t="shared" si="46"/>
        <v>0</v>
      </c>
      <c r="AG123" s="141">
        <f t="shared" si="46"/>
        <v>0</v>
      </c>
      <c r="AH123" s="141">
        <f t="shared" si="46"/>
        <v>0</v>
      </c>
      <c r="AI123" s="141">
        <f t="shared" si="46"/>
        <v>0</v>
      </c>
      <c r="AJ123" s="141">
        <f t="shared" si="46"/>
        <v>0</v>
      </c>
      <c r="AK123" s="141">
        <f t="shared" si="46"/>
        <v>0</v>
      </c>
      <c r="AL123" s="141">
        <f t="shared" si="46"/>
        <v>0</v>
      </c>
      <c r="AM123" s="141">
        <f t="shared" si="46"/>
        <v>0</v>
      </c>
      <c r="AN123" s="141">
        <f t="shared" si="46"/>
        <v>0</v>
      </c>
      <c r="AO123" s="141">
        <f t="shared" si="46"/>
        <v>0</v>
      </c>
      <c r="AP123" s="141">
        <f t="shared" si="44"/>
        <v>0</v>
      </c>
      <c r="AQ123" s="141">
        <f t="shared" si="44"/>
        <v>0</v>
      </c>
      <c r="AR123" s="141">
        <f t="shared" si="44"/>
        <v>0</v>
      </c>
      <c r="AS123" s="141">
        <f t="shared" si="44"/>
        <v>0</v>
      </c>
      <c r="AT123" s="141">
        <f t="shared" si="44"/>
        <v>0</v>
      </c>
      <c r="AU123" s="141">
        <f t="shared" si="44"/>
        <v>0</v>
      </c>
      <c r="AV123" s="141">
        <f t="shared" si="44"/>
        <v>0</v>
      </c>
      <c r="AW123" s="141">
        <f t="shared" si="44"/>
        <v>0</v>
      </c>
      <c r="AX123" s="141">
        <f t="shared" si="44"/>
        <v>0</v>
      </c>
      <c r="AY123" s="141">
        <f t="shared" si="42"/>
        <v>0</v>
      </c>
      <c r="AZ123" s="22" t="s">
        <v>178</v>
      </c>
    </row>
    <row r="124" spans="1:52">
      <c r="A124" s="141" t="s">
        <v>208</v>
      </c>
      <c r="B124" s="141">
        <f t="shared" si="45"/>
        <v>0</v>
      </c>
      <c r="C124" s="141">
        <f t="shared" si="45"/>
        <v>0</v>
      </c>
      <c r="D124" s="141">
        <f t="shared" si="45"/>
        <v>0</v>
      </c>
      <c r="E124" s="141">
        <f t="shared" si="45"/>
        <v>0</v>
      </c>
      <c r="F124" s="141">
        <f t="shared" si="45"/>
        <v>0</v>
      </c>
      <c r="G124" s="141">
        <f t="shared" si="45"/>
        <v>0</v>
      </c>
      <c r="H124" s="141">
        <f t="shared" si="45"/>
        <v>0</v>
      </c>
      <c r="I124" s="141">
        <f t="shared" si="45"/>
        <v>0</v>
      </c>
      <c r="J124" s="141">
        <f t="shared" si="45"/>
        <v>0</v>
      </c>
      <c r="K124" s="141">
        <f t="shared" si="45"/>
        <v>0</v>
      </c>
      <c r="L124" s="141">
        <f t="shared" si="45"/>
        <v>0</v>
      </c>
      <c r="M124" s="141">
        <f t="shared" si="45"/>
        <v>0</v>
      </c>
      <c r="N124" s="141">
        <f t="shared" si="45"/>
        <v>0</v>
      </c>
      <c r="O124" s="141">
        <f t="shared" si="45"/>
        <v>0</v>
      </c>
      <c r="P124" s="141">
        <f t="shared" si="45"/>
        <v>0</v>
      </c>
      <c r="Q124" s="141">
        <f t="shared" si="45"/>
        <v>0</v>
      </c>
      <c r="R124" s="141">
        <f t="shared" si="45"/>
        <v>0</v>
      </c>
      <c r="S124" s="141">
        <f t="shared" si="45"/>
        <v>0</v>
      </c>
      <c r="T124" s="141">
        <f t="shared" si="45"/>
        <v>0</v>
      </c>
      <c r="U124" s="141">
        <f t="shared" si="45"/>
        <v>0</v>
      </c>
      <c r="V124" s="141">
        <f t="shared" si="45"/>
        <v>0</v>
      </c>
      <c r="W124" s="141">
        <f t="shared" si="45"/>
        <v>0</v>
      </c>
      <c r="X124" s="141">
        <f t="shared" si="45"/>
        <v>0</v>
      </c>
      <c r="Y124" s="141">
        <f t="shared" si="45"/>
        <v>0</v>
      </c>
      <c r="AA124" s="141">
        <f t="shared" si="46"/>
        <v>0</v>
      </c>
      <c r="AB124" s="141">
        <f t="shared" si="46"/>
        <v>0</v>
      </c>
      <c r="AC124" s="141">
        <f t="shared" si="46"/>
        <v>0</v>
      </c>
      <c r="AD124" s="141">
        <f t="shared" si="46"/>
        <v>0</v>
      </c>
      <c r="AE124" s="141">
        <f t="shared" si="46"/>
        <v>0</v>
      </c>
      <c r="AF124" s="141">
        <f t="shared" si="46"/>
        <v>0</v>
      </c>
      <c r="AG124" s="141">
        <f t="shared" si="46"/>
        <v>0</v>
      </c>
      <c r="AH124" s="141">
        <f t="shared" si="46"/>
        <v>0</v>
      </c>
      <c r="AI124" s="141">
        <f t="shared" si="46"/>
        <v>0</v>
      </c>
      <c r="AJ124" s="141">
        <f t="shared" si="46"/>
        <v>0</v>
      </c>
      <c r="AK124" s="141">
        <f t="shared" si="46"/>
        <v>0</v>
      </c>
      <c r="AL124" s="141">
        <f t="shared" si="46"/>
        <v>0</v>
      </c>
      <c r="AM124" s="141">
        <f t="shared" si="46"/>
        <v>0</v>
      </c>
      <c r="AN124" s="141">
        <f t="shared" si="46"/>
        <v>0</v>
      </c>
      <c r="AO124" s="141">
        <f t="shared" si="46"/>
        <v>0</v>
      </c>
      <c r="AP124" s="141">
        <f t="shared" si="44"/>
        <v>0</v>
      </c>
      <c r="AQ124" s="141">
        <f t="shared" si="44"/>
        <v>0</v>
      </c>
      <c r="AR124" s="141">
        <f t="shared" si="44"/>
        <v>0</v>
      </c>
      <c r="AS124" s="141">
        <f t="shared" si="44"/>
        <v>0</v>
      </c>
      <c r="AT124" s="141">
        <f t="shared" si="44"/>
        <v>0</v>
      </c>
      <c r="AU124" s="141">
        <f t="shared" si="44"/>
        <v>0</v>
      </c>
      <c r="AV124" s="141">
        <f t="shared" si="44"/>
        <v>0</v>
      </c>
      <c r="AW124" s="141">
        <f t="shared" si="44"/>
        <v>0</v>
      </c>
      <c r="AX124" s="141">
        <f t="shared" si="44"/>
        <v>0</v>
      </c>
      <c r="AY124" s="141">
        <f t="shared" si="42"/>
        <v>0</v>
      </c>
      <c r="AZ124" s="22" t="s">
        <v>178</v>
      </c>
    </row>
    <row r="125" spans="1:52">
      <c r="A125" s="141" t="s">
        <v>209</v>
      </c>
      <c r="B125" s="141">
        <f t="shared" si="45"/>
        <v>0</v>
      </c>
      <c r="C125" s="141">
        <f t="shared" si="45"/>
        <v>0</v>
      </c>
      <c r="D125" s="141">
        <f t="shared" si="45"/>
        <v>0</v>
      </c>
      <c r="E125" s="141">
        <f t="shared" si="45"/>
        <v>0</v>
      </c>
      <c r="F125" s="141">
        <f t="shared" si="45"/>
        <v>0</v>
      </c>
      <c r="G125" s="141">
        <f t="shared" si="45"/>
        <v>0</v>
      </c>
      <c r="H125" s="141">
        <f t="shared" si="45"/>
        <v>0</v>
      </c>
      <c r="I125" s="141">
        <f t="shared" si="45"/>
        <v>0</v>
      </c>
      <c r="J125" s="141">
        <f t="shared" si="45"/>
        <v>0</v>
      </c>
      <c r="K125" s="141">
        <f t="shared" si="45"/>
        <v>0</v>
      </c>
      <c r="L125" s="141">
        <f t="shared" si="45"/>
        <v>0</v>
      </c>
      <c r="M125" s="141">
        <f t="shared" si="45"/>
        <v>0</v>
      </c>
      <c r="N125" s="141">
        <f t="shared" si="45"/>
        <v>0</v>
      </c>
      <c r="O125" s="141">
        <f t="shared" si="45"/>
        <v>0</v>
      </c>
      <c r="P125" s="141">
        <f t="shared" si="45"/>
        <v>0</v>
      </c>
      <c r="Q125" s="141">
        <f t="shared" ref="Q125:Y125" si="47">IF(IFERROR(FIND($A$103,Q26,1),0)=0,0,1)</f>
        <v>0</v>
      </c>
      <c r="R125" s="141">
        <f t="shared" si="47"/>
        <v>0</v>
      </c>
      <c r="S125" s="141">
        <f t="shared" si="47"/>
        <v>0</v>
      </c>
      <c r="T125" s="141">
        <f t="shared" si="47"/>
        <v>0</v>
      </c>
      <c r="U125" s="141">
        <f t="shared" si="47"/>
        <v>0</v>
      </c>
      <c r="V125" s="141">
        <f t="shared" si="47"/>
        <v>0</v>
      </c>
      <c r="W125" s="141">
        <f t="shared" si="47"/>
        <v>0</v>
      </c>
      <c r="X125" s="141">
        <f t="shared" si="47"/>
        <v>0</v>
      </c>
      <c r="Y125" s="141">
        <f t="shared" si="47"/>
        <v>0</v>
      </c>
      <c r="AA125" s="141">
        <f t="shared" si="46"/>
        <v>0</v>
      </c>
      <c r="AB125" s="141">
        <f t="shared" si="46"/>
        <v>0</v>
      </c>
      <c r="AC125" s="141">
        <f t="shared" si="46"/>
        <v>0</v>
      </c>
      <c r="AD125" s="141">
        <f t="shared" si="46"/>
        <v>0</v>
      </c>
      <c r="AE125" s="141">
        <f t="shared" si="46"/>
        <v>0</v>
      </c>
      <c r="AF125" s="141">
        <f t="shared" si="46"/>
        <v>0</v>
      </c>
      <c r="AG125" s="141">
        <f t="shared" si="46"/>
        <v>0</v>
      </c>
      <c r="AH125" s="141">
        <f t="shared" si="46"/>
        <v>0</v>
      </c>
      <c r="AI125" s="141">
        <f t="shared" si="46"/>
        <v>0</v>
      </c>
      <c r="AJ125" s="141">
        <f t="shared" si="46"/>
        <v>0</v>
      </c>
      <c r="AK125" s="141">
        <f t="shared" si="46"/>
        <v>0</v>
      </c>
      <c r="AL125" s="141">
        <f t="shared" si="46"/>
        <v>0</v>
      </c>
      <c r="AM125" s="141">
        <f t="shared" si="46"/>
        <v>0</v>
      </c>
      <c r="AN125" s="141">
        <f t="shared" si="46"/>
        <v>0</v>
      </c>
      <c r="AO125" s="141">
        <f t="shared" si="46"/>
        <v>0</v>
      </c>
      <c r="AP125" s="141">
        <f t="shared" si="44"/>
        <v>0</v>
      </c>
      <c r="AQ125" s="141">
        <f t="shared" si="44"/>
        <v>0</v>
      </c>
      <c r="AR125" s="141">
        <f t="shared" si="44"/>
        <v>0</v>
      </c>
      <c r="AS125" s="141">
        <f t="shared" si="44"/>
        <v>0</v>
      </c>
      <c r="AT125" s="141">
        <f t="shared" si="44"/>
        <v>0</v>
      </c>
      <c r="AU125" s="141">
        <f t="shared" si="44"/>
        <v>0</v>
      </c>
      <c r="AV125" s="141">
        <f t="shared" si="44"/>
        <v>0</v>
      </c>
      <c r="AW125" s="141">
        <f t="shared" si="44"/>
        <v>0</v>
      </c>
      <c r="AX125" s="141">
        <f t="shared" si="44"/>
        <v>0</v>
      </c>
      <c r="AY125" s="141">
        <f t="shared" si="42"/>
        <v>0</v>
      </c>
      <c r="AZ125" s="22" t="s">
        <v>178</v>
      </c>
    </row>
    <row r="126" spans="1:52">
      <c r="A126" s="141" t="s">
        <v>210</v>
      </c>
      <c r="B126" s="141">
        <f t="shared" ref="B126:Y134" si="48">IF(IFERROR(FIND($A$103,B27,1),0)=0,0,1)</f>
        <v>0</v>
      </c>
      <c r="C126" s="141">
        <f t="shared" si="48"/>
        <v>0</v>
      </c>
      <c r="D126" s="141">
        <f t="shared" si="48"/>
        <v>0</v>
      </c>
      <c r="E126" s="141">
        <f t="shared" si="48"/>
        <v>0</v>
      </c>
      <c r="F126" s="141">
        <f t="shared" si="48"/>
        <v>0</v>
      </c>
      <c r="G126" s="141">
        <f t="shared" si="48"/>
        <v>0</v>
      </c>
      <c r="H126" s="141">
        <f t="shared" si="48"/>
        <v>0</v>
      </c>
      <c r="I126" s="141">
        <f t="shared" si="48"/>
        <v>0</v>
      </c>
      <c r="J126" s="141">
        <f t="shared" si="48"/>
        <v>0</v>
      </c>
      <c r="K126" s="141">
        <f t="shared" si="48"/>
        <v>0</v>
      </c>
      <c r="L126" s="141">
        <f t="shared" si="48"/>
        <v>0</v>
      </c>
      <c r="M126" s="141">
        <f t="shared" si="48"/>
        <v>0</v>
      </c>
      <c r="N126" s="141">
        <f t="shared" si="48"/>
        <v>0</v>
      </c>
      <c r="O126" s="141">
        <f t="shared" si="48"/>
        <v>0</v>
      </c>
      <c r="P126" s="141">
        <f t="shared" si="48"/>
        <v>0</v>
      </c>
      <c r="Q126" s="141">
        <f t="shared" si="48"/>
        <v>0</v>
      </c>
      <c r="R126" s="141">
        <f t="shared" si="48"/>
        <v>0</v>
      </c>
      <c r="S126" s="141">
        <f t="shared" si="48"/>
        <v>0</v>
      </c>
      <c r="T126" s="141">
        <f t="shared" si="48"/>
        <v>0</v>
      </c>
      <c r="U126" s="141">
        <f t="shared" si="48"/>
        <v>0</v>
      </c>
      <c r="V126" s="141">
        <f t="shared" si="48"/>
        <v>0</v>
      </c>
      <c r="W126" s="141">
        <f t="shared" si="48"/>
        <v>0</v>
      </c>
      <c r="X126" s="141">
        <f t="shared" si="48"/>
        <v>0</v>
      </c>
      <c r="Y126" s="141">
        <f t="shared" si="48"/>
        <v>0</v>
      </c>
      <c r="AA126" s="141">
        <f t="shared" si="46"/>
        <v>0</v>
      </c>
      <c r="AB126" s="141">
        <f t="shared" si="46"/>
        <v>0</v>
      </c>
      <c r="AC126" s="141">
        <f t="shared" si="46"/>
        <v>0</v>
      </c>
      <c r="AD126" s="141">
        <f t="shared" si="46"/>
        <v>0</v>
      </c>
      <c r="AE126" s="141">
        <f t="shared" si="46"/>
        <v>0</v>
      </c>
      <c r="AF126" s="141">
        <f t="shared" si="46"/>
        <v>0</v>
      </c>
      <c r="AG126" s="141">
        <f t="shared" si="46"/>
        <v>0</v>
      </c>
      <c r="AH126" s="141">
        <f t="shared" si="46"/>
        <v>0</v>
      </c>
      <c r="AI126" s="141">
        <f t="shared" si="46"/>
        <v>0</v>
      </c>
      <c r="AJ126" s="141">
        <f t="shared" si="46"/>
        <v>0</v>
      </c>
      <c r="AK126" s="141">
        <f t="shared" si="46"/>
        <v>0</v>
      </c>
      <c r="AL126" s="141">
        <f t="shared" si="46"/>
        <v>0</v>
      </c>
      <c r="AM126" s="141">
        <f t="shared" si="46"/>
        <v>0</v>
      </c>
      <c r="AN126" s="141">
        <f t="shared" si="46"/>
        <v>0</v>
      </c>
      <c r="AO126" s="141">
        <f t="shared" si="46"/>
        <v>0</v>
      </c>
      <c r="AP126" s="141">
        <f t="shared" si="44"/>
        <v>0</v>
      </c>
      <c r="AQ126" s="141">
        <f t="shared" si="44"/>
        <v>0</v>
      </c>
      <c r="AR126" s="141">
        <f t="shared" si="44"/>
        <v>0</v>
      </c>
      <c r="AS126" s="141">
        <f t="shared" si="44"/>
        <v>0</v>
      </c>
      <c r="AT126" s="141">
        <f t="shared" si="44"/>
        <v>0</v>
      </c>
      <c r="AU126" s="141">
        <f t="shared" si="44"/>
        <v>0</v>
      </c>
      <c r="AV126" s="141">
        <f t="shared" si="44"/>
        <v>0</v>
      </c>
      <c r="AW126" s="141">
        <f t="shared" si="44"/>
        <v>0</v>
      </c>
      <c r="AX126" s="141">
        <f t="shared" si="44"/>
        <v>0</v>
      </c>
      <c r="AY126" s="141">
        <f t="shared" si="42"/>
        <v>0</v>
      </c>
      <c r="AZ126" s="22" t="s">
        <v>178</v>
      </c>
    </row>
    <row r="127" spans="1:52">
      <c r="A127" s="141" t="s">
        <v>211</v>
      </c>
      <c r="B127" s="141">
        <f t="shared" si="48"/>
        <v>0</v>
      </c>
      <c r="C127" s="141">
        <f t="shared" si="48"/>
        <v>0</v>
      </c>
      <c r="D127" s="141">
        <f t="shared" si="48"/>
        <v>0</v>
      </c>
      <c r="E127" s="141">
        <f t="shared" si="48"/>
        <v>0</v>
      </c>
      <c r="F127" s="141">
        <f t="shared" si="48"/>
        <v>0</v>
      </c>
      <c r="G127" s="141">
        <f t="shared" si="48"/>
        <v>0</v>
      </c>
      <c r="H127" s="141">
        <f t="shared" si="48"/>
        <v>0</v>
      </c>
      <c r="I127" s="141">
        <f t="shared" si="48"/>
        <v>0</v>
      </c>
      <c r="J127" s="141">
        <f t="shared" si="48"/>
        <v>0</v>
      </c>
      <c r="K127" s="141">
        <f t="shared" si="48"/>
        <v>0</v>
      </c>
      <c r="L127" s="141">
        <f t="shared" si="48"/>
        <v>0</v>
      </c>
      <c r="M127" s="141">
        <f t="shared" si="48"/>
        <v>0</v>
      </c>
      <c r="N127" s="141">
        <f t="shared" si="48"/>
        <v>0</v>
      </c>
      <c r="O127" s="141">
        <f t="shared" si="48"/>
        <v>0</v>
      </c>
      <c r="P127" s="141">
        <f t="shared" si="48"/>
        <v>0</v>
      </c>
      <c r="Q127" s="141">
        <f t="shared" si="48"/>
        <v>0</v>
      </c>
      <c r="R127" s="141">
        <f t="shared" si="48"/>
        <v>0</v>
      </c>
      <c r="S127" s="141">
        <f t="shared" si="48"/>
        <v>0</v>
      </c>
      <c r="T127" s="141">
        <f t="shared" si="48"/>
        <v>0</v>
      </c>
      <c r="U127" s="141">
        <f t="shared" si="48"/>
        <v>0</v>
      </c>
      <c r="V127" s="141">
        <f t="shared" si="48"/>
        <v>0</v>
      </c>
      <c r="W127" s="141">
        <f t="shared" si="48"/>
        <v>0</v>
      </c>
      <c r="X127" s="141">
        <f t="shared" si="48"/>
        <v>0</v>
      </c>
      <c r="Y127" s="141">
        <f t="shared" si="48"/>
        <v>0</v>
      </c>
      <c r="AA127" s="141">
        <f t="shared" si="46"/>
        <v>0</v>
      </c>
      <c r="AB127" s="141">
        <f t="shared" si="46"/>
        <v>0</v>
      </c>
      <c r="AC127" s="141">
        <f t="shared" si="46"/>
        <v>0</v>
      </c>
      <c r="AD127" s="141">
        <f t="shared" si="46"/>
        <v>0</v>
      </c>
      <c r="AE127" s="141">
        <f t="shared" si="46"/>
        <v>0</v>
      </c>
      <c r="AF127" s="141">
        <f t="shared" si="46"/>
        <v>0</v>
      </c>
      <c r="AG127" s="141">
        <f t="shared" si="46"/>
        <v>0</v>
      </c>
      <c r="AH127" s="141">
        <f t="shared" si="46"/>
        <v>0</v>
      </c>
      <c r="AI127" s="141">
        <f t="shared" si="46"/>
        <v>0</v>
      </c>
      <c r="AJ127" s="141">
        <f t="shared" si="46"/>
        <v>0</v>
      </c>
      <c r="AK127" s="141">
        <f t="shared" si="46"/>
        <v>0</v>
      </c>
      <c r="AL127" s="141">
        <f t="shared" si="46"/>
        <v>0</v>
      </c>
      <c r="AM127" s="141">
        <f t="shared" si="46"/>
        <v>0</v>
      </c>
      <c r="AN127" s="141">
        <f t="shared" si="46"/>
        <v>0</v>
      </c>
      <c r="AO127" s="141">
        <f t="shared" si="46"/>
        <v>0</v>
      </c>
      <c r="AP127" s="141">
        <f t="shared" si="44"/>
        <v>0</v>
      </c>
      <c r="AQ127" s="141">
        <f t="shared" si="44"/>
        <v>0</v>
      </c>
      <c r="AR127" s="141">
        <f t="shared" si="44"/>
        <v>0</v>
      </c>
      <c r="AS127" s="141">
        <f t="shared" si="44"/>
        <v>0</v>
      </c>
      <c r="AT127" s="141">
        <f t="shared" si="44"/>
        <v>0</v>
      </c>
      <c r="AU127" s="141">
        <f t="shared" si="44"/>
        <v>0</v>
      </c>
      <c r="AV127" s="141">
        <f t="shared" si="44"/>
        <v>0</v>
      </c>
      <c r="AW127" s="141">
        <f t="shared" si="44"/>
        <v>0</v>
      </c>
      <c r="AX127" s="141">
        <f t="shared" si="44"/>
        <v>0</v>
      </c>
      <c r="AY127" s="141">
        <f t="shared" si="42"/>
        <v>0</v>
      </c>
      <c r="AZ127" s="22" t="s">
        <v>178</v>
      </c>
    </row>
    <row r="128" spans="1:52">
      <c r="A128" s="141" t="s">
        <v>212</v>
      </c>
      <c r="B128" s="141">
        <f t="shared" si="48"/>
        <v>0</v>
      </c>
      <c r="C128" s="141">
        <f t="shared" si="48"/>
        <v>0</v>
      </c>
      <c r="D128" s="141">
        <f t="shared" si="48"/>
        <v>0</v>
      </c>
      <c r="E128" s="141">
        <f t="shared" si="48"/>
        <v>0</v>
      </c>
      <c r="F128" s="141">
        <f t="shared" si="48"/>
        <v>0</v>
      </c>
      <c r="G128" s="141">
        <f t="shared" si="48"/>
        <v>0</v>
      </c>
      <c r="H128" s="141">
        <f t="shared" si="48"/>
        <v>0</v>
      </c>
      <c r="I128" s="141">
        <f t="shared" si="48"/>
        <v>0</v>
      </c>
      <c r="J128" s="141">
        <f t="shared" si="48"/>
        <v>0</v>
      </c>
      <c r="K128" s="141">
        <f t="shared" si="48"/>
        <v>0</v>
      </c>
      <c r="L128" s="141">
        <f t="shared" si="48"/>
        <v>0</v>
      </c>
      <c r="M128" s="141">
        <f t="shared" si="48"/>
        <v>0</v>
      </c>
      <c r="N128" s="141">
        <f t="shared" si="48"/>
        <v>0</v>
      </c>
      <c r="O128" s="141">
        <f t="shared" si="48"/>
        <v>0</v>
      </c>
      <c r="P128" s="141">
        <f t="shared" si="48"/>
        <v>0</v>
      </c>
      <c r="Q128" s="141">
        <f t="shared" si="48"/>
        <v>0</v>
      </c>
      <c r="R128" s="141">
        <f t="shared" si="48"/>
        <v>0</v>
      </c>
      <c r="S128" s="141">
        <f t="shared" si="48"/>
        <v>0</v>
      </c>
      <c r="T128" s="141">
        <f t="shared" si="48"/>
        <v>0</v>
      </c>
      <c r="U128" s="141">
        <f t="shared" si="48"/>
        <v>0</v>
      </c>
      <c r="V128" s="141">
        <f t="shared" si="48"/>
        <v>0</v>
      </c>
      <c r="W128" s="141">
        <f t="shared" si="48"/>
        <v>0</v>
      </c>
      <c r="X128" s="141">
        <f t="shared" si="48"/>
        <v>0</v>
      </c>
      <c r="Y128" s="141">
        <f t="shared" si="48"/>
        <v>0</v>
      </c>
      <c r="AA128" s="141">
        <f t="shared" si="46"/>
        <v>0</v>
      </c>
      <c r="AB128" s="141">
        <f t="shared" si="46"/>
        <v>0</v>
      </c>
      <c r="AC128" s="141">
        <f t="shared" si="46"/>
        <v>0</v>
      </c>
      <c r="AD128" s="141">
        <f t="shared" si="46"/>
        <v>0</v>
      </c>
      <c r="AE128" s="141">
        <f t="shared" si="46"/>
        <v>0</v>
      </c>
      <c r="AF128" s="141">
        <f t="shared" si="46"/>
        <v>0</v>
      </c>
      <c r="AG128" s="141">
        <f t="shared" si="46"/>
        <v>0</v>
      </c>
      <c r="AH128" s="141">
        <f t="shared" si="46"/>
        <v>0</v>
      </c>
      <c r="AI128" s="141">
        <f t="shared" si="46"/>
        <v>0</v>
      </c>
      <c r="AJ128" s="141">
        <f t="shared" si="46"/>
        <v>0</v>
      </c>
      <c r="AK128" s="141">
        <f t="shared" si="46"/>
        <v>0</v>
      </c>
      <c r="AL128" s="141">
        <f t="shared" si="46"/>
        <v>0</v>
      </c>
      <c r="AM128" s="141">
        <f t="shared" si="46"/>
        <v>0</v>
      </c>
      <c r="AN128" s="141">
        <f t="shared" si="46"/>
        <v>0</v>
      </c>
      <c r="AO128" s="141">
        <f t="shared" si="46"/>
        <v>0</v>
      </c>
      <c r="AP128" s="141">
        <f t="shared" si="44"/>
        <v>0</v>
      </c>
      <c r="AQ128" s="141">
        <f t="shared" si="44"/>
        <v>0</v>
      </c>
      <c r="AR128" s="141">
        <f t="shared" si="44"/>
        <v>0</v>
      </c>
      <c r="AS128" s="141">
        <f t="shared" si="44"/>
        <v>0</v>
      </c>
      <c r="AT128" s="141">
        <f t="shared" si="44"/>
        <v>0</v>
      </c>
      <c r="AU128" s="141">
        <f t="shared" si="44"/>
        <v>0</v>
      </c>
      <c r="AV128" s="141">
        <f t="shared" si="44"/>
        <v>0</v>
      </c>
      <c r="AW128" s="141">
        <f t="shared" si="44"/>
        <v>0</v>
      </c>
      <c r="AX128" s="141">
        <f t="shared" si="44"/>
        <v>0</v>
      </c>
      <c r="AY128" s="141">
        <f t="shared" si="42"/>
        <v>0</v>
      </c>
      <c r="AZ128" s="22" t="s">
        <v>178</v>
      </c>
    </row>
    <row r="129" spans="1:52">
      <c r="A129" s="141" t="s">
        <v>213</v>
      </c>
      <c r="B129" s="141">
        <f t="shared" si="48"/>
        <v>0</v>
      </c>
      <c r="C129" s="141">
        <f t="shared" si="48"/>
        <v>0</v>
      </c>
      <c r="D129" s="141">
        <f t="shared" si="48"/>
        <v>0</v>
      </c>
      <c r="E129" s="141">
        <f t="shared" si="48"/>
        <v>0</v>
      </c>
      <c r="F129" s="141">
        <f t="shared" si="48"/>
        <v>0</v>
      </c>
      <c r="G129" s="141">
        <f t="shared" si="48"/>
        <v>0</v>
      </c>
      <c r="H129" s="141">
        <f t="shared" si="48"/>
        <v>0</v>
      </c>
      <c r="I129" s="141">
        <f t="shared" si="48"/>
        <v>0</v>
      </c>
      <c r="J129" s="141">
        <f t="shared" si="48"/>
        <v>0</v>
      </c>
      <c r="K129" s="141">
        <f t="shared" si="48"/>
        <v>0</v>
      </c>
      <c r="L129" s="141">
        <f t="shared" si="48"/>
        <v>0</v>
      </c>
      <c r="M129" s="141">
        <f t="shared" si="48"/>
        <v>0</v>
      </c>
      <c r="N129" s="141">
        <f t="shared" si="48"/>
        <v>0</v>
      </c>
      <c r="O129" s="141">
        <f t="shared" si="48"/>
        <v>0</v>
      </c>
      <c r="P129" s="141">
        <f t="shared" si="48"/>
        <v>0</v>
      </c>
      <c r="Q129" s="141">
        <f t="shared" si="48"/>
        <v>0</v>
      </c>
      <c r="R129" s="141">
        <f t="shared" si="48"/>
        <v>0</v>
      </c>
      <c r="S129" s="141">
        <f t="shared" si="48"/>
        <v>0</v>
      </c>
      <c r="T129" s="141">
        <f t="shared" si="48"/>
        <v>0</v>
      </c>
      <c r="U129" s="141">
        <f t="shared" si="48"/>
        <v>0</v>
      </c>
      <c r="V129" s="141">
        <f t="shared" si="48"/>
        <v>0</v>
      </c>
      <c r="W129" s="141">
        <f t="shared" si="48"/>
        <v>0</v>
      </c>
      <c r="X129" s="141">
        <f t="shared" si="48"/>
        <v>0</v>
      </c>
      <c r="Y129" s="141">
        <f t="shared" si="48"/>
        <v>0</v>
      </c>
      <c r="AA129" s="141">
        <f t="shared" si="46"/>
        <v>0</v>
      </c>
      <c r="AB129" s="141">
        <f t="shared" si="46"/>
        <v>0</v>
      </c>
      <c r="AC129" s="141">
        <f t="shared" si="46"/>
        <v>0</v>
      </c>
      <c r="AD129" s="141">
        <f t="shared" si="46"/>
        <v>0</v>
      </c>
      <c r="AE129" s="141">
        <f t="shared" si="46"/>
        <v>0</v>
      </c>
      <c r="AF129" s="141">
        <f t="shared" si="46"/>
        <v>0</v>
      </c>
      <c r="AG129" s="141">
        <f t="shared" si="46"/>
        <v>0</v>
      </c>
      <c r="AH129" s="141">
        <f t="shared" si="46"/>
        <v>0</v>
      </c>
      <c r="AI129" s="141">
        <f t="shared" si="46"/>
        <v>0</v>
      </c>
      <c r="AJ129" s="141">
        <f t="shared" si="46"/>
        <v>0</v>
      </c>
      <c r="AK129" s="141">
        <f t="shared" si="46"/>
        <v>0</v>
      </c>
      <c r="AL129" s="141">
        <f t="shared" si="46"/>
        <v>0</v>
      </c>
      <c r="AM129" s="141">
        <f t="shared" si="46"/>
        <v>0</v>
      </c>
      <c r="AN129" s="141">
        <f t="shared" si="46"/>
        <v>0</v>
      </c>
      <c r="AO129" s="141">
        <f t="shared" si="46"/>
        <v>0</v>
      </c>
      <c r="AP129" s="141">
        <f t="shared" si="44"/>
        <v>0</v>
      </c>
      <c r="AQ129" s="141">
        <f t="shared" si="44"/>
        <v>0</v>
      </c>
      <c r="AR129" s="141">
        <f t="shared" si="44"/>
        <v>0</v>
      </c>
      <c r="AS129" s="141">
        <f t="shared" si="44"/>
        <v>0</v>
      </c>
      <c r="AT129" s="141">
        <f t="shared" si="44"/>
        <v>0</v>
      </c>
      <c r="AU129" s="141">
        <f t="shared" si="44"/>
        <v>0</v>
      </c>
      <c r="AV129" s="141">
        <f t="shared" si="44"/>
        <v>0</v>
      </c>
      <c r="AW129" s="141">
        <f t="shared" si="44"/>
        <v>0</v>
      </c>
      <c r="AX129" s="141">
        <f t="shared" si="44"/>
        <v>0</v>
      </c>
      <c r="AY129" s="141">
        <f t="shared" si="42"/>
        <v>0</v>
      </c>
      <c r="AZ129" s="22" t="s">
        <v>178</v>
      </c>
    </row>
    <row r="130" spans="1:52">
      <c r="A130" s="141" t="s">
        <v>214</v>
      </c>
      <c r="B130" s="141">
        <f t="shared" si="48"/>
        <v>0</v>
      </c>
      <c r="C130" s="141">
        <f t="shared" si="48"/>
        <v>0</v>
      </c>
      <c r="D130" s="141">
        <f t="shared" si="48"/>
        <v>0</v>
      </c>
      <c r="E130" s="141">
        <f t="shared" si="48"/>
        <v>0</v>
      </c>
      <c r="F130" s="141">
        <f t="shared" si="48"/>
        <v>0</v>
      </c>
      <c r="G130" s="141">
        <f t="shared" si="48"/>
        <v>0</v>
      </c>
      <c r="H130" s="141">
        <f t="shared" si="48"/>
        <v>0</v>
      </c>
      <c r="I130" s="141">
        <f t="shared" si="48"/>
        <v>0</v>
      </c>
      <c r="J130" s="141">
        <f t="shared" si="48"/>
        <v>0</v>
      </c>
      <c r="K130" s="141">
        <f t="shared" si="48"/>
        <v>0</v>
      </c>
      <c r="L130" s="141">
        <f t="shared" si="48"/>
        <v>0</v>
      </c>
      <c r="M130" s="141">
        <f t="shared" si="48"/>
        <v>0</v>
      </c>
      <c r="N130" s="141">
        <f t="shared" si="48"/>
        <v>0</v>
      </c>
      <c r="O130" s="141">
        <f t="shared" si="48"/>
        <v>0</v>
      </c>
      <c r="P130" s="141">
        <f t="shared" si="48"/>
        <v>0</v>
      </c>
      <c r="Q130" s="141">
        <f t="shared" si="48"/>
        <v>0</v>
      </c>
      <c r="R130" s="141">
        <f t="shared" si="48"/>
        <v>0</v>
      </c>
      <c r="S130" s="141">
        <f t="shared" si="48"/>
        <v>0</v>
      </c>
      <c r="T130" s="141">
        <f t="shared" si="48"/>
        <v>0</v>
      </c>
      <c r="U130" s="141">
        <f t="shared" si="48"/>
        <v>0</v>
      </c>
      <c r="V130" s="141">
        <f t="shared" si="48"/>
        <v>0</v>
      </c>
      <c r="W130" s="141">
        <f t="shared" si="48"/>
        <v>0</v>
      </c>
      <c r="X130" s="141">
        <f t="shared" si="48"/>
        <v>0</v>
      </c>
      <c r="Y130" s="141">
        <f t="shared" si="48"/>
        <v>0</v>
      </c>
      <c r="AA130" s="141">
        <f t="shared" si="46"/>
        <v>0</v>
      </c>
      <c r="AB130" s="141">
        <f t="shared" si="46"/>
        <v>0</v>
      </c>
      <c r="AC130" s="141">
        <f t="shared" si="46"/>
        <v>0</v>
      </c>
      <c r="AD130" s="141">
        <f t="shared" si="46"/>
        <v>0</v>
      </c>
      <c r="AE130" s="141">
        <f t="shared" si="46"/>
        <v>0</v>
      </c>
      <c r="AF130" s="141">
        <f t="shared" si="46"/>
        <v>0</v>
      </c>
      <c r="AG130" s="141">
        <f t="shared" si="46"/>
        <v>0</v>
      </c>
      <c r="AH130" s="141">
        <f t="shared" si="46"/>
        <v>0</v>
      </c>
      <c r="AI130" s="141">
        <f t="shared" si="46"/>
        <v>0</v>
      </c>
      <c r="AJ130" s="141">
        <f t="shared" si="46"/>
        <v>0</v>
      </c>
      <c r="AK130" s="141">
        <f t="shared" si="46"/>
        <v>0</v>
      </c>
      <c r="AL130" s="141">
        <f t="shared" si="46"/>
        <v>0</v>
      </c>
      <c r="AM130" s="141">
        <f t="shared" si="46"/>
        <v>0</v>
      </c>
      <c r="AN130" s="141">
        <f t="shared" si="46"/>
        <v>0</v>
      </c>
      <c r="AO130" s="141">
        <f t="shared" si="46"/>
        <v>0</v>
      </c>
      <c r="AP130" s="141">
        <f t="shared" si="46"/>
        <v>0</v>
      </c>
      <c r="AQ130" s="141">
        <f t="shared" ref="AQ130:AX134" si="49">IF(R130=0,0,R130/AQ31)</f>
        <v>0</v>
      </c>
      <c r="AR130" s="141">
        <f t="shared" si="49"/>
        <v>0</v>
      </c>
      <c r="AS130" s="141">
        <f t="shared" si="49"/>
        <v>0</v>
      </c>
      <c r="AT130" s="141">
        <f t="shared" si="49"/>
        <v>0</v>
      </c>
      <c r="AU130" s="141">
        <f t="shared" si="49"/>
        <v>0</v>
      </c>
      <c r="AV130" s="141">
        <f t="shared" si="49"/>
        <v>0</v>
      </c>
      <c r="AW130" s="141">
        <f t="shared" si="49"/>
        <v>0</v>
      </c>
      <c r="AX130" s="141">
        <f t="shared" si="49"/>
        <v>0</v>
      </c>
      <c r="AY130" s="141">
        <f t="shared" si="42"/>
        <v>0</v>
      </c>
      <c r="AZ130" s="22" t="s">
        <v>178</v>
      </c>
    </row>
    <row r="131" spans="1:52">
      <c r="A131" s="141" t="s">
        <v>215</v>
      </c>
      <c r="B131" s="141">
        <f t="shared" si="48"/>
        <v>0</v>
      </c>
      <c r="C131" s="141">
        <f t="shared" si="48"/>
        <v>0</v>
      </c>
      <c r="D131" s="141">
        <f t="shared" si="48"/>
        <v>0</v>
      </c>
      <c r="E131" s="141">
        <f t="shared" si="48"/>
        <v>0</v>
      </c>
      <c r="F131" s="141">
        <f t="shared" si="48"/>
        <v>0</v>
      </c>
      <c r="G131" s="141">
        <f t="shared" si="48"/>
        <v>0</v>
      </c>
      <c r="H131" s="141">
        <f t="shared" si="48"/>
        <v>0</v>
      </c>
      <c r="I131" s="141">
        <f t="shared" si="48"/>
        <v>0</v>
      </c>
      <c r="J131" s="141">
        <f t="shared" si="48"/>
        <v>0</v>
      </c>
      <c r="K131" s="141">
        <f t="shared" si="48"/>
        <v>0</v>
      </c>
      <c r="L131" s="141">
        <f t="shared" si="48"/>
        <v>0</v>
      </c>
      <c r="M131" s="141">
        <f t="shared" si="48"/>
        <v>0</v>
      </c>
      <c r="N131" s="141">
        <f t="shared" si="48"/>
        <v>0</v>
      </c>
      <c r="O131" s="141">
        <f t="shared" si="48"/>
        <v>0</v>
      </c>
      <c r="P131" s="141">
        <f t="shared" si="48"/>
        <v>0</v>
      </c>
      <c r="Q131" s="141">
        <f t="shared" si="48"/>
        <v>0</v>
      </c>
      <c r="R131" s="141">
        <f t="shared" si="48"/>
        <v>0</v>
      </c>
      <c r="S131" s="141">
        <f t="shared" si="48"/>
        <v>0</v>
      </c>
      <c r="T131" s="141">
        <f t="shared" si="48"/>
        <v>0</v>
      </c>
      <c r="U131" s="141">
        <f t="shared" si="48"/>
        <v>0</v>
      </c>
      <c r="V131" s="141">
        <f t="shared" si="48"/>
        <v>0</v>
      </c>
      <c r="W131" s="141">
        <f t="shared" si="48"/>
        <v>0</v>
      </c>
      <c r="X131" s="141">
        <f t="shared" si="48"/>
        <v>0</v>
      </c>
      <c r="Y131" s="141">
        <f t="shared" si="48"/>
        <v>0</v>
      </c>
      <c r="AA131" s="141">
        <f t="shared" ref="AA131:AP134" si="50">IF(B131=0,0,B131/AA32)</f>
        <v>0</v>
      </c>
      <c r="AB131" s="141">
        <f t="shared" si="50"/>
        <v>0</v>
      </c>
      <c r="AC131" s="141">
        <f t="shared" si="50"/>
        <v>0</v>
      </c>
      <c r="AD131" s="141">
        <f t="shared" si="50"/>
        <v>0</v>
      </c>
      <c r="AE131" s="141">
        <f t="shared" si="50"/>
        <v>0</v>
      </c>
      <c r="AF131" s="141">
        <f t="shared" si="50"/>
        <v>0</v>
      </c>
      <c r="AG131" s="141">
        <f t="shared" si="50"/>
        <v>0</v>
      </c>
      <c r="AH131" s="141">
        <f t="shared" si="50"/>
        <v>0</v>
      </c>
      <c r="AI131" s="141">
        <f t="shared" si="50"/>
        <v>0</v>
      </c>
      <c r="AJ131" s="141">
        <f t="shared" si="50"/>
        <v>0</v>
      </c>
      <c r="AK131" s="141">
        <f t="shared" si="50"/>
        <v>0</v>
      </c>
      <c r="AL131" s="141">
        <f t="shared" si="50"/>
        <v>0</v>
      </c>
      <c r="AM131" s="141">
        <f t="shared" si="50"/>
        <v>0</v>
      </c>
      <c r="AN131" s="141">
        <f t="shared" si="50"/>
        <v>0</v>
      </c>
      <c r="AO131" s="141">
        <f t="shared" si="50"/>
        <v>0</v>
      </c>
      <c r="AP131" s="141">
        <f t="shared" si="50"/>
        <v>0</v>
      </c>
      <c r="AQ131" s="141">
        <f t="shared" si="49"/>
        <v>0</v>
      </c>
      <c r="AR131" s="141">
        <f t="shared" si="49"/>
        <v>0</v>
      </c>
      <c r="AS131" s="141">
        <f t="shared" si="49"/>
        <v>0</v>
      </c>
      <c r="AT131" s="141">
        <f t="shared" si="49"/>
        <v>0</v>
      </c>
      <c r="AU131" s="141">
        <f t="shared" si="49"/>
        <v>0</v>
      </c>
      <c r="AV131" s="141">
        <f t="shared" si="49"/>
        <v>0</v>
      </c>
      <c r="AW131" s="141">
        <f t="shared" si="49"/>
        <v>0</v>
      </c>
      <c r="AX131" s="141">
        <f t="shared" si="49"/>
        <v>0</v>
      </c>
      <c r="AY131" s="141">
        <f t="shared" si="42"/>
        <v>0</v>
      </c>
      <c r="AZ131" s="22" t="s">
        <v>178</v>
      </c>
    </row>
    <row r="132" spans="1:52">
      <c r="A132" s="141" t="s">
        <v>216</v>
      </c>
      <c r="B132" s="141">
        <f t="shared" si="48"/>
        <v>0</v>
      </c>
      <c r="C132" s="141">
        <f t="shared" si="48"/>
        <v>0</v>
      </c>
      <c r="D132" s="141">
        <f t="shared" si="48"/>
        <v>0</v>
      </c>
      <c r="E132" s="141">
        <f t="shared" si="48"/>
        <v>0</v>
      </c>
      <c r="F132" s="141">
        <f t="shared" si="48"/>
        <v>0</v>
      </c>
      <c r="G132" s="141">
        <f t="shared" si="48"/>
        <v>0</v>
      </c>
      <c r="H132" s="141">
        <f t="shared" si="48"/>
        <v>0</v>
      </c>
      <c r="I132" s="141">
        <f t="shared" si="48"/>
        <v>0</v>
      </c>
      <c r="J132" s="141">
        <f t="shared" si="48"/>
        <v>0</v>
      </c>
      <c r="K132" s="141">
        <f t="shared" si="48"/>
        <v>0</v>
      </c>
      <c r="L132" s="141">
        <f t="shared" si="48"/>
        <v>0</v>
      </c>
      <c r="M132" s="141">
        <f t="shared" si="48"/>
        <v>0</v>
      </c>
      <c r="N132" s="141">
        <f t="shared" si="48"/>
        <v>0</v>
      </c>
      <c r="O132" s="141">
        <f t="shared" si="48"/>
        <v>0</v>
      </c>
      <c r="P132" s="141">
        <f t="shared" si="48"/>
        <v>0</v>
      </c>
      <c r="Q132" s="141">
        <f t="shared" si="48"/>
        <v>0</v>
      </c>
      <c r="R132" s="141">
        <f t="shared" si="48"/>
        <v>0</v>
      </c>
      <c r="S132" s="141">
        <f t="shared" si="48"/>
        <v>0</v>
      </c>
      <c r="T132" s="141">
        <f t="shared" si="48"/>
        <v>0</v>
      </c>
      <c r="U132" s="141">
        <f t="shared" si="48"/>
        <v>0</v>
      </c>
      <c r="V132" s="141">
        <f t="shared" si="48"/>
        <v>0</v>
      </c>
      <c r="W132" s="141">
        <f t="shared" si="48"/>
        <v>0</v>
      </c>
      <c r="X132" s="141">
        <f t="shared" si="48"/>
        <v>0</v>
      </c>
      <c r="Y132" s="141">
        <f t="shared" si="48"/>
        <v>0</v>
      </c>
      <c r="AA132" s="141">
        <f t="shared" si="50"/>
        <v>0</v>
      </c>
      <c r="AB132" s="141">
        <f t="shared" si="50"/>
        <v>0</v>
      </c>
      <c r="AC132" s="141">
        <f t="shared" si="50"/>
        <v>0</v>
      </c>
      <c r="AD132" s="141">
        <f t="shared" si="50"/>
        <v>0</v>
      </c>
      <c r="AE132" s="141">
        <f t="shared" si="50"/>
        <v>0</v>
      </c>
      <c r="AF132" s="141">
        <f t="shared" si="50"/>
        <v>0</v>
      </c>
      <c r="AG132" s="141">
        <f t="shared" si="50"/>
        <v>0</v>
      </c>
      <c r="AH132" s="141">
        <f t="shared" si="50"/>
        <v>0</v>
      </c>
      <c r="AI132" s="141">
        <f t="shared" si="50"/>
        <v>0</v>
      </c>
      <c r="AJ132" s="141">
        <f t="shared" si="50"/>
        <v>0</v>
      </c>
      <c r="AK132" s="141">
        <f t="shared" si="50"/>
        <v>0</v>
      </c>
      <c r="AL132" s="141">
        <f t="shared" si="50"/>
        <v>0</v>
      </c>
      <c r="AM132" s="141">
        <f t="shared" si="50"/>
        <v>0</v>
      </c>
      <c r="AN132" s="141">
        <f t="shared" si="50"/>
        <v>0</v>
      </c>
      <c r="AO132" s="141">
        <f t="shared" si="50"/>
        <v>0</v>
      </c>
      <c r="AP132" s="141">
        <f t="shared" si="50"/>
        <v>0</v>
      </c>
      <c r="AQ132" s="141">
        <f t="shared" si="49"/>
        <v>0</v>
      </c>
      <c r="AR132" s="141">
        <f t="shared" si="49"/>
        <v>0</v>
      </c>
      <c r="AS132" s="141">
        <f t="shared" si="49"/>
        <v>0</v>
      </c>
      <c r="AT132" s="141">
        <f t="shared" si="49"/>
        <v>0</v>
      </c>
      <c r="AU132" s="141">
        <f t="shared" si="49"/>
        <v>0</v>
      </c>
      <c r="AV132" s="141">
        <f t="shared" si="49"/>
        <v>0</v>
      </c>
      <c r="AW132" s="141">
        <f t="shared" si="49"/>
        <v>0</v>
      </c>
      <c r="AX132" s="141">
        <f t="shared" si="49"/>
        <v>0</v>
      </c>
      <c r="AY132" s="141">
        <f t="shared" si="42"/>
        <v>0</v>
      </c>
      <c r="AZ132" s="22" t="s">
        <v>178</v>
      </c>
    </row>
    <row r="133" spans="1:52">
      <c r="A133" s="141" t="s">
        <v>217</v>
      </c>
      <c r="B133" s="141">
        <f t="shared" si="48"/>
        <v>0</v>
      </c>
      <c r="C133" s="141">
        <f t="shared" si="48"/>
        <v>0</v>
      </c>
      <c r="D133" s="141">
        <f t="shared" si="48"/>
        <v>0</v>
      </c>
      <c r="E133" s="141">
        <f t="shared" si="48"/>
        <v>0</v>
      </c>
      <c r="F133" s="141">
        <f t="shared" si="48"/>
        <v>0</v>
      </c>
      <c r="G133" s="141">
        <f t="shared" si="48"/>
        <v>0</v>
      </c>
      <c r="H133" s="141">
        <f t="shared" si="48"/>
        <v>0</v>
      </c>
      <c r="I133" s="141">
        <f t="shared" si="48"/>
        <v>0</v>
      </c>
      <c r="J133" s="141">
        <f t="shared" si="48"/>
        <v>0</v>
      </c>
      <c r="K133" s="141">
        <f t="shared" si="48"/>
        <v>0</v>
      </c>
      <c r="L133" s="141">
        <f t="shared" si="48"/>
        <v>0</v>
      </c>
      <c r="M133" s="141">
        <f t="shared" si="48"/>
        <v>0</v>
      </c>
      <c r="N133" s="141">
        <f t="shared" si="48"/>
        <v>0</v>
      </c>
      <c r="O133" s="141">
        <f t="shared" si="48"/>
        <v>0</v>
      </c>
      <c r="P133" s="141">
        <f t="shared" si="48"/>
        <v>0</v>
      </c>
      <c r="Q133" s="141">
        <f t="shared" si="48"/>
        <v>0</v>
      </c>
      <c r="R133" s="141">
        <f t="shared" si="48"/>
        <v>0</v>
      </c>
      <c r="S133" s="141">
        <f t="shared" si="48"/>
        <v>0</v>
      </c>
      <c r="T133" s="141">
        <f t="shared" si="48"/>
        <v>0</v>
      </c>
      <c r="U133" s="141">
        <f t="shared" si="48"/>
        <v>0</v>
      </c>
      <c r="V133" s="141">
        <f t="shared" si="48"/>
        <v>0</v>
      </c>
      <c r="W133" s="141">
        <f t="shared" si="48"/>
        <v>0</v>
      </c>
      <c r="X133" s="141">
        <f t="shared" si="48"/>
        <v>0</v>
      </c>
      <c r="Y133" s="141">
        <f t="shared" si="48"/>
        <v>0</v>
      </c>
      <c r="AA133" s="141">
        <f t="shared" si="50"/>
        <v>0</v>
      </c>
      <c r="AB133" s="141">
        <f t="shared" si="50"/>
        <v>0</v>
      </c>
      <c r="AC133" s="141">
        <f t="shared" si="50"/>
        <v>0</v>
      </c>
      <c r="AD133" s="141">
        <f t="shared" si="50"/>
        <v>0</v>
      </c>
      <c r="AE133" s="141">
        <f t="shared" si="50"/>
        <v>0</v>
      </c>
      <c r="AF133" s="141">
        <f t="shared" si="50"/>
        <v>0</v>
      </c>
      <c r="AG133" s="141">
        <f t="shared" si="50"/>
        <v>0</v>
      </c>
      <c r="AH133" s="141">
        <f t="shared" si="50"/>
        <v>0</v>
      </c>
      <c r="AI133" s="141">
        <f t="shared" si="50"/>
        <v>0</v>
      </c>
      <c r="AJ133" s="141">
        <f t="shared" si="50"/>
        <v>0</v>
      </c>
      <c r="AK133" s="141">
        <f t="shared" si="50"/>
        <v>0</v>
      </c>
      <c r="AL133" s="141">
        <f t="shared" si="50"/>
        <v>0</v>
      </c>
      <c r="AM133" s="141">
        <f t="shared" si="50"/>
        <v>0</v>
      </c>
      <c r="AN133" s="141">
        <f t="shared" si="50"/>
        <v>0</v>
      </c>
      <c r="AO133" s="141">
        <f t="shared" si="50"/>
        <v>0</v>
      </c>
      <c r="AP133" s="141">
        <f t="shared" si="50"/>
        <v>0</v>
      </c>
      <c r="AQ133" s="141">
        <f t="shared" si="49"/>
        <v>0</v>
      </c>
      <c r="AR133" s="141">
        <f t="shared" si="49"/>
        <v>0</v>
      </c>
      <c r="AS133" s="141">
        <f t="shared" si="49"/>
        <v>0</v>
      </c>
      <c r="AT133" s="141">
        <f t="shared" si="49"/>
        <v>0</v>
      </c>
      <c r="AU133" s="141">
        <f t="shared" si="49"/>
        <v>0</v>
      </c>
      <c r="AV133" s="141">
        <f t="shared" si="49"/>
        <v>0</v>
      </c>
      <c r="AW133" s="141">
        <f t="shared" si="49"/>
        <v>0</v>
      </c>
      <c r="AX133" s="141">
        <f t="shared" si="49"/>
        <v>0</v>
      </c>
      <c r="AY133" s="141">
        <f t="shared" si="42"/>
        <v>0</v>
      </c>
      <c r="AZ133" s="22" t="s">
        <v>178</v>
      </c>
    </row>
    <row r="134" spans="1:52">
      <c r="A134" s="141" t="s">
        <v>218</v>
      </c>
      <c r="B134" s="141">
        <f t="shared" si="48"/>
        <v>0</v>
      </c>
      <c r="C134" s="141">
        <f t="shared" si="48"/>
        <v>0</v>
      </c>
      <c r="D134" s="141">
        <f t="shared" si="48"/>
        <v>0</v>
      </c>
      <c r="E134" s="141">
        <f t="shared" si="48"/>
        <v>0</v>
      </c>
      <c r="F134" s="141">
        <f t="shared" si="48"/>
        <v>0</v>
      </c>
      <c r="G134" s="141">
        <f t="shared" si="48"/>
        <v>0</v>
      </c>
      <c r="H134" s="141">
        <f t="shared" si="48"/>
        <v>0</v>
      </c>
      <c r="I134" s="141">
        <f t="shared" si="48"/>
        <v>0</v>
      </c>
      <c r="J134" s="141">
        <f t="shared" si="48"/>
        <v>0</v>
      </c>
      <c r="K134" s="141">
        <f t="shared" si="48"/>
        <v>0</v>
      </c>
      <c r="L134" s="141">
        <f t="shared" si="48"/>
        <v>0</v>
      </c>
      <c r="M134" s="141">
        <f t="shared" si="48"/>
        <v>0</v>
      </c>
      <c r="N134" s="141">
        <f t="shared" si="48"/>
        <v>0</v>
      </c>
      <c r="O134" s="141">
        <f t="shared" si="48"/>
        <v>0</v>
      </c>
      <c r="P134" s="141">
        <f t="shared" si="48"/>
        <v>0</v>
      </c>
      <c r="Q134" s="141">
        <f t="shared" si="48"/>
        <v>0</v>
      </c>
      <c r="R134" s="141">
        <f t="shared" si="48"/>
        <v>0</v>
      </c>
      <c r="S134" s="141">
        <f t="shared" si="48"/>
        <v>0</v>
      </c>
      <c r="T134" s="141">
        <f t="shared" si="48"/>
        <v>0</v>
      </c>
      <c r="U134" s="141">
        <f t="shared" si="48"/>
        <v>0</v>
      </c>
      <c r="V134" s="141">
        <f t="shared" si="48"/>
        <v>0</v>
      </c>
      <c r="W134" s="141">
        <f t="shared" si="48"/>
        <v>0</v>
      </c>
      <c r="X134" s="141">
        <f t="shared" si="48"/>
        <v>0</v>
      </c>
      <c r="Y134" s="141">
        <f t="shared" si="48"/>
        <v>0</v>
      </c>
      <c r="AA134" s="141">
        <f t="shared" si="50"/>
        <v>0</v>
      </c>
      <c r="AB134" s="141">
        <f t="shared" si="50"/>
        <v>0</v>
      </c>
      <c r="AC134" s="141">
        <f t="shared" si="50"/>
        <v>0</v>
      </c>
      <c r="AD134" s="141">
        <f t="shared" si="50"/>
        <v>0</v>
      </c>
      <c r="AE134" s="141">
        <f t="shared" si="50"/>
        <v>0</v>
      </c>
      <c r="AF134" s="141">
        <f t="shared" si="50"/>
        <v>0</v>
      </c>
      <c r="AG134" s="141">
        <f t="shared" si="50"/>
        <v>0</v>
      </c>
      <c r="AH134" s="141">
        <f t="shared" si="50"/>
        <v>0</v>
      </c>
      <c r="AI134" s="141">
        <f t="shared" si="50"/>
        <v>0</v>
      </c>
      <c r="AJ134" s="141">
        <f t="shared" si="50"/>
        <v>0</v>
      </c>
      <c r="AK134" s="141">
        <f t="shared" si="50"/>
        <v>0</v>
      </c>
      <c r="AL134" s="141">
        <f t="shared" si="50"/>
        <v>0</v>
      </c>
      <c r="AM134" s="141">
        <f t="shared" si="50"/>
        <v>0</v>
      </c>
      <c r="AN134" s="141">
        <f t="shared" si="50"/>
        <v>0</v>
      </c>
      <c r="AO134" s="141">
        <f t="shared" si="50"/>
        <v>0</v>
      </c>
      <c r="AP134" s="141">
        <f t="shared" si="50"/>
        <v>0</v>
      </c>
      <c r="AQ134" s="141">
        <f t="shared" si="49"/>
        <v>0</v>
      </c>
      <c r="AR134" s="141">
        <f t="shared" si="49"/>
        <v>0</v>
      </c>
      <c r="AS134" s="141">
        <f t="shared" si="49"/>
        <v>0</v>
      </c>
      <c r="AT134" s="141">
        <f t="shared" si="49"/>
        <v>0</v>
      </c>
      <c r="AU134" s="141">
        <f t="shared" si="49"/>
        <v>0</v>
      </c>
      <c r="AV134" s="141">
        <f t="shared" si="49"/>
        <v>0</v>
      </c>
      <c r="AW134" s="141">
        <f t="shared" si="49"/>
        <v>0</v>
      </c>
      <c r="AX134" s="141">
        <f t="shared" si="49"/>
        <v>0</v>
      </c>
      <c r="AY134" s="141">
        <f t="shared" si="42"/>
        <v>0</v>
      </c>
      <c r="AZ134" s="22" t="s">
        <v>178</v>
      </c>
    </row>
    <row r="136" spans="1:52">
      <c r="A136" s="158" t="s">
        <v>179</v>
      </c>
    </row>
    <row r="137" spans="1:52">
      <c r="A137" s="141" t="s">
        <v>188</v>
      </c>
      <c r="B137" s="141">
        <f t="shared" ref="B137:Y147" si="51">IF(IFERROR(FIND($A$136,B5,1),0)=0,0,1)</f>
        <v>0</v>
      </c>
      <c r="C137" s="141">
        <f t="shared" si="51"/>
        <v>0</v>
      </c>
      <c r="D137" s="141">
        <f t="shared" si="51"/>
        <v>1</v>
      </c>
      <c r="E137" s="141">
        <f t="shared" si="51"/>
        <v>1</v>
      </c>
      <c r="F137" s="141">
        <f t="shared" si="51"/>
        <v>0</v>
      </c>
      <c r="G137" s="141">
        <f t="shared" si="51"/>
        <v>0</v>
      </c>
      <c r="H137" s="141">
        <f t="shared" si="51"/>
        <v>1</v>
      </c>
      <c r="I137" s="141">
        <f t="shared" si="51"/>
        <v>0</v>
      </c>
      <c r="J137" s="141">
        <f t="shared" si="51"/>
        <v>1</v>
      </c>
      <c r="K137" s="141">
        <f t="shared" si="51"/>
        <v>0</v>
      </c>
      <c r="L137" s="141">
        <f t="shared" si="51"/>
        <v>0</v>
      </c>
      <c r="M137" s="141">
        <f t="shared" si="51"/>
        <v>0</v>
      </c>
      <c r="N137" s="141">
        <f t="shared" si="51"/>
        <v>0</v>
      </c>
      <c r="O137" s="141">
        <f t="shared" si="51"/>
        <v>1</v>
      </c>
      <c r="P137" s="141">
        <f t="shared" si="51"/>
        <v>0</v>
      </c>
      <c r="Q137" s="141">
        <f t="shared" si="51"/>
        <v>1</v>
      </c>
      <c r="R137" s="141">
        <f t="shared" si="51"/>
        <v>1</v>
      </c>
      <c r="S137" s="141">
        <f t="shared" si="51"/>
        <v>0</v>
      </c>
      <c r="T137" s="141">
        <f t="shared" si="51"/>
        <v>1</v>
      </c>
      <c r="U137" s="141">
        <f t="shared" si="51"/>
        <v>1</v>
      </c>
      <c r="V137" s="141">
        <f t="shared" si="51"/>
        <v>1</v>
      </c>
      <c r="W137" s="141">
        <f t="shared" si="51"/>
        <v>1</v>
      </c>
      <c r="X137" s="141">
        <f t="shared" si="51"/>
        <v>1</v>
      </c>
      <c r="Y137" s="141">
        <f t="shared" si="51"/>
        <v>0</v>
      </c>
      <c r="AA137" s="141">
        <f t="shared" ref="AA137:AX147" si="52">IF(B137=0,0,B137/AA5)</f>
        <v>0</v>
      </c>
      <c r="AB137" s="141">
        <f t="shared" si="52"/>
        <v>0</v>
      </c>
      <c r="AC137" s="141">
        <f t="shared" si="52"/>
        <v>1</v>
      </c>
      <c r="AD137" s="141">
        <f t="shared" si="52"/>
        <v>0.5</v>
      </c>
      <c r="AE137" s="141">
        <f t="shared" si="52"/>
        <v>0</v>
      </c>
      <c r="AF137" s="141">
        <f t="shared" si="52"/>
        <v>0</v>
      </c>
      <c r="AG137" s="141">
        <f t="shared" si="52"/>
        <v>1</v>
      </c>
      <c r="AH137" s="141">
        <f t="shared" si="52"/>
        <v>0</v>
      </c>
      <c r="AI137" s="141">
        <f t="shared" si="52"/>
        <v>1</v>
      </c>
      <c r="AJ137" s="141">
        <f t="shared" si="52"/>
        <v>0</v>
      </c>
      <c r="AK137" s="141">
        <f t="shared" si="52"/>
        <v>0</v>
      </c>
      <c r="AL137" s="141">
        <f t="shared" si="52"/>
        <v>0</v>
      </c>
      <c r="AM137" s="141">
        <f t="shared" si="52"/>
        <v>0</v>
      </c>
      <c r="AN137" s="141">
        <f t="shared" si="52"/>
        <v>1</v>
      </c>
      <c r="AO137" s="141">
        <f t="shared" si="52"/>
        <v>0</v>
      </c>
      <c r="AP137" s="141">
        <f t="shared" si="52"/>
        <v>0.5</v>
      </c>
      <c r="AQ137" s="141">
        <f t="shared" si="52"/>
        <v>1</v>
      </c>
      <c r="AR137" s="141">
        <f t="shared" si="52"/>
        <v>0</v>
      </c>
      <c r="AS137" s="141">
        <f t="shared" si="52"/>
        <v>1</v>
      </c>
      <c r="AT137" s="141">
        <f t="shared" si="52"/>
        <v>1</v>
      </c>
      <c r="AU137" s="141">
        <f t="shared" si="52"/>
        <v>1</v>
      </c>
      <c r="AV137" s="141">
        <f t="shared" si="52"/>
        <v>1</v>
      </c>
      <c r="AW137" s="141">
        <f t="shared" si="52"/>
        <v>1</v>
      </c>
      <c r="AX137" s="141">
        <f t="shared" si="52"/>
        <v>0</v>
      </c>
      <c r="AY137" s="141">
        <f t="shared" ref="AY137:AY167" si="53">SUM(AA137:AX137)</f>
        <v>11</v>
      </c>
      <c r="AZ137" s="22" t="s">
        <v>179</v>
      </c>
    </row>
    <row r="138" spans="1:52">
      <c r="A138" s="141" t="s">
        <v>189</v>
      </c>
      <c r="B138" s="141">
        <f t="shared" si="51"/>
        <v>0</v>
      </c>
      <c r="C138" s="141">
        <f t="shared" si="51"/>
        <v>0</v>
      </c>
      <c r="D138" s="141">
        <f t="shared" si="51"/>
        <v>0</v>
      </c>
      <c r="E138" s="141">
        <f t="shared" si="51"/>
        <v>0</v>
      </c>
      <c r="F138" s="141">
        <f t="shared" si="51"/>
        <v>0</v>
      </c>
      <c r="G138" s="141">
        <f t="shared" si="51"/>
        <v>0</v>
      </c>
      <c r="H138" s="141">
        <f t="shared" si="51"/>
        <v>0</v>
      </c>
      <c r="I138" s="141">
        <f t="shared" si="51"/>
        <v>1</v>
      </c>
      <c r="J138" s="141">
        <f t="shared" si="51"/>
        <v>0</v>
      </c>
      <c r="K138" s="141">
        <f t="shared" si="51"/>
        <v>0</v>
      </c>
      <c r="L138" s="141">
        <f t="shared" si="51"/>
        <v>1</v>
      </c>
      <c r="M138" s="141">
        <f t="shared" si="51"/>
        <v>1</v>
      </c>
      <c r="N138" s="141">
        <f t="shared" si="51"/>
        <v>1</v>
      </c>
      <c r="O138" s="141">
        <f t="shared" si="51"/>
        <v>0</v>
      </c>
      <c r="P138" s="141">
        <f t="shared" si="51"/>
        <v>1</v>
      </c>
      <c r="Q138" s="141">
        <f t="shared" si="51"/>
        <v>0</v>
      </c>
      <c r="R138" s="141">
        <f t="shared" si="51"/>
        <v>1</v>
      </c>
      <c r="S138" s="141">
        <f t="shared" si="51"/>
        <v>1</v>
      </c>
      <c r="T138" s="141">
        <f t="shared" si="51"/>
        <v>1</v>
      </c>
      <c r="U138" s="141">
        <f t="shared" si="51"/>
        <v>1</v>
      </c>
      <c r="V138" s="141">
        <f t="shared" si="51"/>
        <v>1</v>
      </c>
      <c r="W138" s="141">
        <f t="shared" si="51"/>
        <v>1</v>
      </c>
      <c r="X138" s="141">
        <f t="shared" si="51"/>
        <v>1</v>
      </c>
      <c r="Y138" s="141">
        <f t="shared" si="51"/>
        <v>1</v>
      </c>
      <c r="AA138" s="141">
        <f t="shared" si="52"/>
        <v>0</v>
      </c>
      <c r="AB138" s="141">
        <f t="shared" si="52"/>
        <v>0</v>
      </c>
      <c r="AC138" s="141">
        <f t="shared" si="52"/>
        <v>0</v>
      </c>
      <c r="AD138" s="141">
        <f t="shared" si="52"/>
        <v>0</v>
      </c>
      <c r="AE138" s="141">
        <f t="shared" si="52"/>
        <v>0</v>
      </c>
      <c r="AF138" s="141">
        <f t="shared" si="52"/>
        <v>0</v>
      </c>
      <c r="AG138" s="141">
        <f t="shared" si="52"/>
        <v>0</v>
      </c>
      <c r="AH138" s="141">
        <f t="shared" si="52"/>
        <v>1</v>
      </c>
      <c r="AI138" s="141">
        <f t="shared" si="52"/>
        <v>0</v>
      </c>
      <c r="AJ138" s="141">
        <f t="shared" si="52"/>
        <v>0</v>
      </c>
      <c r="AK138" s="141">
        <f t="shared" si="52"/>
        <v>1</v>
      </c>
      <c r="AL138" s="141">
        <f t="shared" si="52"/>
        <v>1</v>
      </c>
      <c r="AM138" s="141">
        <f t="shared" si="52"/>
        <v>1</v>
      </c>
      <c r="AN138" s="141">
        <f t="shared" si="52"/>
        <v>0</v>
      </c>
      <c r="AO138" s="141">
        <f t="shared" si="52"/>
        <v>0.5</v>
      </c>
      <c r="AP138" s="141">
        <f t="shared" si="52"/>
        <v>0</v>
      </c>
      <c r="AQ138" s="141">
        <f t="shared" si="52"/>
        <v>0.5</v>
      </c>
      <c r="AR138" s="141">
        <f t="shared" si="52"/>
        <v>1</v>
      </c>
      <c r="AS138" s="141">
        <f t="shared" si="52"/>
        <v>1</v>
      </c>
      <c r="AT138" s="141">
        <f t="shared" si="52"/>
        <v>1</v>
      </c>
      <c r="AU138" s="141">
        <f t="shared" si="52"/>
        <v>1</v>
      </c>
      <c r="AV138" s="141">
        <f t="shared" si="52"/>
        <v>1</v>
      </c>
      <c r="AW138" s="141">
        <f t="shared" si="52"/>
        <v>1</v>
      </c>
      <c r="AX138" s="141">
        <f t="shared" si="52"/>
        <v>1</v>
      </c>
      <c r="AY138" s="141">
        <f t="shared" si="53"/>
        <v>12</v>
      </c>
      <c r="AZ138" s="22" t="s">
        <v>179</v>
      </c>
    </row>
    <row r="139" spans="1:52">
      <c r="A139" s="141" t="s">
        <v>190</v>
      </c>
      <c r="B139" s="141">
        <f t="shared" si="51"/>
        <v>1</v>
      </c>
      <c r="C139" s="141">
        <f t="shared" si="51"/>
        <v>0</v>
      </c>
      <c r="D139" s="141">
        <f t="shared" si="51"/>
        <v>0</v>
      </c>
      <c r="E139" s="141">
        <f t="shared" si="51"/>
        <v>0</v>
      </c>
      <c r="F139" s="141">
        <f t="shared" si="51"/>
        <v>0</v>
      </c>
      <c r="G139" s="141">
        <f t="shared" si="51"/>
        <v>0</v>
      </c>
      <c r="H139" s="141">
        <f t="shared" si="51"/>
        <v>0</v>
      </c>
      <c r="I139" s="141">
        <f t="shared" si="51"/>
        <v>0</v>
      </c>
      <c r="J139" s="141">
        <f t="shared" si="51"/>
        <v>1</v>
      </c>
      <c r="K139" s="141">
        <f t="shared" si="51"/>
        <v>0</v>
      </c>
      <c r="L139" s="141">
        <f t="shared" si="51"/>
        <v>0</v>
      </c>
      <c r="M139" s="141">
        <f t="shared" si="51"/>
        <v>0</v>
      </c>
      <c r="N139" s="141">
        <f t="shared" si="51"/>
        <v>0</v>
      </c>
      <c r="O139" s="141">
        <f t="shared" si="51"/>
        <v>1</v>
      </c>
      <c r="P139" s="141">
        <f t="shared" si="51"/>
        <v>1</v>
      </c>
      <c r="Q139" s="141">
        <f t="shared" si="51"/>
        <v>0</v>
      </c>
      <c r="R139" s="141">
        <f t="shared" si="51"/>
        <v>1</v>
      </c>
      <c r="S139" s="141">
        <f t="shared" si="51"/>
        <v>1</v>
      </c>
      <c r="T139" s="141">
        <f t="shared" si="51"/>
        <v>0</v>
      </c>
      <c r="U139" s="141">
        <f t="shared" si="51"/>
        <v>1</v>
      </c>
      <c r="V139" s="141">
        <f t="shared" si="51"/>
        <v>1</v>
      </c>
      <c r="W139" s="141">
        <f t="shared" si="51"/>
        <v>0</v>
      </c>
      <c r="X139" s="141">
        <f t="shared" si="51"/>
        <v>1</v>
      </c>
      <c r="Y139" s="141">
        <f t="shared" si="51"/>
        <v>0</v>
      </c>
      <c r="AA139" s="141">
        <f t="shared" si="52"/>
        <v>1</v>
      </c>
      <c r="AB139" s="141">
        <f t="shared" si="52"/>
        <v>0</v>
      </c>
      <c r="AC139" s="141">
        <f t="shared" si="52"/>
        <v>0</v>
      </c>
      <c r="AD139" s="141">
        <f t="shared" si="52"/>
        <v>0</v>
      </c>
      <c r="AE139" s="141">
        <f t="shared" si="52"/>
        <v>0</v>
      </c>
      <c r="AF139" s="141">
        <f t="shared" si="52"/>
        <v>0</v>
      </c>
      <c r="AG139" s="141">
        <f t="shared" si="52"/>
        <v>0</v>
      </c>
      <c r="AH139" s="141">
        <f t="shared" si="52"/>
        <v>0</v>
      </c>
      <c r="AI139" s="141">
        <f t="shared" si="52"/>
        <v>1</v>
      </c>
      <c r="AJ139" s="141">
        <f t="shared" si="52"/>
        <v>0</v>
      </c>
      <c r="AK139" s="141">
        <f t="shared" si="52"/>
        <v>0</v>
      </c>
      <c r="AL139" s="141">
        <f t="shared" si="52"/>
        <v>0</v>
      </c>
      <c r="AM139" s="141">
        <f t="shared" si="52"/>
        <v>0</v>
      </c>
      <c r="AN139" s="141">
        <f t="shared" si="52"/>
        <v>1</v>
      </c>
      <c r="AO139" s="141">
        <f t="shared" si="52"/>
        <v>1</v>
      </c>
      <c r="AP139" s="141">
        <f t="shared" si="52"/>
        <v>0</v>
      </c>
      <c r="AQ139" s="141">
        <f t="shared" si="52"/>
        <v>1</v>
      </c>
      <c r="AR139" s="141">
        <f t="shared" si="52"/>
        <v>1</v>
      </c>
      <c r="AS139" s="141">
        <f t="shared" si="52"/>
        <v>0</v>
      </c>
      <c r="AT139" s="141">
        <f t="shared" si="52"/>
        <v>1</v>
      </c>
      <c r="AU139" s="141">
        <f t="shared" si="52"/>
        <v>1</v>
      </c>
      <c r="AV139" s="141">
        <f t="shared" si="52"/>
        <v>0</v>
      </c>
      <c r="AW139" s="141">
        <f t="shared" si="52"/>
        <v>1</v>
      </c>
      <c r="AX139" s="141">
        <f t="shared" si="52"/>
        <v>0</v>
      </c>
      <c r="AY139" s="141">
        <f t="shared" si="53"/>
        <v>9</v>
      </c>
      <c r="AZ139" s="22" t="s">
        <v>179</v>
      </c>
    </row>
    <row r="140" spans="1:52">
      <c r="A140" s="141" t="s">
        <v>191</v>
      </c>
      <c r="B140" s="141">
        <f t="shared" si="51"/>
        <v>0</v>
      </c>
      <c r="C140" s="141">
        <f t="shared" si="51"/>
        <v>0</v>
      </c>
      <c r="D140" s="141">
        <f t="shared" si="51"/>
        <v>0</v>
      </c>
      <c r="E140" s="141">
        <f t="shared" si="51"/>
        <v>0</v>
      </c>
      <c r="F140" s="141">
        <f t="shared" si="51"/>
        <v>0</v>
      </c>
      <c r="G140" s="141">
        <f t="shared" si="51"/>
        <v>0</v>
      </c>
      <c r="H140" s="141">
        <f t="shared" si="51"/>
        <v>1</v>
      </c>
      <c r="I140" s="141">
        <f t="shared" si="51"/>
        <v>0</v>
      </c>
      <c r="J140" s="141">
        <f t="shared" si="51"/>
        <v>1</v>
      </c>
      <c r="K140" s="141">
        <f t="shared" si="51"/>
        <v>0</v>
      </c>
      <c r="L140" s="141">
        <f t="shared" si="51"/>
        <v>0</v>
      </c>
      <c r="M140" s="141">
        <f t="shared" si="51"/>
        <v>1</v>
      </c>
      <c r="N140" s="141">
        <f t="shared" si="51"/>
        <v>1</v>
      </c>
      <c r="O140" s="141">
        <f t="shared" si="51"/>
        <v>0</v>
      </c>
      <c r="P140" s="141">
        <f t="shared" si="51"/>
        <v>1</v>
      </c>
      <c r="Q140" s="141">
        <f t="shared" si="51"/>
        <v>0</v>
      </c>
      <c r="R140" s="141">
        <f t="shared" si="51"/>
        <v>0</v>
      </c>
      <c r="S140" s="141">
        <f t="shared" si="51"/>
        <v>0</v>
      </c>
      <c r="T140" s="141">
        <f t="shared" si="51"/>
        <v>0</v>
      </c>
      <c r="U140" s="141">
        <f t="shared" si="51"/>
        <v>0</v>
      </c>
      <c r="V140" s="141">
        <f t="shared" si="51"/>
        <v>0</v>
      </c>
      <c r="W140" s="141">
        <f t="shared" si="51"/>
        <v>1</v>
      </c>
      <c r="X140" s="141">
        <f t="shared" si="51"/>
        <v>0</v>
      </c>
      <c r="Y140" s="141">
        <f t="shared" si="51"/>
        <v>0</v>
      </c>
      <c r="AA140" s="141">
        <f t="shared" si="52"/>
        <v>0</v>
      </c>
      <c r="AB140" s="141">
        <f t="shared" si="52"/>
        <v>0</v>
      </c>
      <c r="AC140" s="141">
        <f t="shared" si="52"/>
        <v>0</v>
      </c>
      <c r="AD140" s="141">
        <f t="shared" si="52"/>
        <v>0</v>
      </c>
      <c r="AE140" s="141">
        <f t="shared" si="52"/>
        <v>0</v>
      </c>
      <c r="AF140" s="141">
        <f t="shared" si="52"/>
        <v>0</v>
      </c>
      <c r="AG140" s="141">
        <f t="shared" si="52"/>
        <v>1</v>
      </c>
      <c r="AH140" s="141">
        <f t="shared" si="52"/>
        <v>0</v>
      </c>
      <c r="AI140" s="141">
        <f t="shared" si="52"/>
        <v>1</v>
      </c>
      <c r="AJ140" s="141">
        <f t="shared" si="52"/>
        <v>0</v>
      </c>
      <c r="AK140" s="141">
        <f t="shared" si="52"/>
        <v>0</v>
      </c>
      <c r="AL140" s="141">
        <f t="shared" si="52"/>
        <v>1</v>
      </c>
      <c r="AM140" s="141">
        <f t="shared" si="52"/>
        <v>1</v>
      </c>
      <c r="AN140" s="141">
        <f t="shared" si="52"/>
        <v>0</v>
      </c>
      <c r="AO140" s="141">
        <f t="shared" si="52"/>
        <v>1</v>
      </c>
      <c r="AP140" s="141">
        <f t="shared" si="52"/>
        <v>0</v>
      </c>
      <c r="AQ140" s="141">
        <f t="shared" si="52"/>
        <v>0</v>
      </c>
      <c r="AR140" s="141">
        <f t="shared" si="52"/>
        <v>0</v>
      </c>
      <c r="AS140" s="141">
        <f t="shared" si="52"/>
        <v>0</v>
      </c>
      <c r="AT140" s="141">
        <f t="shared" si="52"/>
        <v>0</v>
      </c>
      <c r="AU140" s="141">
        <f t="shared" si="52"/>
        <v>0</v>
      </c>
      <c r="AV140" s="141">
        <f t="shared" si="52"/>
        <v>1</v>
      </c>
      <c r="AW140" s="141">
        <f t="shared" si="52"/>
        <v>0</v>
      </c>
      <c r="AX140" s="141">
        <f t="shared" si="52"/>
        <v>0</v>
      </c>
      <c r="AY140" s="141">
        <f t="shared" si="53"/>
        <v>6</v>
      </c>
      <c r="AZ140" s="22" t="s">
        <v>179</v>
      </c>
    </row>
    <row r="141" spans="1:52">
      <c r="A141" s="141" t="s">
        <v>192</v>
      </c>
      <c r="B141" s="141">
        <f t="shared" si="51"/>
        <v>0</v>
      </c>
      <c r="C141" s="141">
        <f t="shared" si="51"/>
        <v>0</v>
      </c>
      <c r="D141" s="141">
        <f t="shared" si="51"/>
        <v>0</v>
      </c>
      <c r="E141" s="141">
        <f t="shared" si="51"/>
        <v>0</v>
      </c>
      <c r="F141" s="141">
        <f t="shared" si="51"/>
        <v>0</v>
      </c>
      <c r="G141" s="141">
        <f t="shared" si="51"/>
        <v>0</v>
      </c>
      <c r="H141" s="141">
        <f t="shared" si="51"/>
        <v>0</v>
      </c>
      <c r="I141" s="141">
        <f t="shared" si="51"/>
        <v>0</v>
      </c>
      <c r="J141" s="141">
        <f t="shared" si="51"/>
        <v>0</v>
      </c>
      <c r="K141" s="141">
        <f t="shared" si="51"/>
        <v>1</v>
      </c>
      <c r="L141" s="141">
        <f t="shared" si="51"/>
        <v>0</v>
      </c>
      <c r="M141" s="141">
        <f t="shared" si="51"/>
        <v>0</v>
      </c>
      <c r="N141" s="141">
        <f t="shared" si="51"/>
        <v>0</v>
      </c>
      <c r="O141" s="141">
        <f t="shared" si="51"/>
        <v>0</v>
      </c>
      <c r="P141" s="141">
        <f t="shared" si="51"/>
        <v>0</v>
      </c>
      <c r="Q141" s="141">
        <f t="shared" si="51"/>
        <v>0</v>
      </c>
      <c r="R141" s="141">
        <f t="shared" si="51"/>
        <v>0</v>
      </c>
      <c r="S141" s="141">
        <f t="shared" si="51"/>
        <v>0</v>
      </c>
      <c r="T141" s="141">
        <f t="shared" si="51"/>
        <v>0</v>
      </c>
      <c r="U141" s="141">
        <f t="shared" si="51"/>
        <v>1</v>
      </c>
      <c r="V141" s="141">
        <f t="shared" si="51"/>
        <v>1</v>
      </c>
      <c r="W141" s="141">
        <f t="shared" si="51"/>
        <v>1</v>
      </c>
      <c r="X141" s="141">
        <f t="shared" si="51"/>
        <v>0</v>
      </c>
      <c r="Y141" s="141">
        <f t="shared" si="51"/>
        <v>0</v>
      </c>
      <c r="AA141" s="141">
        <f t="shared" si="52"/>
        <v>0</v>
      </c>
      <c r="AB141" s="141">
        <f t="shared" si="52"/>
        <v>0</v>
      </c>
      <c r="AC141" s="141">
        <f t="shared" si="52"/>
        <v>0</v>
      </c>
      <c r="AD141" s="141">
        <f t="shared" si="52"/>
        <v>0</v>
      </c>
      <c r="AE141" s="141">
        <f t="shared" si="52"/>
        <v>0</v>
      </c>
      <c r="AF141" s="141">
        <f t="shared" si="52"/>
        <v>0</v>
      </c>
      <c r="AG141" s="141">
        <f t="shared" si="52"/>
        <v>0</v>
      </c>
      <c r="AH141" s="141">
        <f t="shared" si="52"/>
        <v>0</v>
      </c>
      <c r="AI141" s="141">
        <f t="shared" si="52"/>
        <v>0</v>
      </c>
      <c r="AJ141" s="141">
        <f t="shared" si="52"/>
        <v>1</v>
      </c>
      <c r="AK141" s="141">
        <f t="shared" si="52"/>
        <v>0</v>
      </c>
      <c r="AL141" s="141">
        <f t="shared" si="52"/>
        <v>0</v>
      </c>
      <c r="AM141" s="141">
        <f t="shared" si="52"/>
        <v>0</v>
      </c>
      <c r="AN141" s="141">
        <f t="shared" si="52"/>
        <v>0</v>
      </c>
      <c r="AO141" s="141">
        <f t="shared" si="52"/>
        <v>0</v>
      </c>
      <c r="AP141" s="141">
        <f t="shared" si="52"/>
        <v>0</v>
      </c>
      <c r="AQ141" s="141">
        <f t="shared" si="52"/>
        <v>0</v>
      </c>
      <c r="AR141" s="141">
        <f t="shared" si="52"/>
        <v>0</v>
      </c>
      <c r="AS141" s="141">
        <f t="shared" si="52"/>
        <v>0</v>
      </c>
      <c r="AT141" s="141">
        <f t="shared" si="52"/>
        <v>1</v>
      </c>
      <c r="AU141" s="141">
        <f t="shared" si="52"/>
        <v>1</v>
      </c>
      <c r="AV141" s="141">
        <f t="shared" si="52"/>
        <v>1</v>
      </c>
      <c r="AW141" s="141">
        <f t="shared" si="52"/>
        <v>0</v>
      </c>
      <c r="AX141" s="141">
        <f t="shared" si="52"/>
        <v>0</v>
      </c>
      <c r="AY141" s="141">
        <f t="shared" si="53"/>
        <v>4</v>
      </c>
      <c r="AZ141" s="22" t="s">
        <v>179</v>
      </c>
    </row>
    <row r="142" spans="1:52">
      <c r="A142" s="141" t="s">
        <v>193</v>
      </c>
      <c r="B142" s="141">
        <f t="shared" si="51"/>
        <v>0</v>
      </c>
      <c r="C142" s="141">
        <f t="shared" si="51"/>
        <v>0</v>
      </c>
      <c r="D142" s="141">
        <f t="shared" si="51"/>
        <v>0</v>
      </c>
      <c r="E142" s="141">
        <f t="shared" si="51"/>
        <v>0</v>
      </c>
      <c r="F142" s="141">
        <f t="shared" si="51"/>
        <v>0</v>
      </c>
      <c r="G142" s="141">
        <f t="shared" si="51"/>
        <v>0</v>
      </c>
      <c r="H142" s="141">
        <f t="shared" si="51"/>
        <v>0</v>
      </c>
      <c r="I142" s="141">
        <f t="shared" si="51"/>
        <v>0</v>
      </c>
      <c r="J142" s="141">
        <f t="shared" si="51"/>
        <v>0</v>
      </c>
      <c r="K142" s="141">
        <f t="shared" si="51"/>
        <v>0</v>
      </c>
      <c r="L142" s="141">
        <f t="shared" si="51"/>
        <v>0</v>
      </c>
      <c r="M142" s="141">
        <f t="shared" si="51"/>
        <v>0</v>
      </c>
      <c r="N142" s="141">
        <f t="shared" si="51"/>
        <v>0</v>
      </c>
      <c r="O142" s="141">
        <f t="shared" si="51"/>
        <v>0</v>
      </c>
      <c r="P142" s="141">
        <f t="shared" si="51"/>
        <v>0</v>
      </c>
      <c r="Q142" s="141">
        <f t="shared" si="51"/>
        <v>0</v>
      </c>
      <c r="R142" s="141">
        <f t="shared" si="51"/>
        <v>0</v>
      </c>
      <c r="S142" s="141">
        <f t="shared" si="51"/>
        <v>0</v>
      </c>
      <c r="T142" s="141">
        <f t="shared" si="51"/>
        <v>0</v>
      </c>
      <c r="U142" s="141">
        <f t="shared" si="51"/>
        <v>0</v>
      </c>
      <c r="V142" s="141">
        <f t="shared" si="51"/>
        <v>1</v>
      </c>
      <c r="W142" s="141">
        <f t="shared" si="51"/>
        <v>0</v>
      </c>
      <c r="X142" s="141">
        <f t="shared" si="51"/>
        <v>0</v>
      </c>
      <c r="Y142" s="141">
        <f t="shared" si="51"/>
        <v>0</v>
      </c>
      <c r="AA142" s="141">
        <f t="shared" si="52"/>
        <v>0</v>
      </c>
      <c r="AB142" s="141">
        <f t="shared" si="52"/>
        <v>0</v>
      </c>
      <c r="AC142" s="141">
        <f t="shared" si="52"/>
        <v>0</v>
      </c>
      <c r="AD142" s="141">
        <f t="shared" si="52"/>
        <v>0</v>
      </c>
      <c r="AE142" s="141">
        <f t="shared" si="52"/>
        <v>0</v>
      </c>
      <c r="AF142" s="141">
        <f t="shared" si="52"/>
        <v>0</v>
      </c>
      <c r="AG142" s="141">
        <f t="shared" si="52"/>
        <v>0</v>
      </c>
      <c r="AH142" s="141">
        <f t="shared" si="52"/>
        <v>0</v>
      </c>
      <c r="AI142" s="141">
        <f t="shared" si="52"/>
        <v>0</v>
      </c>
      <c r="AJ142" s="141">
        <f t="shared" si="52"/>
        <v>0</v>
      </c>
      <c r="AK142" s="141">
        <f t="shared" si="52"/>
        <v>0</v>
      </c>
      <c r="AL142" s="141">
        <f t="shared" si="52"/>
        <v>0</v>
      </c>
      <c r="AM142" s="141">
        <f t="shared" si="52"/>
        <v>0</v>
      </c>
      <c r="AN142" s="141">
        <f t="shared" si="52"/>
        <v>0</v>
      </c>
      <c r="AO142" s="141">
        <f t="shared" si="52"/>
        <v>0</v>
      </c>
      <c r="AP142" s="141">
        <f t="shared" si="52"/>
        <v>0</v>
      </c>
      <c r="AQ142" s="141">
        <f t="shared" si="52"/>
        <v>0</v>
      </c>
      <c r="AR142" s="141">
        <f t="shared" si="52"/>
        <v>0</v>
      </c>
      <c r="AS142" s="141">
        <f t="shared" si="52"/>
        <v>0</v>
      </c>
      <c r="AT142" s="141">
        <f t="shared" si="52"/>
        <v>0</v>
      </c>
      <c r="AU142" s="141">
        <f t="shared" si="52"/>
        <v>1</v>
      </c>
      <c r="AV142" s="141">
        <f t="shared" si="52"/>
        <v>0</v>
      </c>
      <c r="AW142" s="141">
        <f t="shared" si="52"/>
        <v>0</v>
      </c>
      <c r="AX142" s="141">
        <f t="shared" si="52"/>
        <v>0</v>
      </c>
      <c r="AY142" s="141">
        <f t="shared" si="53"/>
        <v>1</v>
      </c>
      <c r="AZ142" s="22" t="s">
        <v>179</v>
      </c>
    </row>
    <row r="143" spans="1:52">
      <c r="A143" s="141" t="s">
        <v>194</v>
      </c>
      <c r="B143" s="141">
        <f t="shared" si="51"/>
        <v>0</v>
      </c>
      <c r="C143" s="141">
        <f t="shared" si="51"/>
        <v>0</v>
      </c>
      <c r="D143" s="141">
        <f t="shared" si="51"/>
        <v>0</v>
      </c>
      <c r="E143" s="141">
        <f t="shared" si="51"/>
        <v>0</v>
      </c>
      <c r="F143" s="141">
        <f t="shared" si="51"/>
        <v>0</v>
      </c>
      <c r="G143" s="141">
        <f t="shared" si="51"/>
        <v>0</v>
      </c>
      <c r="H143" s="141">
        <f t="shared" si="51"/>
        <v>1</v>
      </c>
      <c r="I143" s="141">
        <f t="shared" si="51"/>
        <v>0</v>
      </c>
      <c r="J143" s="141">
        <f t="shared" si="51"/>
        <v>0</v>
      </c>
      <c r="K143" s="141">
        <f>IF(IFERROR(FIND($A$136,#REF!,1),0)=0,0,1)</f>
        <v>0</v>
      </c>
      <c r="L143" s="141">
        <f t="shared" si="51"/>
        <v>0</v>
      </c>
      <c r="M143" s="141">
        <f t="shared" si="51"/>
        <v>0</v>
      </c>
      <c r="N143" s="141">
        <f t="shared" si="51"/>
        <v>0</v>
      </c>
      <c r="O143" s="141">
        <f t="shared" si="51"/>
        <v>1</v>
      </c>
      <c r="P143" s="141">
        <f t="shared" si="51"/>
        <v>1</v>
      </c>
      <c r="Q143" s="141">
        <f t="shared" si="51"/>
        <v>0</v>
      </c>
      <c r="R143" s="141">
        <f t="shared" si="51"/>
        <v>0</v>
      </c>
      <c r="S143" s="141">
        <f t="shared" si="51"/>
        <v>1</v>
      </c>
      <c r="T143" s="141">
        <f t="shared" si="51"/>
        <v>1</v>
      </c>
      <c r="U143" s="141">
        <f t="shared" si="51"/>
        <v>0</v>
      </c>
      <c r="V143" s="141">
        <f t="shared" si="51"/>
        <v>1</v>
      </c>
      <c r="W143" s="141">
        <f t="shared" si="51"/>
        <v>1</v>
      </c>
      <c r="X143" s="141">
        <f t="shared" si="51"/>
        <v>1</v>
      </c>
      <c r="Y143" s="141">
        <f t="shared" si="51"/>
        <v>0</v>
      </c>
      <c r="AA143" s="141">
        <f t="shared" si="52"/>
        <v>0</v>
      </c>
      <c r="AB143" s="141">
        <f t="shared" si="52"/>
        <v>0</v>
      </c>
      <c r="AC143" s="141">
        <f t="shared" si="52"/>
        <v>0</v>
      </c>
      <c r="AD143" s="141">
        <f t="shared" si="52"/>
        <v>0</v>
      </c>
      <c r="AE143" s="141">
        <f t="shared" si="52"/>
        <v>0</v>
      </c>
      <c r="AF143" s="141">
        <f t="shared" si="52"/>
        <v>0</v>
      </c>
      <c r="AG143" s="141">
        <f t="shared" si="52"/>
        <v>1</v>
      </c>
      <c r="AH143" s="141">
        <f t="shared" si="52"/>
        <v>0</v>
      </c>
      <c r="AI143" s="141">
        <f t="shared" si="52"/>
        <v>0</v>
      </c>
      <c r="AJ143" s="141">
        <f t="shared" si="52"/>
        <v>0</v>
      </c>
      <c r="AK143" s="141">
        <f t="shared" si="52"/>
        <v>0</v>
      </c>
      <c r="AL143" s="141">
        <f t="shared" si="52"/>
        <v>0</v>
      </c>
      <c r="AM143" s="141">
        <f t="shared" si="52"/>
        <v>0</v>
      </c>
      <c r="AN143" s="141">
        <f t="shared" si="52"/>
        <v>1</v>
      </c>
      <c r="AO143" s="141">
        <f t="shared" si="52"/>
        <v>1</v>
      </c>
      <c r="AP143" s="141">
        <f t="shared" si="52"/>
        <v>0</v>
      </c>
      <c r="AQ143" s="141">
        <f t="shared" si="52"/>
        <v>0</v>
      </c>
      <c r="AR143" s="141">
        <f t="shared" si="52"/>
        <v>1</v>
      </c>
      <c r="AS143" s="141">
        <f t="shared" si="52"/>
        <v>1</v>
      </c>
      <c r="AT143" s="141">
        <f t="shared" si="52"/>
        <v>0</v>
      </c>
      <c r="AU143" s="141">
        <f t="shared" si="52"/>
        <v>1</v>
      </c>
      <c r="AV143" s="141">
        <f t="shared" si="52"/>
        <v>1</v>
      </c>
      <c r="AW143" s="141">
        <f t="shared" si="52"/>
        <v>1</v>
      </c>
      <c r="AX143" s="141">
        <f t="shared" si="52"/>
        <v>0</v>
      </c>
      <c r="AY143" s="141">
        <f t="shared" si="53"/>
        <v>8</v>
      </c>
      <c r="AZ143" s="22" t="s">
        <v>179</v>
      </c>
    </row>
    <row r="144" spans="1:52">
      <c r="A144" s="141" t="s">
        <v>195</v>
      </c>
      <c r="B144" s="141">
        <f t="shared" si="51"/>
        <v>0</v>
      </c>
      <c r="C144" s="141">
        <f t="shared" si="51"/>
        <v>0</v>
      </c>
      <c r="D144" s="141">
        <f t="shared" si="51"/>
        <v>0</v>
      </c>
      <c r="E144" s="141">
        <f t="shared" si="51"/>
        <v>0</v>
      </c>
      <c r="F144" s="141">
        <f t="shared" si="51"/>
        <v>0</v>
      </c>
      <c r="G144" s="141">
        <f t="shared" si="51"/>
        <v>0</v>
      </c>
      <c r="H144" s="141">
        <f t="shared" si="51"/>
        <v>0</v>
      </c>
      <c r="I144" s="141">
        <f t="shared" si="51"/>
        <v>0</v>
      </c>
      <c r="J144" s="141">
        <f t="shared" si="51"/>
        <v>1</v>
      </c>
      <c r="K144" s="141">
        <f t="shared" si="51"/>
        <v>1</v>
      </c>
      <c r="L144" s="141">
        <f t="shared" si="51"/>
        <v>0</v>
      </c>
      <c r="M144" s="141">
        <f t="shared" si="51"/>
        <v>0</v>
      </c>
      <c r="N144" s="141">
        <f t="shared" si="51"/>
        <v>0</v>
      </c>
      <c r="O144" s="141">
        <f t="shared" si="51"/>
        <v>1</v>
      </c>
      <c r="P144" s="141">
        <f t="shared" si="51"/>
        <v>0</v>
      </c>
      <c r="Q144" s="141">
        <f t="shared" si="51"/>
        <v>0</v>
      </c>
      <c r="R144" s="141">
        <f t="shared" si="51"/>
        <v>1</v>
      </c>
      <c r="S144" s="141">
        <f t="shared" si="51"/>
        <v>1</v>
      </c>
      <c r="T144" s="141">
        <f t="shared" si="51"/>
        <v>0</v>
      </c>
      <c r="U144" s="141">
        <f t="shared" si="51"/>
        <v>1</v>
      </c>
      <c r="V144" s="141">
        <f t="shared" si="51"/>
        <v>1</v>
      </c>
      <c r="W144" s="141">
        <f t="shared" si="51"/>
        <v>1</v>
      </c>
      <c r="X144" s="141">
        <f t="shared" si="51"/>
        <v>1</v>
      </c>
      <c r="Y144" s="141">
        <f t="shared" si="51"/>
        <v>0</v>
      </c>
      <c r="AA144" s="141">
        <f t="shared" si="52"/>
        <v>0</v>
      </c>
      <c r="AB144" s="141">
        <f t="shared" si="52"/>
        <v>0</v>
      </c>
      <c r="AC144" s="141">
        <f t="shared" si="52"/>
        <v>0</v>
      </c>
      <c r="AD144" s="141">
        <f t="shared" si="52"/>
        <v>0</v>
      </c>
      <c r="AE144" s="141">
        <f t="shared" si="52"/>
        <v>0</v>
      </c>
      <c r="AF144" s="141">
        <f t="shared" si="52"/>
        <v>0</v>
      </c>
      <c r="AG144" s="141">
        <f t="shared" si="52"/>
        <v>0</v>
      </c>
      <c r="AH144" s="141">
        <f t="shared" si="52"/>
        <v>0</v>
      </c>
      <c r="AI144" s="141">
        <f t="shared" si="52"/>
        <v>0.5</v>
      </c>
      <c r="AJ144" s="141">
        <f t="shared" si="52"/>
        <v>1</v>
      </c>
      <c r="AK144" s="141">
        <f t="shared" si="52"/>
        <v>0</v>
      </c>
      <c r="AL144" s="141">
        <f t="shared" si="52"/>
        <v>0</v>
      </c>
      <c r="AM144" s="141">
        <f t="shared" si="52"/>
        <v>0</v>
      </c>
      <c r="AN144" s="141">
        <f t="shared" si="52"/>
        <v>1</v>
      </c>
      <c r="AO144" s="141">
        <f t="shared" si="52"/>
        <v>0</v>
      </c>
      <c r="AP144" s="141">
        <f t="shared" si="52"/>
        <v>0</v>
      </c>
      <c r="AQ144" s="141">
        <f t="shared" si="52"/>
        <v>1</v>
      </c>
      <c r="AR144" s="141">
        <f t="shared" si="52"/>
        <v>1</v>
      </c>
      <c r="AS144" s="141">
        <f t="shared" si="52"/>
        <v>0</v>
      </c>
      <c r="AT144" s="141">
        <f t="shared" si="52"/>
        <v>1</v>
      </c>
      <c r="AU144" s="141">
        <f t="shared" si="52"/>
        <v>1</v>
      </c>
      <c r="AV144" s="141">
        <f t="shared" si="52"/>
        <v>1</v>
      </c>
      <c r="AW144" s="141">
        <f t="shared" si="52"/>
        <v>1</v>
      </c>
      <c r="AX144" s="141">
        <f t="shared" si="52"/>
        <v>0</v>
      </c>
      <c r="AY144" s="141">
        <f t="shared" si="53"/>
        <v>8.5</v>
      </c>
      <c r="AZ144" s="22" t="s">
        <v>179</v>
      </c>
    </row>
    <row r="145" spans="1:52">
      <c r="A145" s="141" t="s">
        <v>196</v>
      </c>
      <c r="B145" s="141">
        <f t="shared" si="51"/>
        <v>1</v>
      </c>
      <c r="C145" s="141">
        <f t="shared" si="51"/>
        <v>0</v>
      </c>
      <c r="D145" s="141">
        <f t="shared" si="51"/>
        <v>0</v>
      </c>
      <c r="E145" s="141">
        <f t="shared" si="51"/>
        <v>0</v>
      </c>
      <c r="F145" s="141">
        <f t="shared" si="51"/>
        <v>0</v>
      </c>
      <c r="G145" s="141">
        <f t="shared" si="51"/>
        <v>0</v>
      </c>
      <c r="H145" s="141">
        <f t="shared" si="51"/>
        <v>0</v>
      </c>
      <c r="I145" s="141">
        <f t="shared" si="51"/>
        <v>0</v>
      </c>
      <c r="J145" s="141">
        <f>IF(IFERROR(FIND($A$136,K11,1),0)=0,0,1)</f>
        <v>0</v>
      </c>
      <c r="K145" s="141">
        <f t="shared" si="51"/>
        <v>0</v>
      </c>
      <c r="L145" s="141">
        <f t="shared" si="51"/>
        <v>1</v>
      </c>
      <c r="M145" s="141">
        <f t="shared" si="51"/>
        <v>1</v>
      </c>
      <c r="N145" s="141">
        <f t="shared" si="51"/>
        <v>1</v>
      </c>
      <c r="O145" s="141">
        <f t="shared" si="51"/>
        <v>1</v>
      </c>
      <c r="P145" s="141">
        <f t="shared" si="51"/>
        <v>1</v>
      </c>
      <c r="Q145" s="141">
        <f t="shared" si="51"/>
        <v>1</v>
      </c>
      <c r="R145" s="141">
        <f t="shared" si="51"/>
        <v>1</v>
      </c>
      <c r="S145" s="141">
        <f t="shared" si="51"/>
        <v>1</v>
      </c>
      <c r="T145" s="141">
        <f t="shared" si="51"/>
        <v>0</v>
      </c>
      <c r="U145" s="141">
        <f t="shared" si="51"/>
        <v>1</v>
      </c>
      <c r="V145" s="141">
        <f t="shared" si="51"/>
        <v>1</v>
      </c>
      <c r="W145" s="141">
        <f t="shared" si="51"/>
        <v>0</v>
      </c>
      <c r="X145" s="141">
        <f t="shared" si="51"/>
        <v>1</v>
      </c>
      <c r="Y145" s="141">
        <f t="shared" si="51"/>
        <v>0</v>
      </c>
      <c r="AA145" s="141">
        <f t="shared" si="52"/>
        <v>1</v>
      </c>
      <c r="AB145" s="141">
        <f t="shared" si="52"/>
        <v>0</v>
      </c>
      <c r="AC145" s="141">
        <f t="shared" si="52"/>
        <v>0</v>
      </c>
      <c r="AD145" s="141">
        <f t="shared" si="52"/>
        <v>0</v>
      </c>
      <c r="AE145" s="141">
        <f t="shared" si="52"/>
        <v>0</v>
      </c>
      <c r="AF145" s="141">
        <f t="shared" si="52"/>
        <v>0</v>
      </c>
      <c r="AG145" s="141">
        <f t="shared" si="52"/>
        <v>0</v>
      </c>
      <c r="AH145" s="141">
        <f t="shared" si="52"/>
        <v>0</v>
      </c>
      <c r="AI145" s="141">
        <f t="shared" si="52"/>
        <v>0</v>
      </c>
      <c r="AJ145" s="141">
        <f t="shared" si="52"/>
        <v>0</v>
      </c>
      <c r="AK145" s="141">
        <f t="shared" si="52"/>
        <v>1</v>
      </c>
      <c r="AL145" s="141">
        <f t="shared" si="52"/>
        <v>1</v>
      </c>
      <c r="AM145" s="141">
        <f t="shared" si="52"/>
        <v>1</v>
      </c>
      <c r="AN145" s="141">
        <f t="shared" si="52"/>
        <v>1</v>
      </c>
      <c r="AO145" s="141">
        <f t="shared" si="52"/>
        <v>1</v>
      </c>
      <c r="AP145" s="141">
        <f t="shared" si="52"/>
        <v>0.5</v>
      </c>
      <c r="AQ145" s="141">
        <f t="shared" si="52"/>
        <v>0.5</v>
      </c>
      <c r="AR145" s="141">
        <f t="shared" si="52"/>
        <v>1</v>
      </c>
      <c r="AS145" s="141">
        <f t="shared" si="52"/>
        <v>0</v>
      </c>
      <c r="AT145" s="141">
        <f t="shared" si="52"/>
        <v>1</v>
      </c>
      <c r="AU145" s="141">
        <f t="shared" si="52"/>
        <v>1</v>
      </c>
      <c r="AV145" s="141">
        <f t="shared" si="52"/>
        <v>0</v>
      </c>
      <c r="AW145" s="141">
        <f t="shared" si="52"/>
        <v>1</v>
      </c>
      <c r="AX145" s="141">
        <f t="shared" si="52"/>
        <v>0</v>
      </c>
      <c r="AY145" s="141">
        <f t="shared" si="53"/>
        <v>11</v>
      </c>
      <c r="AZ145" s="22" t="s">
        <v>179</v>
      </c>
    </row>
    <row r="146" spans="1:52">
      <c r="A146" s="141" t="s">
        <v>197</v>
      </c>
      <c r="B146" s="141">
        <f t="shared" si="51"/>
        <v>0</v>
      </c>
      <c r="C146" s="141">
        <f t="shared" si="51"/>
        <v>0</v>
      </c>
      <c r="D146" s="141">
        <f t="shared" si="51"/>
        <v>0</v>
      </c>
      <c r="E146" s="141">
        <f t="shared" si="51"/>
        <v>0</v>
      </c>
      <c r="F146" s="141">
        <f t="shared" si="51"/>
        <v>0</v>
      </c>
      <c r="G146" s="141">
        <f t="shared" si="51"/>
        <v>0</v>
      </c>
      <c r="H146" s="141">
        <f t="shared" si="51"/>
        <v>0</v>
      </c>
      <c r="I146" s="141">
        <f t="shared" si="51"/>
        <v>1</v>
      </c>
      <c r="J146" s="141">
        <f t="shared" si="51"/>
        <v>1</v>
      </c>
      <c r="K146" s="141">
        <f t="shared" si="51"/>
        <v>1</v>
      </c>
      <c r="L146" s="141">
        <f t="shared" si="51"/>
        <v>0</v>
      </c>
      <c r="M146" s="141">
        <f t="shared" si="51"/>
        <v>0</v>
      </c>
      <c r="N146" s="141">
        <f t="shared" si="51"/>
        <v>1</v>
      </c>
      <c r="O146" s="141">
        <f t="shared" si="51"/>
        <v>1</v>
      </c>
      <c r="P146" s="141">
        <f t="shared" si="51"/>
        <v>1</v>
      </c>
      <c r="Q146" s="141">
        <f t="shared" si="51"/>
        <v>1</v>
      </c>
      <c r="R146" s="141">
        <f t="shared" si="51"/>
        <v>1</v>
      </c>
      <c r="S146" s="141">
        <f t="shared" si="51"/>
        <v>0</v>
      </c>
      <c r="T146" s="141">
        <f t="shared" si="51"/>
        <v>0</v>
      </c>
      <c r="U146" s="141">
        <f t="shared" si="51"/>
        <v>1</v>
      </c>
      <c r="V146" s="141">
        <f t="shared" si="51"/>
        <v>1</v>
      </c>
      <c r="W146" s="141">
        <f t="shared" si="51"/>
        <v>1</v>
      </c>
      <c r="X146" s="141">
        <f t="shared" si="51"/>
        <v>0</v>
      </c>
      <c r="Y146" s="141">
        <f t="shared" si="51"/>
        <v>1</v>
      </c>
      <c r="AA146" s="141">
        <f t="shared" si="52"/>
        <v>0</v>
      </c>
      <c r="AB146" s="141">
        <f t="shared" si="52"/>
        <v>0</v>
      </c>
      <c r="AC146" s="141">
        <f t="shared" si="52"/>
        <v>0</v>
      </c>
      <c r="AD146" s="141">
        <f t="shared" si="52"/>
        <v>0</v>
      </c>
      <c r="AE146" s="141">
        <f t="shared" si="52"/>
        <v>0</v>
      </c>
      <c r="AF146" s="141">
        <f t="shared" si="52"/>
        <v>0</v>
      </c>
      <c r="AG146" s="141">
        <f t="shared" si="52"/>
        <v>0</v>
      </c>
      <c r="AH146" s="141">
        <f t="shared" si="52"/>
        <v>1</v>
      </c>
      <c r="AI146" s="141">
        <f t="shared" si="52"/>
        <v>1</v>
      </c>
      <c r="AJ146" s="141">
        <f t="shared" si="52"/>
        <v>1</v>
      </c>
      <c r="AK146" s="141">
        <f t="shared" si="52"/>
        <v>0</v>
      </c>
      <c r="AL146" s="141">
        <f t="shared" si="52"/>
        <v>0</v>
      </c>
      <c r="AM146" s="141">
        <f t="shared" si="52"/>
        <v>1</v>
      </c>
      <c r="AN146" s="141">
        <f t="shared" si="52"/>
        <v>1</v>
      </c>
      <c r="AO146" s="141">
        <f t="shared" si="52"/>
        <v>1</v>
      </c>
      <c r="AP146" s="141">
        <f t="shared" si="52"/>
        <v>1</v>
      </c>
      <c r="AQ146" s="141">
        <f t="shared" si="52"/>
        <v>1</v>
      </c>
      <c r="AR146" s="141">
        <f t="shared" si="52"/>
        <v>0</v>
      </c>
      <c r="AS146" s="141">
        <f t="shared" si="52"/>
        <v>0</v>
      </c>
      <c r="AT146" s="141">
        <f t="shared" si="52"/>
        <v>1</v>
      </c>
      <c r="AU146" s="141">
        <f t="shared" si="52"/>
        <v>1</v>
      </c>
      <c r="AV146" s="141">
        <f t="shared" si="52"/>
        <v>0.5</v>
      </c>
      <c r="AW146" s="141">
        <f t="shared" si="52"/>
        <v>0</v>
      </c>
      <c r="AX146" s="141">
        <f t="shared" si="52"/>
        <v>1</v>
      </c>
      <c r="AY146" s="141">
        <f t="shared" si="53"/>
        <v>11.5</v>
      </c>
      <c r="AZ146" s="22" t="s">
        <v>179</v>
      </c>
    </row>
    <row r="147" spans="1:52">
      <c r="A147" s="141" t="s">
        <v>198</v>
      </c>
      <c r="B147" s="141">
        <f t="shared" si="51"/>
        <v>0</v>
      </c>
      <c r="C147" s="141">
        <f t="shared" si="51"/>
        <v>1</v>
      </c>
      <c r="D147" s="141">
        <f t="shared" si="51"/>
        <v>0</v>
      </c>
      <c r="E147" s="141">
        <f t="shared" si="51"/>
        <v>0</v>
      </c>
      <c r="F147" s="141">
        <f t="shared" si="51"/>
        <v>0</v>
      </c>
      <c r="G147" s="141">
        <f t="shared" si="51"/>
        <v>0</v>
      </c>
      <c r="H147" s="141">
        <f t="shared" si="51"/>
        <v>1</v>
      </c>
      <c r="I147" s="141">
        <f t="shared" si="51"/>
        <v>1</v>
      </c>
      <c r="J147" s="141">
        <f t="shared" si="51"/>
        <v>1</v>
      </c>
      <c r="K147" s="141">
        <f t="shared" si="51"/>
        <v>1</v>
      </c>
      <c r="L147" s="141">
        <f t="shared" si="51"/>
        <v>0</v>
      </c>
      <c r="M147" s="141">
        <f t="shared" si="51"/>
        <v>1</v>
      </c>
      <c r="N147" s="141">
        <f t="shared" si="51"/>
        <v>1</v>
      </c>
      <c r="O147" s="141">
        <f t="shared" si="51"/>
        <v>1</v>
      </c>
      <c r="P147" s="141">
        <f t="shared" si="51"/>
        <v>1</v>
      </c>
      <c r="Q147" s="141">
        <f t="shared" ref="Q147:Y147" si="54">IF(IFERROR(FIND($A$136,Q15,1),0)=0,0,1)</f>
        <v>1</v>
      </c>
      <c r="R147" s="141">
        <f t="shared" si="54"/>
        <v>0</v>
      </c>
      <c r="S147" s="141">
        <f t="shared" si="54"/>
        <v>1</v>
      </c>
      <c r="T147" s="141">
        <f t="shared" si="54"/>
        <v>1</v>
      </c>
      <c r="U147" s="141">
        <f t="shared" si="54"/>
        <v>1</v>
      </c>
      <c r="V147" s="141">
        <f t="shared" si="54"/>
        <v>1</v>
      </c>
      <c r="W147" s="141">
        <f t="shared" si="54"/>
        <v>1</v>
      </c>
      <c r="X147" s="141">
        <f t="shared" si="54"/>
        <v>0</v>
      </c>
      <c r="Y147" s="141">
        <f t="shared" si="54"/>
        <v>1</v>
      </c>
      <c r="AA147" s="141">
        <f t="shared" si="52"/>
        <v>0</v>
      </c>
      <c r="AB147" s="141">
        <f t="shared" si="52"/>
        <v>1</v>
      </c>
      <c r="AC147" s="141">
        <f t="shared" si="52"/>
        <v>0</v>
      </c>
      <c r="AD147" s="141">
        <f t="shared" si="52"/>
        <v>0</v>
      </c>
      <c r="AE147" s="141">
        <f t="shared" si="52"/>
        <v>0</v>
      </c>
      <c r="AF147" s="141">
        <f t="shared" si="52"/>
        <v>0</v>
      </c>
      <c r="AG147" s="141">
        <f t="shared" si="52"/>
        <v>1</v>
      </c>
      <c r="AH147" s="141">
        <f t="shared" si="52"/>
        <v>1</v>
      </c>
      <c r="AI147" s="141">
        <f t="shared" si="52"/>
        <v>1</v>
      </c>
      <c r="AJ147" s="141">
        <f t="shared" si="52"/>
        <v>1</v>
      </c>
      <c r="AK147" s="141">
        <f t="shared" si="52"/>
        <v>0</v>
      </c>
      <c r="AL147" s="141">
        <f t="shared" si="52"/>
        <v>1</v>
      </c>
      <c r="AM147" s="141">
        <f t="shared" si="52"/>
        <v>1</v>
      </c>
      <c r="AN147" s="141">
        <f t="shared" si="52"/>
        <v>0.5</v>
      </c>
      <c r="AO147" s="141">
        <f t="shared" si="52"/>
        <v>1</v>
      </c>
      <c r="AP147" s="141">
        <f t="shared" ref="AP147:AX162" si="55">IF(Q147=0,0,Q147/AP15)</f>
        <v>1</v>
      </c>
      <c r="AQ147" s="141">
        <f t="shared" si="55"/>
        <v>0</v>
      </c>
      <c r="AR147" s="141">
        <f t="shared" si="55"/>
        <v>1</v>
      </c>
      <c r="AS147" s="141">
        <f t="shared" si="55"/>
        <v>1</v>
      </c>
      <c r="AT147" s="141">
        <f t="shared" si="55"/>
        <v>0.5</v>
      </c>
      <c r="AU147" s="141">
        <f t="shared" si="55"/>
        <v>1</v>
      </c>
      <c r="AV147" s="141">
        <f t="shared" si="55"/>
        <v>1</v>
      </c>
      <c r="AW147" s="141">
        <f t="shared" si="55"/>
        <v>0</v>
      </c>
      <c r="AX147" s="141">
        <f t="shared" si="55"/>
        <v>1</v>
      </c>
      <c r="AY147" s="141">
        <f t="shared" si="53"/>
        <v>15</v>
      </c>
      <c r="AZ147" s="22" t="s">
        <v>179</v>
      </c>
    </row>
    <row r="148" spans="1:52">
      <c r="A148" s="141" t="s">
        <v>199</v>
      </c>
      <c r="B148" s="141">
        <f t="shared" ref="B148:Y158" si="56">IF(IFERROR(FIND($A$136,B16,1),0)=0,0,1)</f>
        <v>0</v>
      </c>
      <c r="C148" s="141">
        <f t="shared" si="56"/>
        <v>1</v>
      </c>
      <c r="D148" s="141">
        <f t="shared" si="56"/>
        <v>1</v>
      </c>
      <c r="E148" s="141">
        <f t="shared" si="56"/>
        <v>0</v>
      </c>
      <c r="F148" s="141">
        <f t="shared" si="56"/>
        <v>0</v>
      </c>
      <c r="G148" s="141">
        <f t="shared" si="56"/>
        <v>0</v>
      </c>
      <c r="H148" s="141">
        <f t="shared" si="56"/>
        <v>0</v>
      </c>
      <c r="I148" s="141">
        <f t="shared" si="56"/>
        <v>0</v>
      </c>
      <c r="J148" s="141">
        <f t="shared" si="56"/>
        <v>0</v>
      </c>
      <c r="K148" s="141">
        <f t="shared" si="56"/>
        <v>0</v>
      </c>
      <c r="L148" s="141">
        <f t="shared" si="56"/>
        <v>0</v>
      </c>
      <c r="M148" s="141">
        <f t="shared" si="56"/>
        <v>0</v>
      </c>
      <c r="N148" s="141">
        <f t="shared" si="56"/>
        <v>0</v>
      </c>
      <c r="O148" s="141">
        <f t="shared" si="56"/>
        <v>0</v>
      </c>
      <c r="P148" s="141">
        <f t="shared" si="56"/>
        <v>0</v>
      </c>
      <c r="Q148" s="141">
        <f t="shared" si="56"/>
        <v>0</v>
      </c>
      <c r="R148" s="141">
        <f t="shared" si="56"/>
        <v>0</v>
      </c>
      <c r="S148" s="141">
        <f t="shared" si="56"/>
        <v>0</v>
      </c>
      <c r="T148" s="141">
        <f t="shared" si="56"/>
        <v>0</v>
      </c>
      <c r="U148" s="141">
        <f t="shared" si="56"/>
        <v>1</v>
      </c>
      <c r="V148" s="141">
        <f t="shared" si="56"/>
        <v>1</v>
      </c>
      <c r="W148" s="141">
        <f t="shared" si="56"/>
        <v>1</v>
      </c>
      <c r="X148" s="141">
        <f t="shared" si="56"/>
        <v>0</v>
      </c>
      <c r="Y148" s="141">
        <f t="shared" si="56"/>
        <v>0</v>
      </c>
      <c r="AA148" s="141">
        <f t="shared" ref="AA148:AP163" si="57">IF(B148=0,0,B148/AA16)</f>
        <v>0</v>
      </c>
      <c r="AB148" s="141">
        <f t="shared" si="57"/>
        <v>0.5</v>
      </c>
      <c r="AC148" s="141">
        <f t="shared" si="57"/>
        <v>1</v>
      </c>
      <c r="AD148" s="141">
        <f t="shared" si="57"/>
        <v>0</v>
      </c>
      <c r="AE148" s="141">
        <f t="shared" si="57"/>
        <v>0</v>
      </c>
      <c r="AF148" s="141">
        <f t="shared" si="57"/>
        <v>0</v>
      </c>
      <c r="AG148" s="141">
        <f t="shared" si="57"/>
        <v>0</v>
      </c>
      <c r="AH148" s="141">
        <f t="shared" si="57"/>
        <v>0</v>
      </c>
      <c r="AI148" s="141">
        <f t="shared" si="57"/>
        <v>0</v>
      </c>
      <c r="AJ148" s="141">
        <f t="shared" si="57"/>
        <v>0</v>
      </c>
      <c r="AK148" s="141">
        <f t="shared" si="57"/>
        <v>0</v>
      </c>
      <c r="AL148" s="141">
        <f t="shared" si="57"/>
        <v>0</v>
      </c>
      <c r="AM148" s="141">
        <f t="shared" si="57"/>
        <v>0</v>
      </c>
      <c r="AN148" s="141">
        <f t="shared" si="57"/>
        <v>0</v>
      </c>
      <c r="AO148" s="141">
        <f t="shared" si="57"/>
        <v>0</v>
      </c>
      <c r="AP148" s="141">
        <f t="shared" si="55"/>
        <v>0</v>
      </c>
      <c r="AQ148" s="141">
        <f t="shared" si="55"/>
        <v>0</v>
      </c>
      <c r="AR148" s="141">
        <f t="shared" si="55"/>
        <v>0</v>
      </c>
      <c r="AS148" s="141">
        <f t="shared" si="55"/>
        <v>0</v>
      </c>
      <c r="AT148" s="141">
        <f t="shared" si="55"/>
        <v>1</v>
      </c>
      <c r="AU148" s="141">
        <f t="shared" si="55"/>
        <v>1</v>
      </c>
      <c r="AV148" s="141">
        <f t="shared" si="55"/>
        <v>1</v>
      </c>
      <c r="AW148" s="141">
        <f t="shared" si="55"/>
        <v>0</v>
      </c>
      <c r="AX148" s="141">
        <f t="shared" si="55"/>
        <v>0</v>
      </c>
      <c r="AY148" s="141">
        <f t="shared" si="53"/>
        <v>4.5</v>
      </c>
      <c r="AZ148" s="22" t="s">
        <v>179</v>
      </c>
    </row>
    <row r="149" spans="1:52">
      <c r="A149" s="141" t="s">
        <v>200</v>
      </c>
      <c r="B149" s="141">
        <f t="shared" si="56"/>
        <v>0</v>
      </c>
      <c r="C149" s="141">
        <f t="shared" si="56"/>
        <v>0</v>
      </c>
      <c r="D149" s="141">
        <f t="shared" si="56"/>
        <v>0</v>
      </c>
      <c r="E149" s="141">
        <f t="shared" si="56"/>
        <v>0</v>
      </c>
      <c r="F149" s="141">
        <f t="shared" si="56"/>
        <v>0</v>
      </c>
      <c r="G149" s="141">
        <f t="shared" si="56"/>
        <v>0</v>
      </c>
      <c r="H149" s="141">
        <f t="shared" si="56"/>
        <v>0</v>
      </c>
      <c r="I149" s="141">
        <f t="shared" si="56"/>
        <v>0</v>
      </c>
      <c r="J149" s="141">
        <f t="shared" si="56"/>
        <v>0</v>
      </c>
      <c r="K149" s="141">
        <f t="shared" si="56"/>
        <v>0</v>
      </c>
      <c r="L149" s="141">
        <f t="shared" si="56"/>
        <v>0</v>
      </c>
      <c r="M149" s="141">
        <f t="shared" si="56"/>
        <v>0</v>
      </c>
      <c r="N149" s="141">
        <f t="shared" si="56"/>
        <v>0</v>
      </c>
      <c r="O149" s="141">
        <f t="shared" si="56"/>
        <v>0</v>
      </c>
      <c r="P149" s="141">
        <f t="shared" si="56"/>
        <v>0</v>
      </c>
      <c r="Q149" s="141">
        <f t="shared" si="56"/>
        <v>0</v>
      </c>
      <c r="R149" s="141">
        <f t="shared" si="56"/>
        <v>0</v>
      </c>
      <c r="S149" s="141">
        <f t="shared" si="56"/>
        <v>0</v>
      </c>
      <c r="T149" s="141">
        <f t="shared" si="56"/>
        <v>1</v>
      </c>
      <c r="U149" s="141">
        <f t="shared" si="56"/>
        <v>1</v>
      </c>
      <c r="V149" s="141">
        <f t="shared" si="56"/>
        <v>1</v>
      </c>
      <c r="W149" s="141">
        <f t="shared" si="56"/>
        <v>1</v>
      </c>
      <c r="X149" s="141">
        <f t="shared" si="56"/>
        <v>1</v>
      </c>
      <c r="Y149" s="141">
        <f t="shared" si="56"/>
        <v>0</v>
      </c>
      <c r="AA149" s="141">
        <f t="shared" si="57"/>
        <v>0</v>
      </c>
      <c r="AB149" s="141">
        <f t="shared" si="57"/>
        <v>0</v>
      </c>
      <c r="AC149" s="141">
        <f t="shared" si="57"/>
        <v>0</v>
      </c>
      <c r="AD149" s="141">
        <f t="shared" si="57"/>
        <v>0</v>
      </c>
      <c r="AE149" s="141">
        <f t="shared" si="57"/>
        <v>0</v>
      </c>
      <c r="AF149" s="141">
        <f t="shared" si="57"/>
        <v>0</v>
      </c>
      <c r="AG149" s="141">
        <f t="shared" si="57"/>
        <v>0</v>
      </c>
      <c r="AH149" s="141">
        <f t="shared" si="57"/>
        <v>0</v>
      </c>
      <c r="AI149" s="141">
        <f t="shared" si="57"/>
        <v>0</v>
      </c>
      <c r="AJ149" s="141">
        <f t="shared" si="57"/>
        <v>0</v>
      </c>
      <c r="AK149" s="141">
        <f t="shared" si="57"/>
        <v>0</v>
      </c>
      <c r="AL149" s="141">
        <f t="shared" si="57"/>
        <v>0</v>
      </c>
      <c r="AM149" s="141">
        <f t="shared" si="57"/>
        <v>0</v>
      </c>
      <c r="AN149" s="141">
        <f t="shared" si="57"/>
        <v>0</v>
      </c>
      <c r="AO149" s="141">
        <f t="shared" si="57"/>
        <v>0</v>
      </c>
      <c r="AP149" s="141">
        <f t="shared" si="55"/>
        <v>0</v>
      </c>
      <c r="AQ149" s="141">
        <f t="shared" si="55"/>
        <v>0</v>
      </c>
      <c r="AR149" s="141">
        <f t="shared" si="55"/>
        <v>0</v>
      </c>
      <c r="AS149" s="141">
        <f t="shared" si="55"/>
        <v>1</v>
      </c>
      <c r="AT149" s="141">
        <f t="shared" si="55"/>
        <v>0.5</v>
      </c>
      <c r="AU149" s="141">
        <f t="shared" si="55"/>
        <v>1</v>
      </c>
      <c r="AV149" s="141">
        <f t="shared" si="55"/>
        <v>1</v>
      </c>
      <c r="AW149" s="141">
        <f t="shared" si="55"/>
        <v>1</v>
      </c>
      <c r="AX149" s="141">
        <f t="shared" si="55"/>
        <v>0</v>
      </c>
      <c r="AY149" s="141">
        <f t="shared" si="53"/>
        <v>4.5</v>
      </c>
      <c r="AZ149" s="22" t="s">
        <v>179</v>
      </c>
    </row>
    <row r="150" spans="1:52">
      <c r="A150" s="141" t="s">
        <v>201</v>
      </c>
      <c r="B150" s="141">
        <f t="shared" si="56"/>
        <v>0</v>
      </c>
      <c r="C150" s="141">
        <f t="shared" si="56"/>
        <v>0</v>
      </c>
      <c r="D150" s="141">
        <f t="shared" si="56"/>
        <v>0</v>
      </c>
      <c r="E150" s="141">
        <f t="shared" si="56"/>
        <v>0</v>
      </c>
      <c r="F150" s="141">
        <f t="shared" si="56"/>
        <v>0</v>
      </c>
      <c r="G150" s="141">
        <f t="shared" si="56"/>
        <v>0</v>
      </c>
      <c r="H150" s="141">
        <f t="shared" si="56"/>
        <v>1</v>
      </c>
      <c r="I150" s="141">
        <f t="shared" si="56"/>
        <v>1</v>
      </c>
      <c r="J150" s="141">
        <f t="shared" si="56"/>
        <v>1</v>
      </c>
      <c r="K150" s="141">
        <f t="shared" si="56"/>
        <v>1</v>
      </c>
      <c r="L150" s="141">
        <f t="shared" si="56"/>
        <v>1</v>
      </c>
      <c r="M150" s="141">
        <f t="shared" si="56"/>
        <v>0</v>
      </c>
      <c r="N150" s="141">
        <f t="shared" si="56"/>
        <v>0</v>
      </c>
      <c r="O150" s="141">
        <f t="shared" si="56"/>
        <v>0</v>
      </c>
      <c r="P150" s="141">
        <f t="shared" si="56"/>
        <v>0</v>
      </c>
      <c r="Q150" s="141">
        <f t="shared" si="56"/>
        <v>1</v>
      </c>
      <c r="R150" s="141">
        <f t="shared" si="56"/>
        <v>1</v>
      </c>
      <c r="S150" s="141">
        <f t="shared" si="56"/>
        <v>0</v>
      </c>
      <c r="T150" s="141">
        <f t="shared" si="56"/>
        <v>1</v>
      </c>
      <c r="U150" s="141">
        <f t="shared" si="56"/>
        <v>1</v>
      </c>
      <c r="V150" s="141">
        <f t="shared" si="56"/>
        <v>0</v>
      </c>
      <c r="W150" s="141">
        <f t="shared" si="56"/>
        <v>1</v>
      </c>
      <c r="X150" s="141">
        <f t="shared" si="56"/>
        <v>1</v>
      </c>
      <c r="Y150" s="141">
        <f t="shared" si="56"/>
        <v>1</v>
      </c>
      <c r="AA150" s="141">
        <f t="shared" si="57"/>
        <v>0</v>
      </c>
      <c r="AB150" s="141">
        <f t="shared" si="57"/>
        <v>0</v>
      </c>
      <c r="AC150" s="141">
        <f t="shared" si="57"/>
        <v>0</v>
      </c>
      <c r="AD150" s="141">
        <f t="shared" si="57"/>
        <v>0</v>
      </c>
      <c r="AE150" s="141">
        <f t="shared" si="57"/>
        <v>0</v>
      </c>
      <c r="AF150" s="141">
        <f t="shared" si="57"/>
        <v>0</v>
      </c>
      <c r="AG150" s="141">
        <f t="shared" si="57"/>
        <v>1</v>
      </c>
      <c r="AH150" s="141">
        <f t="shared" si="57"/>
        <v>1</v>
      </c>
      <c r="AI150" s="141">
        <f t="shared" si="57"/>
        <v>1</v>
      </c>
      <c r="AJ150" s="141">
        <f t="shared" si="57"/>
        <v>1</v>
      </c>
      <c r="AK150" s="141">
        <f t="shared" si="57"/>
        <v>1</v>
      </c>
      <c r="AL150" s="141">
        <f t="shared" si="57"/>
        <v>0</v>
      </c>
      <c r="AM150" s="141">
        <f t="shared" si="57"/>
        <v>0</v>
      </c>
      <c r="AN150" s="141">
        <f t="shared" si="57"/>
        <v>0</v>
      </c>
      <c r="AO150" s="141">
        <f t="shared" si="57"/>
        <v>0</v>
      </c>
      <c r="AP150" s="141">
        <f t="shared" si="55"/>
        <v>1</v>
      </c>
      <c r="AQ150" s="141">
        <f t="shared" si="55"/>
        <v>1</v>
      </c>
      <c r="AR150" s="141">
        <f t="shared" si="55"/>
        <v>0</v>
      </c>
      <c r="AS150" s="141">
        <f t="shared" si="55"/>
        <v>1</v>
      </c>
      <c r="AT150" s="141">
        <f t="shared" si="55"/>
        <v>1</v>
      </c>
      <c r="AU150" s="141">
        <f t="shared" si="55"/>
        <v>0</v>
      </c>
      <c r="AV150" s="141">
        <f t="shared" si="55"/>
        <v>0.5</v>
      </c>
      <c r="AW150" s="141">
        <f t="shared" si="55"/>
        <v>1</v>
      </c>
      <c r="AX150" s="141">
        <f t="shared" si="55"/>
        <v>1</v>
      </c>
      <c r="AY150" s="141">
        <f t="shared" si="53"/>
        <v>11.5</v>
      </c>
      <c r="AZ150" s="22" t="s">
        <v>179</v>
      </c>
    </row>
    <row r="151" spans="1:52">
      <c r="A151" s="141" t="s">
        <v>202</v>
      </c>
      <c r="B151" s="141">
        <f t="shared" si="56"/>
        <v>0</v>
      </c>
      <c r="C151" s="141">
        <f t="shared" si="56"/>
        <v>0</v>
      </c>
      <c r="D151" s="141">
        <f t="shared" si="56"/>
        <v>0</v>
      </c>
      <c r="E151" s="141">
        <f t="shared" si="56"/>
        <v>0</v>
      </c>
      <c r="F151" s="141">
        <f t="shared" si="56"/>
        <v>0</v>
      </c>
      <c r="G151" s="141">
        <f t="shared" si="56"/>
        <v>0</v>
      </c>
      <c r="H151" s="141">
        <f t="shared" si="56"/>
        <v>1</v>
      </c>
      <c r="I151" s="141">
        <f t="shared" si="56"/>
        <v>1</v>
      </c>
      <c r="J151" s="141">
        <f t="shared" si="56"/>
        <v>1</v>
      </c>
      <c r="K151" s="141">
        <f t="shared" si="56"/>
        <v>1</v>
      </c>
      <c r="L151" s="141">
        <f t="shared" si="56"/>
        <v>1</v>
      </c>
      <c r="M151" s="141">
        <f t="shared" si="56"/>
        <v>1</v>
      </c>
      <c r="N151" s="141">
        <f t="shared" si="56"/>
        <v>0</v>
      </c>
      <c r="O151" s="141">
        <f t="shared" si="56"/>
        <v>1</v>
      </c>
      <c r="P151" s="141">
        <f t="shared" si="56"/>
        <v>1</v>
      </c>
      <c r="Q151" s="141">
        <f t="shared" si="56"/>
        <v>1</v>
      </c>
      <c r="R151" s="141">
        <f t="shared" si="56"/>
        <v>1</v>
      </c>
      <c r="S151" s="141">
        <f t="shared" si="56"/>
        <v>1</v>
      </c>
      <c r="T151" s="141">
        <f t="shared" si="56"/>
        <v>1</v>
      </c>
      <c r="U151" s="141">
        <f t="shared" si="56"/>
        <v>1</v>
      </c>
      <c r="V151" s="141">
        <f t="shared" si="56"/>
        <v>1</v>
      </c>
      <c r="W151" s="141">
        <f t="shared" si="56"/>
        <v>0</v>
      </c>
      <c r="X151" s="141">
        <f t="shared" si="56"/>
        <v>1</v>
      </c>
      <c r="Y151" s="141">
        <f t="shared" si="56"/>
        <v>1</v>
      </c>
      <c r="AA151" s="141">
        <f t="shared" si="57"/>
        <v>0</v>
      </c>
      <c r="AB151" s="141">
        <f t="shared" si="57"/>
        <v>0</v>
      </c>
      <c r="AC151" s="141">
        <f t="shared" si="57"/>
        <v>0</v>
      </c>
      <c r="AD151" s="141">
        <f t="shared" si="57"/>
        <v>0</v>
      </c>
      <c r="AE151" s="141">
        <f t="shared" si="57"/>
        <v>0</v>
      </c>
      <c r="AF151" s="141">
        <f t="shared" si="57"/>
        <v>0</v>
      </c>
      <c r="AG151" s="141">
        <f t="shared" si="57"/>
        <v>0.5</v>
      </c>
      <c r="AH151" s="141">
        <f t="shared" si="57"/>
        <v>1</v>
      </c>
      <c r="AI151" s="141">
        <f t="shared" si="57"/>
        <v>1</v>
      </c>
      <c r="AJ151" s="141">
        <f t="shared" si="57"/>
        <v>1</v>
      </c>
      <c r="AK151" s="141">
        <f t="shared" si="57"/>
        <v>1</v>
      </c>
      <c r="AL151" s="141">
        <f t="shared" si="57"/>
        <v>1</v>
      </c>
      <c r="AM151" s="141">
        <f t="shared" si="57"/>
        <v>0</v>
      </c>
      <c r="AN151" s="141">
        <f t="shared" si="57"/>
        <v>1</v>
      </c>
      <c r="AO151" s="141">
        <f t="shared" si="57"/>
        <v>1</v>
      </c>
      <c r="AP151" s="141">
        <f t="shared" si="55"/>
        <v>1</v>
      </c>
      <c r="AQ151" s="141">
        <f t="shared" si="55"/>
        <v>1</v>
      </c>
      <c r="AR151" s="141">
        <f t="shared" si="55"/>
        <v>1</v>
      </c>
      <c r="AS151" s="141">
        <f t="shared" si="55"/>
        <v>1</v>
      </c>
      <c r="AT151" s="141">
        <f t="shared" si="55"/>
        <v>1</v>
      </c>
      <c r="AU151" s="141">
        <f t="shared" si="55"/>
        <v>1</v>
      </c>
      <c r="AV151" s="141">
        <f t="shared" si="55"/>
        <v>0</v>
      </c>
      <c r="AW151" s="141">
        <f t="shared" si="55"/>
        <v>0.5</v>
      </c>
      <c r="AX151" s="141">
        <f t="shared" si="55"/>
        <v>1</v>
      </c>
      <c r="AY151" s="141">
        <f t="shared" si="53"/>
        <v>15</v>
      </c>
      <c r="AZ151" s="22" t="s">
        <v>179</v>
      </c>
    </row>
    <row r="152" spans="1:52">
      <c r="A152" s="141" t="s">
        <v>203</v>
      </c>
      <c r="B152" s="141">
        <f t="shared" si="56"/>
        <v>1</v>
      </c>
      <c r="C152" s="141">
        <f t="shared" si="56"/>
        <v>0</v>
      </c>
      <c r="D152" s="141">
        <f t="shared" si="56"/>
        <v>0</v>
      </c>
      <c r="E152" s="141">
        <f t="shared" si="56"/>
        <v>1</v>
      </c>
      <c r="F152" s="141">
        <f t="shared" si="56"/>
        <v>0</v>
      </c>
      <c r="G152" s="141">
        <f t="shared" si="56"/>
        <v>0</v>
      </c>
      <c r="H152" s="141">
        <f t="shared" si="56"/>
        <v>0</v>
      </c>
      <c r="I152" s="141">
        <f t="shared" si="56"/>
        <v>1</v>
      </c>
      <c r="J152" s="141">
        <f t="shared" si="56"/>
        <v>0</v>
      </c>
      <c r="K152" s="141">
        <f t="shared" si="56"/>
        <v>0</v>
      </c>
      <c r="L152" s="141">
        <f t="shared" si="56"/>
        <v>1</v>
      </c>
      <c r="M152" s="141">
        <f t="shared" si="56"/>
        <v>1</v>
      </c>
      <c r="N152" s="141">
        <f t="shared" si="56"/>
        <v>0</v>
      </c>
      <c r="O152" s="141">
        <f t="shared" si="56"/>
        <v>0</v>
      </c>
      <c r="P152" s="141">
        <f t="shared" si="56"/>
        <v>0</v>
      </c>
      <c r="Q152" s="141">
        <f t="shared" si="56"/>
        <v>1</v>
      </c>
      <c r="R152" s="141">
        <f t="shared" si="56"/>
        <v>1</v>
      </c>
      <c r="S152" s="141">
        <f t="shared" si="56"/>
        <v>1</v>
      </c>
      <c r="T152" s="141">
        <f t="shared" si="56"/>
        <v>1</v>
      </c>
      <c r="U152" s="141">
        <f t="shared" si="56"/>
        <v>1</v>
      </c>
      <c r="V152" s="141">
        <f t="shared" si="56"/>
        <v>1</v>
      </c>
      <c r="W152" s="141">
        <f t="shared" si="56"/>
        <v>0</v>
      </c>
      <c r="X152" s="141">
        <f t="shared" si="56"/>
        <v>1</v>
      </c>
      <c r="Y152" s="141">
        <f t="shared" si="56"/>
        <v>0</v>
      </c>
      <c r="AA152" s="141">
        <f t="shared" si="57"/>
        <v>1</v>
      </c>
      <c r="AB152" s="141">
        <f t="shared" si="57"/>
        <v>0</v>
      </c>
      <c r="AC152" s="141">
        <f t="shared" si="57"/>
        <v>0</v>
      </c>
      <c r="AD152" s="141">
        <f t="shared" si="57"/>
        <v>1</v>
      </c>
      <c r="AE152" s="141">
        <f t="shared" si="57"/>
        <v>0</v>
      </c>
      <c r="AF152" s="141">
        <f t="shared" si="57"/>
        <v>0</v>
      </c>
      <c r="AG152" s="141">
        <f t="shared" si="57"/>
        <v>0</v>
      </c>
      <c r="AH152" s="141">
        <f t="shared" si="57"/>
        <v>1</v>
      </c>
      <c r="AI152" s="141">
        <f t="shared" si="57"/>
        <v>0</v>
      </c>
      <c r="AJ152" s="141">
        <f t="shared" si="57"/>
        <v>0</v>
      </c>
      <c r="AK152" s="141">
        <f t="shared" si="57"/>
        <v>0.5</v>
      </c>
      <c r="AL152" s="141">
        <f t="shared" si="57"/>
        <v>0.5</v>
      </c>
      <c r="AM152" s="141">
        <f t="shared" si="57"/>
        <v>0</v>
      </c>
      <c r="AN152" s="141">
        <f t="shared" si="57"/>
        <v>0</v>
      </c>
      <c r="AO152" s="141">
        <f t="shared" si="57"/>
        <v>0</v>
      </c>
      <c r="AP152" s="141">
        <f t="shared" si="55"/>
        <v>1</v>
      </c>
      <c r="AQ152" s="141">
        <f t="shared" si="55"/>
        <v>1</v>
      </c>
      <c r="AR152" s="141">
        <f t="shared" si="55"/>
        <v>1</v>
      </c>
      <c r="AS152" s="141">
        <f t="shared" si="55"/>
        <v>1</v>
      </c>
      <c r="AT152" s="141">
        <f t="shared" si="55"/>
        <v>1</v>
      </c>
      <c r="AU152" s="141">
        <f t="shared" si="55"/>
        <v>1</v>
      </c>
      <c r="AV152" s="141">
        <f t="shared" si="55"/>
        <v>0</v>
      </c>
      <c r="AW152" s="141">
        <f t="shared" si="55"/>
        <v>1</v>
      </c>
      <c r="AX152" s="141">
        <f t="shared" si="55"/>
        <v>0</v>
      </c>
      <c r="AY152" s="141">
        <f t="shared" si="53"/>
        <v>11</v>
      </c>
      <c r="AZ152" s="22" t="s">
        <v>179</v>
      </c>
    </row>
    <row r="153" spans="1:52">
      <c r="A153" s="141" t="s">
        <v>204</v>
      </c>
      <c r="B153" s="141">
        <f t="shared" si="56"/>
        <v>1</v>
      </c>
      <c r="C153" s="141">
        <f t="shared" si="56"/>
        <v>0</v>
      </c>
      <c r="D153" s="141">
        <f t="shared" si="56"/>
        <v>0</v>
      </c>
      <c r="E153" s="141">
        <f t="shared" si="56"/>
        <v>0</v>
      </c>
      <c r="F153" s="141">
        <f t="shared" si="56"/>
        <v>0</v>
      </c>
      <c r="G153" s="141">
        <f t="shared" si="56"/>
        <v>0</v>
      </c>
      <c r="H153" s="141">
        <f t="shared" si="56"/>
        <v>0</v>
      </c>
      <c r="I153" s="141">
        <f t="shared" si="56"/>
        <v>1</v>
      </c>
      <c r="J153" s="141">
        <f t="shared" si="56"/>
        <v>1</v>
      </c>
      <c r="K153" s="141">
        <f t="shared" si="56"/>
        <v>0</v>
      </c>
      <c r="L153" s="141">
        <f t="shared" si="56"/>
        <v>1</v>
      </c>
      <c r="M153" s="141">
        <f t="shared" si="56"/>
        <v>1</v>
      </c>
      <c r="N153" s="141">
        <f t="shared" si="56"/>
        <v>0</v>
      </c>
      <c r="O153" s="141">
        <f t="shared" si="56"/>
        <v>1</v>
      </c>
      <c r="P153" s="141">
        <f t="shared" si="56"/>
        <v>1</v>
      </c>
      <c r="Q153" s="141">
        <f t="shared" si="56"/>
        <v>1</v>
      </c>
      <c r="R153" s="141">
        <f t="shared" si="56"/>
        <v>1</v>
      </c>
      <c r="S153" s="141">
        <f t="shared" si="56"/>
        <v>1</v>
      </c>
      <c r="T153" s="141">
        <f t="shared" si="56"/>
        <v>1</v>
      </c>
      <c r="U153" s="141">
        <f t="shared" si="56"/>
        <v>1</v>
      </c>
      <c r="V153" s="141">
        <f t="shared" si="56"/>
        <v>1</v>
      </c>
      <c r="W153" s="141">
        <f t="shared" si="56"/>
        <v>1</v>
      </c>
      <c r="X153" s="141">
        <f t="shared" si="56"/>
        <v>0</v>
      </c>
      <c r="Y153" s="141">
        <f t="shared" si="56"/>
        <v>0</v>
      </c>
      <c r="AA153" s="141">
        <f t="shared" si="57"/>
        <v>1</v>
      </c>
      <c r="AB153" s="141">
        <f t="shared" si="57"/>
        <v>0</v>
      </c>
      <c r="AC153" s="141">
        <f t="shared" si="57"/>
        <v>0</v>
      </c>
      <c r="AD153" s="141">
        <f t="shared" si="57"/>
        <v>0</v>
      </c>
      <c r="AE153" s="141">
        <f t="shared" si="57"/>
        <v>0</v>
      </c>
      <c r="AF153" s="141">
        <f t="shared" si="57"/>
        <v>0</v>
      </c>
      <c r="AG153" s="141">
        <f t="shared" si="57"/>
        <v>0</v>
      </c>
      <c r="AH153" s="141">
        <f t="shared" si="57"/>
        <v>1</v>
      </c>
      <c r="AI153" s="141">
        <f t="shared" si="57"/>
        <v>1</v>
      </c>
      <c r="AJ153" s="141">
        <f t="shared" si="57"/>
        <v>0</v>
      </c>
      <c r="AK153" s="141">
        <f t="shared" si="57"/>
        <v>1</v>
      </c>
      <c r="AL153" s="141">
        <f t="shared" si="57"/>
        <v>1</v>
      </c>
      <c r="AM153" s="141">
        <f t="shared" si="57"/>
        <v>0</v>
      </c>
      <c r="AN153" s="141">
        <f t="shared" si="57"/>
        <v>1</v>
      </c>
      <c r="AO153" s="141">
        <f t="shared" si="57"/>
        <v>1</v>
      </c>
      <c r="AP153" s="141">
        <f t="shared" si="55"/>
        <v>1</v>
      </c>
      <c r="AQ153" s="141">
        <f t="shared" si="55"/>
        <v>1</v>
      </c>
      <c r="AR153" s="141">
        <f t="shared" si="55"/>
        <v>1</v>
      </c>
      <c r="AS153" s="141">
        <f t="shared" si="55"/>
        <v>1</v>
      </c>
      <c r="AT153" s="141">
        <f t="shared" si="55"/>
        <v>1</v>
      </c>
      <c r="AU153" s="141">
        <f t="shared" si="55"/>
        <v>0.5</v>
      </c>
      <c r="AV153" s="141">
        <f t="shared" si="55"/>
        <v>1</v>
      </c>
      <c r="AW153" s="141">
        <f t="shared" si="55"/>
        <v>0</v>
      </c>
      <c r="AX153" s="141">
        <f t="shared" si="55"/>
        <v>0</v>
      </c>
      <c r="AY153" s="141">
        <f t="shared" si="53"/>
        <v>13.5</v>
      </c>
      <c r="AZ153" s="22" t="s">
        <v>179</v>
      </c>
    </row>
    <row r="154" spans="1:52">
      <c r="A154" s="141" t="s">
        <v>205</v>
      </c>
      <c r="B154" s="141">
        <f t="shared" si="56"/>
        <v>0</v>
      </c>
      <c r="C154" s="141">
        <f t="shared" si="56"/>
        <v>1</v>
      </c>
      <c r="D154" s="141">
        <f t="shared" si="56"/>
        <v>0</v>
      </c>
      <c r="E154" s="141">
        <f t="shared" si="56"/>
        <v>0</v>
      </c>
      <c r="F154" s="141">
        <f t="shared" si="56"/>
        <v>0</v>
      </c>
      <c r="G154" s="141">
        <f t="shared" si="56"/>
        <v>0</v>
      </c>
      <c r="H154" s="141">
        <f t="shared" si="56"/>
        <v>1</v>
      </c>
      <c r="I154" s="141">
        <f t="shared" si="56"/>
        <v>0</v>
      </c>
      <c r="J154" s="141">
        <f t="shared" si="56"/>
        <v>1</v>
      </c>
      <c r="K154" s="141">
        <f t="shared" si="56"/>
        <v>1</v>
      </c>
      <c r="L154" s="141">
        <f t="shared" si="56"/>
        <v>1</v>
      </c>
      <c r="M154" s="141">
        <f t="shared" si="56"/>
        <v>0</v>
      </c>
      <c r="N154" s="141">
        <f t="shared" si="56"/>
        <v>1</v>
      </c>
      <c r="O154" s="141">
        <f t="shared" si="56"/>
        <v>0</v>
      </c>
      <c r="P154" s="141">
        <f t="shared" si="56"/>
        <v>0</v>
      </c>
      <c r="Q154" s="141">
        <f t="shared" si="56"/>
        <v>0</v>
      </c>
      <c r="R154" s="141">
        <f t="shared" si="56"/>
        <v>0</v>
      </c>
      <c r="S154" s="141">
        <f t="shared" si="56"/>
        <v>0</v>
      </c>
      <c r="T154" s="141">
        <f t="shared" si="56"/>
        <v>0</v>
      </c>
      <c r="U154" s="141">
        <f t="shared" si="56"/>
        <v>1</v>
      </c>
      <c r="V154" s="141">
        <f t="shared" si="56"/>
        <v>1</v>
      </c>
      <c r="W154" s="141">
        <f t="shared" si="56"/>
        <v>1</v>
      </c>
      <c r="X154" s="141">
        <f t="shared" si="56"/>
        <v>0</v>
      </c>
      <c r="Y154" s="141">
        <f t="shared" si="56"/>
        <v>0</v>
      </c>
      <c r="AA154" s="141">
        <f t="shared" si="57"/>
        <v>0</v>
      </c>
      <c r="AB154" s="141">
        <f t="shared" si="57"/>
        <v>1</v>
      </c>
      <c r="AC154" s="141">
        <f t="shared" si="57"/>
        <v>0</v>
      </c>
      <c r="AD154" s="141">
        <f t="shared" si="57"/>
        <v>0</v>
      </c>
      <c r="AE154" s="141">
        <f t="shared" si="57"/>
        <v>0</v>
      </c>
      <c r="AF154" s="141">
        <f t="shared" si="57"/>
        <v>0</v>
      </c>
      <c r="AG154" s="141">
        <f t="shared" si="57"/>
        <v>1</v>
      </c>
      <c r="AH154" s="141">
        <f t="shared" si="57"/>
        <v>0</v>
      </c>
      <c r="AI154" s="141">
        <f t="shared" si="57"/>
        <v>1</v>
      </c>
      <c r="AJ154" s="141">
        <f t="shared" si="57"/>
        <v>1</v>
      </c>
      <c r="AK154" s="141">
        <f t="shared" si="57"/>
        <v>0.5</v>
      </c>
      <c r="AL154" s="141">
        <f t="shared" si="57"/>
        <v>0</v>
      </c>
      <c r="AM154" s="141">
        <f t="shared" si="57"/>
        <v>1</v>
      </c>
      <c r="AN154" s="141">
        <f t="shared" si="57"/>
        <v>0</v>
      </c>
      <c r="AO154" s="141">
        <f t="shared" si="57"/>
        <v>0</v>
      </c>
      <c r="AP154" s="141">
        <f t="shared" si="55"/>
        <v>0</v>
      </c>
      <c r="AQ154" s="141">
        <f t="shared" si="55"/>
        <v>0</v>
      </c>
      <c r="AR154" s="141">
        <f t="shared" si="55"/>
        <v>0</v>
      </c>
      <c r="AS154" s="141">
        <f t="shared" si="55"/>
        <v>0</v>
      </c>
      <c r="AT154" s="141">
        <f t="shared" si="55"/>
        <v>0.5</v>
      </c>
      <c r="AU154" s="141">
        <f t="shared" si="55"/>
        <v>1</v>
      </c>
      <c r="AV154" s="141">
        <f t="shared" si="55"/>
        <v>1</v>
      </c>
      <c r="AW154" s="141">
        <f t="shared" si="55"/>
        <v>0</v>
      </c>
      <c r="AX154" s="141">
        <f t="shared" si="55"/>
        <v>0</v>
      </c>
      <c r="AY154" s="141">
        <f t="shared" si="53"/>
        <v>8</v>
      </c>
      <c r="AZ154" s="22" t="s">
        <v>179</v>
      </c>
    </row>
    <row r="155" spans="1:52">
      <c r="A155" s="141" t="s">
        <v>206</v>
      </c>
      <c r="B155" s="141">
        <f t="shared" si="56"/>
        <v>0</v>
      </c>
      <c r="C155" s="141">
        <f t="shared" si="56"/>
        <v>0</v>
      </c>
      <c r="D155" s="141">
        <f t="shared" si="56"/>
        <v>0</v>
      </c>
      <c r="E155" s="141">
        <f t="shared" si="56"/>
        <v>0</v>
      </c>
      <c r="F155" s="141">
        <f t="shared" si="56"/>
        <v>0</v>
      </c>
      <c r="G155" s="141">
        <f t="shared" si="56"/>
        <v>0</v>
      </c>
      <c r="H155" s="141">
        <f t="shared" si="56"/>
        <v>0</v>
      </c>
      <c r="I155" s="141">
        <f t="shared" si="56"/>
        <v>1</v>
      </c>
      <c r="J155" s="141">
        <f t="shared" si="56"/>
        <v>0</v>
      </c>
      <c r="K155" s="141">
        <f t="shared" si="56"/>
        <v>0</v>
      </c>
      <c r="L155" s="141">
        <f t="shared" si="56"/>
        <v>0</v>
      </c>
      <c r="M155" s="141">
        <f t="shared" si="56"/>
        <v>0</v>
      </c>
      <c r="N155" s="141">
        <f t="shared" si="56"/>
        <v>0</v>
      </c>
      <c r="O155" s="141">
        <f t="shared" si="56"/>
        <v>0</v>
      </c>
      <c r="P155" s="141">
        <f t="shared" si="56"/>
        <v>0</v>
      </c>
      <c r="Q155" s="141">
        <f t="shared" si="56"/>
        <v>0</v>
      </c>
      <c r="R155" s="141">
        <f t="shared" si="56"/>
        <v>0</v>
      </c>
      <c r="S155" s="141">
        <f t="shared" si="56"/>
        <v>0</v>
      </c>
      <c r="T155" s="141">
        <f t="shared" si="56"/>
        <v>0</v>
      </c>
      <c r="U155" s="141">
        <f t="shared" si="56"/>
        <v>1</v>
      </c>
      <c r="V155" s="141">
        <f t="shared" si="56"/>
        <v>1</v>
      </c>
      <c r="W155" s="141">
        <f t="shared" si="56"/>
        <v>1</v>
      </c>
      <c r="X155" s="141">
        <f t="shared" si="56"/>
        <v>1</v>
      </c>
      <c r="Y155" s="141">
        <f t="shared" si="56"/>
        <v>1</v>
      </c>
      <c r="AA155" s="141">
        <f t="shared" si="57"/>
        <v>0</v>
      </c>
      <c r="AB155" s="141">
        <f t="shared" si="57"/>
        <v>0</v>
      </c>
      <c r="AC155" s="141">
        <f t="shared" si="57"/>
        <v>0</v>
      </c>
      <c r="AD155" s="141">
        <f t="shared" si="57"/>
        <v>0</v>
      </c>
      <c r="AE155" s="141">
        <f t="shared" si="57"/>
        <v>0</v>
      </c>
      <c r="AF155" s="141">
        <f t="shared" si="57"/>
        <v>0</v>
      </c>
      <c r="AG155" s="141">
        <f t="shared" si="57"/>
        <v>0</v>
      </c>
      <c r="AH155" s="141">
        <f t="shared" si="57"/>
        <v>1</v>
      </c>
      <c r="AI155" s="141">
        <f t="shared" si="57"/>
        <v>0</v>
      </c>
      <c r="AJ155" s="141">
        <f t="shared" si="57"/>
        <v>0</v>
      </c>
      <c r="AK155" s="141">
        <f t="shared" si="57"/>
        <v>0</v>
      </c>
      <c r="AL155" s="141">
        <f t="shared" si="57"/>
        <v>0</v>
      </c>
      <c r="AM155" s="141">
        <f t="shared" si="57"/>
        <v>0</v>
      </c>
      <c r="AN155" s="141">
        <f t="shared" si="57"/>
        <v>0</v>
      </c>
      <c r="AO155" s="141">
        <f t="shared" si="57"/>
        <v>0</v>
      </c>
      <c r="AP155" s="141">
        <f t="shared" si="55"/>
        <v>0</v>
      </c>
      <c r="AQ155" s="141">
        <f t="shared" si="55"/>
        <v>0</v>
      </c>
      <c r="AR155" s="141">
        <f t="shared" si="55"/>
        <v>0</v>
      </c>
      <c r="AS155" s="141">
        <f t="shared" si="55"/>
        <v>0</v>
      </c>
      <c r="AT155" s="141">
        <f t="shared" si="55"/>
        <v>1</v>
      </c>
      <c r="AU155" s="141">
        <f t="shared" si="55"/>
        <v>1</v>
      </c>
      <c r="AV155" s="141">
        <f t="shared" si="55"/>
        <v>1</v>
      </c>
      <c r="AW155" s="141">
        <f t="shared" si="55"/>
        <v>1</v>
      </c>
      <c r="AX155" s="141">
        <f t="shared" si="55"/>
        <v>1</v>
      </c>
      <c r="AY155" s="141">
        <f t="shared" si="53"/>
        <v>6</v>
      </c>
      <c r="AZ155" s="22" t="s">
        <v>179</v>
      </c>
    </row>
    <row r="156" spans="1:52">
      <c r="A156" s="141" t="s">
        <v>207</v>
      </c>
      <c r="B156" s="141">
        <f t="shared" si="56"/>
        <v>0</v>
      </c>
      <c r="C156" s="141">
        <f t="shared" si="56"/>
        <v>0</v>
      </c>
      <c r="D156" s="141">
        <f t="shared" si="56"/>
        <v>0</v>
      </c>
      <c r="E156" s="141">
        <f t="shared" si="56"/>
        <v>0</v>
      </c>
      <c r="F156" s="141">
        <f t="shared" si="56"/>
        <v>0</v>
      </c>
      <c r="G156" s="141">
        <f t="shared" si="56"/>
        <v>0</v>
      </c>
      <c r="H156" s="141">
        <f t="shared" si="56"/>
        <v>0</v>
      </c>
      <c r="I156" s="141">
        <f t="shared" si="56"/>
        <v>0</v>
      </c>
      <c r="J156" s="141">
        <f t="shared" si="56"/>
        <v>0</v>
      </c>
      <c r="K156" s="141">
        <f t="shared" si="56"/>
        <v>0</v>
      </c>
      <c r="L156" s="141">
        <f t="shared" si="56"/>
        <v>0</v>
      </c>
      <c r="M156" s="141">
        <f t="shared" si="56"/>
        <v>0</v>
      </c>
      <c r="N156" s="141">
        <f t="shared" si="56"/>
        <v>0</v>
      </c>
      <c r="O156" s="141">
        <f t="shared" si="56"/>
        <v>0</v>
      </c>
      <c r="P156" s="141">
        <f t="shared" si="56"/>
        <v>0</v>
      </c>
      <c r="Q156" s="141">
        <f t="shared" si="56"/>
        <v>0</v>
      </c>
      <c r="R156" s="141">
        <f t="shared" si="56"/>
        <v>0</v>
      </c>
      <c r="S156" s="141">
        <f t="shared" si="56"/>
        <v>0</v>
      </c>
      <c r="T156" s="141">
        <f t="shared" si="56"/>
        <v>1</v>
      </c>
      <c r="U156" s="141">
        <f t="shared" si="56"/>
        <v>0</v>
      </c>
      <c r="V156" s="141">
        <f t="shared" si="56"/>
        <v>1</v>
      </c>
      <c r="W156" s="141">
        <f t="shared" si="56"/>
        <v>1</v>
      </c>
      <c r="X156" s="141">
        <f t="shared" si="56"/>
        <v>1</v>
      </c>
      <c r="Y156" s="141">
        <f t="shared" si="56"/>
        <v>1</v>
      </c>
      <c r="AA156" s="141">
        <f t="shared" si="57"/>
        <v>0</v>
      </c>
      <c r="AB156" s="141">
        <f t="shared" si="57"/>
        <v>0</v>
      </c>
      <c r="AC156" s="141">
        <f t="shared" si="57"/>
        <v>0</v>
      </c>
      <c r="AD156" s="141">
        <f t="shared" si="57"/>
        <v>0</v>
      </c>
      <c r="AE156" s="141">
        <f t="shared" si="57"/>
        <v>0</v>
      </c>
      <c r="AF156" s="141">
        <f t="shared" si="57"/>
        <v>0</v>
      </c>
      <c r="AG156" s="141">
        <f t="shared" si="57"/>
        <v>0</v>
      </c>
      <c r="AH156" s="141">
        <f t="shared" si="57"/>
        <v>0</v>
      </c>
      <c r="AI156" s="141">
        <f t="shared" si="57"/>
        <v>0</v>
      </c>
      <c r="AJ156" s="141">
        <f t="shared" si="57"/>
        <v>0</v>
      </c>
      <c r="AK156" s="141">
        <f t="shared" si="57"/>
        <v>0</v>
      </c>
      <c r="AL156" s="141">
        <f t="shared" si="57"/>
        <v>0</v>
      </c>
      <c r="AM156" s="141">
        <f t="shared" si="57"/>
        <v>0</v>
      </c>
      <c r="AN156" s="141">
        <f t="shared" si="57"/>
        <v>0</v>
      </c>
      <c r="AO156" s="141">
        <f t="shared" si="57"/>
        <v>0</v>
      </c>
      <c r="AP156" s="141">
        <f t="shared" si="55"/>
        <v>0</v>
      </c>
      <c r="AQ156" s="141">
        <f t="shared" si="55"/>
        <v>0</v>
      </c>
      <c r="AR156" s="141">
        <f t="shared" si="55"/>
        <v>0</v>
      </c>
      <c r="AS156" s="141">
        <f t="shared" si="55"/>
        <v>1</v>
      </c>
      <c r="AT156" s="141">
        <f t="shared" si="55"/>
        <v>0</v>
      </c>
      <c r="AU156" s="141">
        <f t="shared" si="55"/>
        <v>1</v>
      </c>
      <c r="AV156" s="141">
        <f t="shared" si="55"/>
        <v>1</v>
      </c>
      <c r="AW156" s="141">
        <f t="shared" si="55"/>
        <v>0.5</v>
      </c>
      <c r="AX156" s="141">
        <f t="shared" si="55"/>
        <v>1</v>
      </c>
      <c r="AY156" s="141">
        <f t="shared" si="53"/>
        <v>4.5</v>
      </c>
      <c r="AZ156" s="22" t="s">
        <v>179</v>
      </c>
    </row>
    <row r="157" spans="1:52">
      <c r="A157" s="141" t="s">
        <v>208</v>
      </c>
      <c r="B157" s="141">
        <f t="shared" si="56"/>
        <v>0</v>
      </c>
      <c r="C157" s="141">
        <f t="shared" si="56"/>
        <v>1</v>
      </c>
      <c r="D157" s="141">
        <f t="shared" si="56"/>
        <v>0</v>
      </c>
      <c r="E157" s="141">
        <f t="shared" si="56"/>
        <v>0</v>
      </c>
      <c r="F157" s="141">
        <f t="shared" si="56"/>
        <v>0</v>
      </c>
      <c r="G157" s="141">
        <f t="shared" si="56"/>
        <v>0</v>
      </c>
      <c r="H157" s="141">
        <f t="shared" si="56"/>
        <v>1</v>
      </c>
      <c r="I157" s="141">
        <f t="shared" si="56"/>
        <v>0</v>
      </c>
      <c r="J157" s="141">
        <f t="shared" si="56"/>
        <v>0</v>
      </c>
      <c r="K157" s="141">
        <f t="shared" si="56"/>
        <v>0</v>
      </c>
      <c r="L157" s="141">
        <f t="shared" si="56"/>
        <v>0</v>
      </c>
      <c r="M157" s="141">
        <f t="shared" si="56"/>
        <v>1</v>
      </c>
      <c r="N157" s="141">
        <f t="shared" si="56"/>
        <v>1</v>
      </c>
      <c r="O157" s="141">
        <f t="shared" si="56"/>
        <v>0</v>
      </c>
      <c r="P157" s="141">
        <f t="shared" si="56"/>
        <v>1</v>
      </c>
      <c r="Q157" s="141">
        <f t="shared" si="56"/>
        <v>1</v>
      </c>
      <c r="R157" s="141">
        <f t="shared" si="56"/>
        <v>1</v>
      </c>
      <c r="S157" s="141">
        <f t="shared" si="56"/>
        <v>1</v>
      </c>
      <c r="T157" s="141">
        <f t="shared" si="56"/>
        <v>0</v>
      </c>
      <c r="U157" s="141">
        <f t="shared" si="56"/>
        <v>1</v>
      </c>
      <c r="V157" s="141">
        <f t="shared" si="56"/>
        <v>1</v>
      </c>
      <c r="W157" s="141">
        <f t="shared" si="56"/>
        <v>1</v>
      </c>
      <c r="X157" s="141">
        <f t="shared" si="56"/>
        <v>1</v>
      </c>
      <c r="Y157" s="141">
        <f t="shared" si="56"/>
        <v>1</v>
      </c>
      <c r="AA157" s="141">
        <f t="shared" si="57"/>
        <v>0</v>
      </c>
      <c r="AB157" s="141">
        <f t="shared" si="57"/>
        <v>1</v>
      </c>
      <c r="AC157" s="141">
        <f t="shared" si="57"/>
        <v>0</v>
      </c>
      <c r="AD157" s="141">
        <f t="shared" si="57"/>
        <v>0</v>
      </c>
      <c r="AE157" s="141">
        <f t="shared" si="57"/>
        <v>0</v>
      </c>
      <c r="AF157" s="141">
        <f t="shared" si="57"/>
        <v>0</v>
      </c>
      <c r="AG157" s="141">
        <f t="shared" si="57"/>
        <v>1</v>
      </c>
      <c r="AH157" s="141">
        <f t="shared" si="57"/>
        <v>0</v>
      </c>
      <c r="AI157" s="141">
        <f t="shared" si="57"/>
        <v>0</v>
      </c>
      <c r="AJ157" s="141">
        <f t="shared" si="57"/>
        <v>0</v>
      </c>
      <c r="AK157" s="141">
        <f t="shared" si="57"/>
        <v>0</v>
      </c>
      <c r="AL157" s="141">
        <f t="shared" si="57"/>
        <v>1</v>
      </c>
      <c r="AM157" s="141">
        <f t="shared" si="57"/>
        <v>1</v>
      </c>
      <c r="AN157" s="141">
        <f t="shared" si="57"/>
        <v>0</v>
      </c>
      <c r="AO157" s="141">
        <f t="shared" si="57"/>
        <v>1</v>
      </c>
      <c r="AP157" s="141">
        <f t="shared" si="55"/>
        <v>1</v>
      </c>
      <c r="AQ157" s="141">
        <f t="shared" si="55"/>
        <v>1</v>
      </c>
      <c r="AR157" s="141">
        <f t="shared" si="55"/>
        <v>1</v>
      </c>
      <c r="AS157" s="141">
        <f t="shared" si="55"/>
        <v>0</v>
      </c>
      <c r="AT157" s="141">
        <f t="shared" si="55"/>
        <v>1</v>
      </c>
      <c r="AU157" s="141">
        <f t="shared" si="55"/>
        <v>1</v>
      </c>
      <c r="AV157" s="141">
        <f t="shared" si="55"/>
        <v>1</v>
      </c>
      <c r="AW157" s="141">
        <f t="shared" si="55"/>
        <v>1</v>
      </c>
      <c r="AX157" s="141">
        <f t="shared" si="55"/>
        <v>1</v>
      </c>
      <c r="AY157" s="141">
        <f t="shared" si="53"/>
        <v>13</v>
      </c>
      <c r="AZ157" s="22" t="s">
        <v>179</v>
      </c>
    </row>
    <row r="158" spans="1:52">
      <c r="A158" s="141" t="s">
        <v>209</v>
      </c>
      <c r="B158" s="141">
        <f t="shared" si="56"/>
        <v>1</v>
      </c>
      <c r="C158" s="141">
        <f t="shared" si="56"/>
        <v>1</v>
      </c>
      <c r="D158" s="141">
        <f t="shared" si="56"/>
        <v>1</v>
      </c>
      <c r="E158" s="141">
        <f t="shared" si="56"/>
        <v>1</v>
      </c>
      <c r="F158" s="141">
        <f t="shared" si="56"/>
        <v>0</v>
      </c>
      <c r="G158" s="141">
        <f t="shared" si="56"/>
        <v>0</v>
      </c>
      <c r="H158" s="141">
        <f t="shared" si="56"/>
        <v>1</v>
      </c>
      <c r="I158" s="141">
        <f t="shared" si="56"/>
        <v>0</v>
      </c>
      <c r="J158" s="141">
        <f t="shared" si="56"/>
        <v>0</v>
      </c>
      <c r="K158" s="141">
        <f t="shared" si="56"/>
        <v>1</v>
      </c>
      <c r="L158" s="141">
        <f t="shared" si="56"/>
        <v>1</v>
      </c>
      <c r="M158" s="141">
        <f t="shared" si="56"/>
        <v>0</v>
      </c>
      <c r="N158" s="141">
        <f t="shared" si="56"/>
        <v>0</v>
      </c>
      <c r="O158" s="141">
        <f t="shared" si="56"/>
        <v>0</v>
      </c>
      <c r="P158" s="141">
        <f t="shared" si="56"/>
        <v>1</v>
      </c>
      <c r="Q158" s="141">
        <f t="shared" ref="Q158:Y158" si="58">IF(IFERROR(FIND($A$136,Q26,1),0)=0,0,1)</f>
        <v>0</v>
      </c>
      <c r="R158" s="141">
        <f t="shared" si="58"/>
        <v>1</v>
      </c>
      <c r="S158" s="141">
        <f t="shared" si="58"/>
        <v>1</v>
      </c>
      <c r="T158" s="141">
        <f t="shared" si="58"/>
        <v>1</v>
      </c>
      <c r="U158" s="141">
        <f t="shared" si="58"/>
        <v>1</v>
      </c>
      <c r="V158" s="141">
        <f t="shared" si="58"/>
        <v>0</v>
      </c>
      <c r="W158" s="141">
        <f t="shared" si="58"/>
        <v>0</v>
      </c>
      <c r="X158" s="141">
        <f t="shared" si="58"/>
        <v>0</v>
      </c>
      <c r="Y158" s="141">
        <f t="shared" si="58"/>
        <v>0</v>
      </c>
      <c r="AA158" s="141">
        <f t="shared" si="57"/>
        <v>1</v>
      </c>
      <c r="AB158" s="141">
        <f t="shared" si="57"/>
        <v>1</v>
      </c>
      <c r="AC158" s="141">
        <f t="shared" si="57"/>
        <v>1</v>
      </c>
      <c r="AD158" s="141">
        <f t="shared" si="57"/>
        <v>1</v>
      </c>
      <c r="AE158" s="141">
        <f t="shared" si="57"/>
        <v>0</v>
      </c>
      <c r="AF158" s="141">
        <f t="shared" si="57"/>
        <v>0</v>
      </c>
      <c r="AG158" s="141">
        <f t="shared" si="57"/>
        <v>1</v>
      </c>
      <c r="AH158" s="141">
        <f t="shared" si="57"/>
        <v>0</v>
      </c>
      <c r="AI158" s="141">
        <f t="shared" si="57"/>
        <v>0</v>
      </c>
      <c r="AJ158" s="141">
        <f t="shared" si="57"/>
        <v>1</v>
      </c>
      <c r="AK158" s="141">
        <f t="shared" si="57"/>
        <v>1</v>
      </c>
      <c r="AL158" s="141">
        <f t="shared" si="57"/>
        <v>0</v>
      </c>
      <c r="AM158" s="141">
        <f t="shared" si="57"/>
        <v>0</v>
      </c>
      <c r="AN158" s="141">
        <f t="shared" si="57"/>
        <v>0</v>
      </c>
      <c r="AO158" s="141">
        <f t="shared" si="57"/>
        <v>1</v>
      </c>
      <c r="AP158" s="141">
        <f t="shared" si="55"/>
        <v>0</v>
      </c>
      <c r="AQ158" s="141">
        <f t="shared" si="55"/>
        <v>1</v>
      </c>
      <c r="AR158" s="141">
        <f t="shared" si="55"/>
        <v>1</v>
      </c>
      <c r="AS158" s="141">
        <f t="shared" si="55"/>
        <v>1</v>
      </c>
      <c r="AT158" s="141">
        <f t="shared" si="55"/>
        <v>0.5</v>
      </c>
      <c r="AU158" s="141">
        <f t="shared" si="55"/>
        <v>0</v>
      </c>
      <c r="AV158" s="141">
        <f t="shared" si="55"/>
        <v>0</v>
      </c>
      <c r="AW158" s="141">
        <f t="shared" si="55"/>
        <v>0</v>
      </c>
      <c r="AX158" s="141">
        <f t="shared" si="55"/>
        <v>0</v>
      </c>
      <c r="AY158" s="141">
        <f t="shared" si="53"/>
        <v>11.5</v>
      </c>
      <c r="AZ158" s="22" t="s">
        <v>179</v>
      </c>
    </row>
    <row r="159" spans="1:52">
      <c r="A159" s="141" t="s">
        <v>210</v>
      </c>
      <c r="B159" s="141">
        <f t="shared" ref="B159:Y167" si="59">IF(IFERROR(FIND($A$136,B27,1),0)=0,0,1)</f>
        <v>0</v>
      </c>
      <c r="C159" s="141">
        <f t="shared" si="59"/>
        <v>0</v>
      </c>
      <c r="D159" s="141">
        <f t="shared" si="59"/>
        <v>0</v>
      </c>
      <c r="E159" s="141">
        <f t="shared" si="59"/>
        <v>0</v>
      </c>
      <c r="F159" s="141">
        <f t="shared" si="59"/>
        <v>0</v>
      </c>
      <c r="G159" s="141">
        <f t="shared" si="59"/>
        <v>0</v>
      </c>
      <c r="H159" s="141">
        <f t="shared" si="59"/>
        <v>0</v>
      </c>
      <c r="I159" s="141">
        <f t="shared" si="59"/>
        <v>1</v>
      </c>
      <c r="J159" s="141">
        <f t="shared" si="59"/>
        <v>0</v>
      </c>
      <c r="K159" s="141">
        <f t="shared" si="59"/>
        <v>1</v>
      </c>
      <c r="L159" s="141">
        <f t="shared" si="59"/>
        <v>1</v>
      </c>
      <c r="M159" s="141">
        <f t="shared" si="59"/>
        <v>1</v>
      </c>
      <c r="N159" s="141">
        <f t="shared" si="59"/>
        <v>0</v>
      </c>
      <c r="O159" s="141">
        <f t="shared" si="59"/>
        <v>1</v>
      </c>
      <c r="P159" s="141">
        <f t="shared" si="59"/>
        <v>0</v>
      </c>
      <c r="Q159" s="141">
        <f t="shared" si="59"/>
        <v>0</v>
      </c>
      <c r="R159" s="141">
        <f t="shared" si="59"/>
        <v>0</v>
      </c>
      <c r="S159" s="141">
        <f t="shared" si="59"/>
        <v>0</v>
      </c>
      <c r="T159" s="141">
        <f t="shared" si="59"/>
        <v>0</v>
      </c>
      <c r="U159" s="141">
        <f t="shared" si="59"/>
        <v>1</v>
      </c>
      <c r="V159" s="141">
        <f t="shared" si="59"/>
        <v>1</v>
      </c>
      <c r="W159" s="141">
        <f t="shared" si="59"/>
        <v>1</v>
      </c>
      <c r="X159" s="141">
        <f t="shared" si="59"/>
        <v>1</v>
      </c>
      <c r="Y159" s="141">
        <f t="shared" si="59"/>
        <v>0</v>
      </c>
      <c r="AA159" s="141">
        <f t="shared" si="57"/>
        <v>0</v>
      </c>
      <c r="AB159" s="141">
        <f t="shared" si="57"/>
        <v>0</v>
      </c>
      <c r="AC159" s="141">
        <f t="shared" si="57"/>
        <v>0</v>
      </c>
      <c r="AD159" s="141">
        <f t="shared" si="57"/>
        <v>0</v>
      </c>
      <c r="AE159" s="141">
        <f t="shared" si="57"/>
        <v>0</v>
      </c>
      <c r="AF159" s="141">
        <f t="shared" si="57"/>
        <v>0</v>
      </c>
      <c r="AG159" s="141">
        <f t="shared" si="57"/>
        <v>0</v>
      </c>
      <c r="AH159" s="141">
        <f t="shared" si="57"/>
        <v>1</v>
      </c>
      <c r="AI159" s="141">
        <f t="shared" si="57"/>
        <v>0</v>
      </c>
      <c r="AJ159" s="141">
        <f t="shared" si="57"/>
        <v>1</v>
      </c>
      <c r="AK159" s="141">
        <f t="shared" si="57"/>
        <v>1</v>
      </c>
      <c r="AL159" s="141">
        <f t="shared" si="57"/>
        <v>1</v>
      </c>
      <c r="AM159" s="141">
        <f t="shared" si="57"/>
        <v>0</v>
      </c>
      <c r="AN159" s="141">
        <f t="shared" si="57"/>
        <v>1</v>
      </c>
      <c r="AO159" s="141">
        <f t="shared" si="57"/>
        <v>0</v>
      </c>
      <c r="AP159" s="141">
        <f t="shared" si="55"/>
        <v>0</v>
      </c>
      <c r="AQ159" s="141">
        <f t="shared" si="55"/>
        <v>0</v>
      </c>
      <c r="AR159" s="141">
        <f t="shared" si="55"/>
        <v>0</v>
      </c>
      <c r="AS159" s="141">
        <f t="shared" si="55"/>
        <v>0</v>
      </c>
      <c r="AT159" s="141">
        <f t="shared" si="55"/>
        <v>1</v>
      </c>
      <c r="AU159" s="141">
        <f t="shared" si="55"/>
        <v>1</v>
      </c>
      <c r="AV159" s="141">
        <f t="shared" si="55"/>
        <v>1</v>
      </c>
      <c r="AW159" s="141">
        <f t="shared" si="55"/>
        <v>0.33333333333333331</v>
      </c>
      <c r="AX159" s="141">
        <f t="shared" si="55"/>
        <v>0</v>
      </c>
      <c r="AY159" s="141">
        <f t="shared" si="53"/>
        <v>8.3333333333333339</v>
      </c>
      <c r="AZ159" s="22" t="s">
        <v>179</v>
      </c>
    </row>
    <row r="160" spans="1:52">
      <c r="A160" s="141" t="s">
        <v>211</v>
      </c>
      <c r="B160" s="141">
        <f t="shared" si="59"/>
        <v>1</v>
      </c>
      <c r="C160" s="141">
        <f t="shared" si="59"/>
        <v>0</v>
      </c>
      <c r="D160" s="141">
        <f t="shared" si="59"/>
        <v>1</v>
      </c>
      <c r="E160" s="141">
        <f t="shared" si="59"/>
        <v>0</v>
      </c>
      <c r="F160" s="141">
        <f t="shared" si="59"/>
        <v>0</v>
      </c>
      <c r="G160" s="141">
        <f t="shared" si="59"/>
        <v>0</v>
      </c>
      <c r="H160" s="141">
        <f t="shared" si="59"/>
        <v>1</v>
      </c>
      <c r="I160" s="141">
        <f t="shared" si="59"/>
        <v>1</v>
      </c>
      <c r="J160" s="141">
        <f t="shared" si="59"/>
        <v>0</v>
      </c>
      <c r="K160" s="141">
        <f t="shared" si="59"/>
        <v>0</v>
      </c>
      <c r="L160" s="141">
        <f t="shared" si="59"/>
        <v>1</v>
      </c>
      <c r="M160" s="141">
        <f t="shared" si="59"/>
        <v>1</v>
      </c>
      <c r="N160" s="141">
        <f t="shared" si="59"/>
        <v>1</v>
      </c>
      <c r="O160" s="141">
        <f t="shared" si="59"/>
        <v>0</v>
      </c>
      <c r="P160" s="141">
        <f t="shared" si="59"/>
        <v>0</v>
      </c>
      <c r="Q160" s="141">
        <f t="shared" si="59"/>
        <v>0</v>
      </c>
      <c r="R160" s="141">
        <f t="shared" si="59"/>
        <v>0</v>
      </c>
      <c r="S160" s="141">
        <f t="shared" si="59"/>
        <v>0</v>
      </c>
      <c r="T160" s="141">
        <f t="shared" si="59"/>
        <v>0</v>
      </c>
      <c r="U160" s="141">
        <f t="shared" si="59"/>
        <v>1</v>
      </c>
      <c r="V160" s="141">
        <f t="shared" si="59"/>
        <v>1</v>
      </c>
      <c r="W160" s="141">
        <f t="shared" si="59"/>
        <v>0</v>
      </c>
      <c r="X160" s="141">
        <f t="shared" si="59"/>
        <v>1</v>
      </c>
      <c r="Y160" s="141">
        <f t="shared" si="59"/>
        <v>0</v>
      </c>
      <c r="AA160" s="141">
        <f t="shared" si="57"/>
        <v>1</v>
      </c>
      <c r="AB160" s="141">
        <f t="shared" si="57"/>
        <v>0</v>
      </c>
      <c r="AC160" s="141">
        <f t="shared" si="57"/>
        <v>1</v>
      </c>
      <c r="AD160" s="141">
        <f t="shared" si="57"/>
        <v>0</v>
      </c>
      <c r="AE160" s="141">
        <f t="shared" si="57"/>
        <v>0</v>
      </c>
      <c r="AF160" s="141">
        <f t="shared" si="57"/>
        <v>0</v>
      </c>
      <c r="AG160" s="141">
        <f t="shared" si="57"/>
        <v>1</v>
      </c>
      <c r="AH160" s="141">
        <f t="shared" si="57"/>
        <v>1</v>
      </c>
      <c r="AI160" s="141">
        <f t="shared" si="57"/>
        <v>0</v>
      </c>
      <c r="AJ160" s="141">
        <f t="shared" si="57"/>
        <v>0</v>
      </c>
      <c r="AK160" s="141">
        <f t="shared" si="57"/>
        <v>1</v>
      </c>
      <c r="AL160" s="141">
        <f t="shared" si="57"/>
        <v>1</v>
      </c>
      <c r="AM160" s="141">
        <f t="shared" si="57"/>
        <v>1</v>
      </c>
      <c r="AN160" s="141">
        <f t="shared" si="57"/>
        <v>0</v>
      </c>
      <c r="AO160" s="141">
        <f t="shared" si="57"/>
        <v>0</v>
      </c>
      <c r="AP160" s="141">
        <f t="shared" si="55"/>
        <v>0</v>
      </c>
      <c r="AQ160" s="141">
        <f t="shared" si="55"/>
        <v>0</v>
      </c>
      <c r="AR160" s="141">
        <f t="shared" si="55"/>
        <v>0</v>
      </c>
      <c r="AS160" s="141">
        <f t="shared" si="55"/>
        <v>0</v>
      </c>
      <c r="AT160" s="141">
        <f t="shared" si="55"/>
        <v>1</v>
      </c>
      <c r="AU160" s="141">
        <f t="shared" si="55"/>
        <v>1</v>
      </c>
      <c r="AV160" s="141">
        <f t="shared" si="55"/>
        <v>0</v>
      </c>
      <c r="AW160" s="141">
        <f t="shared" si="55"/>
        <v>1</v>
      </c>
      <c r="AX160" s="141">
        <f t="shared" si="55"/>
        <v>0</v>
      </c>
      <c r="AY160" s="141">
        <f t="shared" si="53"/>
        <v>10</v>
      </c>
      <c r="AZ160" s="22" t="s">
        <v>179</v>
      </c>
    </row>
    <row r="161" spans="1:52">
      <c r="A161" s="141" t="s">
        <v>212</v>
      </c>
      <c r="B161" s="141">
        <f t="shared" si="59"/>
        <v>0</v>
      </c>
      <c r="C161" s="141">
        <f t="shared" si="59"/>
        <v>0</v>
      </c>
      <c r="D161" s="141">
        <f t="shared" si="59"/>
        <v>0</v>
      </c>
      <c r="E161" s="141">
        <f t="shared" si="59"/>
        <v>0</v>
      </c>
      <c r="F161" s="141">
        <f t="shared" si="59"/>
        <v>0</v>
      </c>
      <c r="G161" s="141">
        <f t="shared" si="59"/>
        <v>0</v>
      </c>
      <c r="H161" s="141">
        <f t="shared" si="59"/>
        <v>0</v>
      </c>
      <c r="I161" s="141">
        <f t="shared" si="59"/>
        <v>1</v>
      </c>
      <c r="J161" s="141">
        <f t="shared" si="59"/>
        <v>0</v>
      </c>
      <c r="K161" s="141">
        <f t="shared" si="59"/>
        <v>1</v>
      </c>
      <c r="L161" s="141">
        <f t="shared" si="59"/>
        <v>0</v>
      </c>
      <c r="M161" s="141">
        <f t="shared" si="59"/>
        <v>0</v>
      </c>
      <c r="N161" s="141">
        <f t="shared" si="59"/>
        <v>0</v>
      </c>
      <c r="O161" s="141">
        <f t="shared" si="59"/>
        <v>0</v>
      </c>
      <c r="P161" s="141">
        <f t="shared" si="59"/>
        <v>1</v>
      </c>
      <c r="Q161" s="141">
        <f t="shared" si="59"/>
        <v>0</v>
      </c>
      <c r="R161" s="141">
        <f t="shared" si="59"/>
        <v>1</v>
      </c>
      <c r="S161" s="141">
        <f t="shared" si="59"/>
        <v>1</v>
      </c>
      <c r="T161" s="141">
        <f t="shared" si="59"/>
        <v>0</v>
      </c>
      <c r="U161" s="141">
        <f t="shared" si="59"/>
        <v>0</v>
      </c>
      <c r="V161" s="141">
        <f t="shared" si="59"/>
        <v>1</v>
      </c>
      <c r="W161" s="141">
        <f t="shared" si="59"/>
        <v>1</v>
      </c>
      <c r="X161" s="141">
        <f t="shared" si="59"/>
        <v>0</v>
      </c>
      <c r="Y161" s="141">
        <f t="shared" si="59"/>
        <v>0</v>
      </c>
      <c r="AA161" s="141">
        <f t="shared" si="57"/>
        <v>0</v>
      </c>
      <c r="AB161" s="141">
        <f t="shared" si="57"/>
        <v>0</v>
      </c>
      <c r="AC161" s="141">
        <f t="shared" si="57"/>
        <v>0</v>
      </c>
      <c r="AD161" s="141">
        <f t="shared" si="57"/>
        <v>0</v>
      </c>
      <c r="AE161" s="141">
        <f t="shared" si="57"/>
        <v>0</v>
      </c>
      <c r="AF161" s="141">
        <f t="shared" si="57"/>
        <v>0</v>
      </c>
      <c r="AG161" s="141">
        <f t="shared" si="57"/>
        <v>0</v>
      </c>
      <c r="AH161" s="141">
        <f t="shared" si="57"/>
        <v>1</v>
      </c>
      <c r="AI161" s="141">
        <f t="shared" si="57"/>
        <v>0</v>
      </c>
      <c r="AJ161" s="141">
        <f t="shared" si="57"/>
        <v>1</v>
      </c>
      <c r="AK161" s="141">
        <f t="shared" si="57"/>
        <v>0</v>
      </c>
      <c r="AL161" s="141">
        <f t="shared" si="57"/>
        <v>0</v>
      </c>
      <c r="AM161" s="141">
        <f t="shared" si="57"/>
        <v>0</v>
      </c>
      <c r="AN161" s="141">
        <f t="shared" si="57"/>
        <v>0</v>
      </c>
      <c r="AO161" s="141">
        <f t="shared" si="57"/>
        <v>1</v>
      </c>
      <c r="AP161" s="141">
        <f t="shared" si="55"/>
        <v>0</v>
      </c>
      <c r="AQ161" s="141">
        <f t="shared" si="55"/>
        <v>1</v>
      </c>
      <c r="AR161" s="141">
        <f t="shared" si="55"/>
        <v>1</v>
      </c>
      <c r="AS161" s="141">
        <f t="shared" si="55"/>
        <v>0</v>
      </c>
      <c r="AT161" s="141">
        <f t="shared" si="55"/>
        <v>0</v>
      </c>
      <c r="AU161" s="141">
        <f t="shared" si="55"/>
        <v>1</v>
      </c>
      <c r="AV161" s="141">
        <f t="shared" si="55"/>
        <v>1</v>
      </c>
      <c r="AW161" s="141">
        <f t="shared" si="55"/>
        <v>0</v>
      </c>
      <c r="AX161" s="141">
        <f t="shared" si="55"/>
        <v>0</v>
      </c>
      <c r="AY161" s="141">
        <f t="shared" si="53"/>
        <v>7</v>
      </c>
      <c r="AZ161" s="22" t="s">
        <v>179</v>
      </c>
    </row>
    <row r="162" spans="1:52">
      <c r="A162" s="141" t="s">
        <v>213</v>
      </c>
      <c r="B162" s="141">
        <f t="shared" si="59"/>
        <v>0</v>
      </c>
      <c r="C162" s="141">
        <f t="shared" si="59"/>
        <v>0</v>
      </c>
      <c r="D162" s="141">
        <f t="shared" si="59"/>
        <v>0</v>
      </c>
      <c r="E162" s="141">
        <f t="shared" si="59"/>
        <v>1</v>
      </c>
      <c r="F162" s="141">
        <f t="shared" si="59"/>
        <v>0</v>
      </c>
      <c r="G162" s="141">
        <f t="shared" si="59"/>
        <v>0</v>
      </c>
      <c r="H162" s="141">
        <f t="shared" si="59"/>
        <v>0</v>
      </c>
      <c r="I162" s="141">
        <f t="shared" si="59"/>
        <v>0</v>
      </c>
      <c r="J162" s="141">
        <f t="shared" si="59"/>
        <v>1</v>
      </c>
      <c r="K162" s="141">
        <f t="shared" si="59"/>
        <v>1</v>
      </c>
      <c r="L162" s="141">
        <f t="shared" si="59"/>
        <v>0</v>
      </c>
      <c r="M162" s="141">
        <f t="shared" si="59"/>
        <v>0</v>
      </c>
      <c r="N162" s="141">
        <f t="shared" si="59"/>
        <v>0</v>
      </c>
      <c r="O162" s="141">
        <f t="shared" si="59"/>
        <v>0</v>
      </c>
      <c r="P162" s="141">
        <f t="shared" si="59"/>
        <v>0</v>
      </c>
      <c r="Q162" s="141">
        <f t="shared" si="59"/>
        <v>0</v>
      </c>
      <c r="R162" s="141">
        <f t="shared" si="59"/>
        <v>0</v>
      </c>
      <c r="S162" s="141">
        <f t="shared" si="59"/>
        <v>0</v>
      </c>
      <c r="T162" s="141">
        <f t="shared" si="59"/>
        <v>0</v>
      </c>
      <c r="U162" s="141">
        <f t="shared" si="59"/>
        <v>0</v>
      </c>
      <c r="V162" s="141">
        <f t="shared" si="59"/>
        <v>0</v>
      </c>
      <c r="W162" s="141">
        <f t="shared" si="59"/>
        <v>0</v>
      </c>
      <c r="X162" s="141">
        <f t="shared" si="59"/>
        <v>1</v>
      </c>
      <c r="Y162" s="141">
        <f t="shared" si="59"/>
        <v>0</v>
      </c>
      <c r="AA162" s="141">
        <f t="shared" si="57"/>
        <v>0</v>
      </c>
      <c r="AB162" s="141">
        <f t="shared" si="57"/>
        <v>0</v>
      </c>
      <c r="AC162" s="141">
        <f t="shared" si="57"/>
        <v>0</v>
      </c>
      <c r="AD162" s="141">
        <f t="shared" si="57"/>
        <v>1</v>
      </c>
      <c r="AE162" s="141">
        <f t="shared" si="57"/>
        <v>0</v>
      </c>
      <c r="AF162" s="141">
        <f t="shared" si="57"/>
        <v>0</v>
      </c>
      <c r="AG162" s="141">
        <f t="shared" si="57"/>
        <v>0</v>
      </c>
      <c r="AH162" s="141">
        <f t="shared" si="57"/>
        <v>0</v>
      </c>
      <c r="AI162" s="141">
        <f t="shared" si="57"/>
        <v>1</v>
      </c>
      <c r="AJ162" s="141">
        <f t="shared" si="57"/>
        <v>1</v>
      </c>
      <c r="AK162" s="141">
        <f t="shared" si="57"/>
        <v>0</v>
      </c>
      <c r="AL162" s="141">
        <f t="shared" si="57"/>
        <v>0</v>
      </c>
      <c r="AM162" s="141">
        <f t="shared" si="57"/>
        <v>0</v>
      </c>
      <c r="AN162" s="141">
        <f t="shared" si="57"/>
        <v>0</v>
      </c>
      <c r="AO162" s="141">
        <f t="shared" si="57"/>
        <v>0</v>
      </c>
      <c r="AP162" s="141">
        <f t="shared" si="55"/>
        <v>0</v>
      </c>
      <c r="AQ162" s="141">
        <f t="shared" si="55"/>
        <v>0</v>
      </c>
      <c r="AR162" s="141">
        <f t="shared" si="55"/>
        <v>0</v>
      </c>
      <c r="AS162" s="141">
        <f t="shared" si="55"/>
        <v>0</v>
      </c>
      <c r="AT162" s="141">
        <f t="shared" si="55"/>
        <v>0</v>
      </c>
      <c r="AU162" s="141">
        <f t="shared" si="55"/>
        <v>0</v>
      </c>
      <c r="AV162" s="141">
        <f t="shared" si="55"/>
        <v>0</v>
      </c>
      <c r="AW162" s="141">
        <f t="shared" si="55"/>
        <v>1</v>
      </c>
      <c r="AX162" s="141">
        <f t="shared" si="55"/>
        <v>0</v>
      </c>
      <c r="AY162" s="141">
        <f t="shared" si="53"/>
        <v>4</v>
      </c>
      <c r="AZ162" s="22" t="s">
        <v>179</v>
      </c>
    </row>
    <row r="163" spans="1:52">
      <c r="A163" s="141" t="s">
        <v>214</v>
      </c>
      <c r="B163" s="141">
        <f t="shared" si="59"/>
        <v>0</v>
      </c>
      <c r="C163" s="141">
        <f t="shared" si="59"/>
        <v>0</v>
      </c>
      <c r="D163" s="141">
        <f t="shared" si="59"/>
        <v>0</v>
      </c>
      <c r="E163" s="141">
        <f t="shared" si="59"/>
        <v>0</v>
      </c>
      <c r="F163" s="141">
        <f t="shared" si="59"/>
        <v>0</v>
      </c>
      <c r="G163" s="141">
        <f t="shared" si="59"/>
        <v>0</v>
      </c>
      <c r="H163" s="141">
        <f t="shared" si="59"/>
        <v>0</v>
      </c>
      <c r="I163" s="141">
        <f t="shared" si="59"/>
        <v>0</v>
      </c>
      <c r="J163" s="141">
        <f t="shared" si="59"/>
        <v>0</v>
      </c>
      <c r="K163" s="141">
        <f t="shared" si="59"/>
        <v>0</v>
      </c>
      <c r="L163" s="141">
        <f t="shared" si="59"/>
        <v>0</v>
      </c>
      <c r="M163" s="141">
        <f t="shared" si="59"/>
        <v>0</v>
      </c>
      <c r="N163" s="141">
        <f t="shared" si="59"/>
        <v>0</v>
      </c>
      <c r="O163" s="141">
        <f t="shared" si="59"/>
        <v>1</v>
      </c>
      <c r="P163" s="141">
        <f t="shared" si="59"/>
        <v>1</v>
      </c>
      <c r="Q163" s="141">
        <f t="shared" si="59"/>
        <v>0</v>
      </c>
      <c r="R163" s="141">
        <f t="shared" si="59"/>
        <v>0</v>
      </c>
      <c r="S163" s="141">
        <f t="shared" si="59"/>
        <v>0</v>
      </c>
      <c r="T163" s="141">
        <f t="shared" si="59"/>
        <v>0</v>
      </c>
      <c r="U163" s="141">
        <f t="shared" si="59"/>
        <v>1</v>
      </c>
      <c r="V163" s="141">
        <f t="shared" si="59"/>
        <v>1</v>
      </c>
      <c r="W163" s="141">
        <f t="shared" si="59"/>
        <v>1</v>
      </c>
      <c r="X163" s="141">
        <f t="shared" si="59"/>
        <v>0</v>
      </c>
      <c r="Y163" s="141">
        <f t="shared" si="59"/>
        <v>1</v>
      </c>
      <c r="AA163" s="141">
        <f t="shared" si="57"/>
        <v>0</v>
      </c>
      <c r="AB163" s="141">
        <f t="shared" si="57"/>
        <v>0</v>
      </c>
      <c r="AC163" s="141">
        <f t="shared" si="57"/>
        <v>0</v>
      </c>
      <c r="AD163" s="141">
        <f t="shared" si="57"/>
        <v>0</v>
      </c>
      <c r="AE163" s="141">
        <f t="shared" si="57"/>
        <v>0</v>
      </c>
      <c r="AF163" s="141">
        <f t="shared" si="57"/>
        <v>0</v>
      </c>
      <c r="AG163" s="141">
        <f t="shared" si="57"/>
        <v>0</v>
      </c>
      <c r="AH163" s="141">
        <f t="shared" si="57"/>
        <v>0</v>
      </c>
      <c r="AI163" s="141">
        <f t="shared" si="57"/>
        <v>0</v>
      </c>
      <c r="AJ163" s="141">
        <f t="shared" si="57"/>
        <v>0</v>
      </c>
      <c r="AK163" s="141">
        <f t="shared" si="57"/>
        <v>0</v>
      </c>
      <c r="AL163" s="141">
        <f t="shared" si="57"/>
        <v>0</v>
      </c>
      <c r="AM163" s="141">
        <f t="shared" si="57"/>
        <v>0</v>
      </c>
      <c r="AN163" s="141">
        <f t="shared" si="57"/>
        <v>1</v>
      </c>
      <c r="AO163" s="141">
        <f t="shared" si="57"/>
        <v>1</v>
      </c>
      <c r="AP163" s="141">
        <f t="shared" si="57"/>
        <v>0</v>
      </c>
      <c r="AQ163" s="141">
        <f t="shared" ref="AQ163:AX167" si="60">IF(R163=0,0,R163/AQ31)</f>
        <v>0</v>
      </c>
      <c r="AR163" s="141">
        <f t="shared" si="60"/>
        <v>0</v>
      </c>
      <c r="AS163" s="141">
        <f t="shared" si="60"/>
        <v>0</v>
      </c>
      <c r="AT163" s="141">
        <f t="shared" si="60"/>
        <v>1</v>
      </c>
      <c r="AU163" s="141">
        <f t="shared" si="60"/>
        <v>1</v>
      </c>
      <c r="AV163" s="141">
        <f t="shared" si="60"/>
        <v>1</v>
      </c>
      <c r="AW163" s="141">
        <f t="shared" si="60"/>
        <v>0</v>
      </c>
      <c r="AX163" s="141">
        <f t="shared" si="60"/>
        <v>1</v>
      </c>
      <c r="AY163" s="141">
        <f t="shared" si="53"/>
        <v>6</v>
      </c>
      <c r="AZ163" s="22" t="s">
        <v>179</v>
      </c>
    </row>
    <row r="164" spans="1:52">
      <c r="A164" s="141" t="s">
        <v>215</v>
      </c>
      <c r="B164" s="141">
        <f t="shared" si="59"/>
        <v>0</v>
      </c>
      <c r="C164" s="141">
        <f t="shared" si="59"/>
        <v>0</v>
      </c>
      <c r="D164" s="141">
        <f t="shared" si="59"/>
        <v>0</v>
      </c>
      <c r="E164" s="141">
        <f t="shared" si="59"/>
        <v>0</v>
      </c>
      <c r="F164" s="141">
        <f t="shared" si="59"/>
        <v>0</v>
      </c>
      <c r="G164" s="141">
        <f t="shared" si="59"/>
        <v>0</v>
      </c>
      <c r="H164" s="141">
        <f t="shared" si="59"/>
        <v>1</v>
      </c>
      <c r="I164" s="141">
        <f t="shared" si="59"/>
        <v>0</v>
      </c>
      <c r="J164" s="141">
        <f t="shared" si="59"/>
        <v>1</v>
      </c>
      <c r="K164" s="141">
        <f t="shared" si="59"/>
        <v>1</v>
      </c>
      <c r="L164" s="141">
        <f t="shared" si="59"/>
        <v>0</v>
      </c>
      <c r="M164" s="141">
        <f t="shared" si="59"/>
        <v>0</v>
      </c>
      <c r="N164" s="141">
        <f t="shared" si="59"/>
        <v>0</v>
      </c>
      <c r="O164" s="141">
        <f t="shared" si="59"/>
        <v>0</v>
      </c>
      <c r="P164" s="141">
        <f t="shared" si="59"/>
        <v>0</v>
      </c>
      <c r="Q164" s="141">
        <f t="shared" si="59"/>
        <v>1</v>
      </c>
      <c r="R164" s="141">
        <f t="shared" si="59"/>
        <v>1</v>
      </c>
      <c r="S164" s="141">
        <f t="shared" si="59"/>
        <v>0</v>
      </c>
      <c r="T164" s="141">
        <f t="shared" si="59"/>
        <v>1</v>
      </c>
      <c r="U164" s="141">
        <f t="shared" si="59"/>
        <v>0</v>
      </c>
      <c r="V164" s="141">
        <f t="shared" si="59"/>
        <v>0</v>
      </c>
      <c r="W164" s="141">
        <f t="shared" si="59"/>
        <v>0</v>
      </c>
      <c r="X164" s="141">
        <f t="shared" si="59"/>
        <v>0</v>
      </c>
      <c r="Y164" s="141">
        <f t="shared" si="59"/>
        <v>1</v>
      </c>
      <c r="AA164" s="141">
        <f t="shared" ref="AA164:AP167" si="61">IF(B164=0,0,B164/AA32)</f>
        <v>0</v>
      </c>
      <c r="AB164" s="141">
        <f t="shared" si="61"/>
        <v>0</v>
      </c>
      <c r="AC164" s="141">
        <f t="shared" si="61"/>
        <v>0</v>
      </c>
      <c r="AD164" s="141">
        <f t="shared" si="61"/>
        <v>0</v>
      </c>
      <c r="AE164" s="141">
        <f t="shared" si="61"/>
        <v>0</v>
      </c>
      <c r="AF164" s="141">
        <f t="shared" si="61"/>
        <v>0</v>
      </c>
      <c r="AG164" s="141">
        <f t="shared" si="61"/>
        <v>1</v>
      </c>
      <c r="AH164" s="141">
        <f t="shared" si="61"/>
        <v>0</v>
      </c>
      <c r="AI164" s="141">
        <f t="shared" si="61"/>
        <v>1</v>
      </c>
      <c r="AJ164" s="141">
        <f t="shared" si="61"/>
        <v>1</v>
      </c>
      <c r="AK164" s="141">
        <f t="shared" si="61"/>
        <v>0</v>
      </c>
      <c r="AL164" s="141">
        <f t="shared" si="61"/>
        <v>0</v>
      </c>
      <c r="AM164" s="141">
        <f t="shared" si="61"/>
        <v>0</v>
      </c>
      <c r="AN164" s="141">
        <f t="shared" si="61"/>
        <v>0</v>
      </c>
      <c r="AO164" s="141">
        <f t="shared" si="61"/>
        <v>0</v>
      </c>
      <c r="AP164" s="141">
        <f t="shared" si="61"/>
        <v>0.5</v>
      </c>
      <c r="AQ164" s="141">
        <f t="shared" si="60"/>
        <v>0.5</v>
      </c>
      <c r="AR164" s="141">
        <f t="shared" si="60"/>
        <v>0</v>
      </c>
      <c r="AS164" s="141">
        <f t="shared" si="60"/>
        <v>1</v>
      </c>
      <c r="AT164" s="141">
        <f t="shared" si="60"/>
        <v>0</v>
      </c>
      <c r="AU164" s="141">
        <f t="shared" si="60"/>
        <v>0</v>
      </c>
      <c r="AV164" s="141">
        <f t="shared" si="60"/>
        <v>0</v>
      </c>
      <c r="AW164" s="141">
        <f t="shared" si="60"/>
        <v>0</v>
      </c>
      <c r="AX164" s="141">
        <f t="shared" si="60"/>
        <v>0.5</v>
      </c>
      <c r="AY164" s="141">
        <f t="shared" si="53"/>
        <v>5.5</v>
      </c>
      <c r="AZ164" s="22" t="s">
        <v>179</v>
      </c>
    </row>
    <row r="165" spans="1:52">
      <c r="A165" s="141" t="s">
        <v>216</v>
      </c>
      <c r="B165" s="141">
        <f t="shared" si="59"/>
        <v>0</v>
      </c>
      <c r="C165" s="141">
        <f t="shared" si="59"/>
        <v>0</v>
      </c>
      <c r="D165" s="141">
        <f t="shared" si="59"/>
        <v>0</v>
      </c>
      <c r="E165" s="141">
        <f t="shared" si="59"/>
        <v>0</v>
      </c>
      <c r="F165" s="141">
        <f t="shared" si="59"/>
        <v>0</v>
      </c>
      <c r="G165" s="141">
        <f t="shared" si="59"/>
        <v>0</v>
      </c>
      <c r="H165" s="141">
        <f t="shared" si="59"/>
        <v>1</v>
      </c>
      <c r="I165" s="141">
        <f t="shared" si="59"/>
        <v>0</v>
      </c>
      <c r="J165" s="141">
        <f t="shared" si="59"/>
        <v>1</v>
      </c>
      <c r="K165" s="141">
        <f t="shared" si="59"/>
        <v>0</v>
      </c>
      <c r="L165" s="141">
        <f t="shared" si="59"/>
        <v>1</v>
      </c>
      <c r="M165" s="141">
        <f t="shared" si="59"/>
        <v>1</v>
      </c>
      <c r="N165" s="141">
        <f t="shared" si="59"/>
        <v>0</v>
      </c>
      <c r="O165" s="141">
        <f t="shared" si="59"/>
        <v>1</v>
      </c>
      <c r="P165" s="141">
        <f t="shared" si="59"/>
        <v>0</v>
      </c>
      <c r="Q165" s="141">
        <f t="shared" si="59"/>
        <v>1</v>
      </c>
      <c r="R165" s="141">
        <f t="shared" si="59"/>
        <v>1</v>
      </c>
      <c r="S165" s="141">
        <f t="shared" si="59"/>
        <v>1</v>
      </c>
      <c r="T165" s="141">
        <f t="shared" si="59"/>
        <v>1</v>
      </c>
      <c r="U165" s="141">
        <f t="shared" si="59"/>
        <v>1</v>
      </c>
      <c r="V165" s="141">
        <f t="shared" si="59"/>
        <v>0</v>
      </c>
      <c r="W165" s="141">
        <f t="shared" si="59"/>
        <v>1</v>
      </c>
      <c r="X165" s="141">
        <f t="shared" si="59"/>
        <v>1</v>
      </c>
      <c r="Y165" s="141">
        <f t="shared" si="59"/>
        <v>1</v>
      </c>
      <c r="AA165" s="141">
        <f t="shared" si="61"/>
        <v>0</v>
      </c>
      <c r="AB165" s="141">
        <f t="shared" si="61"/>
        <v>0</v>
      </c>
      <c r="AC165" s="141">
        <f t="shared" si="61"/>
        <v>0</v>
      </c>
      <c r="AD165" s="141">
        <f t="shared" si="61"/>
        <v>0</v>
      </c>
      <c r="AE165" s="141">
        <f t="shared" si="61"/>
        <v>0</v>
      </c>
      <c r="AF165" s="141">
        <f t="shared" si="61"/>
        <v>0</v>
      </c>
      <c r="AG165" s="141">
        <f t="shared" si="61"/>
        <v>1</v>
      </c>
      <c r="AH165" s="141">
        <f t="shared" si="61"/>
        <v>0</v>
      </c>
      <c r="AI165" s="141">
        <f t="shared" si="61"/>
        <v>0.5</v>
      </c>
      <c r="AJ165" s="141">
        <f t="shared" si="61"/>
        <v>0</v>
      </c>
      <c r="AK165" s="141">
        <f t="shared" si="61"/>
        <v>1</v>
      </c>
      <c r="AL165" s="141">
        <f t="shared" si="61"/>
        <v>1</v>
      </c>
      <c r="AM165" s="141">
        <f t="shared" si="61"/>
        <v>0</v>
      </c>
      <c r="AN165" s="141">
        <f t="shared" si="61"/>
        <v>1</v>
      </c>
      <c r="AO165" s="141">
        <f t="shared" si="61"/>
        <v>0</v>
      </c>
      <c r="AP165" s="141">
        <f t="shared" si="61"/>
        <v>1</v>
      </c>
      <c r="AQ165" s="141">
        <f t="shared" si="60"/>
        <v>1</v>
      </c>
      <c r="AR165" s="141">
        <f t="shared" si="60"/>
        <v>1</v>
      </c>
      <c r="AS165" s="141">
        <f t="shared" si="60"/>
        <v>1</v>
      </c>
      <c r="AT165" s="141">
        <f t="shared" si="60"/>
        <v>1</v>
      </c>
      <c r="AU165" s="141">
        <f t="shared" si="60"/>
        <v>0</v>
      </c>
      <c r="AV165" s="141">
        <f t="shared" si="60"/>
        <v>1</v>
      </c>
      <c r="AW165" s="141">
        <f t="shared" si="60"/>
        <v>1</v>
      </c>
      <c r="AX165" s="141">
        <f t="shared" si="60"/>
        <v>1</v>
      </c>
      <c r="AY165" s="141">
        <f t="shared" si="53"/>
        <v>12.5</v>
      </c>
      <c r="AZ165" s="22" t="s">
        <v>179</v>
      </c>
    </row>
    <row r="166" spans="1:52">
      <c r="A166" s="141" t="s">
        <v>217</v>
      </c>
      <c r="B166" s="141">
        <f t="shared" si="59"/>
        <v>1</v>
      </c>
      <c r="C166" s="141">
        <f t="shared" si="59"/>
        <v>1</v>
      </c>
      <c r="D166" s="141">
        <f t="shared" si="59"/>
        <v>1</v>
      </c>
      <c r="E166" s="141">
        <f t="shared" si="59"/>
        <v>1</v>
      </c>
      <c r="F166" s="141">
        <f t="shared" si="59"/>
        <v>1</v>
      </c>
      <c r="G166" s="141">
        <f t="shared" si="59"/>
        <v>1</v>
      </c>
      <c r="H166" s="141">
        <f t="shared" si="59"/>
        <v>1</v>
      </c>
      <c r="I166" s="141">
        <f t="shared" si="59"/>
        <v>0</v>
      </c>
      <c r="J166" s="141">
        <f t="shared" si="59"/>
        <v>1</v>
      </c>
      <c r="K166" s="141">
        <f t="shared" si="59"/>
        <v>0</v>
      </c>
      <c r="L166" s="141">
        <f t="shared" si="59"/>
        <v>0</v>
      </c>
      <c r="M166" s="141">
        <f t="shared" si="59"/>
        <v>0</v>
      </c>
      <c r="N166" s="141">
        <f t="shared" si="59"/>
        <v>0</v>
      </c>
      <c r="O166" s="141">
        <f t="shared" si="59"/>
        <v>1</v>
      </c>
      <c r="P166" s="141">
        <f t="shared" si="59"/>
        <v>0</v>
      </c>
      <c r="Q166" s="141">
        <f t="shared" si="59"/>
        <v>1</v>
      </c>
      <c r="R166" s="141">
        <f t="shared" si="59"/>
        <v>0</v>
      </c>
      <c r="S166" s="141">
        <f t="shared" si="59"/>
        <v>0</v>
      </c>
      <c r="T166" s="141">
        <f t="shared" si="59"/>
        <v>1</v>
      </c>
      <c r="U166" s="141">
        <f t="shared" si="59"/>
        <v>1</v>
      </c>
      <c r="V166" s="141">
        <f t="shared" si="59"/>
        <v>0</v>
      </c>
      <c r="W166" s="141">
        <f t="shared" si="59"/>
        <v>0</v>
      </c>
      <c r="X166" s="141">
        <f t="shared" si="59"/>
        <v>0</v>
      </c>
      <c r="Y166" s="141">
        <f t="shared" si="59"/>
        <v>0</v>
      </c>
      <c r="AA166" s="141">
        <f t="shared" si="61"/>
        <v>1</v>
      </c>
      <c r="AB166" s="141">
        <f t="shared" si="61"/>
        <v>1</v>
      </c>
      <c r="AC166" s="141">
        <f t="shared" si="61"/>
        <v>1</v>
      </c>
      <c r="AD166" s="141">
        <f t="shared" si="61"/>
        <v>0.5</v>
      </c>
      <c r="AE166" s="141">
        <f t="shared" si="61"/>
        <v>1</v>
      </c>
      <c r="AF166" s="141">
        <f t="shared" si="61"/>
        <v>1</v>
      </c>
      <c r="AG166" s="141">
        <f t="shared" si="61"/>
        <v>1</v>
      </c>
      <c r="AH166" s="141">
        <f t="shared" si="61"/>
        <v>0</v>
      </c>
      <c r="AI166" s="141">
        <f t="shared" si="61"/>
        <v>1</v>
      </c>
      <c r="AJ166" s="141">
        <f t="shared" si="61"/>
        <v>0</v>
      </c>
      <c r="AK166" s="141">
        <f t="shared" si="61"/>
        <v>0</v>
      </c>
      <c r="AL166" s="141">
        <f t="shared" si="61"/>
        <v>0</v>
      </c>
      <c r="AM166" s="141">
        <f t="shared" si="61"/>
        <v>0</v>
      </c>
      <c r="AN166" s="141">
        <f t="shared" si="61"/>
        <v>1</v>
      </c>
      <c r="AO166" s="141">
        <f t="shared" si="61"/>
        <v>0</v>
      </c>
      <c r="AP166" s="141">
        <f t="shared" si="61"/>
        <v>1</v>
      </c>
      <c r="AQ166" s="141">
        <f t="shared" si="60"/>
        <v>0</v>
      </c>
      <c r="AR166" s="141">
        <f t="shared" si="60"/>
        <v>0</v>
      </c>
      <c r="AS166" s="141">
        <f t="shared" si="60"/>
        <v>1</v>
      </c>
      <c r="AT166" s="141">
        <f t="shared" si="60"/>
        <v>1</v>
      </c>
      <c r="AU166" s="141">
        <f t="shared" si="60"/>
        <v>0</v>
      </c>
      <c r="AV166" s="141">
        <f t="shared" si="60"/>
        <v>0</v>
      </c>
      <c r="AW166" s="141">
        <f t="shared" si="60"/>
        <v>0</v>
      </c>
      <c r="AX166" s="141">
        <f t="shared" si="60"/>
        <v>0</v>
      </c>
      <c r="AY166" s="141">
        <f t="shared" si="53"/>
        <v>11.5</v>
      </c>
      <c r="AZ166" s="22" t="s">
        <v>179</v>
      </c>
    </row>
    <row r="167" spans="1:52">
      <c r="A167" s="141" t="s">
        <v>218</v>
      </c>
      <c r="B167" s="141">
        <f t="shared" si="59"/>
        <v>0</v>
      </c>
      <c r="C167" s="141">
        <f t="shared" si="59"/>
        <v>0</v>
      </c>
      <c r="D167" s="141">
        <f t="shared" si="59"/>
        <v>0</v>
      </c>
      <c r="E167" s="141">
        <f t="shared" si="59"/>
        <v>0</v>
      </c>
      <c r="F167" s="141">
        <f t="shared" si="59"/>
        <v>0</v>
      </c>
      <c r="G167" s="141">
        <f t="shared" si="59"/>
        <v>0</v>
      </c>
      <c r="H167" s="141">
        <f t="shared" si="59"/>
        <v>0</v>
      </c>
      <c r="I167" s="141">
        <f t="shared" si="59"/>
        <v>0</v>
      </c>
      <c r="J167" s="141">
        <f t="shared" si="59"/>
        <v>0</v>
      </c>
      <c r="K167" s="141">
        <f t="shared" si="59"/>
        <v>0</v>
      </c>
      <c r="L167" s="141">
        <f t="shared" si="59"/>
        <v>0</v>
      </c>
      <c r="M167" s="141">
        <f t="shared" si="59"/>
        <v>0</v>
      </c>
      <c r="N167" s="141">
        <f t="shared" si="59"/>
        <v>0</v>
      </c>
      <c r="O167" s="141">
        <f t="shared" si="59"/>
        <v>0</v>
      </c>
      <c r="P167" s="141">
        <f t="shared" si="59"/>
        <v>0</v>
      </c>
      <c r="Q167" s="141">
        <f t="shared" si="59"/>
        <v>0</v>
      </c>
      <c r="R167" s="141">
        <f t="shared" si="59"/>
        <v>0</v>
      </c>
      <c r="S167" s="141">
        <f t="shared" si="59"/>
        <v>0</v>
      </c>
      <c r="T167" s="141">
        <f t="shared" si="59"/>
        <v>0</v>
      </c>
      <c r="U167" s="141">
        <f t="shared" si="59"/>
        <v>0</v>
      </c>
      <c r="V167" s="141">
        <f t="shared" si="59"/>
        <v>0</v>
      </c>
      <c r="W167" s="141">
        <f t="shared" si="59"/>
        <v>0</v>
      </c>
      <c r="X167" s="141">
        <f t="shared" si="59"/>
        <v>0</v>
      </c>
      <c r="Y167" s="141">
        <f t="shared" si="59"/>
        <v>0</v>
      </c>
      <c r="AA167" s="141">
        <f t="shared" si="61"/>
        <v>0</v>
      </c>
      <c r="AB167" s="141">
        <f t="shared" si="61"/>
        <v>0</v>
      </c>
      <c r="AC167" s="141">
        <f t="shared" si="61"/>
        <v>0</v>
      </c>
      <c r="AD167" s="141">
        <f t="shared" si="61"/>
        <v>0</v>
      </c>
      <c r="AE167" s="141">
        <f t="shared" si="61"/>
        <v>0</v>
      </c>
      <c r="AF167" s="141">
        <f t="shared" si="61"/>
        <v>0</v>
      </c>
      <c r="AG167" s="141">
        <f t="shared" si="61"/>
        <v>0</v>
      </c>
      <c r="AH167" s="141">
        <f t="shared" si="61"/>
        <v>0</v>
      </c>
      <c r="AI167" s="141">
        <f t="shared" si="61"/>
        <v>0</v>
      </c>
      <c r="AJ167" s="141">
        <f t="shared" si="61"/>
        <v>0</v>
      </c>
      <c r="AK167" s="141">
        <f t="shared" si="61"/>
        <v>0</v>
      </c>
      <c r="AL167" s="141">
        <f t="shared" si="61"/>
        <v>0</v>
      </c>
      <c r="AM167" s="141">
        <f t="shared" si="61"/>
        <v>0</v>
      </c>
      <c r="AN167" s="141">
        <f t="shared" si="61"/>
        <v>0</v>
      </c>
      <c r="AO167" s="141">
        <f t="shared" si="61"/>
        <v>0</v>
      </c>
      <c r="AP167" s="141">
        <f t="shared" si="61"/>
        <v>0</v>
      </c>
      <c r="AQ167" s="141">
        <f t="shared" si="60"/>
        <v>0</v>
      </c>
      <c r="AR167" s="141">
        <f t="shared" si="60"/>
        <v>0</v>
      </c>
      <c r="AS167" s="141">
        <f t="shared" si="60"/>
        <v>0</v>
      </c>
      <c r="AT167" s="141">
        <f t="shared" si="60"/>
        <v>0</v>
      </c>
      <c r="AU167" s="141">
        <f t="shared" si="60"/>
        <v>0</v>
      </c>
      <c r="AV167" s="141">
        <f t="shared" si="60"/>
        <v>0</v>
      </c>
      <c r="AW167" s="141">
        <f t="shared" si="60"/>
        <v>0</v>
      </c>
      <c r="AX167" s="141">
        <f t="shared" si="60"/>
        <v>0</v>
      </c>
      <c r="AY167" s="141">
        <f t="shared" si="53"/>
        <v>0</v>
      </c>
      <c r="AZ167" s="22" t="s">
        <v>179</v>
      </c>
    </row>
    <row r="169" spans="1:52">
      <c r="A169" s="158" t="s">
        <v>180</v>
      </c>
    </row>
    <row r="170" spans="1:52">
      <c r="A170" s="141" t="s">
        <v>188</v>
      </c>
      <c r="B170" s="141">
        <f t="shared" ref="B170:Y180" si="62">IF(IFERROR(FIND($A$169,B5,1),0)=0,0,1)</f>
        <v>0</v>
      </c>
      <c r="C170" s="141">
        <f t="shared" si="62"/>
        <v>0</v>
      </c>
      <c r="D170" s="141">
        <f t="shared" si="62"/>
        <v>0</v>
      </c>
      <c r="E170" s="141">
        <f t="shared" si="62"/>
        <v>0</v>
      </c>
      <c r="F170" s="141">
        <f t="shared" si="62"/>
        <v>0</v>
      </c>
      <c r="G170" s="141">
        <f t="shared" si="62"/>
        <v>0</v>
      </c>
      <c r="H170" s="141">
        <f t="shared" si="62"/>
        <v>0</v>
      </c>
      <c r="I170" s="141">
        <f t="shared" si="62"/>
        <v>0</v>
      </c>
      <c r="J170" s="141">
        <f t="shared" si="62"/>
        <v>0</v>
      </c>
      <c r="K170" s="141">
        <f t="shared" si="62"/>
        <v>0</v>
      </c>
      <c r="L170" s="141">
        <f t="shared" si="62"/>
        <v>0</v>
      </c>
      <c r="M170" s="141">
        <f t="shared" si="62"/>
        <v>0</v>
      </c>
      <c r="N170" s="141">
        <f t="shared" si="62"/>
        <v>0</v>
      </c>
      <c r="O170" s="141">
        <f t="shared" si="62"/>
        <v>0</v>
      </c>
      <c r="P170" s="141">
        <f t="shared" si="62"/>
        <v>0</v>
      </c>
      <c r="Q170" s="141">
        <f t="shared" si="62"/>
        <v>0</v>
      </c>
      <c r="R170" s="141">
        <f t="shared" si="62"/>
        <v>0</v>
      </c>
      <c r="S170" s="141">
        <f t="shared" si="62"/>
        <v>0</v>
      </c>
      <c r="T170" s="141">
        <f t="shared" si="62"/>
        <v>0</v>
      </c>
      <c r="U170" s="141">
        <f t="shared" si="62"/>
        <v>0</v>
      </c>
      <c r="V170" s="141">
        <f t="shared" si="62"/>
        <v>0</v>
      </c>
      <c r="W170" s="141">
        <f t="shared" si="62"/>
        <v>0</v>
      </c>
      <c r="X170" s="141">
        <f t="shared" si="62"/>
        <v>0</v>
      </c>
      <c r="Y170" s="141">
        <f t="shared" si="62"/>
        <v>0</v>
      </c>
      <c r="AA170" s="141">
        <f t="shared" ref="AA170:AX180" si="63">IF(B170=0,0,B170/AA5)</f>
        <v>0</v>
      </c>
      <c r="AB170" s="141">
        <f t="shared" si="63"/>
        <v>0</v>
      </c>
      <c r="AC170" s="141">
        <f t="shared" si="63"/>
        <v>0</v>
      </c>
      <c r="AD170" s="141">
        <f t="shared" si="63"/>
        <v>0</v>
      </c>
      <c r="AE170" s="141">
        <f t="shared" si="63"/>
        <v>0</v>
      </c>
      <c r="AF170" s="141">
        <f t="shared" si="63"/>
        <v>0</v>
      </c>
      <c r="AG170" s="141">
        <f t="shared" si="63"/>
        <v>0</v>
      </c>
      <c r="AH170" s="141">
        <f t="shared" si="63"/>
        <v>0</v>
      </c>
      <c r="AI170" s="141">
        <f t="shared" si="63"/>
        <v>0</v>
      </c>
      <c r="AJ170" s="141">
        <f t="shared" si="63"/>
        <v>0</v>
      </c>
      <c r="AK170" s="141">
        <f t="shared" si="63"/>
        <v>0</v>
      </c>
      <c r="AL170" s="141">
        <f t="shared" si="63"/>
        <v>0</v>
      </c>
      <c r="AM170" s="141">
        <f t="shared" si="63"/>
        <v>0</v>
      </c>
      <c r="AN170" s="141">
        <f t="shared" si="63"/>
        <v>0</v>
      </c>
      <c r="AO170" s="141">
        <f t="shared" si="63"/>
        <v>0</v>
      </c>
      <c r="AP170" s="141">
        <f t="shared" si="63"/>
        <v>0</v>
      </c>
      <c r="AQ170" s="141">
        <f t="shared" si="63"/>
        <v>0</v>
      </c>
      <c r="AR170" s="141">
        <f t="shared" si="63"/>
        <v>0</v>
      </c>
      <c r="AS170" s="141">
        <f t="shared" si="63"/>
        <v>0</v>
      </c>
      <c r="AT170" s="141">
        <f t="shared" si="63"/>
        <v>0</v>
      </c>
      <c r="AU170" s="141">
        <f t="shared" si="63"/>
        <v>0</v>
      </c>
      <c r="AV170" s="141">
        <f t="shared" si="63"/>
        <v>0</v>
      </c>
      <c r="AW170" s="141">
        <f t="shared" si="63"/>
        <v>0</v>
      </c>
      <c r="AX170" s="141">
        <f t="shared" si="63"/>
        <v>0</v>
      </c>
      <c r="AY170" s="141">
        <f t="shared" ref="AY170:AY200" si="64">SUM(AA170:AX170)</f>
        <v>0</v>
      </c>
      <c r="AZ170" s="22" t="s">
        <v>180</v>
      </c>
    </row>
    <row r="171" spans="1:52">
      <c r="A171" s="141" t="s">
        <v>189</v>
      </c>
      <c r="B171" s="141">
        <f t="shared" si="62"/>
        <v>0</v>
      </c>
      <c r="C171" s="141">
        <f t="shared" si="62"/>
        <v>0</v>
      </c>
      <c r="D171" s="141">
        <f t="shared" si="62"/>
        <v>0</v>
      </c>
      <c r="E171" s="141">
        <f t="shared" si="62"/>
        <v>0</v>
      </c>
      <c r="F171" s="141">
        <f t="shared" si="62"/>
        <v>0</v>
      </c>
      <c r="G171" s="141">
        <f t="shared" si="62"/>
        <v>0</v>
      </c>
      <c r="H171" s="141">
        <f t="shared" si="62"/>
        <v>0</v>
      </c>
      <c r="I171" s="141">
        <f t="shared" si="62"/>
        <v>0</v>
      </c>
      <c r="J171" s="141">
        <f t="shared" si="62"/>
        <v>0</v>
      </c>
      <c r="K171" s="141">
        <f t="shared" si="62"/>
        <v>0</v>
      </c>
      <c r="L171" s="141">
        <f t="shared" si="62"/>
        <v>0</v>
      </c>
      <c r="M171" s="141">
        <f t="shared" si="62"/>
        <v>0</v>
      </c>
      <c r="N171" s="141">
        <f t="shared" si="62"/>
        <v>0</v>
      </c>
      <c r="O171" s="141">
        <f t="shared" si="62"/>
        <v>0</v>
      </c>
      <c r="P171" s="141">
        <f t="shared" si="62"/>
        <v>0</v>
      </c>
      <c r="Q171" s="141">
        <f t="shared" si="62"/>
        <v>0</v>
      </c>
      <c r="R171" s="141">
        <f t="shared" si="62"/>
        <v>0</v>
      </c>
      <c r="S171" s="141">
        <f t="shared" si="62"/>
        <v>0</v>
      </c>
      <c r="T171" s="141">
        <f t="shared" si="62"/>
        <v>0</v>
      </c>
      <c r="U171" s="141">
        <f t="shared" si="62"/>
        <v>0</v>
      </c>
      <c r="V171" s="141">
        <f t="shared" si="62"/>
        <v>0</v>
      </c>
      <c r="W171" s="141">
        <f t="shared" si="62"/>
        <v>0</v>
      </c>
      <c r="X171" s="141">
        <f t="shared" si="62"/>
        <v>0</v>
      </c>
      <c r="Y171" s="141">
        <f t="shared" si="62"/>
        <v>0</v>
      </c>
      <c r="AA171" s="141">
        <f t="shared" si="63"/>
        <v>0</v>
      </c>
      <c r="AB171" s="141">
        <f t="shared" si="63"/>
        <v>0</v>
      </c>
      <c r="AC171" s="141">
        <f t="shared" si="63"/>
        <v>0</v>
      </c>
      <c r="AD171" s="141">
        <f t="shared" si="63"/>
        <v>0</v>
      </c>
      <c r="AE171" s="141">
        <f t="shared" si="63"/>
        <v>0</v>
      </c>
      <c r="AF171" s="141">
        <f t="shared" si="63"/>
        <v>0</v>
      </c>
      <c r="AG171" s="141">
        <f t="shared" si="63"/>
        <v>0</v>
      </c>
      <c r="AH171" s="141">
        <f t="shared" si="63"/>
        <v>0</v>
      </c>
      <c r="AI171" s="141">
        <f t="shared" si="63"/>
        <v>0</v>
      </c>
      <c r="AJ171" s="141">
        <f t="shared" si="63"/>
        <v>0</v>
      </c>
      <c r="AK171" s="141">
        <f t="shared" si="63"/>
        <v>0</v>
      </c>
      <c r="AL171" s="141">
        <f t="shared" si="63"/>
        <v>0</v>
      </c>
      <c r="AM171" s="141">
        <f t="shared" si="63"/>
        <v>0</v>
      </c>
      <c r="AN171" s="141">
        <f t="shared" si="63"/>
        <v>0</v>
      </c>
      <c r="AO171" s="141">
        <f t="shared" si="63"/>
        <v>0</v>
      </c>
      <c r="AP171" s="141">
        <f t="shared" si="63"/>
        <v>0</v>
      </c>
      <c r="AQ171" s="141">
        <f t="shared" si="63"/>
        <v>0</v>
      </c>
      <c r="AR171" s="141">
        <f t="shared" si="63"/>
        <v>0</v>
      </c>
      <c r="AS171" s="141">
        <f t="shared" si="63"/>
        <v>0</v>
      </c>
      <c r="AT171" s="141">
        <f t="shared" si="63"/>
        <v>0</v>
      </c>
      <c r="AU171" s="141">
        <f t="shared" si="63"/>
        <v>0</v>
      </c>
      <c r="AV171" s="141">
        <f t="shared" si="63"/>
        <v>0</v>
      </c>
      <c r="AW171" s="141">
        <f t="shared" si="63"/>
        <v>0</v>
      </c>
      <c r="AX171" s="141">
        <f t="shared" si="63"/>
        <v>0</v>
      </c>
      <c r="AY171" s="141">
        <f t="shared" si="64"/>
        <v>0</v>
      </c>
      <c r="AZ171" s="22" t="s">
        <v>180</v>
      </c>
    </row>
    <row r="172" spans="1:52">
      <c r="A172" s="141" t="s">
        <v>190</v>
      </c>
      <c r="B172" s="141">
        <f t="shared" si="62"/>
        <v>0</v>
      </c>
      <c r="C172" s="141">
        <f t="shared" si="62"/>
        <v>0</v>
      </c>
      <c r="D172" s="141">
        <f t="shared" si="62"/>
        <v>0</v>
      </c>
      <c r="E172" s="141">
        <f t="shared" si="62"/>
        <v>0</v>
      </c>
      <c r="F172" s="141">
        <f t="shared" si="62"/>
        <v>0</v>
      </c>
      <c r="G172" s="141">
        <f t="shared" si="62"/>
        <v>0</v>
      </c>
      <c r="H172" s="141">
        <f t="shared" si="62"/>
        <v>0</v>
      </c>
      <c r="I172" s="141">
        <f t="shared" si="62"/>
        <v>0</v>
      </c>
      <c r="J172" s="141">
        <f t="shared" si="62"/>
        <v>0</v>
      </c>
      <c r="K172" s="141">
        <f t="shared" si="62"/>
        <v>0</v>
      </c>
      <c r="L172" s="141">
        <f t="shared" si="62"/>
        <v>0</v>
      </c>
      <c r="M172" s="141">
        <f t="shared" si="62"/>
        <v>0</v>
      </c>
      <c r="N172" s="141">
        <f t="shared" si="62"/>
        <v>0</v>
      </c>
      <c r="O172" s="141">
        <f t="shared" si="62"/>
        <v>0</v>
      </c>
      <c r="P172" s="141">
        <f t="shared" si="62"/>
        <v>0</v>
      </c>
      <c r="Q172" s="141">
        <f t="shared" si="62"/>
        <v>0</v>
      </c>
      <c r="R172" s="141">
        <f t="shared" si="62"/>
        <v>0</v>
      </c>
      <c r="S172" s="141">
        <f t="shared" si="62"/>
        <v>0</v>
      </c>
      <c r="T172" s="141">
        <f t="shared" si="62"/>
        <v>0</v>
      </c>
      <c r="U172" s="141">
        <f t="shared" si="62"/>
        <v>0</v>
      </c>
      <c r="V172" s="141">
        <f t="shared" si="62"/>
        <v>0</v>
      </c>
      <c r="W172" s="141">
        <f t="shared" si="62"/>
        <v>0</v>
      </c>
      <c r="X172" s="141">
        <f t="shared" si="62"/>
        <v>0</v>
      </c>
      <c r="Y172" s="141">
        <f t="shared" si="62"/>
        <v>0</v>
      </c>
      <c r="AA172" s="141">
        <f t="shared" si="63"/>
        <v>0</v>
      </c>
      <c r="AB172" s="141">
        <f t="shared" si="63"/>
        <v>0</v>
      </c>
      <c r="AC172" s="141">
        <f t="shared" si="63"/>
        <v>0</v>
      </c>
      <c r="AD172" s="141">
        <f t="shared" si="63"/>
        <v>0</v>
      </c>
      <c r="AE172" s="141">
        <f t="shared" si="63"/>
        <v>0</v>
      </c>
      <c r="AF172" s="141">
        <f t="shared" si="63"/>
        <v>0</v>
      </c>
      <c r="AG172" s="141">
        <f t="shared" si="63"/>
        <v>0</v>
      </c>
      <c r="AH172" s="141">
        <f t="shared" si="63"/>
        <v>0</v>
      </c>
      <c r="AI172" s="141">
        <f t="shared" si="63"/>
        <v>0</v>
      </c>
      <c r="AJ172" s="141">
        <f t="shared" si="63"/>
        <v>0</v>
      </c>
      <c r="AK172" s="141">
        <f t="shared" si="63"/>
        <v>0</v>
      </c>
      <c r="AL172" s="141">
        <f t="shared" si="63"/>
        <v>0</v>
      </c>
      <c r="AM172" s="141">
        <f t="shared" si="63"/>
        <v>0</v>
      </c>
      <c r="AN172" s="141">
        <f t="shared" si="63"/>
        <v>0</v>
      </c>
      <c r="AO172" s="141">
        <f t="shared" si="63"/>
        <v>0</v>
      </c>
      <c r="AP172" s="141">
        <f t="shared" si="63"/>
        <v>0</v>
      </c>
      <c r="AQ172" s="141">
        <f t="shared" si="63"/>
        <v>0</v>
      </c>
      <c r="AR172" s="141">
        <f t="shared" si="63"/>
        <v>0</v>
      </c>
      <c r="AS172" s="141">
        <f t="shared" si="63"/>
        <v>0</v>
      </c>
      <c r="AT172" s="141">
        <f t="shared" si="63"/>
        <v>0</v>
      </c>
      <c r="AU172" s="141">
        <f t="shared" si="63"/>
        <v>0</v>
      </c>
      <c r="AV172" s="141">
        <f t="shared" si="63"/>
        <v>0</v>
      </c>
      <c r="AW172" s="141">
        <f t="shared" si="63"/>
        <v>0</v>
      </c>
      <c r="AX172" s="141">
        <f t="shared" si="63"/>
        <v>0</v>
      </c>
      <c r="AY172" s="141">
        <f t="shared" si="64"/>
        <v>0</v>
      </c>
      <c r="AZ172" s="22" t="s">
        <v>180</v>
      </c>
    </row>
    <row r="173" spans="1:52">
      <c r="A173" s="141" t="s">
        <v>191</v>
      </c>
      <c r="B173" s="141">
        <f t="shared" si="62"/>
        <v>0</v>
      </c>
      <c r="C173" s="141">
        <f t="shared" si="62"/>
        <v>0</v>
      </c>
      <c r="D173" s="141">
        <f t="shared" si="62"/>
        <v>0</v>
      </c>
      <c r="E173" s="141">
        <f t="shared" si="62"/>
        <v>0</v>
      </c>
      <c r="F173" s="141">
        <f t="shared" si="62"/>
        <v>0</v>
      </c>
      <c r="G173" s="141">
        <f t="shared" si="62"/>
        <v>0</v>
      </c>
      <c r="H173" s="141">
        <f t="shared" si="62"/>
        <v>0</v>
      </c>
      <c r="I173" s="141">
        <f t="shared" si="62"/>
        <v>0</v>
      </c>
      <c r="J173" s="141">
        <f t="shared" si="62"/>
        <v>0</v>
      </c>
      <c r="K173" s="141">
        <f t="shared" si="62"/>
        <v>0</v>
      </c>
      <c r="L173" s="141">
        <f t="shared" si="62"/>
        <v>0</v>
      </c>
      <c r="M173" s="141">
        <f t="shared" si="62"/>
        <v>0</v>
      </c>
      <c r="N173" s="141">
        <f t="shared" si="62"/>
        <v>0</v>
      </c>
      <c r="O173" s="141">
        <f t="shared" si="62"/>
        <v>0</v>
      </c>
      <c r="P173" s="141">
        <f t="shared" si="62"/>
        <v>0</v>
      </c>
      <c r="Q173" s="141">
        <f t="shared" si="62"/>
        <v>0</v>
      </c>
      <c r="R173" s="141">
        <f t="shared" si="62"/>
        <v>0</v>
      </c>
      <c r="S173" s="141">
        <f t="shared" si="62"/>
        <v>0</v>
      </c>
      <c r="T173" s="141">
        <f t="shared" si="62"/>
        <v>0</v>
      </c>
      <c r="U173" s="141">
        <f t="shared" si="62"/>
        <v>0</v>
      </c>
      <c r="V173" s="141">
        <f t="shared" si="62"/>
        <v>0</v>
      </c>
      <c r="W173" s="141">
        <f t="shared" si="62"/>
        <v>0</v>
      </c>
      <c r="X173" s="141">
        <f t="shared" si="62"/>
        <v>0</v>
      </c>
      <c r="Y173" s="141">
        <f t="shared" si="62"/>
        <v>0</v>
      </c>
      <c r="AA173" s="141">
        <f t="shared" si="63"/>
        <v>0</v>
      </c>
      <c r="AB173" s="141">
        <f t="shared" si="63"/>
        <v>0</v>
      </c>
      <c r="AC173" s="141">
        <f t="shared" si="63"/>
        <v>0</v>
      </c>
      <c r="AD173" s="141">
        <f t="shared" si="63"/>
        <v>0</v>
      </c>
      <c r="AE173" s="141">
        <f t="shared" si="63"/>
        <v>0</v>
      </c>
      <c r="AF173" s="141">
        <f t="shared" si="63"/>
        <v>0</v>
      </c>
      <c r="AG173" s="141">
        <f t="shared" si="63"/>
        <v>0</v>
      </c>
      <c r="AH173" s="141">
        <f t="shared" si="63"/>
        <v>0</v>
      </c>
      <c r="AI173" s="141">
        <f t="shared" si="63"/>
        <v>0</v>
      </c>
      <c r="AJ173" s="141">
        <f t="shared" si="63"/>
        <v>0</v>
      </c>
      <c r="AK173" s="141">
        <f t="shared" si="63"/>
        <v>0</v>
      </c>
      <c r="AL173" s="141">
        <f t="shared" si="63"/>
        <v>0</v>
      </c>
      <c r="AM173" s="141">
        <f t="shared" si="63"/>
        <v>0</v>
      </c>
      <c r="AN173" s="141">
        <f t="shared" si="63"/>
        <v>0</v>
      </c>
      <c r="AO173" s="141">
        <f t="shared" si="63"/>
        <v>0</v>
      </c>
      <c r="AP173" s="141">
        <f t="shared" si="63"/>
        <v>0</v>
      </c>
      <c r="AQ173" s="141">
        <f t="shared" si="63"/>
        <v>0</v>
      </c>
      <c r="AR173" s="141">
        <f t="shared" si="63"/>
        <v>0</v>
      </c>
      <c r="AS173" s="141">
        <f t="shared" si="63"/>
        <v>0</v>
      </c>
      <c r="AT173" s="141">
        <f t="shared" si="63"/>
        <v>0</v>
      </c>
      <c r="AU173" s="141">
        <f t="shared" si="63"/>
        <v>0</v>
      </c>
      <c r="AV173" s="141">
        <f t="shared" si="63"/>
        <v>0</v>
      </c>
      <c r="AW173" s="141">
        <f t="shared" si="63"/>
        <v>0</v>
      </c>
      <c r="AX173" s="141">
        <f t="shared" si="63"/>
        <v>0</v>
      </c>
      <c r="AY173" s="141">
        <f t="shared" si="64"/>
        <v>0</v>
      </c>
      <c r="AZ173" s="22" t="s">
        <v>180</v>
      </c>
    </row>
    <row r="174" spans="1:52">
      <c r="A174" s="141" t="s">
        <v>192</v>
      </c>
      <c r="B174" s="141">
        <f t="shared" si="62"/>
        <v>0</v>
      </c>
      <c r="C174" s="141">
        <f t="shared" si="62"/>
        <v>0</v>
      </c>
      <c r="D174" s="141">
        <f t="shared" si="62"/>
        <v>0</v>
      </c>
      <c r="E174" s="141">
        <f t="shared" si="62"/>
        <v>0</v>
      </c>
      <c r="F174" s="141">
        <f t="shared" si="62"/>
        <v>0</v>
      </c>
      <c r="G174" s="141">
        <f t="shared" si="62"/>
        <v>0</v>
      </c>
      <c r="H174" s="141">
        <f t="shared" si="62"/>
        <v>0</v>
      </c>
      <c r="I174" s="141">
        <f t="shared" si="62"/>
        <v>0</v>
      </c>
      <c r="J174" s="141">
        <f t="shared" si="62"/>
        <v>0</v>
      </c>
      <c r="K174" s="141">
        <f t="shared" si="62"/>
        <v>0</v>
      </c>
      <c r="L174" s="141">
        <f t="shared" si="62"/>
        <v>0</v>
      </c>
      <c r="M174" s="141">
        <f t="shared" si="62"/>
        <v>0</v>
      </c>
      <c r="N174" s="141">
        <f t="shared" si="62"/>
        <v>0</v>
      </c>
      <c r="O174" s="141">
        <f t="shared" si="62"/>
        <v>0</v>
      </c>
      <c r="P174" s="141">
        <f t="shared" si="62"/>
        <v>0</v>
      </c>
      <c r="Q174" s="141">
        <f t="shared" si="62"/>
        <v>0</v>
      </c>
      <c r="R174" s="141">
        <f t="shared" si="62"/>
        <v>0</v>
      </c>
      <c r="S174" s="141">
        <f t="shared" si="62"/>
        <v>0</v>
      </c>
      <c r="T174" s="141">
        <f t="shared" si="62"/>
        <v>0</v>
      </c>
      <c r="U174" s="141">
        <f t="shared" si="62"/>
        <v>0</v>
      </c>
      <c r="V174" s="141">
        <f t="shared" si="62"/>
        <v>0</v>
      </c>
      <c r="W174" s="141">
        <f t="shared" si="62"/>
        <v>0</v>
      </c>
      <c r="X174" s="141">
        <f t="shared" si="62"/>
        <v>0</v>
      </c>
      <c r="Y174" s="141">
        <f t="shared" si="62"/>
        <v>0</v>
      </c>
      <c r="AA174" s="141">
        <f t="shared" si="63"/>
        <v>0</v>
      </c>
      <c r="AB174" s="141">
        <f t="shared" si="63"/>
        <v>0</v>
      </c>
      <c r="AC174" s="141">
        <f t="shared" si="63"/>
        <v>0</v>
      </c>
      <c r="AD174" s="141">
        <f t="shared" si="63"/>
        <v>0</v>
      </c>
      <c r="AE174" s="141">
        <f t="shared" si="63"/>
        <v>0</v>
      </c>
      <c r="AF174" s="141">
        <f t="shared" si="63"/>
        <v>0</v>
      </c>
      <c r="AG174" s="141">
        <f t="shared" si="63"/>
        <v>0</v>
      </c>
      <c r="AH174" s="141">
        <f t="shared" si="63"/>
        <v>0</v>
      </c>
      <c r="AI174" s="141">
        <f t="shared" si="63"/>
        <v>0</v>
      </c>
      <c r="AJ174" s="141">
        <f t="shared" si="63"/>
        <v>0</v>
      </c>
      <c r="AK174" s="141">
        <f t="shared" si="63"/>
        <v>0</v>
      </c>
      <c r="AL174" s="141">
        <f t="shared" si="63"/>
        <v>0</v>
      </c>
      <c r="AM174" s="141">
        <f t="shared" si="63"/>
        <v>0</v>
      </c>
      <c r="AN174" s="141">
        <f t="shared" si="63"/>
        <v>0</v>
      </c>
      <c r="AO174" s="141">
        <f t="shared" si="63"/>
        <v>0</v>
      </c>
      <c r="AP174" s="141">
        <f t="shared" si="63"/>
        <v>0</v>
      </c>
      <c r="AQ174" s="141">
        <f t="shared" si="63"/>
        <v>0</v>
      </c>
      <c r="AR174" s="141">
        <f t="shared" si="63"/>
        <v>0</v>
      </c>
      <c r="AS174" s="141">
        <f t="shared" si="63"/>
        <v>0</v>
      </c>
      <c r="AT174" s="141">
        <f t="shared" si="63"/>
        <v>0</v>
      </c>
      <c r="AU174" s="141">
        <f t="shared" si="63"/>
        <v>0</v>
      </c>
      <c r="AV174" s="141">
        <f t="shared" si="63"/>
        <v>0</v>
      </c>
      <c r="AW174" s="141">
        <f t="shared" si="63"/>
        <v>0</v>
      </c>
      <c r="AX174" s="141">
        <f t="shared" si="63"/>
        <v>0</v>
      </c>
      <c r="AY174" s="141">
        <f t="shared" si="64"/>
        <v>0</v>
      </c>
      <c r="AZ174" s="22" t="s">
        <v>180</v>
      </c>
    </row>
    <row r="175" spans="1:52">
      <c r="A175" s="141" t="s">
        <v>193</v>
      </c>
      <c r="B175" s="141">
        <f t="shared" si="62"/>
        <v>0</v>
      </c>
      <c r="C175" s="141">
        <f t="shared" si="62"/>
        <v>0</v>
      </c>
      <c r="D175" s="141">
        <f t="shared" si="62"/>
        <v>0</v>
      </c>
      <c r="E175" s="141">
        <f t="shared" si="62"/>
        <v>0</v>
      </c>
      <c r="F175" s="141">
        <f t="shared" si="62"/>
        <v>0</v>
      </c>
      <c r="G175" s="141">
        <f t="shared" si="62"/>
        <v>0</v>
      </c>
      <c r="H175" s="141">
        <f t="shared" si="62"/>
        <v>0</v>
      </c>
      <c r="I175" s="141">
        <f t="shared" si="62"/>
        <v>0</v>
      </c>
      <c r="J175" s="141">
        <f t="shared" si="62"/>
        <v>0</v>
      </c>
      <c r="K175" s="141">
        <f t="shared" si="62"/>
        <v>0</v>
      </c>
      <c r="L175" s="141">
        <f t="shared" si="62"/>
        <v>0</v>
      </c>
      <c r="M175" s="141">
        <f t="shared" si="62"/>
        <v>0</v>
      </c>
      <c r="N175" s="141">
        <f t="shared" si="62"/>
        <v>0</v>
      </c>
      <c r="O175" s="141">
        <f t="shared" si="62"/>
        <v>0</v>
      </c>
      <c r="P175" s="141">
        <f t="shared" si="62"/>
        <v>0</v>
      </c>
      <c r="Q175" s="141">
        <f t="shared" si="62"/>
        <v>0</v>
      </c>
      <c r="R175" s="141">
        <f t="shared" si="62"/>
        <v>0</v>
      </c>
      <c r="S175" s="141">
        <f t="shared" si="62"/>
        <v>0</v>
      </c>
      <c r="T175" s="141">
        <f t="shared" si="62"/>
        <v>0</v>
      </c>
      <c r="U175" s="141">
        <f t="shared" si="62"/>
        <v>0</v>
      </c>
      <c r="V175" s="141">
        <f t="shared" si="62"/>
        <v>0</v>
      </c>
      <c r="W175" s="141">
        <f t="shared" si="62"/>
        <v>0</v>
      </c>
      <c r="X175" s="141">
        <f t="shared" si="62"/>
        <v>0</v>
      </c>
      <c r="Y175" s="141">
        <f t="shared" si="62"/>
        <v>0</v>
      </c>
      <c r="AA175" s="141">
        <f t="shared" si="63"/>
        <v>0</v>
      </c>
      <c r="AB175" s="141">
        <f t="shared" si="63"/>
        <v>0</v>
      </c>
      <c r="AC175" s="141">
        <f t="shared" si="63"/>
        <v>0</v>
      </c>
      <c r="AD175" s="141">
        <f t="shared" si="63"/>
        <v>0</v>
      </c>
      <c r="AE175" s="141">
        <f t="shared" si="63"/>
        <v>0</v>
      </c>
      <c r="AF175" s="141">
        <f t="shared" si="63"/>
        <v>0</v>
      </c>
      <c r="AG175" s="141">
        <f t="shared" si="63"/>
        <v>0</v>
      </c>
      <c r="AH175" s="141">
        <f t="shared" si="63"/>
        <v>0</v>
      </c>
      <c r="AI175" s="141">
        <f t="shared" si="63"/>
        <v>0</v>
      </c>
      <c r="AJ175" s="141">
        <f t="shared" si="63"/>
        <v>0</v>
      </c>
      <c r="AK175" s="141">
        <f t="shared" si="63"/>
        <v>0</v>
      </c>
      <c r="AL175" s="141">
        <f t="shared" si="63"/>
        <v>0</v>
      </c>
      <c r="AM175" s="141">
        <f t="shared" si="63"/>
        <v>0</v>
      </c>
      <c r="AN175" s="141">
        <f t="shared" si="63"/>
        <v>0</v>
      </c>
      <c r="AO175" s="141">
        <f t="shared" si="63"/>
        <v>0</v>
      </c>
      <c r="AP175" s="141">
        <f t="shared" si="63"/>
        <v>0</v>
      </c>
      <c r="AQ175" s="141">
        <f t="shared" si="63"/>
        <v>0</v>
      </c>
      <c r="AR175" s="141">
        <f t="shared" si="63"/>
        <v>0</v>
      </c>
      <c r="AS175" s="141">
        <f t="shared" si="63"/>
        <v>0</v>
      </c>
      <c r="AT175" s="141">
        <f t="shared" si="63"/>
        <v>0</v>
      </c>
      <c r="AU175" s="141">
        <f t="shared" si="63"/>
        <v>0</v>
      </c>
      <c r="AV175" s="141">
        <f t="shared" si="63"/>
        <v>0</v>
      </c>
      <c r="AW175" s="141">
        <f t="shared" si="63"/>
        <v>0</v>
      </c>
      <c r="AX175" s="141">
        <f t="shared" si="63"/>
        <v>0</v>
      </c>
      <c r="AY175" s="141">
        <f t="shared" si="64"/>
        <v>0</v>
      </c>
      <c r="AZ175" s="22" t="s">
        <v>180</v>
      </c>
    </row>
    <row r="176" spans="1:52">
      <c r="A176" s="141" t="s">
        <v>194</v>
      </c>
      <c r="B176" s="141">
        <f t="shared" si="62"/>
        <v>0</v>
      </c>
      <c r="C176" s="141">
        <f t="shared" si="62"/>
        <v>0</v>
      </c>
      <c r="D176" s="141">
        <f t="shared" si="62"/>
        <v>0</v>
      </c>
      <c r="E176" s="141">
        <f t="shared" si="62"/>
        <v>0</v>
      </c>
      <c r="F176" s="141">
        <f t="shared" si="62"/>
        <v>0</v>
      </c>
      <c r="G176" s="141">
        <f t="shared" si="62"/>
        <v>0</v>
      </c>
      <c r="H176" s="141">
        <f t="shared" si="62"/>
        <v>0</v>
      </c>
      <c r="I176" s="141">
        <f t="shared" si="62"/>
        <v>0</v>
      </c>
      <c r="J176" s="141">
        <f t="shared" si="62"/>
        <v>0</v>
      </c>
      <c r="K176" s="141">
        <f>IF(IFERROR(FIND($A$169,#REF!,1),0)=0,0,1)</f>
        <v>0</v>
      </c>
      <c r="L176" s="141">
        <f t="shared" si="62"/>
        <v>0</v>
      </c>
      <c r="M176" s="141">
        <f t="shared" si="62"/>
        <v>0</v>
      </c>
      <c r="N176" s="141">
        <f t="shared" si="62"/>
        <v>0</v>
      </c>
      <c r="O176" s="141">
        <f t="shared" si="62"/>
        <v>0</v>
      </c>
      <c r="P176" s="141">
        <f t="shared" si="62"/>
        <v>0</v>
      </c>
      <c r="Q176" s="141">
        <f t="shared" si="62"/>
        <v>0</v>
      </c>
      <c r="R176" s="141">
        <f t="shared" si="62"/>
        <v>0</v>
      </c>
      <c r="S176" s="141">
        <f t="shared" si="62"/>
        <v>0</v>
      </c>
      <c r="T176" s="141">
        <f t="shared" si="62"/>
        <v>0</v>
      </c>
      <c r="U176" s="141">
        <f t="shared" si="62"/>
        <v>0</v>
      </c>
      <c r="V176" s="141">
        <f t="shared" si="62"/>
        <v>0</v>
      </c>
      <c r="W176" s="141">
        <f t="shared" si="62"/>
        <v>0</v>
      </c>
      <c r="X176" s="141">
        <f t="shared" si="62"/>
        <v>0</v>
      </c>
      <c r="Y176" s="141">
        <f t="shared" si="62"/>
        <v>0</v>
      </c>
      <c r="AA176" s="141">
        <f t="shared" si="63"/>
        <v>0</v>
      </c>
      <c r="AB176" s="141">
        <f t="shared" si="63"/>
        <v>0</v>
      </c>
      <c r="AC176" s="141">
        <f t="shared" si="63"/>
        <v>0</v>
      </c>
      <c r="AD176" s="141">
        <f t="shared" si="63"/>
        <v>0</v>
      </c>
      <c r="AE176" s="141">
        <f t="shared" si="63"/>
        <v>0</v>
      </c>
      <c r="AF176" s="141">
        <f t="shared" si="63"/>
        <v>0</v>
      </c>
      <c r="AG176" s="141">
        <f t="shared" si="63"/>
        <v>0</v>
      </c>
      <c r="AH176" s="141">
        <f t="shared" si="63"/>
        <v>0</v>
      </c>
      <c r="AI176" s="141">
        <f t="shared" si="63"/>
        <v>0</v>
      </c>
      <c r="AJ176" s="141">
        <f t="shared" si="63"/>
        <v>0</v>
      </c>
      <c r="AK176" s="141">
        <f t="shared" si="63"/>
        <v>0</v>
      </c>
      <c r="AL176" s="141">
        <f t="shared" si="63"/>
        <v>0</v>
      </c>
      <c r="AM176" s="141">
        <f t="shared" si="63"/>
        <v>0</v>
      </c>
      <c r="AN176" s="141">
        <f t="shared" si="63"/>
        <v>0</v>
      </c>
      <c r="AO176" s="141">
        <f t="shared" si="63"/>
        <v>0</v>
      </c>
      <c r="AP176" s="141">
        <f t="shared" si="63"/>
        <v>0</v>
      </c>
      <c r="AQ176" s="141">
        <f t="shared" si="63"/>
        <v>0</v>
      </c>
      <c r="AR176" s="141">
        <f t="shared" si="63"/>
        <v>0</v>
      </c>
      <c r="AS176" s="141">
        <f t="shared" si="63"/>
        <v>0</v>
      </c>
      <c r="AT176" s="141">
        <f t="shared" si="63"/>
        <v>0</v>
      </c>
      <c r="AU176" s="141">
        <f t="shared" si="63"/>
        <v>0</v>
      </c>
      <c r="AV176" s="141">
        <f t="shared" si="63"/>
        <v>0</v>
      </c>
      <c r="AW176" s="141">
        <f t="shared" si="63"/>
        <v>0</v>
      </c>
      <c r="AX176" s="141">
        <f t="shared" si="63"/>
        <v>0</v>
      </c>
      <c r="AY176" s="141">
        <f t="shared" si="64"/>
        <v>0</v>
      </c>
      <c r="AZ176" s="22" t="s">
        <v>180</v>
      </c>
    </row>
    <row r="177" spans="1:52">
      <c r="A177" s="141" t="s">
        <v>195</v>
      </c>
      <c r="B177" s="141">
        <f t="shared" si="62"/>
        <v>0</v>
      </c>
      <c r="C177" s="141">
        <f t="shared" si="62"/>
        <v>0</v>
      </c>
      <c r="D177" s="141">
        <f t="shared" si="62"/>
        <v>0</v>
      </c>
      <c r="E177" s="141">
        <f t="shared" si="62"/>
        <v>0</v>
      </c>
      <c r="F177" s="141">
        <f t="shared" si="62"/>
        <v>0</v>
      </c>
      <c r="G177" s="141">
        <f t="shared" si="62"/>
        <v>0</v>
      </c>
      <c r="H177" s="141">
        <f t="shared" si="62"/>
        <v>0</v>
      </c>
      <c r="I177" s="141">
        <f t="shared" si="62"/>
        <v>0</v>
      </c>
      <c r="J177" s="141">
        <f t="shared" si="62"/>
        <v>0</v>
      </c>
      <c r="K177" s="141">
        <f t="shared" si="62"/>
        <v>0</v>
      </c>
      <c r="L177" s="141">
        <f t="shared" si="62"/>
        <v>0</v>
      </c>
      <c r="M177" s="141">
        <f t="shared" si="62"/>
        <v>0</v>
      </c>
      <c r="N177" s="141">
        <f t="shared" si="62"/>
        <v>0</v>
      </c>
      <c r="O177" s="141">
        <f t="shared" si="62"/>
        <v>0</v>
      </c>
      <c r="P177" s="141">
        <f t="shared" si="62"/>
        <v>0</v>
      </c>
      <c r="Q177" s="141">
        <f t="shared" si="62"/>
        <v>0</v>
      </c>
      <c r="R177" s="141">
        <f t="shared" si="62"/>
        <v>0</v>
      </c>
      <c r="S177" s="141">
        <f t="shared" si="62"/>
        <v>0</v>
      </c>
      <c r="T177" s="141">
        <f t="shared" si="62"/>
        <v>0</v>
      </c>
      <c r="U177" s="141">
        <f t="shared" si="62"/>
        <v>0</v>
      </c>
      <c r="V177" s="141">
        <f t="shared" si="62"/>
        <v>0</v>
      </c>
      <c r="W177" s="141">
        <f t="shared" si="62"/>
        <v>0</v>
      </c>
      <c r="X177" s="141">
        <f t="shared" si="62"/>
        <v>0</v>
      </c>
      <c r="Y177" s="141">
        <f t="shared" si="62"/>
        <v>0</v>
      </c>
      <c r="AA177" s="141">
        <f t="shared" si="63"/>
        <v>0</v>
      </c>
      <c r="AB177" s="141">
        <f t="shared" si="63"/>
        <v>0</v>
      </c>
      <c r="AC177" s="141">
        <f t="shared" si="63"/>
        <v>0</v>
      </c>
      <c r="AD177" s="141">
        <f t="shared" si="63"/>
        <v>0</v>
      </c>
      <c r="AE177" s="141">
        <f t="shared" si="63"/>
        <v>0</v>
      </c>
      <c r="AF177" s="141">
        <f t="shared" si="63"/>
        <v>0</v>
      </c>
      <c r="AG177" s="141">
        <f t="shared" si="63"/>
        <v>0</v>
      </c>
      <c r="AH177" s="141">
        <f t="shared" si="63"/>
        <v>0</v>
      </c>
      <c r="AI177" s="141">
        <f t="shared" si="63"/>
        <v>0</v>
      </c>
      <c r="AJ177" s="141">
        <f t="shared" si="63"/>
        <v>0</v>
      </c>
      <c r="AK177" s="141">
        <f t="shared" si="63"/>
        <v>0</v>
      </c>
      <c r="AL177" s="141">
        <f t="shared" si="63"/>
        <v>0</v>
      </c>
      <c r="AM177" s="141">
        <f t="shared" si="63"/>
        <v>0</v>
      </c>
      <c r="AN177" s="141">
        <f t="shared" si="63"/>
        <v>0</v>
      </c>
      <c r="AO177" s="141">
        <f t="shared" si="63"/>
        <v>0</v>
      </c>
      <c r="AP177" s="141">
        <f t="shared" si="63"/>
        <v>0</v>
      </c>
      <c r="AQ177" s="141">
        <f t="shared" si="63"/>
        <v>0</v>
      </c>
      <c r="AR177" s="141">
        <f t="shared" si="63"/>
        <v>0</v>
      </c>
      <c r="AS177" s="141">
        <f t="shared" si="63"/>
        <v>0</v>
      </c>
      <c r="AT177" s="141">
        <f t="shared" si="63"/>
        <v>0</v>
      </c>
      <c r="AU177" s="141">
        <f t="shared" si="63"/>
        <v>0</v>
      </c>
      <c r="AV177" s="141">
        <f t="shared" si="63"/>
        <v>0</v>
      </c>
      <c r="AW177" s="141">
        <f t="shared" si="63"/>
        <v>0</v>
      </c>
      <c r="AX177" s="141">
        <f t="shared" si="63"/>
        <v>0</v>
      </c>
      <c r="AY177" s="141">
        <f t="shared" si="64"/>
        <v>0</v>
      </c>
      <c r="AZ177" s="22" t="s">
        <v>180</v>
      </c>
    </row>
    <row r="178" spans="1:52">
      <c r="A178" s="141" t="s">
        <v>196</v>
      </c>
      <c r="B178" s="141">
        <f t="shared" si="62"/>
        <v>0</v>
      </c>
      <c r="C178" s="141">
        <f t="shared" si="62"/>
        <v>0</v>
      </c>
      <c r="D178" s="141">
        <f t="shared" si="62"/>
        <v>0</v>
      </c>
      <c r="E178" s="141">
        <f t="shared" si="62"/>
        <v>0</v>
      </c>
      <c r="F178" s="141">
        <f t="shared" si="62"/>
        <v>0</v>
      </c>
      <c r="G178" s="141">
        <f t="shared" si="62"/>
        <v>0</v>
      </c>
      <c r="H178" s="141">
        <f t="shared" si="62"/>
        <v>0</v>
      </c>
      <c r="I178" s="141">
        <f t="shared" si="62"/>
        <v>0</v>
      </c>
      <c r="J178" s="141">
        <f>IF(IFERROR(FIND($A$169,K11,1),0)=0,0,1)</f>
        <v>0</v>
      </c>
      <c r="K178" s="141">
        <f t="shared" si="62"/>
        <v>0</v>
      </c>
      <c r="L178" s="141">
        <f t="shared" si="62"/>
        <v>0</v>
      </c>
      <c r="M178" s="141">
        <f t="shared" si="62"/>
        <v>0</v>
      </c>
      <c r="N178" s="141">
        <f t="shared" si="62"/>
        <v>0</v>
      </c>
      <c r="O178" s="141">
        <f t="shared" si="62"/>
        <v>0</v>
      </c>
      <c r="P178" s="141">
        <f t="shared" si="62"/>
        <v>0</v>
      </c>
      <c r="Q178" s="141">
        <f t="shared" si="62"/>
        <v>0</v>
      </c>
      <c r="R178" s="141">
        <f t="shared" si="62"/>
        <v>0</v>
      </c>
      <c r="S178" s="141">
        <f t="shared" si="62"/>
        <v>0</v>
      </c>
      <c r="T178" s="141">
        <f t="shared" si="62"/>
        <v>0</v>
      </c>
      <c r="U178" s="141">
        <f t="shared" si="62"/>
        <v>0</v>
      </c>
      <c r="V178" s="141">
        <f t="shared" si="62"/>
        <v>0</v>
      </c>
      <c r="W178" s="141">
        <f t="shared" si="62"/>
        <v>0</v>
      </c>
      <c r="X178" s="141">
        <f t="shared" si="62"/>
        <v>0</v>
      </c>
      <c r="Y178" s="141">
        <f t="shared" si="62"/>
        <v>0</v>
      </c>
      <c r="AA178" s="141">
        <f t="shared" si="63"/>
        <v>0</v>
      </c>
      <c r="AB178" s="141">
        <f t="shared" si="63"/>
        <v>0</v>
      </c>
      <c r="AC178" s="141">
        <f t="shared" si="63"/>
        <v>0</v>
      </c>
      <c r="AD178" s="141">
        <f t="shared" si="63"/>
        <v>0</v>
      </c>
      <c r="AE178" s="141">
        <f t="shared" si="63"/>
        <v>0</v>
      </c>
      <c r="AF178" s="141">
        <f t="shared" si="63"/>
        <v>0</v>
      </c>
      <c r="AG178" s="141">
        <f t="shared" si="63"/>
        <v>0</v>
      </c>
      <c r="AH178" s="141">
        <f t="shared" si="63"/>
        <v>0</v>
      </c>
      <c r="AI178" s="141">
        <f t="shared" si="63"/>
        <v>0</v>
      </c>
      <c r="AJ178" s="141">
        <f t="shared" si="63"/>
        <v>0</v>
      </c>
      <c r="AK178" s="141">
        <f t="shared" si="63"/>
        <v>0</v>
      </c>
      <c r="AL178" s="141">
        <f t="shared" si="63"/>
        <v>0</v>
      </c>
      <c r="AM178" s="141">
        <f t="shared" si="63"/>
        <v>0</v>
      </c>
      <c r="AN178" s="141">
        <f t="shared" si="63"/>
        <v>0</v>
      </c>
      <c r="AO178" s="141">
        <f t="shared" si="63"/>
        <v>0</v>
      </c>
      <c r="AP178" s="141">
        <f t="shared" si="63"/>
        <v>0</v>
      </c>
      <c r="AQ178" s="141">
        <f t="shared" si="63"/>
        <v>0</v>
      </c>
      <c r="AR178" s="141">
        <f t="shared" si="63"/>
        <v>0</v>
      </c>
      <c r="AS178" s="141">
        <f t="shared" si="63"/>
        <v>0</v>
      </c>
      <c r="AT178" s="141">
        <f t="shared" si="63"/>
        <v>0</v>
      </c>
      <c r="AU178" s="141">
        <f t="shared" si="63"/>
        <v>0</v>
      </c>
      <c r="AV178" s="141">
        <f t="shared" si="63"/>
        <v>0</v>
      </c>
      <c r="AW178" s="141">
        <f t="shared" si="63"/>
        <v>0</v>
      </c>
      <c r="AX178" s="141">
        <f t="shared" si="63"/>
        <v>0</v>
      </c>
      <c r="AY178" s="141">
        <f t="shared" si="64"/>
        <v>0</v>
      </c>
      <c r="AZ178" s="22" t="s">
        <v>180</v>
      </c>
    </row>
    <row r="179" spans="1:52">
      <c r="A179" s="141" t="s">
        <v>197</v>
      </c>
      <c r="B179" s="141">
        <f t="shared" si="62"/>
        <v>0</v>
      </c>
      <c r="C179" s="141">
        <f t="shared" si="62"/>
        <v>0</v>
      </c>
      <c r="D179" s="141">
        <f t="shared" si="62"/>
        <v>0</v>
      </c>
      <c r="E179" s="141">
        <f t="shared" si="62"/>
        <v>0</v>
      </c>
      <c r="F179" s="141">
        <f t="shared" si="62"/>
        <v>0</v>
      </c>
      <c r="G179" s="141">
        <f t="shared" si="62"/>
        <v>0</v>
      </c>
      <c r="H179" s="141">
        <f t="shared" si="62"/>
        <v>0</v>
      </c>
      <c r="I179" s="141">
        <f t="shared" si="62"/>
        <v>0</v>
      </c>
      <c r="J179" s="141">
        <f t="shared" si="62"/>
        <v>0</v>
      </c>
      <c r="K179" s="141">
        <f t="shared" si="62"/>
        <v>0</v>
      </c>
      <c r="L179" s="141">
        <f t="shared" si="62"/>
        <v>0</v>
      </c>
      <c r="M179" s="141">
        <f t="shared" si="62"/>
        <v>0</v>
      </c>
      <c r="N179" s="141">
        <f t="shared" si="62"/>
        <v>0</v>
      </c>
      <c r="O179" s="141">
        <f t="shared" si="62"/>
        <v>0</v>
      </c>
      <c r="P179" s="141">
        <f t="shared" si="62"/>
        <v>0</v>
      </c>
      <c r="Q179" s="141">
        <f t="shared" si="62"/>
        <v>0</v>
      </c>
      <c r="R179" s="141">
        <f t="shared" si="62"/>
        <v>0</v>
      </c>
      <c r="S179" s="141">
        <f t="shared" si="62"/>
        <v>0</v>
      </c>
      <c r="T179" s="141">
        <f t="shared" si="62"/>
        <v>0</v>
      </c>
      <c r="U179" s="141">
        <f t="shared" si="62"/>
        <v>0</v>
      </c>
      <c r="V179" s="141">
        <f t="shared" si="62"/>
        <v>0</v>
      </c>
      <c r="W179" s="141">
        <f t="shared" si="62"/>
        <v>0</v>
      </c>
      <c r="X179" s="141">
        <f t="shared" si="62"/>
        <v>0</v>
      </c>
      <c r="Y179" s="141">
        <f t="shared" si="62"/>
        <v>0</v>
      </c>
      <c r="AA179" s="141">
        <f t="shared" si="63"/>
        <v>0</v>
      </c>
      <c r="AB179" s="141">
        <f t="shared" si="63"/>
        <v>0</v>
      </c>
      <c r="AC179" s="141">
        <f t="shared" si="63"/>
        <v>0</v>
      </c>
      <c r="AD179" s="141">
        <f t="shared" si="63"/>
        <v>0</v>
      </c>
      <c r="AE179" s="141">
        <f t="shared" si="63"/>
        <v>0</v>
      </c>
      <c r="AF179" s="141">
        <f t="shared" si="63"/>
        <v>0</v>
      </c>
      <c r="AG179" s="141">
        <f t="shared" si="63"/>
        <v>0</v>
      </c>
      <c r="AH179" s="141">
        <f t="shared" si="63"/>
        <v>0</v>
      </c>
      <c r="AI179" s="141">
        <f t="shared" si="63"/>
        <v>0</v>
      </c>
      <c r="AJ179" s="141">
        <f t="shared" si="63"/>
        <v>0</v>
      </c>
      <c r="AK179" s="141">
        <f t="shared" si="63"/>
        <v>0</v>
      </c>
      <c r="AL179" s="141">
        <f t="shared" si="63"/>
        <v>0</v>
      </c>
      <c r="AM179" s="141">
        <f t="shared" si="63"/>
        <v>0</v>
      </c>
      <c r="AN179" s="141">
        <f t="shared" si="63"/>
        <v>0</v>
      </c>
      <c r="AO179" s="141">
        <f t="shared" si="63"/>
        <v>0</v>
      </c>
      <c r="AP179" s="141">
        <f t="shared" si="63"/>
        <v>0</v>
      </c>
      <c r="AQ179" s="141">
        <f t="shared" si="63"/>
        <v>0</v>
      </c>
      <c r="AR179" s="141">
        <f t="shared" si="63"/>
        <v>0</v>
      </c>
      <c r="AS179" s="141">
        <f t="shared" si="63"/>
        <v>0</v>
      </c>
      <c r="AT179" s="141">
        <f t="shared" si="63"/>
        <v>0</v>
      </c>
      <c r="AU179" s="141">
        <f t="shared" si="63"/>
        <v>0</v>
      </c>
      <c r="AV179" s="141">
        <f t="shared" si="63"/>
        <v>0</v>
      </c>
      <c r="AW179" s="141">
        <f t="shared" si="63"/>
        <v>0</v>
      </c>
      <c r="AX179" s="141">
        <f t="shared" si="63"/>
        <v>0</v>
      </c>
      <c r="AY179" s="141">
        <f t="shared" si="64"/>
        <v>0</v>
      </c>
      <c r="AZ179" s="22" t="s">
        <v>180</v>
      </c>
    </row>
    <row r="180" spans="1:52">
      <c r="A180" s="141" t="s">
        <v>198</v>
      </c>
      <c r="B180" s="141">
        <f t="shared" si="62"/>
        <v>0</v>
      </c>
      <c r="C180" s="141">
        <f t="shared" si="62"/>
        <v>0</v>
      </c>
      <c r="D180" s="141">
        <f t="shared" si="62"/>
        <v>0</v>
      </c>
      <c r="E180" s="141">
        <f t="shared" si="62"/>
        <v>0</v>
      </c>
      <c r="F180" s="141">
        <f t="shared" si="62"/>
        <v>0</v>
      </c>
      <c r="G180" s="141">
        <f t="shared" si="62"/>
        <v>0</v>
      </c>
      <c r="H180" s="141">
        <f t="shared" si="62"/>
        <v>0</v>
      </c>
      <c r="I180" s="141">
        <f t="shared" si="62"/>
        <v>0</v>
      </c>
      <c r="J180" s="141">
        <f t="shared" si="62"/>
        <v>0</v>
      </c>
      <c r="K180" s="141">
        <f t="shared" si="62"/>
        <v>0</v>
      </c>
      <c r="L180" s="141">
        <f t="shared" si="62"/>
        <v>0</v>
      </c>
      <c r="M180" s="141">
        <f t="shared" si="62"/>
        <v>0</v>
      </c>
      <c r="N180" s="141">
        <f t="shared" si="62"/>
        <v>0</v>
      </c>
      <c r="O180" s="141">
        <f t="shared" si="62"/>
        <v>0</v>
      </c>
      <c r="P180" s="141">
        <f t="shared" si="62"/>
        <v>0</v>
      </c>
      <c r="Q180" s="141">
        <f t="shared" ref="Q180:Y180" si="65">IF(IFERROR(FIND($A$169,Q15,1),0)=0,0,1)</f>
        <v>0</v>
      </c>
      <c r="R180" s="141">
        <f t="shared" si="65"/>
        <v>0</v>
      </c>
      <c r="S180" s="141">
        <f t="shared" si="65"/>
        <v>0</v>
      </c>
      <c r="T180" s="141">
        <f t="shared" si="65"/>
        <v>0</v>
      </c>
      <c r="U180" s="141">
        <f t="shared" si="65"/>
        <v>0</v>
      </c>
      <c r="V180" s="141">
        <f t="shared" si="65"/>
        <v>0</v>
      </c>
      <c r="W180" s="141">
        <f t="shared" si="65"/>
        <v>0</v>
      </c>
      <c r="X180" s="141">
        <f t="shared" si="65"/>
        <v>0</v>
      </c>
      <c r="Y180" s="141">
        <f t="shared" si="65"/>
        <v>0</v>
      </c>
      <c r="AA180" s="141">
        <f t="shared" si="63"/>
        <v>0</v>
      </c>
      <c r="AB180" s="141">
        <f t="shared" si="63"/>
        <v>0</v>
      </c>
      <c r="AC180" s="141">
        <f t="shared" si="63"/>
        <v>0</v>
      </c>
      <c r="AD180" s="141">
        <f t="shared" si="63"/>
        <v>0</v>
      </c>
      <c r="AE180" s="141">
        <f t="shared" si="63"/>
        <v>0</v>
      </c>
      <c r="AF180" s="141">
        <f t="shared" si="63"/>
        <v>0</v>
      </c>
      <c r="AG180" s="141">
        <f t="shared" si="63"/>
        <v>0</v>
      </c>
      <c r="AH180" s="141">
        <f t="shared" si="63"/>
        <v>0</v>
      </c>
      <c r="AI180" s="141">
        <f t="shared" si="63"/>
        <v>0</v>
      </c>
      <c r="AJ180" s="141">
        <f t="shared" si="63"/>
        <v>0</v>
      </c>
      <c r="AK180" s="141">
        <f t="shared" si="63"/>
        <v>0</v>
      </c>
      <c r="AL180" s="141">
        <f t="shared" si="63"/>
        <v>0</v>
      </c>
      <c r="AM180" s="141">
        <f t="shared" si="63"/>
        <v>0</v>
      </c>
      <c r="AN180" s="141">
        <f t="shared" si="63"/>
        <v>0</v>
      </c>
      <c r="AO180" s="141">
        <f t="shared" si="63"/>
        <v>0</v>
      </c>
      <c r="AP180" s="141">
        <f t="shared" ref="AP180:AX195" si="66">IF(Q180=0,0,Q180/AP15)</f>
        <v>0</v>
      </c>
      <c r="AQ180" s="141">
        <f t="shared" si="66"/>
        <v>0</v>
      </c>
      <c r="AR180" s="141">
        <f t="shared" si="66"/>
        <v>0</v>
      </c>
      <c r="AS180" s="141">
        <f t="shared" si="66"/>
        <v>0</v>
      </c>
      <c r="AT180" s="141">
        <f t="shared" si="66"/>
        <v>0</v>
      </c>
      <c r="AU180" s="141">
        <f t="shared" si="66"/>
        <v>0</v>
      </c>
      <c r="AV180" s="141">
        <f t="shared" si="66"/>
        <v>0</v>
      </c>
      <c r="AW180" s="141">
        <f t="shared" si="66"/>
        <v>0</v>
      </c>
      <c r="AX180" s="141">
        <f t="shared" si="66"/>
        <v>0</v>
      </c>
      <c r="AY180" s="141">
        <f t="shared" si="64"/>
        <v>0</v>
      </c>
      <c r="AZ180" s="22" t="s">
        <v>180</v>
      </c>
    </row>
    <row r="181" spans="1:52">
      <c r="A181" s="141" t="s">
        <v>199</v>
      </c>
      <c r="B181" s="141">
        <f t="shared" ref="B181:Y191" si="67">IF(IFERROR(FIND($A$169,B16,1),0)=0,0,1)</f>
        <v>0</v>
      </c>
      <c r="C181" s="141">
        <f t="shared" si="67"/>
        <v>0</v>
      </c>
      <c r="D181" s="141">
        <f t="shared" si="67"/>
        <v>0</v>
      </c>
      <c r="E181" s="141">
        <f t="shared" si="67"/>
        <v>0</v>
      </c>
      <c r="F181" s="141">
        <f t="shared" si="67"/>
        <v>0</v>
      </c>
      <c r="G181" s="141">
        <f t="shared" si="67"/>
        <v>0</v>
      </c>
      <c r="H181" s="141">
        <f t="shared" si="67"/>
        <v>0</v>
      </c>
      <c r="I181" s="141">
        <f t="shared" si="67"/>
        <v>0</v>
      </c>
      <c r="J181" s="141">
        <f t="shared" si="67"/>
        <v>0</v>
      </c>
      <c r="K181" s="141">
        <f t="shared" si="67"/>
        <v>0</v>
      </c>
      <c r="L181" s="141">
        <f t="shared" si="67"/>
        <v>0</v>
      </c>
      <c r="M181" s="141">
        <f t="shared" si="67"/>
        <v>0</v>
      </c>
      <c r="N181" s="141">
        <f t="shared" si="67"/>
        <v>0</v>
      </c>
      <c r="O181" s="141">
        <f t="shared" si="67"/>
        <v>0</v>
      </c>
      <c r="P181" s="141">
        <f t="shared" si="67"/>
        <v>0</v>
      </c>
      <c r="Q181" s="141">
        <f t="shared" si="67"/>
        <v>0</v>
      </c>
      <c r="R181" s="141">
        <f t="shared" si="67"/>
        <v>0</v>
      </c>
      <c r="S181" s="141">
        <f t="shared" si="67"/>
        <v>0</v>
      </c>
      <c r="T181" s="141">
        <f t="shared" si="67"/>
        <v>0</v>
      </c>
      <c r="U181" s="141">
        <f t="shared" si="67"/>
        <v>0</v>
      </c>
      <c r="V181" s="141">
        <f t="shared" si="67"/>
        <v>0</v>
      </c>
      <c r="W181" s="141">
        <f t="shared" si="67"/>
        <v>0</v>
      </c>
      <c r="X181" s="141">
        <f t="shared" si="67"/>
        <v>0</v>
      </c>
      <c r="Y181" s="141">
        <f t="shared" si="67"/>
        <v>0</v>
      </c>
      <c r="AA181" s="141">
        <f t="shared" ref="AA181:AP196" si="68">IF(B181=0,0,B181/AA16)</f>
        <v>0</v>
      </c>
      <c r="AB181" s="141">
        <f t="shared" si="68"/>
        <v>0</v>
      </c>
      <c r="AC181" s="141">
        <f t="shared" si="68"/>
        <v>0</v>
      </c>
      <c r="AD181" s="141">
        <f t="shared" si="68"/>
        <v>0</v>
      </c>
      <c r="AE181" s="141">
        <f t="shared" si="68"/>
        <v>0</v>
      </c>
      <c r="AF181" s="141">
        <f t="shared" si="68"/>
        <v>0</v>
      </c>
      <c r="AG181" s="141">
        <f t="shared" si="68"/>
        <v>0</v>
      </c>
      <c r="AH181" s="141">
        <f t="shared" si="68"/>
        <v>0</v>
      </c>
      <c r="AI181" s="141">
        <f t="shared" si="68"/>
        <v>0</v>
      </c>
      <c r="AJ181" s="141">
        <f t="shared" si="68"/>
        <v>0</v>
      </c>
      <c r="AK181" s="141">
        <f t="shared" si="68"/>
        <v>0</v>
      </c>
      <c r="AL181" s="141">
        <f t="shared" si="68"/>
        <v>0</v>
      </c>
      <c r="AM181" s="141">
        <f t="shared" si="68"/>
        <v>0</v>
      </c>
      <c r="AN181" s="141">
        <f t="shared" si="68"/>
        <v>0</v>
      </c>
      <c r="AO181" s="141">
        <f t="shared" si="68"/>
        <v>0</v>
      </c>
      <c r="AP181" s="141">
        <f t="shared" si="66"/>
        <v>0</v>
      </c>
      <c r="AQ181" s="141">
        <f t="shared" si="66"/>
        <v>0</v>
      </c>
      <c r="AR181" s="141">
        <f t="shared" si="66"/>
        <v>0</v>
      </c>
      <c r="AS181" s="141">
        <f t="shared" si="66"/>
        <v>0</v>
      </c>
      <c r="AT181" s="141">
        <f t="shared" si="66"/>
        <v>0</v>
      </c>
      <c r="AU181" s="141">
        <f t="shared" si="66"/>
        <v>0</v>
      </c>
      <c r="AV181" s="141">
        <f t="shared" si="66"/>
        <v>0</v>
      </c>
      <c r="AW181" s="141">
        <f t="shared" si="66"/>
        <v>0</v>
      </c>
      <c r="AX181" s="141">
        <f t="shared" si="66"/>
        <v>0</v>
      </c>
      <c r="AY181" s="141">
        <f t="shared" si="64"/>
        <v>0</v>
      </c>
      <c r="AZ181" s="22" t="s">
        <v>180</v>
      </c>
    </row>
    <row r="182" spans="1:52">
      <c r="A182" s="141" t="s">
        <v>200</v>
      </c>
      <c r="B182" s="141">
        <f t="shared" si="67"/>
        <v>0</v>
      </c>
      <c r="C182" s="141">
        <f t="shared" si="67"/>
        <v>0</v>
      </c>
      <c r="D182" s="141">
        <f t="shared" si="67"/>
        <v>0</v>
      </c>
      <c r="E182" s="141">
        <f t="shared" si="67"/>
        <v>0</v>
      </c>
      <c r="F182" s="141">
        <f t="shared" si="67"/>
        <v>0</v>
      </c>
      <c r="G182" s="141">
        <f t="shared" si="67"/>
        <v>0</v>
      </c>
      <c r="H182" s="141">
        <f t="shared" si="67"/>
        <v>0</v>
      </c>
      <c r="I182" s="141">
        <f t="shared" si="67"/>
        <v>0</v>
      </c>
      <c r="J182" s="141">
        <f t="shared" si="67"/>
        <v>0</v>
      </c>
      <c r="K182" s="141">
        <f t="shared" si="67"/>
        <v>0</v>
      </c>
      <c r="L182" s="141">
        <f t="shared" si="67"/>
        <v>0</v>
      </c>
      <c r="M182" s="141">
        <f t="shared" si="67"/>
        <v>0</v>
      </c>
      <c r="N182" s="141">
        <f t="shared" si="67"/>
        <v>0</v>
      </c>
      <c r="O182" s="141">
        <f t="shared" si="67"/>
        <v>0</v>
      </c>
      <c r="P182" s="141">
        <f t="shared" si="67"/>
        <v>0</v>
      </c>
      <c r="Q182" s="141">
        <f t="shared" si="67"/>
        <v>0</v>
      </c>
      <c r="R182" s="141">
        <f t="shared" si="67"/>
        <v>0</v>
      </c>
      <c r="S182" s="141">
        <f t="shared" si="67"/>
        <v>0</v>
      </c>
      <c r="T182" s="141">
        <f t="shared" si="67"/>
        <v>0</v>
      </c>
      <c r="U182" s="141">
        <f t="shared" si="67"/>
        <v>0</v>
      </c>
      <c r="V182" s="141">
        <f t="shared" si="67"/>
        <v>0</v>
      </c>
      <c r="W182" s="141">
        <f t="shared" si="67"/>
        <v>0</v>
      </c>
      <c r="X182" s="141">
        <f t="shared" si="67"/>
        <v>0</v>
      </c>
      <c r="Y182" s="141">
        <f t="shared" si="67"/>
        <v>0</v>
      </c>
      <c r="AA182" s="141">
        <f t="shared" si="68"/>
        <v>0</v>
      </c>
      <c r="AB182" s="141">
        <f t="shared" si="68"/>
        <v>0</v>
      </c>
      <c r="AC182" s="141">
        <f t="shared" si="68"/>
        <v>0</v>
      </c>
      <c r="AD182" s="141">
        <f t="shared" si="68"/>
        <v>0</v>
      </c>
      <c r="AE182" s="141">
        <f t="shared" si="68"/>
        <v>0</v>
      </c>
      <c r="AF182" s="141">
        <f t="shared" si="68"/>
        <v>0</v>
      </c>
      <c r="AG182" s="141">
        <f t="shared" si="68"/>
        <v>0</v>
      </c>
      <c r="AH182" s="141">
        <f t="shared" si="68"/>
        <v>0</v>
      </c>
      <c r="AI182" s="141">
        <f t="shared" si="68"/>
        <v>0</v>
      </c>
      <c r="AJ182" s="141">
        <f t="shared" si="68"/>
        <v>0</v>
      </c>
      <c r="AK182" s="141">
        <f t="shared" si="68"/>
        <v>0</v>
      </c>
      <c r="AL182" s="141">
        <f t="shared" si="68"/>
        <v>0</v>
      </c>
      <c r="AM182" s="141">
        <f t="shared" si="68"/>
        <v>0</v>
      </c>
      <c r="AN182" s="141">
        <f t="shared" si="68"/>
        <v>0</v>
      </c>
      <c r="AO182" s="141">
        <f t="shared" si="68"/>
        <v>0</v>
      </c>
      <c r="AP182" s="141">
        <f t="shared" si="66"/>
        <v>0</v>
      </c>
      <c r="AQ182" s="141">
        <f t="shared" si="66"/>
        <v>0</v>
      </c>
      <c r="AR182" s="141">
        <f t="shared" si="66"/>
        <v>0</v>
      </c>
      <c r="AS182" s="141">
        <f t="shared" si="66"/>
        <v>0</v>
      </c>
      <c r="AT182" s="141">
        <f t="shared" si="66"/>
        <v>0</v>
      </c>
      <c r="AU182" s="141">
        <f t="shared" si="66"/>
        <v>0</v>
      </c>
      <c r="AV182" s="141">
        <f t="shared" si="66"/>
        <v>0</v>
      </c>
      <c r="AW182" s="141">
        <f t="shared" si="66"/>
        <v>0</v>
      </c>
      <c r="AX182" s="141">
        <f t="shared" si="66"/>
        <v>0</v>
      </c>
      <c r="AY182" s="141">
        <f t="shared" si="64"/>
        <v>0</v>
      </c>
      <c r="AZ182" s="22" t="s">
        <v>180</v>
      </c>
    </row>
    <row r="183" spans="1:52">
      <c r="A183" s="141" t="s">
        <v>201</v>
      </c>
      <c r="B183" s="141">
        <f t="shared" si="67"/>
        <v>0</v>
      </c>
      <c r="C183" s="141">
        <f t="shared" si="67"/>
        <v>0</v>
      </c>
      <c r="D183" s="141">
        <f t="shared" si="67"/>
        <v>0</v>
      </c>
      <c r="E183" s="141">
        <f t="shared" si="67"/>
        <v>0</v>
      </c>
      <c r="F183" s="141">
        <f t="shared" si="67"/>
        <v>0</v>
      </c>
      <c r="G183" s="141">
        <f t="shared" si="67"/>
        <v>0</v>
      </c>
      <c r="H183" s="141">
        <f t="shared" si="67"/>
        <v>0</v>
      </c>
      <c r="I183" s="141">
        <f t="shared" si="67"/>
        <v>0</v>
      </c>
      <c r="J183" s="141">
        <f t="shared" si="67"/>
        <v>0</v>
      </c>
      <c r="K183" s="141">
        <f t="shared" si="67"/>
        <v>0</v>
      </c>
      <c r="L183" s="141">
        <f t="shared" si="67"/>
        <v>0</v>
      </c>
      <c r="M183" s="141">
        <f t="shared" si="67"/>
        <v>0</v>
      </c>
      <c r="N183" s="141">
        <f t="shared" si="67"/>
        <v>0</v>
      </c>
      <c r="O183" s="141">
        <f t="shared" si="67"/>
        <v>0</v>
      </c>
      <c r="P183" s="141">
        <f t="shared" si="67"/>
        <v>0</v>
      </c>
      <c r="Q183" s="141">
        <f t="shared" si="67"/>
        <v>0</v>
      </c>
      <c r="R183" s="141">
        <f t="shared" si="67"/>
        <v>0</v>
      </c>
      <c r="S183" s="141">
        <f t="shared" si="67"/>
        <v>0</v>
      </c>
      <c r="T183" s="141">
        <f t="shared" si="67"/>
        <v>0</v>
      </c>
      <c r="U183" s="141">
        <f t="shared" si="67"/>
        <v>0</v>
      </c>
      <c r="V183" s="141">
        <f t="shared" si="67"/>
        <v>0</v>
      </c>
      <c r="W183" s="141">
        <f t="shared" si="67"/>
        <v>0</v>
      </c>
      <c r="X183" s="141">
        <f t="shared" si="67"/>
        <v>0</v>
      </c>
      <c r="Y183" s="141">
        <f t="shared" si="67"/>
        <v>0</v>
      </c>
      <c r="AA183" s="141">
        <f t="shared" si="68"/>
        <v>0</v>
      </c>
      <c r="AB183" s="141">
        <f t="shared" si="68"/>
        <v>0</v>
      </c>
      <c r="AC183" s="141">
        <f t="shared" si="68"/>
        <v>0</v>
      </c>
      <c r="AD183" s="141">
        <f t="shared" si="68"/>
        <v>0</v>
      </c>
      <c r="AE183" s="141">
        <f t="shared" si="68"/>
        <v>0</v>
      </c>
      <c r="AF183" s="141">
        <f t="shared" si="68"/>
        <v>0</v>
      </c>
      <c r="AG183" s="141">
        <f t="shared" si="68"/>
        <v>0</v>
      </c>
      <c r="AH183" s="141">
        <f t="shared" si="68"/>
        <v>0</v>
      </c>
      <c r="AI183" s="141">
        <f t="shared" si="68"/>
        <v>0</v>
      </c>
      <c r="AJ183" s="141">
        <f t="shared" si="68"/>
        <v>0</v>
      </c>
      <c r="AK183" s="141">
        <f t="shared" si="68"/>
        <v>0</v>
      </c>
      <c r="AL183" s="141">
        <f t="shared" si="68"/>
        <v>0</v>
      </c>
      <c r="AM183" s="141">
        <f t="shared" si="68"/>
        <v>0</v>
      </c>
      <c r="AN183" s="141">
        <f t="shared" si="68"/>
        <v>0</v>
      </c>
      <c r="AO183" s="141">
        <f t="shared" si="68"/>
        <v>0</v>
      </c>
      <c r="AP183" s="141">
        <f t="shared" si="66"/>
        <v>0</v>
      </c>
      <c r="AQ183" s="141">
        <f t="shared" si="66"/>
        <v>0</v>
      </c>
      <c r="AR183" s="141">
        <f t="shared" si="66"/>
        <v>0</v>
      </c>
      <c r="AS183" s="141">
        <f t="shared" si="66"/>
        <v>0</v>
      </c>
      <c r="AT183" s="141">
        <f t="shared" si="66"/>
        <v>0</v>
      </c>
      <c r="AU183" s="141">
        <f t="shared" si="66"/>
        <v>0</v>
      </c>
      <c r="AV183" s="141">
        <f t="shared" si="66"/>
        <v>0</v>
      </c>
      <c r="AW183" s="141">
        <f t="shared" si="66"/>
        <v>0</v>
      </c>
      <c r="AX183" s="141">
        <f t="shared" si="66"/>
        <v>0</v>
      </c>
      <c r="AY183" s="141">
        <f t="shared" si="64"/>
        <v>0</v>
      </c>
      <c r="AZ183" s="22" t="s">
        <v>180</v>
      </c>
    </row>
    <row r="184" spans="1:52">
      <c r="A184" s="141" t="s">
        <v>202</v>
      </c>
      <c r="B184" s="141">
        <f t="shared" si="67"/>
        <v>0</v>
      </c>
      <c r="C184" s="141">
        <f t="shared" si="67"/>
        <v>0</v>
      </c>
      <c r="D184" s="141">
        <f t="shared" si="67"/>
        <v>0</v>
      </c>
      <c r="E184" s="141">
        <f t="shared" si="67"/>
        <v>0</v>
      </c>
      <c r="F184" s="141">
        <f t="shared" si="67"/>
        <v>0</v>
      </c>
      <c r="G184" s="141">
        <f t="shared" si="67"/>
        <v>0</v>
      </c>
      <c r="H184" s="141">
        <f t="shared" si="67"/>
        <v>0</v>
      </c>
      <c r="I184" s="141">
        <f t="shared" si="67"/>
        <v>0</v>
      </c>
      <c r="J184" s="141">
        <f t="shared" si="67"/>
        <v>0</v>
      </c>
      <c r="K184" s="141">
        <f t="shared" si="67"/>
        <v>0</v>
      </c>
      <c r="L184" s="141">
        <f t="shared" si="67"/>
        <v>0</v>
      </c>
      <c r="M184" s="141">
        <f t="shared" si="67"/>
        <v>0</v>
      </c>
      <c r="N184" s="141">
        <f t="shared" si="67"/>
        <v>0</v>
      </c>
      <c r="O184" s="141">
        <f t="shared" si="67"/>
        <v>0</v>
      </c>
      <c r="P184" s="141">
        <f t="shared" si="67"/>
        <v>0</v>
      </c>
      <c r="Q184" s="141">
        <f t="shared" si="67"/>
        <v>0</v>
      </c>
      <c r="R184" s="141">
        <f t="shared" si="67"/>
        <v>0</v>
      </c>
      <c r="S184" s="141">
        <f t="shared" si="67"/>
        <v>0</v>
      </c>
      <c r="T184" s="141">
        <f t="shared" si="67"/>
        <v>0</v>
      </c>
      <c r="U184" s="141">
        <f t="shared" si="67"/>
        <v>0</v>
      </c>
      <c r="V184" s="141">
        <f t="shared" si="67"/>
        <v>0</v>
      </c>
      <c r="W184" s="141">
        <f t="shared" si="67"/>
        <v>0</v>
      </c>
      <c r="X184" s="141">
        <f t="shared" si="67"/>
        <v>0</v>
      </c>
      <c r="Y184" s="141">
        <f t="shared" si="67"/>
        <v>0</v>
      </c>
      <c r="AA184" s="141">
        <f t="shared" si="68"/>
        <v>0</v>
      </c>
      <c r="AB184" s="141">
        <f t="shared" si="68"/>
        <v>0</v>
      </c>
      <c r="AC184" s="141">
        <f t="shared" si="68"/>
        <v>0</v>
      </c>
      <c r="AD184" s="141">
        <f t="shared" si="68"/>
        <v>0</v>
      </c>
      <c r="AE184" s="141">
        <f t="shared" si="68"/>
        <v>0</v>
      </c>
      <c r="AF184" s="141">
        <f t="shared" si="68"/>
        <v>0</v>
      </c>
      <c r="AG184" s="141">
        <f t="shared" si="68"/>
        <v>0</v>
      </c>
      <c r="AH184" s="141">
        <f t="shared" si="68"/>
        <v>0</v>
      </c>
      <c r="AI184" s="141">
        <f t="shared" si="68"/>
        <v>0</v>
      </c>
      <c r="AJ184" s="141">
        <f t="shared" si="68"/>
        <v>0</v>
      </c>
      <c r="AK184" s="141">
        <f t="shared" si="68"/>
        <v>0</v>
      </c>
      <c r="AL184" s="141">
        <f t="shared" si="68"/>
        <v>0</v>
      </c>
      <c r="AM184" s="141">
        <f t="shared" si="68"/>
        <v>0</v>
      </c>
      <c r="AN184" s="141">
        <f t="shared" si="68"/>
        <v>0</v>
      </c>
      <c r="AO184" s="141">
        <f t="shared" si="68"/>
        <v>0</v>
      </c>
      <c r="AP184" s="141">
        <f t="shared" si="66"/>
        <v>0</v>
      </c>
      <c r="AQ184" s="141">
        <f t="shared" si="66"/>
        <v>0</v>
      </c>
      <c r="AR184" s="141">
        <f t="shared" si="66"/>
        <v>0</v>
      </c>
      <c r="AS184" s="141">
        <f t="shared" si="66"/>
        <v>0</v>
      </c>
      <c r="AT184" s="141">
        <f t="shared" si="66"/>
        <v>0</v>
      </c>
      <c r="AU184" s="141">
        <f t="shared" si="66"/>
        <v>0</v>
      </c>
      <c r="AV184" s="141">
        <f t="shared" si="66"/>
        <v>0</v>
      </c>
      <c r="AW184" s="141">
        <f t="shared" si="66"/>
        <v>0</v>
      </c>
      <c r="AX184" s="141">
        <f t="shared" si="66"/>
        <v>0</v>
      </c>
      <c r="AY184" s="141">
        <f t="shared" si="64"/>
        <v>0</v>
      </c>
      <c r="AZ184" s="22" t="s">
        <v>180</v>
      </c>
    </row>
    <row r="185" spans="1:52">
      <c r="A185" s="141" t="s">
        <v>203</v>
      </c>
      <c r="B185" s="141">
        <f t="shared" si="67"/>
        <v>0</v>
      </c>
      <c r="C185" s="141">
        <f t="shared" si="67"/>
        <v>0</v>
      </c>
      <c r="D185" s="141">
        <f t="shared" si="67"/>
        <v>0</v>
      </c>
      <c r="E185" s="141">
        <f t="shared" si="67"/>
        <v>0</v>
      </c>
      <c r="F185" s="141">
        <f t="shared" si="67"/>
        <v>0</v>
      </c>
      <c r="G185" s="141">
        <f t="shared" si="67"/>
        <v>0</v>
      </c>
      <c r="H185" s="141">
        <f t="shared" si="67"/>
        <v>0</v>
      </c>
      <c r="I185" s="141">
        <f t="shared" si="67"/>
        <v>0</v>
      </c>
      <c r="J185" s="141">
        <f t="shared" si="67"/>
        <v>0</v>
      </c>
      <c r="K185" s="141">
        <f t="shared" si="67"/>
        <v>0</v>
      </c>
      <c r="L185" s="141">
        <f t="shared" si="67"/>
        <v>0</v>
      </c>
      <c r="M185" s="141">
        <f t="shared" si="67"/>
        <v>0</v>
      </c>
      <c r="N185" s="141">
        <f t="shared" si="67"/>
        <v>0</v>
      </c>
      <c r="O185" s="141">
        <f t="shared" si="67"/>
        <v>0</v>
      </c>
      <c r="P185" s="141">
        <f t="shared" si="67"/>
        <v>0</v>
      </c>
      <c r="Q185" s="141">
        <f t="shared" si="67"/>
        <v>0</v>
      </c>
      <c r="R185" s="141">
        <f t="shared" si="67"/>
        <v>0</v>
      </c>
      <c r="S185" s="141">
        <f t="shared" si="67"/>
        <v>0</v>
      </c>
      <c r="T185" s="141">
        <f t="shared" si="67"/>
        <v>0</v>
      </c>
      <c r="U185" s="141">
        <f t="shared" si="67"/>
        <v>0</v>
      </c>
      <c r="V185" s="141">
        <f t="shared" si="67"/>
        <v>0</v>
      </c>
      <c r="W185" s="141">
        <f t="shared" si="67"/>
        <v>0</v>
      </c>
      <c r="X185" s="141">
        <f t="shared" si="67"/>
        <v>0</v>
      </c>
      <c r="Y185" s="141">
        <f t="shared" si="67"/>
        <v>0</v>
      </c>
      <c r="AA185" s="141">
        <f t="shared" si="68"/>
        <v>0</v>
      </c>
      <c r="AB185" s="141">
        <f t="shared" si="68"/>
        <v>0</v>
      </c>
      <c r="AC185" s="141">
        <f t="shared" si="68"/>
        <v>0</v>
      </c>
      <c r="AD185" s="141">
        <f t="shared" si="68"/>
        <v>0</v>
      </c>
      <c r="AE185" s="141">
        <f t="shared" si="68"/>
        <v>0</v>
      </c>
      <c r="AF185" s="141">
        <f t="shared" si="68"/>
        <v>0</v>
      </c>
      <c r="AG185" s="141">
        <f t="shared" si="68"/>
        <v>0</v>
      </c>
      <c r="AH185" s="141">
        <f t="shared" si="68"/>
        <v>0</v>
      </c>
      <c r="AI185" s="141">
        <f t="shared" si="68"/>
        <v>0</v>
      </c>
      <c r="AJ185" s="141">
        <f t="shared" si="68"/>
        <v>0</v>
      </c>
      <c r="AK185" s="141">
        <f t="shared" si="68"/>
        <v>0</v>
      </c>
      <c r="AL185" s="141">
        <f t="shared" si="68"/>
        <v>0</v>
      </c>
      <c r="AM185" s="141">
        <f t="shared" si="68"/>
        <v>0</v>
      </c>
      <c r="AN185" s="141">
        <f t="shared" si="68"/>
        <v>0</v>
      </c>
      <c r="AO185" s="141">
        <f t="shared" si="68"/>
        <v>0</v>
      </c>
      <c r="AP185" s="141">
        <f t="shared" si="66"/>
        <v>0</v>
      </c>
      <c r="AQ185" s="141">
        <f t="shared" si="66"/>
        <v>0</v>
      </c>
      <c r="AR185" s="141">
        <f t="shared" si="66"/>
        <v>0</v>
      </c>
      <c r="AS185" s="141">
        <f t="shared" si="66"/>
        <v>0</v>
      </c>
      <c r="AT185" s="141">
        <f t="shared" si="66"/>
        <v>0</v>
      </c>
      <c r="AU185" s="141">
        <f t="shared" si="66"/>
        <v>0</v>
      </c>
      <c r="AV185" s="141">
        <f t="shared" si="66"/>
        <v>0</v>
      </c>
      <c r="AW185" s="141">
        <f t="shared" si="66"/>
        <v>0</v>
      </c>
      <c r="AX185" s="141">
        <f t="shared" si="66"/>
        <v>0</v>
      </c>
      <c r="AY185" s="141">
        <f t="shared" si="64"/>
        <v>0</v>
      </c>
      <c r="AZ185" s="22" t="s">
        <v>180</v>
      </c>
    </row>
    <row r="186" spans="1:52">
      <c r="A186" s="141" t="s">
        <v>204</v>
      </c>
      <c r="B186" s="141">
        <f t="shared" si="67"/>
        <v>0</v>
      </c>
      <c r="C186" s="141">
        <f t="shared" si="67"/>
        <v>0</v>
      </c>
      <c r="D186" s="141">
        <f t="shared" si="67"/>
        <v>0</v>
      </c>
      <c r="E186" s="141">
        <f t="shared" si="67"/>
        <v>0</v>
      </c>
      <c r="F186" s="141">
        <f t="shared" si="67"/>
        <v>0</v>
      </c>
      <c r="G186" s="141">
        <f t="shared" si="67"/>
        <v>0</v>
      </c>
      <c r="H186" s="141">
        <f t="shared" si="67"/>
        <v>0</v>
      </c>
      <c r="I186" s="141">
        <f t="shared" si="67"/>
        <v>0</v>
      </c>
      <c r="J186" s="141">
        <f t="shared" si="67"/>
        <v>0</v>
      </c>
      <c r="K186" s="141">
        <f t="shared" si="67"/>
        <v>0</v>
      </c>
      <c r="L186" s="141">
        <f t="shared" si="67"/>
        <v>0</v>
      </c>
      <c r="M186" s="141">
        <f t="shared" si="67"/>
        <v>0</v>
      </c>
      <c r="N186" s="141">
        <f t="shared" si="67"/>
        <v>0</v>
      </c>
      <c r="O186" s="141">
        <f t="shared" si="67"/>
        <v>0</v>
      </c>
      <c r="P186" s="141">
        <f t="shared" si="67"/>
        <v>0</v>
      </c>
      <c r="Q186" s="141">
        <f t="shared" si="67"/>
        <v>0</v>
      </c>
      <c r="R186" s="141">
        <f t="shared" si="67"/>
        <v>0</v>
      </c>
      <c r="S186" s="141">
        <f t="shared" si="67"/>
        <v>0</v>
      </c>
      <c r="T186" s="141">
        <f t="shared" si="67"/>
        <v>0</v>
      </c>
      <c r="U186" s="141">
        <f t="shared" si="67"/>
        <v>0</v>
      </c>
      <c r="V186" s="141">
        <f t="shared" si="67"/>
        <v>0</v>
      </c>
      <c r="W186" s="141">
        <f t="shared" si="67"/>
        <v>0</v>
      </c>
      <c r="X186" s="141">
        <f t="shared" si="67"/>
        <v>0</v>
      </c>
      <c r="Y186" s="141">
        <f t="shared" si="67"/>
        <v>0</v>
      </c>
      <c r="AA186" s="141">
        <f t="shared" si="68"/>
        <v>0</v>
      </c>
      <c r="AB186" s="141">
        <f t="shared" si="68"/>
        <v>0</v>
      </c>
      <c r="AC186" s="141">
        <f t="shared" si="68"/>
        <v>0</v>
      </c>
      <c r="AD186" s="141">
        <f t="shared" si="68"/>
        <v>0</v>
      </c>
      <c r="AE186" s="141">
        <f t="shared" si="68"/>
        <v>0</v>
      </c>
      <c r="AF186" s="141">
        <f t="shared" si="68"/>
        <v>0</v>
      </c>
      <c r="AG186" s="141">
        <f t="shared" si="68"/>
        <v>0</v>
      </c>
      <c r="AH186" s="141">
        <f t="shared" si="68"/>
        <v>0</v>
      </c>
      <c r="AI186" s="141">
        <f t="shared" si="68"/>
        <v>0</v>
      </c>
      <c r="AJ186" s="141">
        <f t="shared" si="68"/>
        <v>0</v>
      </c>
      <c r="AK186" s="141">
        <f t="shared" si="68"/>
        <v>0</v>
      </c>
      <c r="AL186" s="141">
        <f t="shared" si="68"/>
        <v>0</v>
      </c>
      <c r="AM186" s="141">
        <f t="shared" si="68"/>
        <v>0</v>
      </c>
      <c r="AN186" s="141">
        <f t="shared" si="68"/>
        <v>0</v>
      </c>
      <c r="AO186" s="141">
        <f t="shared" si="68"/>
        <v>0</v>
      </c>
      <c r="AP186" s="141">
        <f t="shared" si="66"/>
        <v>0</v>
      </c>
      <c r="AQ186" s="141">
        <f t="shared" si="66"/>
        <v>0</v>
      </c>
      <c r="AR186" s="141">
        <f t="shared" si="66"/>
        <v>0</v>
      </c>
      <c r="AS186" s="141">
        <f t="shared" si="66"/>
        <v>0</v>
      </c>
      <c r="AT186" s="141">
        <f t="shared" si="66"/>
        <v>0</v>
      </c>
      <c r="AU186" s="141">
        <f t="shared" si="66"/>
        <v>0</v>
      </c>
      <c r="AV186" s="141">
        <f t="shared" si="66"/>
        <v>0</v>
      </c>
      <c r="AW186" s="141">
        <f t="shared" si="66"/>
        <v>0</v>
      </c>
      <c r="AX186" s="141">
        <f t="shared" si="66"/>
        <v>0</v>
      </c>
      <c r="AY186" s="141">
        <f t="shared" si="64"/>
        <v>0</v>
      </c>
      <c r="AZ186" s="22" t="s">
        <v>180</v>
      </c>
    </row>
    <row r="187" spans="1:52">
      <c r="A187" s="141" t="s">
        <v>205</v>
      </c>
      <c r="B187" s="141">
        <f t="shared" si="67"/>
        <v>0</v>
      </c>
      <c r="C187" s="141">
        <f t="shared" si="67"/>
        <v>0</v>
      </c>
      <c r="D187" s="141">
        <f t="shared" si="67"/>
        <v>0</v>
      </c>
      <c r="E187" s="141">
        <f t="shared" si="67"/>
        <v>0</v>
      </c>
      <c r="F187" s="141">
        <f t="shared" si="67"/>
        <v>0</v>
      </c>
      <c r="G187" s="141">
        <f t="shared" si="67"/>
        <v>0</v>
      </c>
      <c r="H187" s="141">
        <f t="shared" si="67"/>
        <v>0</v>
      </c>
      <c r="I187" s="141">
        <f t="shared" si="67"/>
        <v>0</v>
      </c>
      <c r="J187" s="141">
        <f t="shared" si="67"/>
        <v>0</v>
      </c>
      <c r="K187" s="141">
        <f t="shared" si="67"/>
        <v>0</v>
      </c>
      <c r="L187" s="141">
        <f t="shared" si="67"/>
        <v>0</v>
      </c>
      <c r="M187" s="141">
        <f t="shared" si="67"/>
        <v>0</v>
      </c>
      <c r="N187" s="141">
        <f t="shared" si="67"/>
        <v>0</v>
      </c>
      <c r="O187" s="141">
        <f t="shared" si="67"/>
        <v>0</v>
      </c>
      <c r="P187" s="141">
        <f t="shared" si="67"/>
        <v>0</v>
      </c>
      <c r="Q187" s="141">
        <f t="shared" si="67"/>
        <v>0</v>
      </c>
      <c r="R187" s="141">
        <f t="shared" si="67"/>
        <v>0</v>
      </c>
      <c r="S187" s="141">
        <f t="shared" si="67"/>
        <v>0</v>
      </c>
      <c r="T187" s="141">
        <f t="shared" si="67"/>
        <v>0</v>
      </c>
      <c r="U187" s="141">
        <f t="shared" si="67"/>
        <v>0</v>
      </c>
      <c r="V187" s="141">
        <f t="shared" si="67"/>
        <v>0</v>
      </c>
      <c r="W187" s="141">
        <f t="shared" si="67"/>
        <v>0</v>
      </c>
      <c r="X187" s="141">
        <f t="shared" si="67"/>
        <v>0</v>
      </c>
      <c r="Y187" s="141">
        <f t="shared" si="67"/>
        <v>0</v>
      </c>
      <c r="AA187" s="141">
        <f t="shared" si="68"/>
        <v>0</v>
      </c>
      <c r="AB187" s="141">
        <f t="shared" si="68"/>
        <v>0</v>
      </c>
      <c r="AC187" s="141">
        <f t="shared" si="68"/>
        <v>0</v>
      </c>
      <c r="AD187" s="141">
        <f t="shared" si="68"/>
        <v>0</v>
      </c>
      <c r="AE187" s="141">
        <f t="shared" si="68"/>
        <v>0</v>
      </c>
      <c r="AF187" s="141">
        <f t="shared" si="68"/>
        <v>0</v>
      </c>
      <c r="AG187" s="141">
        <f t="shared" si="68"/>
        <v>0</v>
      </c>
      <c r="AH187" s="141">
        <f t="shared" si="68"/>
        <v>0</v>
      </c>
      <c r="AI187" s="141">
        <f t="shared" si="68"/>
        <v>0</v>
      </c>
      <c r="AJ187" s="141">
        <f t="shared" si="68"/>
        <v>0</v>
      </c>
      <c r="AK187" s="141">
        <f t="shared" si="68"/>
        <v>0</v>
      </c>
      <c r="AL187" s="141">
        <f t="shared" si="68"/>
        <v>0</v>
      </c>
      <c r="AM187" s="141">
        <f t="shared" si="68"/>
        <v>0</v>
      </c>
      <c r="AN187" s="141">
        <f t="shared" si="68"/>
        <v>0</v>
      </c>
      <c r="AO187" s="141">
        <f t="shared" si="68"/>
        <v>0</v>
      </c>
      <c r="AP187" s="141">
        <f t="shared" si="66"/>
        <v>0</v>
      </c>
      <c r="AQ187" s="141">
        <f t="shared" si="66"/>
        <v>0</v>
      </c>
      <c r="AR187" s="141">
        <f t="shared" si="66"/>
        <v>0</v>
      </c>
      <c r="AS187" s="141">
        <f t="shared" si="66"/>
        <v>0</v>
      </c>
      <c r="AT187" s="141">
        <f t="shared" si="66"/>
        <v>0</v>
      </c>
      <c r="AU187" s="141">
        <f t="shared" si="66"/>
        <v>0</v>
      </c>
      <c r="AV187" s="141">
        <f t="shared" si="66"/>
        <v>0</v>
      </c>
      <c r="AW187" s="141">
        <f t="shared" si="66"/>
        <v>0</v>
      </c>
      <c r="AX187" s="141">
        <f t="shared" si="66"/>
        <v>0</v>
      </c>
      <c r="AY187" s="141">
        <f t="shared" si="64"/>
        <v>0</v>
      </c>
      <c r="AZ187" s="22" t="s">
        <v>180</v>
      </c>
    </row>
    <row r="188" spans="1:52">
      <c r="A188" s="141" t="s">
        <v>206</v>
      </c>
      <c r="B188" s="141">
        <f t="shared" si="67"/>
        <v>0</v>
      </c>
      <c r="C188" s="141">
        <f t="shared" si="67"/>
        <v>0</v>
      </c>
      <c r="D188" s="141">
        <f t="shared" si="67"/>
        <v>0</v>
      </c>
      <c r="E188" s="141">
        <f t="shared" si="67"/>
        <v>0</v>
      </c>
      <c r="F188" s="141">
        <f t="shared" si="67"/>
        <v>0</v>
      </c>
      <c r="G188" s="141">
        <f t="shared" si="67"/>
        <v>0</v>
      </c>
      <c r="H188" s="141">
        <f t="shared" si="67"/>
        <v>0</v>
      </c>
      <c r="I188" s="141">
        <f t="shared" si="67"/>
        <v>0</v>
      </c>
      <c r="J188" s="141">
        <f t="shared" si="67"/>
        <v>0</v>
      </c>
      <c r="K188" s="141">
        <f t="shared" si="67"/>
        <v>0</v>
      </c>
      <c r="L188" s="141">
        <f t="shared" si="67"/>
        <v>0</v>
      </c>
      <c r="M188" s="141">
        <f t="shared" si="67"/>
        <v>0</v>
      </c>
      <c r="N188" s="141">
        <f t="shared" si="67"/>
        <v>0</v>
      </c>
      <c r="O188" s="141">
        <f t="shared" si="67"/>
        <v>0</v>
      </c>
      <c r="P188" s="141">
        <f t="shared" si="67"/>
        <v>0</v>
      </c>
      <c r="Q188" s="141">
        <f t="shared" si="67"/>
        <v>0</v>
      </c>
      <c r="R188" s="141">
        <f t="shared" si="67"/>
        <v>0</v>
      </c>
      <c r="S188" s="141">
        <f t="shared" si="67"/>
        <v>0</v>
      </c>
      <c r="T188" s="141">
        <f t="shared" si="67"/>
        <v>0</v>
      </c>
      <c r="U188" s="141">
        <f t="shared" si="67"/>
        <v>0</v>
      </c>
      <c r="V188" s="141">
        <f t="shared" si="67"/>
        <v>0</v>
      </c>
      <c r="W188" s="141">
        <f t="shared" si="67"/>
        <v>0</v>
      </c>
      <c r="X188" s="141">
        <f t="shared" si="67"/>
        <v>0</v>
      </c>
      <c r="Y188" s="141">
        <f t="shared" si="67"/>
        <v>0</v>
      </c>
      <c r="AA188" s="141">
        <f t="shared" si="68"/>
        <v>0</v>
      </c>
      <c r="AB188" s="141">
        <f t="shared" si="68"/>
        <v>0</v>
      </c>
      <c r="AC188" s="141">
        <f t="shared" si="68"/>
        <v>0</v>
      </c>
      <c r="AD188" s="141">
        <f t="shared" si="68"/>
        <v>0</v>
      </c>
      <c r="AE188" s="141">
        <f t="shared" si="68"/>
        <v>0</v>
      </c>
      <c r="AF188" s="141">
        <f t="shared" si="68"/>
        <v>0</v>
      </c>
      <c r="AG188" s="141">
        <f t="shared" si="68"/>
        <v>0</v>
      </c>
      <c r="AH188" s="141">
        <f t="shared" si="68"/>
        <v>0</v>
      </c>
      <c r="AI188" s="141">
        <f t="shared" si="68"/>
        <v>0</v>
      </c>
      <c r="AJ188" s="141">
        <f t="shared" si="68"/>
        <v>0</v>
      </c>
      <c r="AK188" s="141">
        <f t="shared" si="68"/>
        <v>0</v>
      </c>
      <c r="AL188" s="141">
        <f t="shared" si="68"/>
        <v>0</v>
      </c>
      <c r="AM188" s="141">
        <f t="shared" si="68"/>
        <v>0</v>
      </c>
      <c r="AN188" s="141">
        <f t="shared" si="68"/>
        <v>0</v>
      </c>
      <c r="AO188" s="141">
        <f t="shared" si="68"/>
        <v>0</v>
      </c>
      <c r="AP188" s="141">
        <f t="shared" si="66"/>
        <v>0</v>
      </c>
      <c r="AQ188" s="141">
        <f t="shared" si="66"/>
        <v>0</v>
      </c>
      <c r="AR188" s="141">
        <f t="shared" si="66"/>
        <v>0</v>
      </c>
      <c r="AS188" s="141">
        <f t="shared" si="66"/>
        <v>0</v>
      </c>
      <c r="AT188" s="141">
        <f t="shared" si="66"/>
        <v>0</v>
      </c>
      <c r="AU188" s="141">
        <f t="shared" si="66"/>
        <v>0</v>
      </c>
      <c r="AV188" s="141">
        <f t="shared" si="66"/>
        <v>0</v>
      </c>
      <c r="AW188" s="141">
        <f t="shared" si="66"/>
        <v>0</v>
      </c>
      <c r="AX188" s="141">
        <f t="shared" si="66"/>
        <v>0</v>
      </c>
      <c r="AY188" s="141">
        <f t="shared" si="64"/>
        <v>0</v>
      </c>
      <c r="AZ188" s="22" t="s">
        <v>180</v>
      </c>
    </row>
    <row r="189" spans="1:52">
      <c r="A189" s="141" t="s">
        <v>207</v>
      </c>
      <c r="B189" s="141">
        <f t="shared" si="67"/>
        <v>0</v>
      </c>
      <c r="C189" s="141">
        <f t="shared" si="67"/>
        <v>0</v>
      </c>
      <c r="D189" s="141">
        <f t="shared" si="67"/>
        <v>0</v>
      </c>
      <c r="E189" s="141">
        <f t="shared" si="67"/>
        <v>0</v>
      </c>
      <c r="F189" s="141">
        <f t="shared" si="67"/>
        <v>0</v>
      </c>
      <c r="G189" s="141">
        <f t="shared" si="67"/>
        <v>0</v>
      </c>
      <c r="H189" s="141">
        <f t="shared" si="67"/>
        <v>0</v>
      </c>
      <c r="I189" s="141">
        <f t="shared" si="67"/>
        <v>0</v>
      </c>
      <c r="J189" s="141">
        <f t="shared" si="67"/>
        <v>0</v>
      </c>
      <c r="K189" s="141">
        <f t="shared" si="67"/>
        <v>0</v>
      </c>
      <c r="L189" s="141">
        <f t="shared" si="67"/>
        <v>0</v>
      </c>
      <c r="M189" s="141">
        <f t="shared" si="67"/>
        <v>0</v>
      </c>
      <c r="N189" s="141">
        <f t="shared" si="67"/>
        <v>0</v>
      </c>
      <c r="O189" s="141">
        <f t="shared" si="67"/>
        <v>0</v>
      </c>
      <c r="P189" s="141">
        <f t="shared" si="67"/>
        <v>0</v>
      </c>
      <c r="Q189" s="141">
        <f t="shared" si="67"/>
        <v>0</v>
      </c>
      <c r="R189" s="141">
        <f t="shared" si="67"/>
        <v>0</v>
      </c>
      <c r="S189" s="141">
        <f t="shared" si="67"/>
        <v>0</v>
      </c>
      <c r="T189" s="141">
        <f t="shared" si="67"/>
        <v>0</v>
      </c>
      <c r="U189" s="141">
        <f t="shared" si="67"/>
        <v>0</v>
      </c>
      <c r="V189" s="141">
        <f t="shared" si="67"/>
        <v>0</v>
      </c>
      <c r="W189" s="141">
        <f t="shared" si="67"/>
        <v>0</v>
      </c>
      <c r="X189" s="141">
        <f t="shared" si="67"/>
        <v>0</v>
      </c>
      <c r="Y189" s="141">
        <f t="shared" si="67"/>
        <v>0</v>
      </c>
      <c r="AA189" s="141">
        <f t="shared" si="68"/>
        <v>0</v>
      </c>
      <c r="AB189" s="141">
        <f t="shared" si="68"/>
        <v>0</v>
      </c>
      <c r="AC189" s="141">
        <f t="shared" si="68"/>
        <v>0</v>
      </c>
      <c r="AD189" s="141">
        <f t="shared" si="68"/>
        <v>0</v>
      </c>
      <c r="AE189" s="141">
        <f t="shared" si="68"/>
        <v>0</v>
      </c>
      <c r="AF189" s="141">
        <f t="shared" si="68"/>
        <v>0</v>
      </c>
      <c r="AG189" s="141">
        <f t="shared" si="68"/>
        <v>0</v>
      </c>
      <c r="AH189" s="141">
        <f t="shared" si="68"/>
        <v>0</v>
      </c>
      <c r="AI189" s="141">
        <f t="shared" si="68"/>
        <v>0</v>
      </c>
      <c r="AJ189" s="141">
        <f t="shared" si="68"/>
        <v>0</v>
      </c>
      <c r="AK189" s="141">
        <f t="shared" si="68"/>
        <v>0</v>
      </c>
      <c r="AL189" s="141">
        <f t="shared" si="68"/>
        <v>0</v>
      </c>
      <c r="AM189" s="141">
        <f t="shared" si="68"/>
        <v>0</v>
      </c>
      <c r="AN189" s="141">
        <f t="shared" si="68"/>
        <v>0</v>
      </c>
      <c r="AO189" s="141">
        <f t="shared" si="68"/>
        <v>0</v>
      </c>
      <c r="AP189" s="141">
        <f t="shared" si="66"/>
        <v>0</v>
      </c>
      <c r="AQ189" s="141">
        <f t="shared" si="66"/>
        <v>0</v>
      </c>
      <c r="AR189" s="141">
        <f t="shared" si="66"/>
        <v>0</v>
      </c>
      <c r="AS189" s="141">
        <f t="shared" si="66"/>
        <v>0</v>
      </c>
      <c r="AT189" s="141">
        <f t="shared" si="66"/>
        <v>0</v>
      </c>
      <c r="AU189" s="141">
        <f t="shared" si="66"/>
        <v>0</v>
      </c>
      <c r="AV189" s="141">
        <f t="shared" si="66"/>
        <v>0</v>
      </c>
      <c r="AW189" s="141">
        <f t="shared" si="66"/>
        <v>0</v>
      </c>
      <c r="AX189" s="141">
        <f t="shared" si="66"/>
        <v>0</v>
      </c>
      <c r="AY189" s="141">
        <f t="shared" si="64"/>
        <v>0</v>
      </c>
      <c r="AZ189" s="22" t="s">
        <v>180</v>
      </c>
    </row>
    <row r="190" spans="1:52">
      <c r="A190" s="141" t="s">
        <v>208</v>
      </c>
      <c r="B190" s="141">
        <f t="shared" si="67"/>
        <v>0</v>
      </c>
      <c r="C190" s="141">
        <f t="shared" si="67"/>
        <v>0</v>
      </c>
      <c r="D190" s="141">
        <f t="shared" si="67"/>
        <v>0</v>
      </c>
      <c r="E190" s="141">
        <f t="shared" si="67"/>
        <v>0</v>
      </c>
      <c r="F190" s="141">
        <f t="shared" si="67"/>
        <v>0</v>
      </c>
      <c r="G190" s="141">
        <f t="shared" si="67"/>
        <v>0</v>
      </c>
      <c r="H190" s="141">
        <f t="shared" si="67"/>
        <v>0</v>
      </c>
      <c r="I190" s="141">
        <f t="shared" si="67"/>
        <v>0</v>
      </c>
      <c r="J190" s="141">
        <f t="shared" si="67"/>
        <v>0</v>
      </c>
      <c r="K190" s="141">
        <f t="shared" si="67"/>
        <v>0</v>
      </c>
      <c r="L190" s="141">
        <f t="shared" si="67"/>
        <v>0</v>
      </c>
      <c r="M190" s="141">
        <f t="shared" si="67"/>
        <v>0</v>
      </c>
      <c r="N190" s="141">
        <f t="shared" si="67"/>
        <v>0</v>
      </c>
      <c r="O190" s="141">
        <f t="shared" si="67"/>
        <v>0</v>
      </c>
      <c r="P190" s="141">
        <f t="shared" si="67"/>
        <v>0</v>
      </c>
      <c r="Q190" s="141">
        <f t="shared" si="67"/>
        <v>0</v>
      </c>
      <c r="R190" s="141">
        <f t="shared" si="67"/>
        <v>0</v>
      </c>
      <c r="S190" s="141">
        <f t="shared" si="67"/>
        <v>0</v>
      </c>
      <c r="T190" s="141">
        <f t="shared" si="67"/>
        <v>0</v>
      </c>
      <c r="U190" s="141">
        <f t="shared" si="67"/>
        <v>0</v>
      </c>
      <c r="V190" s="141">
        <f t="shared" si="67"/>
        <v>0</v>
      </c>
      <c r="W190" s="141">
        <f t="shared" si="67"/>
        <v>0</v>
      </c>
      <c r="X190" s="141">
        <f t="shared" si="67"/>
        <v>0</v>
      </c>
      <c r="Y190" s="141">
        <f t="shared" si="67"/>
        <v>0</v>
      </c>
      <c r="AA190" s="141">
        <f t="shared" si="68"/>
        <v>0</v>
      </c>
      <c r="AB190" s="141">
        <f t="shared" si="68"/>
        <v>0</v>
      </c>
      <c r="AC190" s="141">
        <f t="shared" si="68"/>
        <v>0</v>
      </c>
      <c r="AD190" s="141">
        <f t="shared" si="68"/>
        <v>0</v>
      </c>
      <c r="AE190" s="141">
        <f t="shared" si="68"/>
        <v>0</v>
      </c>
      <c r="AF190" s="141">
        <f t="shared" si="68"/>
        <v>0</v>
      </c>
      <c r="AG190" s="141">
        <f t="shared" si="68"/>
        <v>0</v>
      </c>
      <c r="AH190" s="141">
        <f t="shared" si="68"/>
        <v>0</v>
      </c>
      <c r="AI190" s="141">
        <f t="shared" si="68"/>
        <v>0</v>
      </c>
      <c r="AJ190" s="141">
        <f t="shared" si="68"/>
        <v>0</v>
      </c>
      <c r="AK190" s="141">
        <f t="shared" si="68"/>
        <v>0</v>
      </c>
      <c r="AL190" s="141">
        <f t="shared" si="68"/>
        <v>0</v>
      </c>
      <c r="AM190" s="141">
        <f t="shared" si="68"/>
        <v>0</v>
      </c>
      <c r="AN190" s="141">
        <f t="shared" si="68"/>
        <v>0</v>
      </c>
      <c r="AO190" s="141">
        <f t="shared" si="68"/>
        <v>0</v>
      </c>
      <c r="AP190" s="141">
        <f t="shared" si="66"/>
        <v>0</v>
      </c>
      <c r="AQ190" s="141">
        <f t="shared" si="66"/>
        <v>0</v>
      </c>
      <c r="AR190" s="141">
        <f t="shared" si="66"/>
        <v>0</v>
      </c>
      <c r="AS190" s="141">
        <f t="shared" si="66"/>
        <v>0</v>
      </c>
      <c r="AT190" s="141">
        <f t="shared" si="66"/>
        <v>0</v>
      </c>
      <c r="AU190" s="141">
        <f t="shared" si="66"/>
        <v>0</v>
      </c>
      <c r="AV190" s="141">
        <f t="shared" si="66"/>
        <v>0</v>
      </c>
      <c r="AW190" s="141">
        <f t="shared" si="66"/>
        <v>0</v>
      </c>
      <c r="AX190" s="141">
        <f t="shared" si="66"/>
        <v>0</v>
      </c>
      <c r="AY190" s="141">
        <f t="shared" si="64"/>
        <v>0</v>
      </c>
      <c r="AZ190" s="22" t="s">
        <v>180</v>
      </c>
    </row>
    <row r="191" spans="1:52">
      <c r="A191" s="141" t="s">
        <v>209</v>
      </c>
      <c r="B191" s="141">
        <f t="shared" si="67"/>
        <v>0</v>
      </c>
      <c r="C191" s="141">
        <f t="shared" si="67"/>
        <v>0</v>
      </c>
      <c r="D191" s="141">
        <f t="shared" si="67"/>
        <v>0</v>
      </c>
      <c r="E191" s="141">
        <f t="shared" si="67"/>
        <v>0</v>
      </c>
      <c r="F191" s="141">
        <f t="shared" si="67"/>
        <v>0</v>
      </c>
      <c r="G191" s="141">
        <f t="shared" si="67"/>
        <v>0</v>
      </c>
      <c r="H191" s="141">
        <f t="shared" si="67"/>
        <v>0</v>
      </c>
      <c r="I191" s="141">
        <f t="shared" si="67"/>
        <v>0</v>
      </c>
      <c r="J191" s="141">
        <f t="shared" si="67"/>
        <v>0</v>
      </c>
      <c r="K191" s="141">
        <f t="shared" si="67"/>
        <v>0</v>
      </c>
      <c r="L191" s="141">
        <f t="shared" si="67"/>
        <v>0</v>
      </c>
      <c r="M191" s="141">
        <f t="shared" si="67"/>
        <v>0</v>
      </c>
      <c r="N191" s="141">
        <f t="shared" si="67"/>
        <v>0</v>
      </c>
      <c r="O191" s="141">
        <f t="shared" si="67"/>
        <v>0</v>
      </c>
      <c r="P191" s="141">
        <f t="shared" si="67"/>
        <v>0</v>
      </c>
      <c r="Q191" s="141">
        <f t="shared" ref="Q191:Y191" si="69">IF(IFERROR(FIND($A$169,Q26,1),0)=0,0,1)</f>
        <v>0</v>
      </c>
      <c r="R191" s="141">
        <f t="shared" si="69"/>
        <v>0</v>
      </c>
      <c r="S191" s="141">
        <f t="shared" si="69"/>
        <v>0</v>
      </c>
      <c r="T191" s="141">
        <f t="shared" si="69"/>
        <v>0</v>
      </c>
      <c r="U191" s="141">
        <f t="shared" si="69"/>
        <v>0</v>
      </c>
      <c r="V191" s="141">
        <f t="shared" si="69"/>
        <v>0</v>
      </c>
      <c r="W191" s="141">
        <f t="shared" si="69"/>
        <v>0</v>
      </c>
      <c r="X191" s="141">
        <f t="shared" si="69"/>
        <v>0</v>
      </c>
      <c r="Y191" s="141">
        <f t="shared" si="69"/>
        <v>0</v>
      </c>
      <c r="AA191" s="141">
        <f t="shared" si="68"/>
        <v>0</v>
      </c>
      <c r="AB191" s="141">
        <f t="shared" si="68"/>
        <v>0</v>
      </c>
      <c r="AC191" s="141">
        <f t="shared" si="68"/>
        <v>0</v>
      </c>
      <c r="AD191" s="141">
        <f t="shared" si="68"/>
        <v>0</v>
      </c>
      <c r="AE191" s="141">
        <f t="shared" si="68"/>
        <v>0</v>
      </c>
      <c r="AF191" s="141">
        <f t="shared" si="68"/>
        <v>0</v>
      </c>
      <c r="AG191" s="141">
        <f t="shared" si="68"/>
        <v>0</v>
      </c>
      <c r="AH191" s="141">
        <f t="shared" si="68"/>
        <v>0</v>
      </c>
      <c r="AI191" s="141">
        <f t="shared" si="68"/>
        <v>0</v>
      </c>
      <c r="AJ191" s="141">
        <f t="shared" si="68"/>
        <v>0</v>
      </c>
      <c r="AK191" s="141">
        <f t="shared" si="68"/>
        <v>0</v>
      </c>
      <c r="AL191" s="141">
        <f t="shared" si="68"/>
        <v>0</v>
      </c>
      <c r="AM191" s="141">
        <f t="shared" si="68"/>
        <v>0</v>
      </c>
      <c r="AN191" s="141">
        <f t="shared" si="68"/>
        <v>0</v>
      </c>
      <c r="AO191" s="141">
        <f t="shared" si="68"/>
        <v>0</v>
      </c>
      <c r="AP191" s="141">
        <f t="shared" si="66"/>
        <v>0</v>
      </c>
      <c r="AQ191" s="141">
        <f t="shared" si="66"/>
        <v>0</v>
      </c>
      <c r="AR191" s="141">
        <f t="shared" si="66"/>
        <v>0</v>
      </c>
      <c r="AS191" s="141">
        <f t="shared" si="66"/>
        <v>0</v>
      </c>
      <c r="AT191" s="141">
        <f t="shared" si="66"/>
        <v>0</v>
      </c>
      <c r="AU191" s="141">
        <f t="shared" si="66"/>
        <v>0</v>
      </c>
      <c r="AV191" s="141">
        <f t="shared" si="66"/>
        <v>0</v>
      </c>
      <c r="AW191" s="141">
        <f t="shared" si="66"/>
        <v>0</v>
      </c>
      <c r="AX191" s="141">
        <f t="shared" si="66"/>
        <v>0</v>
      </c>
      <c r="AY191" s="141">
        <f t="shared" si="64"/>
        <v>0</v>
      </c>
      <c r="AZ191" s="22" t="s">
        <v>180</v>
      </c>
    </row>
    <row r="192" spans="1:52">
      <c r="A192" s="141" t="s">
        <v>210</v>
      </c>
      <c r="B192" s="141">
        <f t="shared" ref="B192:Y200" si="70">IF(IFERROR(FIND($A$169,B27,1),0)=0,0,1)</f>
        <v>0</v>
      </c>
      <c r="C192" s="141">
        <f t="shared" si="70"/>
        <v>0</v>
      </c>
      <c r="D192" s="141">
        <f t="shared" si="70"/>
        <v>0</v>
      </c>
      <c r="E192" s="141">
        <f t="shared" si="70"/>
        <v>0</v>
      </c>
      <c r="F192" s="141">
        <f t="shared" si="70"/>
        <v>0</v>
      </c>
      <c r="G192" s="141">
        <f t="shared" si="70"/>
        <v>0</v>
      </c>
      <c r="H192" s="141">
        <f t="shared" si="70"/>
        <v>0</v>
      </c>
      <c r="I192" s="141">
        <f t="shared" si="70"/>
        <v>0</v>
      </c>
      <c r="J192" s="141">
        <f t="shared" si="70"/>
        <v>0</v>
      </c>
      <c r="K192" s="141">
        <f t="shared" si="70"/>
        <v>0</v>
      </c>
      <c r="L192" s="141">
        <f t="shared" si="70"/>
        <v>0</v>
      </c>
      <c r="M192" s="141">
        <f t="shared" si="70"/>
        <v>0</v>
      </c>
      <c r="N192" s="141">
        <f t="shared" si="70"/>
        <v>0</v>
      </c>
      <c r="O192" s="141">
        <f t="shared" si="70"/>
        <v>0</v>
      </c>
      <c r="P192" s="141">
        <f t="shared" si="70"/>
        <v>0</v>
      </c>
      <c r="Q192" s="141">
        <f t="shared" si="70"/>
        <v>0</v>
      </c>
      <c r="R192" s="141">
        <f t="shared" si="70"/>
        <v>0</v>
      </c>
      <c r="S192" s="141">
        <f t="shared" si="70"/>
        <v>0</v>
      </c>
      <c r="T192" s="141">
        <f t="shared" si="70"/>
        <v>0</v>
      </c>
      <c r="U192" s="141">
        <f t="shared" si="70"/>
        <v>0</v>
      </c>
      <c r="V192" s="141">
        <f t="shared" si="70"/>
        <v>0</v>
      </c>
      <c r="W192" s="141">
        <f t="shared" si="70"/>
        <v>0</v>
      </c>
      <c r="X192" s="141">
        <f t="shared" si="70"/>
        <v>0</v>
      </c>
      <c r="Y192" s="141">
        <f t="shared" si="70"/>
        <v>0</v>
      </c>
      <c r="AA192" s="141">
        <f t="shared" si="68"/>
        <v>0</v>
      </c>
      <c r="AB192" s="141">
        <f t="shared" si="68"/>
        <v>0</v>
      </c>
      <c r="AC192" s="141">
        <f t="shared" si="68"/>
        <v>0</v>
      </c>
      <c r="AD192" s="141">
        <f t="shared" si="68"/>
        <v>0</v>
      </c>
      <c r="AE192" s="141">
        <f t="shared" si="68"/>
        <v>0</v>
      </c>
      <c r="AF192" s="141">
        <f t="shared" si="68"/>
        <v>0</v>
      </c>
      <c r="AG192" s="141">
        <f t="shared" si="68"/>
        <v>0</v>
      </c>
      <c r="AH192" s="141">
        <f t="shared" si="68"/>
        <v>0</v>
      </c>
      <c r="AI192" s="141">
        <f t="shared" si="68"/>
        <v>0</v>
      </c>
      <c r="AJ192" s="141">
        <f t="shared" si="68"/>
        <v>0</v>
      </c>
      <c r="AK192" s="141">
        <f t="shared" si="68"/>
        <v>0</v>
      </c>
      <c r="AL192" s="141">
        <f t="shared" si="68"/>
        <v>0</v>
      </c>
      <c r="AM192" s="141">
        <f t="shared" si="68"/>
        <v>0</v>
      </c>
      <c r="AN192" s="141">
        <f t="shared" si="68"/>
        <v>0</v>
      </c>
      <c r="AO192" s="141">
        <f t="shared" si="68"/>
        <v>0</v>
      </c>
      <c r="AP192" s="141">
        <f t="shared" si="66"/>
        <v>0</v>
      </c>
      <c r="AQ192" s="141">
        <f t="shared" si="66"/>
        <v>0</v>
      </c>
      <c r="AR192" s="141">
        <f t="shared" si="66"/>
        <v>0</v>
      </c>
      <c r="AS192" s="141">
        <f t="shared" si="66"/>
        <v>0</v>
      </c>
      <c r="AT192" s="141">
        <f t="shared" si="66"/>
        <v>0</v>
      </c>
      <c r="AU192" s="141">
        <f t="shared" si="66"/>
        <v>0</v>
      </c>
      <c r="AV192" s="141">
        <f t="shared" si="66"/>
        <v>0</v>
      </c>
      <c r="AW192" s="141">
        <f t="shared" si="66"/>
        <v>0</v>
      </c>
      <c r="AX192" s="141">
        <f t="shared" si="66"/>
        <v>0</v>
      </c>
      <c r="AY192" s="141">
        <f t="shared" si="64"/>
        <v>0</v>
      </c>
      <c r="AZ192" s="22" t="s">
        <v>180</v>
      </c>
    </row>
    <row r="193" spans="1:52">
      <c r="A193" s="141" t="s">
        <v>211</v>
      </c>
      <c r="B193" s="141">
        <f t="shared" si="70"/>
        <v>0</v>
      </c>
      <c r="C193" s="141">
        <f t="shared" si="70"/>
        <v>0</v>
      </c>
      <c r="D193" s="141">
        <f t="shared" si="70"/>
        <v>0</v>
      </c>
      <c r="E193" s="141">
        <f t="shared" si="70"/>
        <v>0</v>
      </c>
      <c r="F193" s="141">
        <f t="shared" si="70"/>
        <v>0</v>
      </c>
      <c r="G193" s="141">
        <f t="shared" si="70"/>
        <v>0</v>
      </c>
      <c r="H193" s="141">
        <f t="shared" si="70"/>
        <v>0</v>
      </c>
      <c r="I193" s="141">
        <f t="shared" si="70"/>
        <v>0</v>
      </c>
      <c r="J193" s="141">
        <f t="shared" si="70"/>
        <v>0</v>
      </c>
      <c r="K193" s="141">
        <f t="shared" si="70"/>
        <v>0</v>
      </c>
      <c r="L193" s="141">
        <f t="shared" si="70"/>
        <v>0</v>
      </c>
      <c r="M193" s="141">
        <f t="shared" si="70"/>
        <v>0</v>
      </c>
      <c r="N193" s="141">
        <f t="shared" si="70"/>
        <v>0</v>
      </c>
      <c r="O193" s="141">
        <f t="shared" si="70"/>
        <v>0</v>
      </c>
      <c r="P193" s="141">
        <f t="shared" si="70"/>
        <v>0</v>
      </c>
      <c r="Q193" s="141">
        <f t="shared" si="70"/>
        <v>0</v>
      </c>
      <c r="R193" s="141">
        <f t="shared" si="70"/>
        <v>0</v>
      </c>
      <c r="S193" s="141">
        <f t="shared" si="70"/>
        <v>0</v>
      </c>
      <c r="T193" s="141">
        <f t="shared" si="70"/>
        <v>0</v>
      </c>
      <c r="U193" s="141">
        <f t="shared" si="70"/>
        <v>0</v>
      </c>
      <c r="V193" s="141">
        <f t="shared" si="70"/>
        <v>0</v>
      </c>
      <c r="W193" s="141">
        <f t="shared" si="70"/>
        <v>0</v>
      </c>
      <c r="X193" s="141">
        <f t="shared" si="70"/>
        <v>0</v>
      </c>
      <c r="Y193" s="141">
        <f t="shared" si="70"/>
        <v>0</v>
      </c>
      <c r="AA193" s="141">
        <f t="shared" si="68"/>
        <v>0</v>
      </c>
      <c r="AB193" s="141">
        <f t="shared" si="68"/>
        <v>0</v>
      </c>
      <c r="AC193" s="141">
        <f t="shared" si="68"/>
        <v>0</v>
      </c>
      <c r="AD193" s="141">
        <f t="shared" si="68"/>
        <v>0</v>
      </c>
      <c r="AE193" s="141">
        <f t="shared" si="68"/>
        <v>0</v>
      </c>
      <c r="AF193" s="141">
        <f t="shared" si="68"/>
        <v>0</v>
      </c>
      <c r="AG193" s="141">
        <f t="shared" si="68"/>
        <v>0</v>
      </c>
      <c r="AH193" s="141">
        <f t="shared" si="68"/>
        <v>0</v>
      </c>
      <c r="AI193" s="141">
        <f t="shared" si="68"/>
        <v>0</v>
      </c>
      <c r="AJ193" s="141">
        <f t="shared" si="68"/>
        <v>0</v>
      </c>
      <c r="AK193" s="141">
        <f t="shared" si="68"/>
        <v>0</v>
      </c>
      <c r="AL193" s="141">
        <f t="shared" si="68"/>
        <v>0</v>
      </c>
      <c r="AM193" s="141">
        <f t="shared" si="68"/>
        <v>0</v>
      </c>
      <c r="AN193" s="141">
        <f t="shared" si="68"/>
        <v>0</v>
      </c>
      <c r="AO193" s="141">
        <f t="shared" si="68"/>
        <v>0</v>
      </c>
      <c r="AP193" s="141">
        <f t="shared" si="66"/>
        <v>0</v>
      </c>
      <c r="AQ193" s="141">
        <f t="shared" si="66"/>
        <v>0</v>
      </c>
      <c r="AR193" s="141">
        <f t="shared" si="66"/>
        <v>0</v>
      </c>
      <c r="AS193" s="141">
        <f t="shared" si="66"/>
        <v>0</v>
      </c>
      <c r="AT193" s="141">
        <f t="shared" si="66"/>
        <v>0</v>
      </c>
      <c r="AU193" s="141">
        <f t="shared" si="66"/>
        <v>0</v>
      </c>
      <c r="AV193" s="141">
        <f t="shared" si="66"/>
        <v>0</v>
      </c>
      <c r="AW193" s="141">
        <f t="shared" si="66"/>
        <v>0</v>
      </c>
      <c r="AX193" s="141">
        <f t="shared" si="66"/>
        <v>0</v>
      </c>
      <c r="AY193" s="141">
        <f t="shared" si="64"/>
        <v>0</v>
      </c>
      <c r="AZ193" s="22" t="s">
        <v>180</v>
      </c>
    </row>
    <row r="194" spans="1:52">
      <c r="A194" s="141" t="s">
        <v>212</v>
      </c>
      <c r="B194" s="141">
        <f t="shared" si="70"/>
        <v>0</v>
      </c>
      <c r="C194" s="141">
        <f t="shared" si="70"/>
        <v>0</v>
      </c>
      <c r="D194" s="141">
        <f t="shared" si="70"/>
        <v>0</v>
      </c>
      <c r="E194" s="141">
        <f t="shared" si="70"/>
        <v>0</v>
      </c>
      <c r="F194" s="141">
        <f t="shared" si="70"/>
        <v>0</v>
      </c>
      <c r="G194" s="141">
        <f t="shared" si="70"/>
        <v>0</v>
      </c>
      <c r="H194" s="141">
        <f t="shared" si="70"/>
        <v>0</v>
      </c>
      <c r="I194" s="141">
        <f t="shared" si="70"/>
        <v>0</v>
      </c>
      <c r="J194" s="141">
        <f t="shared" si="70"/>
        <v>0</v>
      </c>
      <c r="K194" s="141">
        <f t="shared" si="70"/>
        <v>0</v>
      </c>
      <c r="L194" s="141">
        <f t="shared" si="70"/>
        <v>0</v>
      </c>
      <c r="M194" s="141">
        <f t="shared" si="70"/>
        <v>0</v>
      </c>
      <c r="N194" s="141">
        <f t="shared" si="70"/>
        <v>0</v>
      </c>
      <c r="O194" s="141">
        <f t="shared" si="70"/>
        <v>0</v>
      </c>
      <c r="P194" s="141">
        <f t="shared" si="70"/>
        <v>0</v>
      </c>
      <c r="Q194" s="141">
        <f t="shared" si="70"/>
        <v>0</v>
      </c>
      <c r="R194" s="141">
        <f t="shared" si="70"/>
        <v>0</v>
      </c>
      <c r="S194" s="141">
        <f t="shared" si="70"/>
        <v>0</v>
      </c>
      <c r="T194" s="141">
        <f t="shared" si="70"/>
        <v>0</v>
      </c>
      <c r="U194" s="141">
        <f t="shared" si="70"/>
        <v>0</v>
      </c>
      <c r="V194" s="141">
        <f t="shared" si="70"/>
        <v>0</v>
      </c>
      <c r="W194" s="141">
        <f t="shared" si="70"/>
        <v>0</v>
      </c>
      <c r="X194" s="141">
        <f t="shared" si="70"/>
        <v>0</v>
      </c>
      <c r="Y194" s="141">
        <f t="shared" si="70"/>
        <v>0</v>
      </c>
      <c r="AA194" s="141">
        <f t="shared" si="68"/>
        <v>0</v>
      </c>
      <c r="AB194" s="141">
        <f t="shared" si="68"/>
        <v>0</v>
      </c>
      <c r="AC194" s="141">
        <f t="shared" si="68"/>
        <v>0</v>
      </c>
      <c r="AD194" s="141">
        <f t="shared" si="68"/>
        <v>0</v>
      </c>
      <c r="AE194" s="141">
        <f t="shared" si="68"/>
        <v>0</v>
      </c>
      <c r="AF194" s="141">
        <f t="shared" si="68"/>
        <v>0</v>
      </c>
      <c r="AG194" s="141">
        <f t="shared" si="68"/>
        <v>0</v>
      </c>
      <c r="AH194" s="141">
        <f t="shared" si="68"/>
        <v>0</v>
      </c>
      <c r="AI194" s="141">
        <f t="shared" si="68"/>
        <v>0</v>
      </c>
      <c r="AJ194" s="141">
        <f t="shared" si="68"/>
        <v>0</v>
      </c>
      <c r="AK194" s="141">
        <f t="shared" si="68"/>
        <v>0</v>
      </c>
      <c r="AL194" s="141">
        <f t="shared" si="68"/>
        <v>0</v>
      </c>
      <c r="AM194" s="141">
        <f t="shared" si="68"/>
        <v>0</v>
      </c>
      <c r="AN194" s="141">
        <f t="shared" si="68"/>
        <v>0</v>
      </c>
      <c r="AO194" s="141">
        <f t="shared" si="68"/>
        <v>0</v>
      </c>
      <c r="AP194" s="141">
        <f t="shared" si="66"/>
        <v>0</v>
      </c>
      <c r="AQ194" s="141">
        <f t="shared" si="66"/>
        <v>0</v>
      </c>
      <c r="AR194" s="141">
        <f t="shared" si="66"/>
        <v>0</v>
      </c>
      <c r="AS194" s="141">
        <f t="shared" si="66"/>
        <v>0</v>
      </c>
      <c r="AT194" s="141">
        <f t="shared" si="66"/>
        <v>0</v>
      </c>
      <c r="AU194" s="141">
        <f t="shared" si="66"/>
        <v>0</v>
      </c>
      <c r="AV194" s="141">
        <f t="shared" si="66"/>
        <v>0</v>
      </c>
      <c r="AW194" s="141">
        <f t="shared" si="66"/>
        <v>0</v>
      </c>
      <c r="AX194" s="141">
        <f t="shared" si="66"/>
        <v>0</v>
      </c>
      <c r="AY194" s="141">
        <f t="shared" si="64"/>
        <v>0</v>
      </c>
      <c r="AZ194" s="22" t="s">
        <v>180</v>
      </c>
    </row>
    <row r="195" spans="1:52">
      <c r="A195" s="141" t="s">
        <v>213</v>
      </c>
      <c r="B195" s="141">
        <f t="shared" si="70"/>
        <v>0</v>
      </c>
      <c r="C195" s="141">
        <f t="shared" si="70"/>
        <v>0</v>
      </c>
      <c r="D195" s="141">
        <f t="shared" si="70"/>
        <v>0</v>
      </c>
      <c r="E195" s="141">
        <f t="shared" si="70"/>
        <v>0</v>
      </c>
      <c r="F195" s="141">
        <f t="shared" si="70"/>
        <v>0</v>
      </c>
      <c r="G195" s="141">
        <f t="shared" si="70"/>
        <v>0</v>
      </c>
      <c r="H195" s="141">
        <f t="shared" si="70"/>
        <v>0</v>
      </c>
      <c r="I195" s="141">
        <f t="shared" si="70"/>
        <v>0</v>
      </c>
      <c r="J195" s="141">
        <f t="shared" si="70"/>
        <v>0</v>
      </c>
      <c r="K195" s="141">
        <f t="shared" si="70"/>
        <v>0</v>
      </c>
      <c r="L195" s="141">
        <f t="shared" si="70"/>
        <v>0</v>
      </c>
      <c r="M195" s="141">
        <f t="shared" si="70"/>
        <v>0</v>
      </c>
      <c r="N195" s="141">
        <f t="shared" si="70"/>
        <v>0</v>
      </c>
      <c r="O195" s="141">
        <f t="shared" si="70"/>
        <v>0</v>
      </c>
      <c r="P195" s="141">
        <f t="shared" si="70"/>
        <v>0</v>
      </c>
      <c r="Q195" s="141">
        <f t="shared" si="70"/>
        <v>0</v>
      </c>
      <c r="R195" s="141">
        <f t="shared" si="70"/>
        <v>0</v>
      </c>
      <c r="S195" s="141">
        <f t="shared" si="70"/>
        <v>0</v>
      </c>
      <c r="T195" s="141">
        <f t="shared" si="70"/>
        <v>0</v>
      </c>
      <c r="U195" s="141">
        <f t="shared" si="70"/>
        <v>0</v>
      </c>
      <c r="V195" s="141">
        <f t="shared" si="70"/>
        <v>0</v>
      </c>
      <c r="W195" s="141">
        <f t="shared" si="70"/>
        <v>0</v>
      </c>
      <c r="X195" s="141">
        <f t="shared" si="70"/>
        <v>0</v>
      </c>
      <c r="Y195" s="141">
        <f t="shared" si="70"/>
        <v>0</v>
      </c>
      <c r="AA195" s="141">
        <f t="shared" si="68"/>
        <v>0</v>
      </c>
      <c r="AB195" s="141">
        <f t="shared" si="68"/>
        <v>0</v>
      </c>
      <c r="AC195" s="141">
        <f t="shared" si="68"/>
        <v>0</v>
      </c>
      <c r="AD195" s="141">
        <f t="shared" si="68"/>
        <v>0</v>
      </c>
      <c r="AE195" s="141">
        <f t="shared" si="68"/>
        <v>0</v>
      </c>
      <c r="AF195" s="141">
        <f t="shared" si="68"/>
        <v>0</v>
      </c>
      <c r="AG195" s="141">
        <f t="shared" si="68"/>
        <v>0</v>
      </c>
      <c r="AH195" s="141">
        <f t="shared" si="68"/>
        <v>0</v>
      </c>
      <c r="AI195" s="141">
        <f t="shared" si="68"/>
        <v>0</v>
      </c>
      <c r="AJ195" s="141">
        <f t="shared" si="68"/>
        <v>0</v>
      </c>
      <c r="AK195" s="141">
        <f t="shared" si="68"/>
        <v>0</v>
      </c>
      <c r="AL195" s="141">
        <f t="shared" si="68"/>
        <v>0</v>
      </c>
      <c r="AM195" s="141">
        <f t="shared" si="68"/>
        <v>0</v>
      </c>
      <c r="AN195" s="141">
        <f t="shared" si="68"/>
        <v>0</v>
      </c>
      <c r="AO195" s="141">
        <f t="shared" si="68"/>
        <v>0</v>
      </c>
      <c r="AP195" s="141">
        <f t="shared" si="66"/>
        <v>0</v>
      </c>
      <c r="AQ195" s="141">
        <f t="shared" si="66"/>
        <v>0</v>
      </c>
      <c r="AR195" s="141">
        <f t="shared" si="66"/>
        <v>0</v>
      </c>
      <c r="AS195" s="141">
        <f t="shared" si="66"/>
        <v>0</v>
      </c>
      <c r="AT195" s="141">
        <f t="shared" si="66"/>
        <v>0</v>
      </c>
      <c r="AU195" s="141">
        <f t="shared" si="66"/>
        <v>0</v>
      </c>
      <c r="AV195" s="141">
        <f t="shared" si="66"/>
        <v>0</v>
      </c>
      <c r="AW195" s="141">
        <f t="shared" si="66"/>
        <v>0</v>
      </c>
      <c r="AX195" s="141">
        <f t="shared" si="66"/>
        <v>0</v>
      </c>
      <c r="AY195" s="141">
        <f t="shared" si="64"/>
        <v>0</v>
      </c>
      <c r="AZ195" s="22" t="s">
        <v>180</v>
      </c>
    </row>
    <row r="196" spans="1:52">
      <c r="A196" s="141" t="s">
        <v>214</v>
      </c>
      <c r="B196" s="141">
        <f t="shared" si="70"/>
        <v>0</v>
      </c>
      <c r="C196" s="141">
        <f t="shared" si="70"/>
        <v>0</v>
      </c>
      <c r="D196" s="141">
        <f t="shared" si="70"/>
        <v>0</v>
      </c>
      <c r="E196" s="141">
        <f t="shared" si="70"/>
        <v>0</v>
      </c>
      <c r="F196" s="141">
        <f t="shared" si="70"/>
        <v>0</v>
      </c>
      <c r="G196" s="141">
        <f t="shared" si="70"/>
        <v>0</v>
      </c>
      <c r="H196" s="141">
        <f t="shared" si="70"/>
        <v>0</v>
      </c>
      <c r="I196" s="141">
        <f t="shared" si="70"/>
        <v>0</v>
      </c>
      <c r="J196" s="141">
        <f t="shared" si="70"/>
        <v>0</v>
      </c>
      <c r="K196" s="141">
        <f t="shared" si="70"/>
        <v>0</v>
      </c>
      <c r="L196" s="141">
        <f t="shared" si="70"/>
        <v>0</v>
      </c>
      <c r="M196" s="141">
        <f t="shared" si="70"/>
        <v>0</v>
      </c>
      <c r="N196" s="141">
        <f t="shared" si="70"/>
        <v>0</v>
      </c>
      <c r="O196" s="141">
        <f t="shared" si="70"/>
        <v>0</v>
      </c>
      <c r="P196" s="141">
        <f t="shared" si="70"/>
        <v>0</v>
      </c>
      <c r="Q196" s="141">
        <f t="shared" si="70"/>
        <v>0</v>
      </c>
      <c r="R196" s="141">
        <f t="shared" si="70"/>
        <v>0</v>
      </c>
      <c r="S196" s="141">
        <f t="shared" si="70"/>
        <v>0</v>
      </c>
      <c r="T196" s="141">
        <f t="shared" si="70"/>
        <v>0</v>
      </c>
      <c r="U196" s="141">
        <f t="shared" si="70"/>
        <v>0</v>
      </c>
      <c r="V196" s="141">
        <f t="shared" si="70"/>
        <v>0</v>
      </c>
      <c r="W196" s="141">
        <f t="shared" si="70"/>
        <v>0</v>
      </c>
      <c r="X196" s="141">
        <f t="shared" si="70"/>
        <v>0</v>
      </c>
      <c r="Y196" s="141">
        <f t="shared" si="70"/>
        <v>0</v>
      </c>
      <c r="AA196" s="141">
        <f t="shared" si="68"/>
        <v>0</v>
      </c>
      <c r="AB196" s="141">
        <f t="shared" si="68"/>
        <v>0</v>
      </c>
      <c r="AC196" s="141">
        <f t="shared" si="68"/>
        <v>0</v>
      </c>
      <c r="AD196" s="141">
        <f t="shared" si="68"/>
        <v>0</v>
      </c>
      <c r="AE196" s="141">
        <f t="shared" si="68"/>
        <v>0</v>
      </c>
      <c r="AF196" s="141">
        <f t="shared" si="68"/>
        <v>0</v>
      </c>
      <c r="AG196" s="141">
        <f t="shared" si="68"/>
        <v>0</v>
      </c>
      <c r="AH196" s="141">
        <f t="shared" si="68"/>
        <v>0</v>
      </c>
      <c r="AI196" s="141">
        <f t="shared" si="68"/>
        <v>0</v>
      </c>
      <c r="AJ196" s="141">
        <f t="shared" si="68"/>
        <v>0</v>
      </c>
      <c r="AK196" s="141">
        <f t="shared" si="68"/>
        <v>0</v>
      </c>
      <c r="AL196" s="141">
        <f t="shared" si="68"/>
        <v>0</v>
      </c>
      <c r="AM196" s="141">
        <f t="shared" si="68"/>
        <v>0</v>
      </c>
      <c r="AN196" s="141">
        <f t="shared" si="68"/>
        <v>0</v>
      </c>
      <c r="AO196" s="141">
        <f t="shared" si="68"/>
        <v>0</v>
      </c>
      <c r="AP196" s="141">
        <f t="shared" si="68"/>
        <v>0</v>
      </c>
      <c r="AQ196" s="141">
        <f t="shared" ref="AQ196:AX200" si="71">IF(R196=0,0,R196/AQ31)</f>
        <v>0</v>
      </c>
      <c r="AR196" s="141">
        <f t="shared" si="71"/>
        <v>0</v>
      </c>
      <c r="AS196" s="141">
        <f t="shared" si="71"/>
        <v>0</v>
      </c>
      <c r="AT196" s="141">
        <f t="shared" si="71"/>
        <v>0</v>
      </c>
      <c r="AU196" s="141">
        <f t="shared" si="71"/>
        <v>0</v>
      </c>
      <c r="AV196" s="141">
        <f t="shared" si="71"/>
        <v>0</v>
      </c>
      <c r="AW196" s="141">
        <f t="shared" si="71"/>
        <v>0</v>
      </c>
      <c r="AX196" s="141">
        <f t="shared" si="71"/>
        <v>0</v>
      </c>
      <c r="AY196" s="141">
        <f t="shared" si="64"/>
        <v>0</v>
      </c>
      <c r="AZ196" s="22" t="s">
        <v>180</v>
      </c>
    </row>
    <row r="197" spans="1:52">
      <c r="A197" s="141" t="s">
        <v>215</v>
      </c>
      <c r="B197" s="141">
        <f t="shared" si="70"/>
        <v>0</v>
      </c>
      <c r="C197" s="141">
        <f t="shared" si="70"/>
        <v>0</v>
      </c>
      <c r="D197" s="141">
        <f t="shared" si="70"/>
        <v>0</v>
      </c>
      <c r="E197" s="141">
        <f t="shared" si="70"/>
        <v>0</v>
      </c>
      <c r="F197" s="141">
        <f t="shared" si="70"/>
        <v>0</v>
      </c>
      <c r="G197" s="141">
        <f t="shared" si="70"/>
        <v>0</v>
      </c>
      <c r="H197" s="141">
        <f t="shared" si="70"/>
        <v>0</v>
      </c>
      <c r="I197" s="141">
        <f t="shared" si="70"/>
        <v>0</v>
      </c>
      <c r="J197" s="141">
        <f t="shared" si="70"/>
        <v>0</v>
      </c>
      <c r="K197" s="141">
        <f t="shared" si="70"/>
        <v>0</v>
      </c>
      <c r="L197" s="141">
        <f t="shared" si="70"/>
        <v>0</v>
      </c>
      <c r="M197" s="141">
        <f t="shared" si="70"/>
        <v>0</v>
      </c>
      <c r="N197" s="141">
        <f t="shared" si="70"/>
        <v>0</v>
      </c>
      <c r="O197" s="141">
        <f t="shared" si="70"/>
        <v>0</v>
      </c>
      <c r="P197" s="141">
        <f t="shared" si="70"/>
        <v>0</v>
      </c>
      <c r="Q197" s="141">
        <f t="shared" si="70"/>
        <v>0</v>
      </c>
      <c r="R197" s="141">
        <f t="shared" si="70"/>
        <v>0</v>
      </c>
      <c r="S197" s="141">
        <f t="shared" si="70"/>
        <v>0</v>
      </c>
      <c r="T197" s="141">
        <f t="shared" si="70"/>
        <v>0</v>
      </c>
      <c r="U197" s="141">
        <f t="shared" si="70"/>
        <v>0</v>
      </c>
      <c r="V197" s="141">
        <f t="shared" si="70"/>
        <v>0</v>
      </c>
      <c r="W197" s="141">
        <f t="shared" si="70"/>
        <v>0</v>
      </c>
      <c r="X197" s="141">
        <f t="shared" si="70"/>
        <v>0</v>
      </c>
      <c r="Y197" s="141">
        <f t="shared" si="70"/>
        <v>0</v>
      </c>
      <c r="AA197" s="141">
        <f t="shared" ref="AA197:AP200" si="72">IF(B197=0,0,B197/AA32)</f>
        <v>0</v>
      </c>
      <c r="AB197" s="141">
        <f t="shared" si="72"/>
        <v>0</v>
      </c>
      <c r="AC197" s="141">
        <f t="shared" si="72"/>
        <v>0</v>
      </c>
      <c r="AD197" s="141">
        <f t="shared" si="72"/>
        <v>0</v>
      </c>
      <c r="AE197" s="141">
        <f t="shared" si="72"/>
        <v>0</v>
      </c>
      <c r="AF197" s="141">
        <f t="shared" si="72"/>
        <v>0</v>
      </c>
      <c r="AG197" s="141">
        <f t="shared" si="72"/>
        <v>0</v>
      </c>
      <c r="AH197" s="141">
        <f t="shared" si="72"/>
        <v>0</v>
      </c>
      <c r="AI197" s="141">
        <f t="shared" si="72"/>
        <v>0</v>
      </c>
      <c r="AJ197" s="141">
        <f t="shared" si="72"/>
        <v>0</v>
      </c>
      <c r="AK197" s="141">
        <f t="shared" si="72"/>
        <v>0</v>
      </c>
      <c r="AL197" s="141">
        <f t="shared" si="72"/>
        <v>0</v>
      </c>
      <c r="AM197" s="141">
        <f t="shared" si="72"/>
        <v>0</v>
      </c>
      <c r="AN197" s="141">
        <f t="shared" si="72"/>
        <v>0</v>
      </c>
      <c r="AO197" s="141">
        <f t="shared" si="72"/>
        <v>0</v>
      </c>
      <c r="AP197" s="141">
        <f t="shared" si="72"/>
        <v>0</v>
      </c>
      <c r="AQ197" s="141">
        <f t="shared" si="71"/>
        <v>0</v>
      </c>
      <c r="AR197" s="141">
        <f t="shared" si="71"/>
        <v>0</v>
      </c>
      <c r="AS197" s="141">
        <f t="shared" si="71"/>
        <v>0</v>
      </c>
      <c r="AT197" s="141">
        <f t="shared" si="71"/>
        <v>0</v>
      </c>
      <c r="AU197" s="141">
        <f t="shared" si="71"/>
        <v>0</v>
      </c>
      <c r="AV197" s="141">
        <f t="shared" si="71"/>
        <v>0</v>
      </c>
      <c r="AW197" s="141">
        <f t="shared" si="71"/>
        <v>0</v>
      </c>
      <c r="AX197" s="141">
        <f t="shared" si="71"/>
        <v>0</v>
      </c>
      <c r="AY197" s="141">
        <f t="shared" si="64"/>
        <v>0</v>
      </c>
      <c r="AZ197" s="22" t="s">
        <v>180</v>
      </c>
    </row>
    <row r="198" spans="1:52">
      <c r="A198" s="141" t="s">
        <v>216</v>
      </c>
      <c r="B198" s="141">
        <f t="shared" si="70"/>
        <v>0</v>
      </c>
      <c r="C198" s="141">
        <f t="shared" si="70"/>
        <v>0</v>
      </c>
      <c r="D198" s="141">
        <f t="shared" si="70"/>
        <v>0</v>
      </c>
      <c r="E198" s="141">
        <f t="shared" si="70"/>
        <v>0</v>
      </c>
      <c r="F198" s="141">
        <f t="shared" si="70"/>
        <v>0</v>
      </c>
      <c r="G198" s="141">
        <f t="shared" si="70"/>
        <v>0</v>
      </c>
      <c r="H198" s="141">
        <f t="shared" si="70"/>
        <v>0</v>
      </c>
      <c r="I198" s="141">
        <f t="shared" si="70"/>
        <v>0</v>
      </c>
      <c r="J198" s="141">
        <f t="shared" si="70"/>
        <v>0</v>
      </c>
      <c r="K198" s="141">
        <f t="shared" si="70"/>
        <v>0</v>
      </c>
      <c r="L198" s="141">
        <f t="shared" si="70"/>
        <v>0</v>
      </c>
      <c r="M198" s="141">
        <f t="shared" si="70"/>
        <v>0</v>
      </c>
      <c r="N198" s="141">
        <f t="shared" si="70"/>
        <v>0</v>
      </c>
      <c r="O198" s="141">
        <f t="shared" si="70"/>
        <v>0</v>
      </c>
      <c r="P198" s="141">
        <f t="shared" si="70"/>
        <v>0</v>
      </c>
      <c r="Q198" s="141">
        <f t="shared" si="70"/>
        <v>0</v>
      </c>
      <c r="R198" s="141">
        <f t="shared" si="70"/>
        <v>0</v>
      </c>
      <c r="S198" s="141">
        <f t="shared" si="70"/>
        <v>0</v>
      </c>
      <c r="T198" s="141">
        <f t="shared" si="70"/>
        <v>0</v>
      </c>
      <c r="U198" s="141">
        <f t="shared" si="70"/>
        <v>0</v>
      </c>
      <c r="V198" s="141">
        <f t="shared" si="70"/>
        <v>0</v>
      </c>
      <c r="W198" s="141">
        <f t="shared" si="70"/>
        <v>0</v>
      </c>
      <c r="X198" s="141">
        <f t="shared" si="70"/>
        <v>0</v>
      </c>
      <c r="Y198" s="141">
        <f t="shared" si="70"/>
        <v>0</v>
      </c>
      <c r="AA198" s="141">
        <f t="shared" si="72"/>
        <v>0</v>
      </c>
      <c r="AB198" s="141">
        <f t="shared" si="72"/>
        <v>0</v>
      </c>
      <c r="AC198" s="141">
        <f t="shared" si="72"/>
        <v>0</v>
      </c>
      <c r="AD198" s="141">
        <f t="shared" si="72"/>
        <v>0</v>
      </c>
      <c r="AE198" s="141">
        <f t="shared" si="72"/>
        <v>0</v>
      </c>
      <c r="AF198" s="141">
        <f t="shared" si="72"/>
        <v>0</v>
      </c>
      <c r="AG198" s="141">
        <f t="shared" si="72"/>
        <v>0</v>
      </c>
      <c r="AH198" s="141">
        <f t="shared" si="72"/>
        <v>0</v>
      </c>
      <c r="AI198" s="141">
        <f t="shared" si="72"/>
        <v>0</v>
      </c>
      <c r="AJ198" s="141">
        <f t="shared" si="72"/>
        <v>0</v>
      </c>
      <c r="AK198" s="141">
        <f t="shared" si="72"/>
        <v>0</v>
      </c>
      <c r="AL198" s="141">
        <f t="shared" si="72"/>
        <v>0</v>
      </c>
      <c r="AM198" s="141">
        <f t="shared" si="72"/>
        <v>0</v>
      </c>
      <c r="AN198" s="141">
        <f t="shared" si="72"/>
        <v>0</v>
      </c>
      <c r="AO198" s="141">
        <f t="shared" si="72"/>
        <v>0</v>
      </c>
      <c r="AP198" s="141">
        <f t="shared" si="72"/>
        <v>0</v>
      </c>
      <c r="AQ198" s="141">
        <f t="shared" si="71"/>
        <v>0</v>
      </c>
      <c r="AR198" s="141">
        <f t="shared" si="71"/>
        <v>0</v>
      </c>
      <c r="AS198" s="141">
        <f t="shared" si="71"/>
        <v>0</v>
      </c>
      <c r="AT198" s="141">
        <f t="shared" si="71"/>
        <v>0</v>
      </c>
      <c r="AU198" s="141">
        <f t="shared" si="71"/>
        <v>0</v>
      </c>
      <c r="AV198" s="141">
        <f t="shared" si="71"/>
        <v>0</v>
      </c>
      <c r="AW198" s="141">
        <f t="shared" si="71"/>
        <v>0</v>
      </c>
      <c r="AX198" s="141">
        <f t="shared" si="71"/>
        <v>0</v>
      </c>
      <c r="AY198" s="141">
        <f t="shared" si="64"/>
        <v>0</v>
      </c>
      <c r="AZ198" s="22" t="s">
        <v>180</v>
      </c>
    </row>
    <row r="199" spans="1:52">
      <c r="A199" s="141" t="s">
        <v>217</v>
      </c>
      <c r="B199" s="141">
        <f t="shared" si="70"/>
        <v>0</v>
      </c>
      <c r="C199" s="141">
        <f t="shared" si="70"/>
        <v>0</v>
      </c>
      <c r="D199" s="141">
        <f t="shared" si="70"/>
        <v>0</v>
      </c>
      <c r="E199" s="141">
        <f t="shared" si="70"/>
        <v>0</v>
      </c>
      <c r="F199" s="141">
        <f t="shared" si="70"/>
        <v>0</v>
      </c>
      <c r="G199" s="141">
        <f t="shared" si="70"/>
        <v>0</v>
      </c>
      <c r="H199" s="141">
        <f t="shared" si="70"/>
        <v>0</v>
      </c>
      <c r="I199" s="141">
        <f t="shared" si="70"/>
        <v>0</v>
      </c>
      <c r="J199" s="141">
        <f t="shared" si="70"/>
        <v>0</v>
      </c>
      <c r="K199" s="141">
        <f t="shared" si="70"/>
        <v>0</v>
      </c>
      <c r="L199" s="141">
        <f t="shared" si="70"/>
        <v>0</v>
      </c>
      <c r="M199" s="141">
        <f t="shared" si="70"/>
        <v>0</v>
      </c>
      <c r="N199" s="141">
        <f t="shared" si="70"/>
        <v>0</v>
      </c>
      <c r="O199" s="141">
        <f t="shared" si="70"/>
        <v>0</v>
      </c>
      <c r="P199" s="141">
        <f t="shared" si="70"/>
        <v>0</v>
      </c>
      <c r="Q199" s="141">
        <f t="shared" si="70"/>
        <v>0</v>
      </c>
      <c r="R199" s="141">
        <f t="shared" si="70"/>
        <v>0</v>
      </c>
      <c r="S199" s="141">
        <f t="shared" si="70"/>
        <v>0</v>
      </c>
      <c r="T199" s="141">
        <f t="shared" si="70"/>
        <v>0</v>
      </c>
      <c r="U199" s="141">
        <f t="shared" si="70"/>
        <v>0</v>
      </c>
      <c r="V199" s="141">
        <f t="shared" si="70"/>
        <v>0</v>
      </c>
      <c r="W199" s="141">
        <f t="shared" si="70"/>
        <v>0</v>
      </c>
      <c r="X199" s="141">
        <f t="shared" si="70"/>
        <v>0</v>
      </c>
      <c r="Y199" s="141">
        <f t="shared" si="70"/>
        <v>0</v>
      </c>
      <c r="AA199" s="141">
        <f t="shared" si="72"/>
        <v>0</v>
      </c>
      <c r="AB199" s="141">
        <f t="shared" si="72"/>
        <v>0</v>
      </c>
      <c r="AC199" s="141">
        <f t="shared" si="72"/>
        <v>0</v>
      </c>
      <c r="AD199" s="141">
        <f t="shared" si="72"/>
        <v>0</v>
      </c>
      <c r="AE199" s="141">
        <f t="shared" si="72"/>
        <v>0</v>
      </c>
      <c r="AF199" s="141">
        <f t="shared" si="72"/>
        <v>0</v>
      </c>
      <c r="AG199" s="141">
        <f t="shared" si="72"/>
        <v>0</v>
      </c>
      <c r="AH199" s="141">
        <f t="shared" si="72"/>
        <v>0</v>
      </c>
      <c r="AI199" s="141">
        <f t="shared" si="72"/>
        <v>0</v>
      </c>
      <c r="AJ199" s="141">
        <f t="shared" si="72"/>
        <v>0</v>
      </c>
      <c r="AK199" s="141">
        <f t="shared" si="72"/>
        <v>0</v>
      </c>
      <c r="AL199" s="141">
        <f t="shared" si="72"/>
        <v>0</v>
      </c>
      <c r="AM199" s="141">
        <f t="shared" si="72"/>
        <v>0</v>
      </c>
      <c r="AN199" s="141">
        <f t="shared" si="72"/>
        <v>0</v>
      </c>
      <c r="AO199" s="141">
        <f t="shared" si="72"/>
        <v>0</v>
      </c>
      <c r="AP199" s="141">
        <f t="shared" si="72"/>
        <v>0</v>
      </c>
      <c r="AQ199" s="141">
        <f t="shared" si="71"/>
        <v>0</v>
      </c>
      <c r="AR199" s="141">
        <f t="shared" si="71"/>
        <v>0</v>
      </c>
      <c r="AS199" s="141">
        <f t="shared" si="71"/>
        <v>0</v>
      </c>
      <c r="AT199" s="141">
        <f t="shared" si="71"/>
        <v>0</v>
      </c>
      <c r="AU199" s="141">
        <f t="shared" si="71"/>
        <v>0</v>
      </c>
      <c r="AV199" s="141">
        <f t="shared" si="71"/>
        <v>0</v>
      </c>
      <c r="AW199" s="141">
        <f t="shared" si="71"/>
        <v>0</v>
      </c>
      <c r="AX199" s="141">
        <f t="shared" si="71"/>
        <v>0</v>
      </c>
      <c r="AY199" s="141">
        <f t="shared" si="64"/>
        <v>0</v>
      </c>
      <c r="AZ199" s="22" t="s">
        <v>180</v>
      </c>
    </row>
    <row r="200" spans="1:52">
      <c r="A200" s="141" t="s">
        <v>218</v>
      </c>
      <c r="B200" s="141">
        <f t="shared" si="70"/>
        <v>0</v>
      </c>
      <c r="C200" s="141">
        <f t="shared" si="70"/>
        <v>0</v>
      </c>
      <c r="D200" s="141">
        <f t="shared" si="70"/>
        <v>0</v>
      </c>
      <c r="E200" s="141">
        <f t="shared" si="70"/>
        <v>0</v>
      </c>
      <c r="F200" s="141">
        <f t="shared" si="70"/>
        <v>0</v>
      </c>
      <c r="G200" s="141">
        <f t="shared" si="70"/>
        <v>0</v>
      </c>
      <c r="H200" s="141">
        <f t="shared" si="70"/>
        <v>0</v>
      </c>
      <c r="I200" s="141">
        <f t="shared" si="70"/>
        <v>0</v>
      </c>
      <c r="J200" s="141">
        <f t="shared" si="70"/>
        <v>0</v>
      </c>
      <c r="K200" s="141">
        <f t="shared" si="70"/>
        <v>0</v>
      </c>
      <c r="L200" s="141">
        <f t="shared" si="70"/>
        <v>0</v>
      </c>
      <c r="M200" s="141">
        <f t="shared" si="70"/>
        <v>0</v>
      </c>
      <c r="N200" s="141">
        <f t="shared" si="70"/>
        <v>0</v>
      </c>
      <c r="O200" s="141">
        <f t="shared" si="70"/>
        <v>0</v>
      </c>
      <c r="P200" s="141">
        <f t="shared" si="70"/>
        <v>0</v>
      </c>
      <c r="Q200" s="141">
        <f t="shared" si="70"/>
        <v>0</v>
      </c>
      <c r="R200" s="141">
        <f t="shared" si="70"/>
        <v>0</v>
      </c>
      <c r="S200" s="141">
        <f t="shared" si="70"/>
        <v>0</v>
      </c>
      <c r="T200" s="141">
        <f t="shared" si="70"/>
        <v>0</v>
      </c>
      <c r="U200" s="141">
        <f t="shared" si="70"/>
        <v>0</v>
      </c>
      <c r="V200" s="141">
        <f t="shared" si="70"/>
        <v>0</v>
      </c>
      <c r="W200" s="141">
        <f t="shared" si="70"/>
        <v>0</v>
      </c>
      <c r="X200" s="141">
        <f t="shared" si="70"/>
        <v>0</v>
      </c>
      <c r="Y200" s="141">
        <f t="shared" si="70"/>
        <v>0</v>
      </c>
      <c r="AA200" s="141">
        <f t="shared" si="72"/>
        <v>0</v>
      </c>
      <c r="AB200" s="141">
        <f t="shared" si="72"/>
        <v>0</v>
      </c>
      <c r="AC200" s="141">
        <f t="shared" si="72"/>
        <v>0</v>
      </c>
      <c r="AD200" s="141">
        <f t="shared" si="72"/>
        <v>0</v>
      </c>
      <c r="AE200" s="141">
        <f t="shared" si="72"/>
        <v>0</v>
      </c>
      <c r="AF200" s="141">
        <f t="shared" si="72"/>
        <v>0</v>
      </c>
      <c r="AG200" s="141">
        <f t="shared" si="72"/>
        <v>0</v>
      </c>
      <c r="AH200" s="141">
        <f t="shared" si="72"/>
        <v>0</v>
      </c>
      <c r="AI200" s="141">
        <f t="shared" si="72"/>
        <v>0</v>
      </c>
      <c r="AJ200" s="141">
        <f t="shared" si="72"/>
        <v>0</v>
      </c>
      <c r="AK200" s="141">
        <f t="shared" si="72"/>
        <v>0</v>
      </c>
      <c r="AL200" s="141">
        <f t="shared" si="72"/>
        <v>0</v>
      </c>
      <c r="AM200" s="141">
        <f t="shared" si="72"/>
        <v>0</v>
      </c>
      <c r="AN200" s="141">
        <f t="shared" si="72"/>
        <v>0</v>
      </c>
      <c r="AO200" s="141">
        <f t="shared" si="72"/>
        <v>0</v>
      </c>
      <c r="AP200" s="141">
        <f t="shared" si="72"/>
        <v>0</v>
      </c>
      <c r="AQ200" s="141">
        <f t="shared" si="71"/>
        <v>0</v>
      </c>
      <c r="AR200" s="141">
        <f t="shared" si="71"/>
        <v>0</v>
      </c>
      <c r="AS200" s="141">
        <f t="shared" si="71"/>
        <v>0</v>
      </c>
      <c r="AT200" s="141">
        <f t="shared" si="71"/>
        <v>0</v>
      </c>
      <c r="AU200" s="141">
        <f t="shared" si="71"/>
        <v>0</v>
      </c>
      <c r="AV200" s="141">
        <f t="shared" si="71"/>
        <v>0</v>
      </c>
      <c r="AW200" s="141">
        <f t="shared" si="71"/>
        <v>0</v>
      </c>
      <c r="AX200" s="141">
        <f t="shared" si="71"/>
        <v>0</v>
      </c>
      <c r="AY200" s="141">
        <f t="shared" si="64"/>
        <v>0</v>
      </c>
      <c r="AZ200" s="22" t="s">
        <v>180</v>
      </c>
    </row>
    <row r="202" spans="1:52">
      <c r="A202" s="158" t="s">
        <v>181</v>
      </c>
    </row>
    <row r="203" spans="1:52">
      <c r="A203" s="141" t="s">
        <v>188</v>
      </c>
      <c r="B203" s="141">
        <f t="shared" ref="B203:Y213" si="73">IF(IFERROR(FIND($A$202,B5,1),0)=0,0,1)</f>
        <v>0</v>
      </c>
      <c r="C203" s="141">
        <f t="shared" si="73"/>
        <v>0</v>
      </c>
      <c r="D203" s="141">
        <f t="shared" si="73"/>
        <v>0</v>
      </c>
      <c r="E203" s="141">
        <f t="shared" si="73"/>
        <v>0</v>
      </c>
      <c r="F203" s="141">
        <f t="shared" si="73"/>
        <v>0</v>
      </c>
      <c r="G203" s="141">
        <f t="shared" si="73"/>
        <v>0</v>
      </c>
      <c r="H203" s="141">
        <f t="shared" si="73"/>
        <v>0</v>
      </c>
      <c r="I203" s="141">
        <f t="shared" si="73"/>
        <v>0</v>
      </c>
      <c r="J203" s="141">
        <f t="shared" si="73"/>
        <v>0</v>
      </c>
      <c r="K203" s="141">
        <f t="shared" si="73"/>
        <v>0</v>
      </c>
      <c r="L203" s="141">
        <f t="shared" si="73"/>
        <v>0</v>
      </c>
      <c r="M203" s="141">
        <f t="shared" si="73"/>
        <v>0</v>
      </c>
      <c r="N203" s="141">
        <f t="shared" si="73"/>
        <v>0</v>
      </c>
      <c r="O203" s="141">
        <f t="shared" si="73"/>
        <v>0</v>
      </c>
      <c r="P203" s="141">
        <f t="shared" si="73"/>
        <v>0</v>
      </c>
      <c r="Q203" s="141">
        <f t="shared" si="73"/>
        <v>0</v>
      </c>
      <c r="R203" s="141">
        <f t="shared" si="73"/>
        <v>0</v>
      </c>
      <c r="S203" s="141">
        <f t="shared" si="73"/>
        <v>0</v>
      </c>
      <c r="T203" s="141">
        <f t="shared" si="73"/>
        <v>0</v>
      </c>
      <c r="U203" s="141">
        <f t="shared" si="73"/>
        <v>0</v>
      </c>
      <c r="V203" s="141">
        <f t="shared" si="73"/>
        <v>0</v>
      </c>
      <c r="W203" s="141">
        <f t="shared" si="73"/>
        <v>0</v>
      </c>
      <c r="X203" s="141">
        <f t="shared" si="73"/>
        <v>0</v>
      </c>
      <c r="Y203" s="141">
        <f t="shared" si="73"/>
        <v>0</v>
      </c>
      <c r="AA203" s="141">
        <f t="shared" ref="AA203:AX213" si="74">IF(B203=0,0,B203/AA5)</f>
        <v>0</v>
      </c>
      <c r="AB203" s="141">
        <f t="shared" si="74"/>
        <v>0</v>
      </c>
      <c r="AC203" s="141">
        <f t="shared" si="74"/>
        <v>0</v>
      </c>
      <c r="AD203" s="141">
        <f t="shared" si="74"/>
        <v>0</v>
      </c>
      <c r="AE203" s="141">
        <f t="shared" si="74"/>
        <v>0</v>
      </c>
      <c r="AF203" s="141">
        <f t="shared" si="74"/>
        <v>0</v>
      </c>
      <c r="AG203" s="141">
        <f t="shared" si="74"/>
        <v>0</v>
      </c>
      <c r="AH203" s="141">
        <f t="shared" si="74"/>
        <v>0</v>
      </c>
      <c r="AI203" s="141">
        <f t="shared" si="74"/>
        <v>0</v>
      </c>
      <c r="AJ203" s="141">
        <f t="shared" si="74"/>
        <v>0</v>
      </c>
      <c r="AK203" s="141">
        <f t="shared" si="74"/>
        <v>0</v>
      </c>
      <c r="AL203" s="141">
        <f t="shared" si="74"/>
        <v>0</v>
      </c>
      <c r="AM203" s="141">
        <f t="shared" si="74"/>
        <v>0</v>
      </c>
      <c r="AN203" s="141">
        <f t="shared" si="74"/>
        <v>0</v>
      </c>
      <c r="AO203" s="141">
        <f t="shared" si="74"/>
        <v>0</v>
      </c>
      <c r="AP203" s="141">
        <f t="shared" si="74"/>
        <v>0</v>
      </c>
      <c r="AQ203" s="141">
        <f t="shared" si="74"/>
        <v>0</v>
      </c>
      <c r="AR203" s="141">
        <f t="shared" si="74"/>
        <v>0</v>
      </c>
      <c r="AS203" s="141">
        <f t="shared" si="74"/>
        <v>0</v>
      </c>
      <c r="AT203" s="141">
        <f t="shared" si="74"/>
        <v>0</v>
      </c>
      <c r="AU203" s="141">
        <f t="shared" si="74"/>
        <v>0</v>
      </c>
      <c r="AV203" s="141">
        <f t="shared" si="74"/>
        <v>0</v>
      </c>
      <c r="AW203" s="141">
        <f t="shared" si="74"/>
        <v>0</v>
      </c>
      <c r="AX203" s="141">
        <f t="shared" si="74"/>
        <v>0</v>
      </c>
      <c r="AY203" s="141">
        <f t="shared" ref="AY203:AY233" si="75">SUM(AA203:AX203)</f>
        <v>0</v>
      </c>
      <c r="AZ203" s="22" t="s">
        <v>181</v>
      </c>
    </row>
    <row r="204" spans="1:52">
      <c r="A204" s="141" t="s">
        <v>189</v>
      </c>
      <c r="B204" s="141">
        <f t="shared" si="73"/>
        <v>0</v>
      </c>
      <c r="C204" s="141">
        <f t="shared" si="73"/>
        <v>0</v>
      </c>
      <c r="D204" s="141">
        <f t="shared" si="73"/>
        <v>0</v>
      </c>
      <c r="E204" s="141">
        <f t="shared" si="73"/>
        <v>0</v>
      </c>
      <c r="F204" s="141">
        <f t="shared" si="73"/>
        <v>0</v>
      </c>
      <c r="G204" s="141">
        <f t="shared" si="73"/>
        <v>0</v>
      </c>
      <c r="H204" s="141">
        <f t="shared" si="73"/>
        <v>0</v>
      </c>
      <c r="I204" s="141">
        <f t="shared" si="73"/>
        <v>0</v>
      </c>
      <c r="J204" s="141">
        <f t="shared" si="73"/>
        <v>0</v>
      </c>
      <c r="K204" s="141">
        <f t="shared" si="73"/>
        <v>0</v>
      </c>
      <c r="L204" s="141">
        <f t="shared" si="73"/>
        <v>0</v>
      </c>
      <c r="M204" s="141">
        <f t="shared" si="73"/>
        <v>0</v>
      </c>
      <c r="N204" s="141">
        <f t="shared" si="73"/>
        <v>0</v>
      </c>
      <c r="O204" s="141">
        <f t="shared" si="73"/>
        <v>0</v>
      </c>
      <c r="P204" s="141">
        <f t="shared" si="73"/>
        <v>0</v>
      </c>
      <c r="Q204" s="141">
        <f t="shared" si="73"/>
        <v>0</v>
      </c>
      <c r="R204" s="141">
        <f t="shared" si="73"/>
        <v>0</v>
      </c>
      <c r="S204" s="141">
        <f t="shared" si="73"/>
        <v>0</v>
      </c>
      <c r="T204" s="141">
        <f t="shared" si="73"/>
        <v>0</v>
      </c>
      <c r="U204" s="141">
        <f t="shared" si="73"/>
        <v>0</v>
      </c>
      <c r="V204" s="141">
        <f t="shared" si="73"/>
        <v>0</v>
      </c>
      <c r="W204" s="141">
        <f t="shared" si="73"/>
        <v>0</v>
      </c>
      <c r="X204" s="141">
        <f t="shared" si="73"/>
        <v>0</v>
      </c>
      <c r="Y204" s="141">
        <f t="shared" si="73"/>
        <v>0</v>
      </c>
      <c r="AA204" s="141">
        <f t="shared" si="74"/>
        <v>0</v>
      </c>
      <c r="AB204" s="141">
        <f t="shared" si="74"/>
        <v>0</v>
      </c>
      <c r="AC204" s="141">
        <f t="shared" si="74"/>
        <v>0</v>
      </c>
      <c r="AD204" s="141">
        <f t="shared" si="74"/>
        <v>0</v>
      </c>
      <c r="AE204" s="141">
        <f t="shared" si="74"/>
        <v>0</v>
      </c>
      <c r="AF204" s="141">
        <f t="shared" si="74"/>
        <v>0</v>
      </c>
      <c r="AG204" s="141">
        <f t="shared" si="74"/>
        <v>0</v>
      </c>
      <c r="AH204" s="141">
        <f t="shared" si="74"/>
        <v>0</v>
      </c>
      <c r="AI204" s="141">
        <f t="shared" si="74"/>
        <v>0</v>
      </c>
      <c r="AJ204" s="141">
        <f t="shared" si="74"/>
        <v>0</v>
      </c>
      <c r="AK204" s="141">
        <f t="shared" si="74"/>
        <v>0</v>
      </c>
      <c r="AL204" s="141">
        <f t="shared" si="74"/>
        <v>0</v>
      </c>
      <c r="AM204" s="141">
        <f t="shared" si="74"/>
        <v>0</v>
      </c>
      <c r="AN204" s="141">
        <f t="shared" si="74"/>
        <v>0</v>
      </c>
      <c r="AO204" s="141">
        <f t="shared" si="74"/>
        <v>0</v>
      </c>
      <c r="AP204" s="141">
        <f t="shared" si="74"/>
        <v>0</v>
      </c>
      <c r="AQ204" s="141">
        <f t="shared" si="74"/>
        <v>0</v>
      </c>
      <c r="AR204" s="141">
        <f t="shared" si="74"/>
        <v>0</v>
      </c>
      <c r="AS204" s="141">
        <f t="shared" si="74"/>
        <v>0</v>
      </c>
      <c r="AT204" s="141">
        <f t="shared" si="74"/>
        <v>0</v>
      </c>
      <c r="AU204" s="141">
        <f t="shared" si="74"/>
        <v>0</v>
      </c>
      <c r="AV204" s="141">
        <f t="shared" si="74"/>
        <v>0</v>
      </c>
      <c r="AW204" s="141">
        <f t="shared" si="74"/>
        <v>0</v>
      </c>
      <c r="AX204" s="141">
        <f t="shared" si="74"/>
        <v>0</v>
      </c>
      <c r="AY204" s="141">
        <f t="shared" si="75"/>
        <v>0</v>
      </c>
      <c r="AZ204" s="22" t="s">
        <v>181</v>
      </c>
    </row>
    <row r="205" spans="1:52">
      <c r="A205" s="141" t="s">
        <v>190</v>
      </c>
      <c r="B205" s="141">
        <f t="shared" si="73"/>
        <v>0</v>
      </c>
      <c r="C205" s="141">
        <f t="shared" si="73"/>
        <v>0</v>
      </c>
      <c r="D205" s="141">
        <f t="shared" si="73"/>
        <v>0</v>
      </c>
      <c r="E205" s="141">
        <f t="shared" si="73"/>
        <v>0</v>
      </c>
      <c r="F205" s="141">
        <f t="shared" si="73"/>
        <v>0</v>
      </c>
      <c r="G205" s="141">
        <f t="shared" si="73"/>
        <v>0</v>
      </c>
      <c r="H205" s="141">
        <f t="shared" si="73"/>
        <v>0</v>
      </c>
      <c r="I205" s="141">
        <f t="shared" si="73"/>
        <v>0</v>
      </c>
      <c r="J205" s="141">
        <f t="shared" si="73"/>
        <v>0</v>
      </c>
      <c r="K205" s="141">
        <f t="shared" si="73"/>
        <v>0</v>
      </c>
      <c r="L205" s="141">
        <f t="shared" si="73"/>
        <v>0</v>
      </c>
      <c r="M205" s="141">
        <f t="shared" si="73"/>
        <v>0</v>
      </c>
      <c r="N205" s="141">
        <f t="shared" si="73"/>
        <v>0</v>
      </c>
      <c r="O205" s="141">
        <f t="shared" si="73"/>
        <v>0</v>
      </c>
      <c r="P205" s="141">
        <f t="shared" si="73"/>
        <v>0</v>
      </c>
      <c r="Q205" s="141">
        <f t="shared" si="73"/>
        <v>0</v>
      </c>
      <c r="R205" s="141">
        <f t="shared" si="73"/>
        <v>0</v>
      </c>
      <c r="S205" s="141">
        <f t="shared" si="73"/>
        <v>0</v>
      </c>
      <c r="T205" s="141">
        <f t="shared" si="73"/>
        <v>0</v>
      </c>
      <c r="U205" s="141">
        <f t="shared" si="73"/>
        <v>0</v>
      </c>
      <c r="V205" s="141">
        <f t="shared" si="73"/>
        <v>0</v>
      </c>
      <c r="W205" s="141">
        <f t="shared" si="73"/>
        <v>0</v>
      </c>
      <c r="X205" s="141">
        <f t="shared" si="73"/>
        <v>0</v>
      </c>
      <c r="Y205" s="141">
        <f t="shared" si="73"/>
        <v>0</v>
      </c>
      <c r="AA205" s="141">
        <f t="shared" si="74"/>
        <v>0</v>
      </c>
      <c r="AB205" s="141">
        <f t="shared" si="74"/>
        <v>0</v>
      </c>
      <c r="AC205" s="141">
        <f t="shared" si="74"/>
        <v>0</v>
      </c>
      <c r="AD205" s="141">
        <f t="shared" si="74"/>
        <v>0</v>
      </c>
      <c r="AE205" s="141">
        <f t="shared" si="74"/>
        <v>0</v>
      </c>
      <c r="AF205" s="141">
        <f t="shared" si="74"/>
        <v>0</v>
      </c>
      <c r="AG205" s="141">
        <f t="shared" si="74"/>
        <v>0</v>
      </c>
      <c r="AH205" s="141">
        <f t="shared" si="74"/>
        <v>0</v>
      </c>
      <c r="AI205" s="141">
        <f t="shared" si="74"/>
        <v>0</v>
      </c>
      <c r="AJ205" s="141">
        <f t="shared" si="74"/>
        <v>0</v>
      </c>
      <c r="AK205" s="141">
        <f t="shared" si="74"/>
        <v>0</v>
      </c>
      <c r="AL205" s="141">
        <f t="shared" si="74"/>
        <v>0</v>
      </c>
      <c r="AM205" s="141">
        <f t="shared" si="74"/>
        <v>0</v>
      </c>
      <c r="AN205" s="141">
        <f t="shared" si="74"/>
        <v>0</v>
      </c>
      <c r="AO205" s="141">
        <f t="shared" si="74"/>
        <v>0</v>
      </c>
      <c r="AP205" s="141">
        <f t="shared" si="74"/>
        <v>0</v>
      </c>
      <c r="AQ205" s="141">
        <f t="shared" si="74"/>
        <v>0</v>
      </c>
      <c r="AR205" s="141">
        <f t="shared" si="74"/>
        <v>0</v>
      </c>
      <c r="AS205" s="141">
        <f t="shared" si="74"/>
        <v>0</v>
      </c>
      <c r="AT205" s="141">
        <f t="shared" si="74"/>
        <v>0</v>
      </c>
      <c r="AU205" s="141">
        <f t="shared" si="74"/>
        <v>0</v>
      </c>
      <c r="AV205" s="141">
        <f t="shared" si="74"/>
        <v>0</v>
      </c>
      <c r="AW205" s="141">
        <f t="shared" si="74"/>
        <v>0</v>
      </c>
      <c r="AX205" s="141">
        <f t="shared" si="74"/>
        <v>0</v>
      </c>
      <c r="AY205" s="141">
        <f t="shared" si="75"/>
        <v>0</v>
      </c>
      <c r="AZ205" s="22" t="s">
        <v>181</v>
      </c>
    </row>
    <row r="206" spans="1:52">
      <c r="A206" s="141" t="s">
        <v>191</v>
      </c>
      <c r="B206" s="141">
        <f t="shared" si="73"/>
        <v>0</v>
      </c>
      <c r="C206" s="141">
        <f t="shared" si="73"/>
        <v>0</v>
      </c>
      <c r="D206" s="141">
        <f t="shared" si="73"/>
        <v>0</v>
      </c>
      <c r="E206" s="141">
        <f t="shared" si="73"/>
        <v>0</v>
      </c>
      <c r="F206" s="141">
        <f t="shared" si="73"/>
        <v>0</v>
      </c>
      <c r="G206" s="141">
        <f t="shared" si="73"/>
        <v>0</v>
      </c>
      <c r="H206" s="141">
        <f t="shared" si="73"/>
        <v>0</v>
      </c>
      <c r="I206" s="141">
        <f t="shared" si="73"/>
        <v>0</v>
      </c>
      <c r="J206" s="141">
        <f t="shared" si="73"/>
        <v>0</v>
      </c>
      <c r="K206" s="141">
        <f t="shared" si="73"/>
        <v>0</v>
      </c>
      <c r="L206" s="141">
        <f t="shared" si="73"/>
        <v>0</v>
      </c>
      <c r="M206" s="141">
        <f t="shared" si="73"/>
        <v>0</v>
      </c>
      <c r="N206" s="141">
        <f t="shared" si="73"/>
        <v>0</v>
      </c>
      <c r="O206" s="141">
        <f t="shared" si="73"/>
        <v>0</v>
      </c>
      <c r="P206" s="141">
        <f t="shared" si="73"/>
        <v>0</v>
      </c>
      <c r="Q206" s="141">
        <f t="shared" si="73"/>
        <v>0</v>
      </c>
      <c r="R206" s="141">
        <f t="shared" si="73"/>
        <v>0</v>
      </c>
      <c r="S206" s="141">
        <f t="shared" si="73"/>
        <v>0</v>
      </c>
      <c r="T206" s="141">
        <f t="shared" si="73"/>
        <v>0</v>
      </c>
      <c r="U206" s="141">
        <f t="shared" si="73"/>
        <v>0</v>
      </c>
      <c r="V206" s="141">
        <f t="shared" si="73"/>
        <v>0</v>
      </c>
      <c r="W206" s="141">
        <f t="shared" si="73"/>
        <v>0</v>
      </c>
      <c r="X206" s="141">
        <f t="shared" si="73"/>
        <v>0</v>
      </c>
      <c r="Y206" s="141">
        <f t="shared" si="73"/>
        <v>0</v>
      </c>
      <c r="AA206" s="141">
        <f t="shared" si="74"/>
        <v>0</v>
      </c>
      <c r="AB206" s="141">
        <f t="shared" si="74"/>
        <v>0</v>
      </c>
      <c r="AC206" s="141">
        <f t="shared" si="74"/>
        <v>0</v>
      </c>
      <c r="AD206" s="141">
        <f t="shared" si="74"/>
        <v>0</v>
      </c>
      <c r="AE206" s="141">
        <f t="shared" si="74"/>
        <v>0</v>
      </c>
      <c r="AF206" s="141">
        <f t="shared" si="74"/>
        <v>0</v>
      </c>
      <c r="AG206" s="141">
        <f t="shared" si="74"/>
        <v>0</v>
      </c>
      <c r="AH206" s="141">
        <f t="shared" si="74"/>
        <v>0</v>
      </c>
      <c r="AI206" s="141">
        <f t="shared" si="74"/>
        <v>0</v>
      </c>
      <c r="AJ206" s="141">
        <f t="shared" si="74"/>
        <v>0</v>
      </c>
      <c r="AK206" s="141">
        <f t="shared" si="74"/>
        <v>0</v>
      </c>
      <c r="AL206" s="141">
        <f t="shared" si="74"/>
        <v>0</v>
      </c>
      <c r="AM206" s="141">
        <f t="shared" si="74"/>
        <v>0</v>
      </c>
      <c r="AN206" s="141">
        <f t="shared" si="74"/>
        <v>0</v>
      </c>
      <c r="AO206" s="141">
        <f t="shared" si="74"/>
        <v>0</v>
      </c>
      <c r="AP206" s="141">
        <f t="shared" si="74"/>
        <v>0</v>
      </c>
      <c r="AQ206" s="141">
        <f t="shared" si="74"/>
        <v>0</v>
      </c>
      <c r="AR206" s="141">
        <f t="shared" si="74"/>
        <v>0</v>
      </c>
      <c r="AS206" s="141">
        <f t="shared" si="74"/>
        <v>0</v>
      </c>
      <c r="AT206" s="141">
        <f t="shared" si="74"/>
        <v>0</v>
      </c>
      <c r="AU206" s="141">
        <f t="shared" si="74"/>
        <v>0</v>
      </c>
      <c r="AV206" s="141">
        <f t="shared" si="74"/>
        <v>0</v>
      </c>
      <c r="AW206" s="141">
        <f t="shared" si="74"/>
        <v>0</v>
      </c>
      <c r="AX206" s="141">
        <f t="shared" si="74"/>
        <v>0</v>
      </c>
      <c r="AY206" s="141">
        <f t="shared" si="75"/>
        <v>0</v>
      </c>
      <c r="AZ206" s="22" t="s">
        <v>181</v>
      </c>
    </row>
    <row r="207" spans="1:52">
      <c r="A207" s="141" t="s">
        <v>192</v>
      </c>
      <c r="B207" s="141">
        <f t="shared" si="73"/>
        <v>0</v>
      </c>
      <c r="C207" s="141">
        <f t="shared" si="73"/>
        <v>0</v>
      </c>
      <c r="D207" s="141">
        <f t="shared" si="73"/>
        <v>0</v>
      </c>
      <c r="E207" s="141">
        <f t="shared" si="73"/>
        <v>0</v>
      </c>
      <c r="F207" s="141">
        <f t="shared" si="73"/>
        <v>0</v>
      </c>
      <c r="G207" s="141">
        <f t="shared" si="73"/>
        <v>0</v>
      </c>
      <c r="H207" s="141">
        <f t="shared" si="73"/>
        <v>0</v>
      </c>
      <c r="I207" s="141">
        <f t="shared" si="73"/>
        <v>0</v>
      </c>
      <c r="J207" s="141">
        <f t="shared" si="73"/>
        <v>0</v>
      </c>
      <c r="K207" s="141">
        <f t="shared" si="73"/>
        <v>0</v>
      </c>
      <c r="L207" s="141">
        <f t="shared" si="73"/>
        <v>0</v>
      </c>
      <c r="M207" s="141">
        <f t="shared" si="73"/>
        <v>0</v>
      </c>
      <c r="N207" s="141">
        <f t="shared" si="73"/>
        <v>0</v>
      </c>
      <c r="O207" s="141">
        <f t="shared" si="73"/>
        <v>0</v>
      </c>
      <c r="P207" s="141">
        <f t="shared" si="73"/>
        <v>0</v>
      </c>
      <c r="Q207" s="141">
        <f t="shared" si="73"/>
        <v>0</v>
      </c>
      <c r="R207" s="141">
        <f t="shared" si="73"/>
        <v>0</v>
      </c>
      <c r="S207" s="141">
        <f t="shared" si="73"/>
        <v>0</v>
      </c>
      <c r="T207" s="141">
        <f t="shared" si="73"/>
        <v>0</v>
      </c>
      <c r="U207" s="141">
        <f t="shared" si="73"/>
        <v>0</v>
      </c>
      <c r="V207" s="141">
        <f t="shared" si="73"/>
        <v>0</v>
      </c>
      <c r="W207" s="141">
        <f t="shared" si="73"/>
        <v>0</v>
      </c>
      <c r="X207" s="141">
        <f t="shared" si="73"/>
        <v>0</v>
      </c>
      <c r="Y207" s="141">
        <f t="shared" si="73"/>
        <v>0</v>
      </c>
      <c r="AA207" s="141">
        <f t="shared" si="74"/>
        <v>0</v>
      </c>
      <c r="AB207" s="141">
        <f t="shared" si="74"/>
        <v>0</v>
      </c>
      <c r="AC207" s="141">
        <f t="shared" si="74"/>
        <v>0</v>
      </c>
      <c r="AD207" s="141">
        <f t="shared" si="74"/>
        <v>0</v>
      </c>
      <c r="AE207" s="141">
        <f t="shared" si="74"/>
        <v>0</v>
      </c>
      <c r="AF207" s="141">
        <f t="shared" si="74"/>
        <v>0</v>
      </c>
      <c r="AG207" s="141">
        <f t="shared" si="74"/>
        <v>0</v>
      </c>
      <c r="AH207" s="141">
        <f t="shared" si="74"/>
        <v>0</v>
      </c>
      <c r="AI207" s="141">
        <f t="shared" si="74"/>
        <v>0</v>
      </c>
      <c r="AJ207" s="141">
        <f t="shared" si="74"/>
        <v>0</v>
      </c>
      <c r="AK207" s="141">
        <f t="shared" si="74"/>
        <v>0</v>
      </c>
      <c r="AL207" s="141">
        <f t="shared" si="74"/>
        <v>0</v>
      </c>
      <c r="AM207" s="141">
        <f t="shared" si="74"/>
        <v>0</v>
      </c>
      <c r="AN207" s="141">
        <f t="shared" si="74"/>
        <v>0</v>
      </c>
      <c r="AO207" s="141">
        <f t="shared" si="74"/>
        <v>0</v>
      </c>
      <c r="AP207" s="141">
        <f t="shared" si="74"/>
        <v>0</v>
      </c>
      <c r="AQ207" s="141">
        <f t="shared" si="74"/>
        <v>0</v>
      </c>
      <c r="AR207" s="141">
        <f t="shared" si="74"/>
        <v>0</v>
      </c>
      <c r="AS207" s="141">
        <f t="shared" si="74"/>
        <v>0</v>
      </c>
      <c r="AT207" s="141">
        <f t="shared" si="74"/>
        <v>0</v>
      </c>
      <c r="AU207" s="141">
        <f t="shared" si="74"/>
        <v>0</v>
      </c>
      <c r="AV207" s="141">
        <f t="shared" si="74"/>
        <v>0</v>
      </c>
      <c r="AW207" s="141">
        <f t="shared" si="74"/>
        <v>0</v>
      </c>
      <c r="AX207" s="141">
        <f t="shared" si="74"/>
        <v>0</v>
      </c>
      <c r="AY207" s="141">
        <f t="shared" si="75"/>
        <v>0</v>
      </c>
      <c r="AZ207" s="22" t="s">
        <v>181</v>
      </c>
    </row>
    <row r="208" spans="1:52">
      <c r="A208" s="141" t="s">
        <v>193</v>
      </c>
      <c r="B208" s="141">
        <f t="shared" si="73"/>
        <v>0</v>
      </c>
      <c r="C208" s="141">
        <f t="shared" si="73"/>
        <v>0</v>
      </c>
      <c r="D208" s="141">
        <f t="shared" si="73"/>
        <v>0</v>
      </c>
      <c r="E208" s="141">
        <f t="shared" si="73"/>
        <v>0</v>
      </c>
      <c r="F208" s="141">
        <f t="shared" si="73"/>
        <v>0</v>
      </c>
      <c r="G208" s="141">
        <f t="shared" si="73"/>
        <v>0</v>
      </c>
      <c r="H208" s="141">
        <f t="shared" si="73"/>
        <v>0</v>
      </c>
      <c r="I208" s="141">
        <f t="shared" si="73"/>
        <v>0</v>
      </c>
      <c r="J208" s="141">
        <f t="shared" si="73"/>
        <v>0</v>
      </c>
      <c r="K208" s="141">
        <f t="shared" si="73"/>
        <v>0</v>
      </c>
      <c r="L208" s="141">
        <f t="shared" si="73"/>
        <v>0</v>
      </c>
      <c r="M208" s="141">
        <f t="shared" si="73"/>
        <v>0</v>
      </c>
      <c r="N208" s="141">
        <f t="shared" si="73"/>
        <v>0</v>
      </c>
      <c r="O208" s="141">
        <f t="shared" si="73"/>
        <v>0</v>
      </c>
      <c r="P208" s="141">
        <f t="shared" si="73"/>
        <v>0</v>
      </c>
      <c r="Q208" s="141">
        <f t="shared" si="73"/>
        <v>0</v>
      </c>
      <c r="R208" s="141">
        <f t="shared" si="73"/>
        <v>0</v>
      </c>
      <c r="S208" s="141">
        <f t="shared" si="73"/>
        <v>0</v>
      </c>
      <c r="T208" s="141">
        <f t="shared" si="73"/>
        <v>0</v>
      </c>
      <c r="U208" s="141">
        <f t="shared" si="73"/>
        <v>0</v>
      </c>
      <c r="V208" s="141">
        <f t="shared" si="73"/>
        <v>0</v>
      </c>
      <c r="W208" s="141">
        <f t="shared" si="73"/>
        <v>0</v>
      </c>
      <c r="X208" s="141">
        <f t="shared" si="73"/>
        <v>0</v>
      </c>
      <c r="Y208" s="141">
        <f t="shared" si="73"/>
        <v>0</v>
      </c>
      <c r="AA208" s="141">
        <f t="shared" si="74"/>
        <v>0</v>
      </c>
      <c r="AB208" s="141">
        <f t="shared" si="74"/>
        <v>0</v>
      </c>
      <c r="AC208" s="141">
        <f t="shared" si="74"/>
        <v>0</v>
      </c>
      <c r="AD208" s="141">
        <f t="shared" si="74"/>
        <v>0</v>
      </c>
      <c r="AE208" s="141">
        <f t="shared" si="74"/>
        <v>0</v>
      </c>
      <c r="AF208" s="141">
        <f t="shared" si="74"/>
        <v>0</v>
      </c>
      <c r="AG208" s="141">
        <f t="shared" si="74"/>
        <v>0</v>
      </c>
      <c r="AH208" s="141">
        <f t="shared" si="74"/>
        <v>0</v>
      </c>
      <c r="AI208" s="141">
        <f t="shared" si="74"/>
        <v>0</v>
      </c>
      <c r="AJ208" s="141">
        <f t="shared" si="74"/>
        <v>0</v>
      </c>
      <c r="AK208" s="141">
        <f t="shared" si="74"/>
        <v>0</v>
      </c>
      <c r="AL208" s="141">
        <f t="shared" si="74"/>
        <v>0</v>
      </c>
      <c r="AM208" s="141">
        <f t="shared" si="74"/>
        <v>0</v>
      </c>
      <c r="AN208" s="141">
        <f t="shared" si="74"/>
        <v>0</v>
      </c>
      <c r="AO208" s="141">
        <f t="shared" si="74"/>
        <v>0</v>
      </c>
      <c r="AP208" s="141">
        <f t="shared" si="74"/>
        <v>0</v>
      </c>
      <c r="AQ208" s="141">
        <f t="shared" si="74"/>
        <v>0</v>
      </c>
      <c r="AR208" s="141">
        <f t="shared" si="74"/>
        <v>0</v>
      </c>
      <c r="AS208" s="141">
        <f t="shared" si="74"/>
        <v>0</v>
      </c>
      <c r="AT208" s="141">
        <f t="shared" si="74"/>
        <v>0</v>
      </c>
      <c r="AU208" s="141">
        <f t="shared" si="74"/>
        <v>0</v>
      </c>
      <c r="AV208" s="141">
        <f t="shared" si="74"/>
        <v>0</v>
      </c>
      <c r="AW208" s="141">
        <f t="shared" si="74"/>
        <v>0</v>
      </c>
      <c r="AX208" s="141">
        <f t="shared" si="74"/>
        <v>0</v>
      </c>
      <c r="AY208" s="141">
        <f t="shared" si="75"/>
        <v>0</v>
      </c>
      <c r="AZ208" s="22" t="s">
        <v>181</v>
      </c>
    </row>
    <row r="209" spans="1:52">
      <c r="A209" s="141" t="s">
        <v>194</v>
      </c>
      <c r="B209" s="141">
        <f t="shared" si="73"/>
        <v>0</v>
      </c>
      <c r="C209" s="141">
        <f t="shared" si="73"/>
        <v>0</v>
      </c>
      <c r="D209" s="141">
        <f t="shared" si="73"/>
        <v>0</v>
      </c>
      <c r="E209" s="141">
        <f t="shared" si="73"/>
        <v>0</v>
      </c>
      <c r="F209" s="141">
        <f t="shared" si="73"/>
        <v>0</v>
      </c>
      <c r="G209" s="141">
        <f t="shared" si="73"/>
        <v>0</v>
      </c>
      <c r="H209" s="141">
        <f t="shared" si="73"/>
        <v>0</v>
      </c>
      <c r="I209" s="141">
        <f t="shared" si="73"/>
        <v>0</v>
      </c>
      <c r="J209" s="141">
        <f t="shared" si="73"/>
        <v>0</v>
      </c>
      <c r="K209" s="141">
        <f>IF(IFERROR(FIND($A$202,#REF!,1),0)=0,0,1)</f>
        <v>0</v>
      </c>
      <c r="L209" s="141">
        <f t="shared" si="73"/>
        <v>0</v>
      </c>
      <c r="M209" s="141">
        <f t="shared" si="73"/>
        <v>0</v>
      </c>
      <c r="N209" s="141">
        <f t="shared" si="73"/>
        <v>0</v>
      </c>
      <c r="O209" s="141">
        <f t="shared" si="73"/>
        <v>0</v>
      </c>
      <c r="P209" s="141">
        <f t="shared" si="73"/>
        <v>0</v>
      </c>
      <c r="Q209" s="141">
        <f t="shared" si="73"/>
        <v>0</v>
      </c>
      <c r="R209" s="141">
        <f t="shared" si="73"/>
        <v>0</v>
      </c>
      <c r="S209" s="141">
        <f t="shared" si="73"/>
        <v>0</v>
      </c>
      <c r="T209" s="141">
        <f t="shared" si="73"/>
        <v>0</v>
      </c>
      <c r="U209" s="141">
        <f t="shared" si="73"/>
        <v>0</v>
      </c>
      <c r="V209" s="141">
        <f t="shared" si="73"/>
        <v>0</v>
      </c>
      <c r="W209" s="141">
        <f t="shared" si="73"/>
        <v>0</v>
      </c>
      <c r="X209" s="141">
        <f t="shared" si="73"/>
        <v>0</v>
      </c>
      <c r="Y209" s="141">
        <f t="shared" si="73"/>
        <v>0</v>
      </c>
      <c r="AA209" s="141">
        <f t="shared" si="74"/>
        <v>0</v>
      </c>
      <c r="AB209" s="141">
        <f t="shared" si="74"/>
        <v>0</v>
      </c>
      <c r="AC209" s="141">
        <f t="shared" si="74"/>
        <v>0</v>
      </c>
      <c r="AD209" s="141">
        <f t="shared" si="74"/>
        <v>0</v>
      </c>
      <c r="AE209" s="141">
        <f t="shared" si="74"/>
        <v>0</v>
      </c>
      <c r="AF209" s="141">
        <f t="shared" si="74"/>
        <v>0</v>
      </c>
      <c r="AG209" s="141">
        <f t="shared" si="74"/>
        <v>0</v>
      </c>
      <c r="AH209" s="141">
        <f t="shared" si="74"/>
        <v>0</v>
      </c>
      <c r="AI209" s="141">
        <f t="shared" si="74"/>
        <v>0</v>
      </c>
      <c r="AJ209" s="141">
        <f t="shared" si="74"/>
        <v>0</v>
      </c>
      <c r="AK209" s="141">
        <f t="shared" si="74"/>
        <v>0</v>
      </c>
      <c r="AL209" s="141">
        <f t="shared" si="74"/>
        <v>0</v>
      </c>
      <c r="AM209" s="141">
        <f t="shared" si="74"/>
        <v>0</v>
      </c>
      <c r="AN209" s="141">
        <f t="shared" si="74"/>
        <v>0</v>
      </c>
      <c r="AO209" s="141">
        <f t="shared" si="74"/>
        <v>0</v>
      </c>
      <c r="AP209" s="141">
        <f t="shared" si="74"/>
        <v>0</v>
      </c>
      <c r="AQ209" s="141">
        <f t="shared" si="74"/>
        <v>0</v>
      </c>
      <c r="AR209" s="141">
        <f t="shared" si="74"/>
        <v>0</v>
      </c>
      <c r="AS209" s="141">
        <f t="shared" si="74"/>
        <v>0</v>
      </c>
      <c r="AT209" s="141">
        <f t="shared" si="74"/>
        <v>0</v>
      </c>
      <c r="AU209" s="141">
        <f t="shared" si="74"/>
        <v>0</v>
      </c>
      <c r="AV209" s="141">
        <f t="shared" si="74"/>
        <v>0</v>
      </c>
      <c r="AW209" s="141">
        <f t="shared" si="74"/>
        <v>0</v>
      </c>
      <c r="AX209" s="141">
        <f t="shared" si="74"/>
        <v>0</v>
      </c>
      <c r="AY209" s="141">
        <f t="shared" si="75"/>
        <v>0</v>
      </c>
      <c r="AZ209" s="22" t="s">
        <v>181</v>
      </c>
    </row>
    <row r="210" spans="1:52">
      <c r="A210" s="141" t="s">
        <v>195</v>
      </c>
      <c r="B210" s="141">
        <f t="shared" si="73"/>
        <v>0</v>
      </c>
      <c r="C210" s="141">
        <f t="shared" si="73"/>
        <v>0</v>
      </c>
      <c r="D210" s="141">
        <f t="shared" si="73"/>
        <v>0</v>
      </c>
      <c r="E210" s="141">
        <f t="shared" si="73"/>
        <v>0</v>
      </c>
      <c r="F210" s="141">
        <f t="shared" si="73"/>
        <v>0</v>
      </c>
      <c r="G210" s="141">
        <f t="shared" si="73"/>
        <v>0</v>
      </c>
      <c r="H210" s="141">
        <f t="shared" si="73"/>
        <v>0</v>
      </c>
      <c r="I210" s="141">
        <f t="shared" si="73"/>
        <v>0</v>
      </c>
      <c r="J210" s="141">
        <f t="shared" si="73"/>
        <v>0</v>
      </c>
      <c r="K210" s="141">
        <f t="shared" si="73"/>
        <v>0</v>
      </c>
      <c r="L210" s="141">
        <f t="shared" si="73"/>
        <v>0</v>
      </c>
      <c r="M210" s="141">
        <f t="shared" si="73"/>
        <v>0</v>
      </c>
      <c r="N210" s="141">
        <f t="shared" si="73"/>
        <v>0</v>
      </c>
      <c r="O210" s="141">
        <f t="shared" si="73"/>
        <v>0</v>
      </c>
      <c r="P210" s="141">
        <f t="shared" si="73"/>
        <v>0</v>
      </c>
      <c r="Q210" s="141">
        <f t="shared" si="73"/>
        <v>0</v>
      </c>
      <c r="R210" s="141">
        <f t="shared" si="73"/>
        <v>0</v>
      </c>
      <c r="S210" s="141">
        <f t="shared" si="73"/>
        <v>0</v>
      </c>
      <c r="T210" s="141">
        <f t="shared" si="73"/>
        <v>0</v>
      </c>
      <c r="U210" s="141">
        <f t="shared" si="73"/>
        <v>0</v>
      </c>
      <c r="V210" s="141">
        <f t="shared" si="73"/>
        <v>0</v>
      </c>
      <c r="W210" s="141">
        <f t="shared" si="73"/>
        <v>0</v>
      </c>
      <c r="X210" s="141">
        <f t="shared" si="73"/>
        <v>0</v>
      </c>
      <c r="Y210" s="141">
        <f t="shared" si="73"/>
        <v>0</v>
      </c>
      <c r="AA210" s="141">
        <f t="shared" si="74"/>
        <v>0</v>
      </c>
      <c r="AB210" s="141">
        <f t="shared" si="74"/>
        <v>0</v>
      </c>
      <c r="AC210" s="141">
        <f t="shared" si="74"/>
        <v>0</v>
      </c>
      <c r="AD210" s="141">
        <f t="shared" si="74"/>
        <v>0</v>
      </c>
      <c r="AE210" s="141">
        <f t="shared" si="74"/>
        <v>0</v>
      </c>
      <c r="AF210" s="141">
        <f t="shared" si="74"/>
        <v>0</v>
      </c>
      <c r="AG210" s="141">
        <f t="shared" si="74"/>
        <v>0</v>
      </c>
      <c r="AH210" s="141">
        <f t="shared" si="74"/>
        <v>0</v>
      </c>
      <c r="AI210" s="141">
        <f t="shared" si="74"/>
        <v>0</v>
      </c>
      <c r="AJ210" s="141">
        <f t="shared" si="74"/>
        <v>0</v>
      </c>
      <c r="AK210" s="141">
        <f t="shared" si="74"/>
        <v>0</v>
      </c>
      <c r="AL210" s="141">
        <f t="shared" si="74"/>
        <v>0</v>
      </c>
      <c r="AM210" s="141">
        <f t="shared" si="74"/>
        <v>0</v>
      </c>
      <c r="AN210" s="141">
        <f t="shared" si="74"/>
        <v>0</v>
      </c>
      <c r="AO210" s="141">
        <f t="shared" si="74"/>
        <v>0</v>
      </c>
      <c r="AP210" s="141">
        <f t="shared" si="74"/>
        <v>0</v>
      </c>
      <c r="AQ210" s="141">
        <f t="shared" si="74"/>
        <v>0</v>
      </c>
      <c r="AR210" s="141">
        <f t="shared" si="74"/>
        <v>0</v>
      </c>
      <c r="AS210" s="141">
        <f t="shared" si="74"/>
        <v>0</v>
      </c>
      <c r="AT210" s="141">
        <f t="shared" si="74"/>
        <v>0</v>
      </c>
      <c r="AU210" s="141">
        <f t="shared" si="74"/>
        <v>0</v>
      </c>
      <c r="AV210" s="141">
        <f t="shared" si="74"/>
        <v>0</v>
      </c>
      <c r="AW210" s="141">
        <f t="shared" si="74"/>
        <v>0</v>
      </c>
      <c r="AX210" s="141">
        <f t="shared" si="74"/>
        <v>0</v>
      </c>
      <c r="AY210" s="141">
        <f t="shared" si="75"/>
        <v>0</v>
      </c>
      <c r="AZ210" s="22" t="s">
        <v>181</v>
      </c>
    </row>
    <row r="211" spans="1:52">
      <c r="A211" s="141" t="s">
        <v>196</v>
      </c>
      <c r="B211" s="141">
        <f t="shared" si="73"/>
        <v>0</v>
      </c>
      <c r="C211" s="141">
        <f t="shared" si="73"/>
        <v>0</v>
      </c>
      <c r="D211" s="141">
        <f t="shared" si="73"/>
        <v>0</v>
      </c>
      <c r="E211" s="141">
        <f t="shared" si="73"/>
        <v>0</v>
      </c>
      <c r="F211" s="141">
        <f t="shared" si="73"/>
        <v>0</v>
      </c>
      <c r="G211" s="141">
        <f t="shared" si="73"/>
        <v>0</v>
      </c>
      <c r="H211" s="141">
        <f t="shared" si="73"/>
        <v>0</v>
      </c>
      <c r="I211" s="141">
        <f t="shared" si="73"/>
        <v>0</v>
      </c>
      <c r="J211" s="141">
        <f>IF(IFERROR(FIND($A$202,K11,1),0)=0,0,1)</f>
        <v>0</v>
      </c>
      <c r="K211" s="141">
        <f t="shared" si="73"/>
        <v>0</v>
      </c>
      <c r="L211" s="141">
        <f t="shared" si="73"/>
        <v>0</v>
      </c>
      <c r="M211" s="141">
        <f t="shared" si="73"/>
        <v>0</v>
      </c>
      <c r="N211" s="141">
        <f t="shared" si="73"/>
        <v>0</v>
      </c>
      <c r="O211" s="141">
        <f t="shared" si="73"/>
        <v>0</v>
      </c>
      <c r="P211" s="141">
        <f t="shared" si="73"/>
        <v>0</v>
      </c>
      <c r="Q211" s="141">
        <f t="shared" si="73"/>
        <v>0</v>
      </c>
      <c r="R211" s="141">
        <f t="shared" si="73"/>
        <v>0</v>
      </c>
      <c r="S211" s="141">
        <f t="shared" si="73"/>
        <v>0</v>
      </c>
      <c r="T211" s="141">
        <f t="shared" si="73"/>
        <v>0</v>
      </c>
      <c r="U211" s="141">
        <f t="shared" si="73"/>
        <v>0</v>
      </c>
      <c r="V211" s="141">
        <f t="shared" si="73"/>
        <v>0</v>
      </c>
      <c r="W211" s="141">
        <f t="shared" si="73"/>
        <v>0</v>
      </c>
      <c r="X211" s="141">
        <f t="shared" si="73"/>
        <v>0</v>
      </c>
      <c r="Y211" s="141">
        <f t="shared" si="73"/>
        <v>0</v>
      </c>
      <c r="AA211" s="141">
        <f t="shared" si="74"/>
        <v>0</v>
      </c>
      <c r="AB211" s="141">
        <f t="shared" si="74"/>
        <v>0</v>
      </c>
      <c r="AC211" s="141">
        <f t="shared" si="74"/>
        <v>0</v>
      </c>
      <c r="AD211" s="141">
        <f t="shared" si="74"/>
        <v>0</v>
      </c>
      <c r="AE211" s="141">
        <f t="shared" si="74"/>
        <v>0</v>
      </c>
      <c r="AF211" s="141">
        <f t="shared" si="74"/>
        <v>0</v>
      </c>
      <c r="AG211" s="141">
        <f t="shared" si="74"/>
        <v>0</v>
      </c>
      <c r="AH211" s="141">
        <f t="shared" si="74"/>
        <v>0</v>
      </c>
      <c r="AI211" s="141">
        <f t="shared" si="74"/>
        <v>0</v>
      </c>
      <c r="AJ211" s="141">
        <f t="shared" si="74"/>
        <v>0</v>
      </c>
      <c r="AK211" s="141">
        <f t="shared" si="74"/>
        <v>0</v>
      </c>
      <c r="AL211" s="141">
        <f t="shared" si="74"/>
        <v>0</v>
      </c>
      <c r="AM211" s="141">
        <f t="shared" si="74"/>
        <v>0</v>
      </c>
      <c r="AN211" s="141">
        <f t="shared" si="74"/>
        <v>0</v>
      </c>
      <c r="AO211" s="141">
        <f t="shared" si="74"/>
        <v>0</v>
      </c>
      <c r="AP211" s="141">
        <f t="shared" si="74"/>
        <v>0</v>
      </c>
      <c r="AQ211" s="141">
        <f t="shared" si="74"/>
        <v>0</v>
      </c>
      <c r="AR211" s="141">
        <f t="shared" si="74"/>
        <v>0</v>
      </c>
      <c r="AS211" s="141">
        <f t="shared" si="74"/>
        <v>0</v>
      </c>
      <c r="AT211" s="141">
        <f t="shared" si="74"/>
        <v>0</v>
      </c>
      <c r="AU211" s="141">
        <f t="shared" si="74"/>
        <v>0</v>
      </c>
      <c r="AV211" s="141">
        <f t="shared" si="74"/>
        <v>0</v>
      </c>
      <c r="AW211" s="141">
        <f t="shared" si="74"/>
        <v>0</v>
      </c>
      <c r="AX211" s="141">
        <f t="shared" si="74"/>
        <v>0</v>
      </c>
      <c r="AY211" s="141">
        <f t="shared" si="75"/>
        <v>0</v>
      </c>
      <c r="AZ211" s="22" t="s">
        <v>181</v>
      </c>
    </row>
    <row r="212" spans="1:52">
      <c r="A212" s="141" t="s">
        <v>197</v>
      </c>
      <c r="B212" s="141">
        <f t="shared" si="73"/>
        <v>0</v>
      </c>
      <c r="C212" s="141">
        <f t="shared" si="73"/>
        <v>0</v>
      </c>
      <c r="D212" s="141">
        <f t="shared" si="73"/>
        <v>0</v>
      </c>
      <c r="E212" s="141">
        <f t="shared" si="73"/>
        <v>0</v>
      </c>
      <c r="F212" s="141">
        <f t="shared" si="73"/>
        <v>0</v>
      </c>
      <c r="G212" s="141">
        <f t="shared" si="73"/>
        <v>0</v>
      </c>
      <c r="H212" s="141">
        <f t="shared" si="73"/>
        <v>0</v>
      </c>
      <c r="I212" s="141">
        <f t="shared" si="73"/>
        <v>0</v>
      </c>
      <c r="J212" s="141">
        <f t="shared" si="73"/>
        <v>0</v>
      </c>
      <c r="K212" s="141">
        <f t="shared" si="73"/>
        <v>0</v>
      </c>
      <c r="L212" s="141">
        <f t="shared" si="73"/>
        <v>0</v>
      </c>
      <c r="M212" s="141">
        <f t="shared" si="73"/>
        <v>0</v>
      </c>
      <c r="N212" s="141">
        <f t="shared" si="73"/>
        <v>0</v>
      </c>
      <c r="O212" s="141">
        <f t="shared" si="73"/>
        <v>0</v>
      </c>
      <c r="P212" s="141">
        <f t="shared" si="73"/>
        <v>0</v>
      </c>
      <c r="Q212" s="141">
        <f t="shared" si="73"/>
        <v>0</v>
      </c>
      <c r="R212" s="141">
        <f t="shared" si="73"/>
        <v>0</v>
      </c>
      <c r="S212" s="141">
        <f t="shared" si="73"/>
        <v>0</v>
      </c>
      <c r="T212" s="141">
        <f t="shared" si="73"/>
        <v>0</v>
      </c>
      <c r="U212" s="141">
        <f t="shared" si="73"/>
        <v>0</v>
      </c>
      <c r="V212" s="141">
        <f t="shared" si="73"/>
        <v>0</v>
      </c>
      <c r="W212" s="141">
        <f t="shared" si="73"/>
        <v>0</v>
      </c>
      <c r="X212" s="141">
        <f t="shared" si="73"/>
        <v>0</v>
      </c>
      <c r="Y212" s="141">
        <f t="shared" si="73"/>
        <v>0</v>
      </c>
      <c r="AA212" s="141">
        <f t="shared" si="74"/>
        <v>0</v>
      </c>
      <c r="AB212" s="141">
        <f t="shared" si="74"/>
        <v>0</v>
      </c>
      <c r="AC212" s="141">
        <f t="shared" si="74"/>
        <v>0</v>
      </c>
      <c r="AD212" s="141">
        <f t="shared" si="74"/>
        <v>0</v>
      </c>
      <c r="AE212" s="141">
        <f t="shared" si="74"/>
        <v>0</v>
      </c>
      <c r="AF212" s="141">
        <f t="shared" si="74"/>
        <v>0</v>
      </c>
      <c r="AG212" s="141">
        <f t="shared" si="74"/>
        <v>0</v>
      </c>
      <c r="AH212" s="141">
        <f t="shared" si="74"/>
        <v>0</v>
      </c>
      <c r="AI212" s="141">
        <f t="shared" si="74"/>
        <v>0</v>
      </c>
      <c r="AJ212" s="141">
        <f t="shared" si="74"/>
        <v>0</v>
      </c>
      <c r="AK212" s="141">
        <f t="shared" si="74"/>
        <v>0</v>
      </c>
      <c r="AL212" s="141">
        <f t="shared" si="74"/>
        <v>0</v>
      </c>
      <c r="AM212" s="141">
        <f t="shared" si="74"/>
        <v>0</v>
      </c>
      <c r="AN212" s="141">
        <f t="shared" si="74"/>
        <v>0</v>
      </c>
      <c r="AO212" s="141">
        <f t="shared" si="74"/>
        <v>0</v>
      </c>
      <c r="AP212" s="141">
        <f t="shared" si="74"/>
        <v>0</v>
      </c>
      <c r="AQ212" s="141">
        <f t="shared" si="74"/>
        <v>0</v>
      </c>
      <c r="AR212" s="141">
        <f t="shared" si="74"/>
        <v>0</v>
      </c>
      <c r="AS212" s="141">
        <f t="shared" si="74"/>
        <v>0</v>
      </c>
      <c r="AT212" s="141">
        <f t="shared" si="74"/>
        <v>0</v>
      </c>
      <c r="AU212" s="141">
        <f t="shared" si="74"/>
        <v>0</v>
      </c>
      <c r="AV212" s="141">
        <f t="shared" si="74"/>
        <v>0</v>
      </c>
      <c r="AW212" s="141">
        <f t="shared" si="74"/>
        <v>0</v>
      </c>
      <c r="AX212" s="141">
        <f t="shared" si="74"/>
        <v>0</v>
      </c>
      <c r="AY212" s="141">
        <f t="shared" si="75"/>
        <v>0</v>
      </c>
      <c r="AZ212" s="22" t="s">
        <v>181</v>
      </c>
    </row>
    <row r="213" spans="1:52">
      <c r="A213" s="141" t="s">
        <v>198</v>
      </c>
      <c r="B213" s="141">
        <f t="shared" si="73"/>
        <v>0</v>
      </c>
      <c r="C213" s="141">
        <f t="shared" si="73"/>
        <v>0</v>
      </c>
      <c r="D213" s="141">
        <f t="shared" si="73"/>
        <v>0</v>
      </c>
      <c r="E213" s="141">
        <f t="shared" si="73"/>
        <v>0</v>
      </c>
      <c r="F213" s="141">
        <f t="shared" si="73"/>
        <v>0</v>
      </c>
      <c r="G213" s="141">
        <f t="shared" si="73"/>
        <v>0</v>
      </c>
      <c r="H213" s="141">
        <f t="shared" si="73"/>
        <v>0</v>
      </c>
      <c r="I213" s="141">
        <f t="shared" si="73"/>
        <v>0</v>
      </c>
      <c r="J213" s="141">
        <f t="shared" si="73"/>
        <v>0</v>
      </c>
      <c r="K213" s="141">
        <f t="shared" si="73"/>
        <v>0</v>
      </c>
      <c r="L213" s="141">
        <f t="shared" si="73"/>
        <v>0</v>
      </c>
      <c r="M213" s="141">
        <f t="shared" si="73"/>
        <v>0</v>
      </c>
      <c r="N213" s="141">
        <f t="shared" si="73"/>
        <v>0</v>
      </c>
      <c r="O213" s="141">
        <f t="shared" si="73"/>
        <v>0</v>
      </c>
      <c r="P213" s="141">
        <f t="shared" si="73"/>
        <v>0</v>
      </c>
      <c r="Q213" s="141">
        <f t="shared" ref="Q213:Y213" si="76">IF(IFERROR(FIND($A$202,Q15,1),0)=0,0,1)</f>
        <v>0</v>
      </c>
      <c r="R213" s="141">
        <f t="shared" si="76"/>
        <v>0</v>
      </c>
      <c r="S213" s="141">
        <f t="shared" si="76"/>
        <v>0</v>
      </c>
      <c r="T213" s="141">
        <f t="shared" si="76"/>
        <v>0</v>
      </c>
      <c r="U213" s="141">
        <f t="shared" si="76"/>
        <v>0</v>
      </c>
      <c r="V213" s="141">
        <f t="shared" si="76"/>
        <v>0</v>
      </c>
      <c r="W213" s="141">
        <f t="shared" si="76"/>
        <v>0</v>
      </c>
      <c r="X213" s="141">
        <f t="shared" si="76"/>
        <v>0</v>
      </c>
      <c r="Y213" s="141">
        <f t="shared" si="76"/>
        <v>0</v>
      </c>
      <c r="AA213" s="141">
        <f t="shared" si="74"/>
        <v>0</v>
      </c>
      <c r="AB213" s="141">
        <f t="shared" si="74"/>
        <v>0</v>
      </c>
      <c r="AC213" s="141">
        <f t="shared" si="74"/>
        <v>0</v>
      </c>
      <c r="AD213" s="141">
        <f t="shared" si="74"/>
        <v>0</v>
      </c>
      <c r="AE213" s="141">
        <f t="shared" si="74"/>
        <v>0</v>
      </c>
      <c r="AF213" s="141">
        <f t="shared" si="74"/>
        <v>0</v>
      </c>
      <c r="AG213" s="141">
        <f t="shared" si="74"/>
        <v>0</v>
      </c>
      <c r="AH213" s="141">
        <f t="shared" si="74"/>
        <v>0</v>
      </c>
      <c r="AI213" s="141">
        <f t="shared" si="74"/>
        <v>0</v>
      </c>
      <c r="AJ213" s="141">
        <f t="shared" si="74"/>
        <v>0</v>
      </c>
      <c r="AK213" s="141">
        <f t="shared" si="74"/>
        <v>0</v>
      </c>
      <c r="AL213" s="141">
        <f t="shared" si="74"/>
        <v>0</v>
      </c>
      <c r="AM213" s="141">
        <f t="shared" si="74"/>
        <v>0</v>
      </c>
      <c r="AN213" s="141">
        <f t="shared" si="74"/>
        <v>0</v>
      </c>
      <c r="AO213" s="141">
        <f t="shared" si="74"/>
        <v>0</v>
      </c>
      <c r="AP213" s="141">
        <f t="shared" ref="AP213:AX228" si="77">IF(Q213=0,0,Q213/AP15)</f>
        <v>0</v>
      </c>
      <c r="AQ213" s="141">
        <f t="shared" si="77"/>
        <v>0</v>
      </c>
      <c r="AR213" s="141">
        <f t="shared" si="77"/>
        <v>0</v>
      </c>
      <c r="AS213" s="141">
        <f t="shared" si="77"/>
        <v>0</v>
      </c>
      <c r="AT213" s="141">
        <f t="shared" si="77"/>
        <v>0</v>
      </c>
      <c r="AU213" s="141">
        <f t="shared" si="77"/>
        <v>0</v>
      </c>
      <c r="AV213" s="141">
        <f t="shared" si="77"/>
        <v>0</v>
      </c>
      <c r="AW213" s="141">
        <f t="shared" si="77"/>
        <v>0</v>
      </c>
      <c r="AX213" s="141">
        <f t="shared" si="77"/>
        <v>0</v>
      </c>
      <c r="AY213" s="141">
        <f t="shared" si="75"/>
        <v>0</v>
      </c>
      <c r="AZ213" s="22" t="s">
        <v>181</v>
      </c>
    </row>
    <row r="214" spans="1:52">
      <c r="A214" s="141" t="s">
        <v>199</v>
      </c>
      <c r="B214" s="141">
        <f t="shared" ref="B214:Y224" si="78">IF(IFERROR(FIND($A$202,B16,1),0)=0,0,1)</f>
        <v>0</v>
      </c>
      <c r="C214" s="141">
        <f t="shared" si="78"/>
        <v>0</v>
      </c>
      <c r="D214" s="141">
        <f t="shared" si="78"/>
        <v>0</v>
      </c>
      <c r="E214" s="141">
        <f t="shared" si="78"/>
        <v>0</v>
      </c>
      <c r="F214" s="141">
        <f t="shared" si="78"/>
        <v>0</v>
      </c>
      <c r="G214" s="141">
        <f t="shared" si="78"/>
        <v>0</v>
      </c>
      <c r="H214" s="141">
        <f t="shared" si="78"/>
        <v>0</v>
      </c>
      <c r="I214" s="141">
        <f t="shared" si="78"/>
        <v>0</v>
      </c>
      <c r="J214" s="141">
        <f t="shared" si="78"/>
        <v>0</v>
      </c>
      <c r="K214" s="141">
        <f t="shared" si="78"/>
        <v>0</v>
      </c>
      <c r="L214" s="141">
        <f t="shared" si="78"/>
        <v>0</v>
      </c>
      <c r="M214" s="141">
        <f t="shared" si="78"/>
        <v>0</v>
      </c>
      <c r="N214" s="141">
        <f t="shared" si="78"/>
        <v>0</v>
      </c>
      <c r="O214" s="141">
        <f t="shared" si="78"/>
        <v>0</v>
      </c>
      <c r="P214" s="141">
        <f t="shared" si="78"/>
        <v>0</v>
      </c>
      <c r="Q214" s="141">
        <f t="shared" si="78"/>
        <v>0</v>
      </c>
      <c r="R214" s="141">
        <f t="shared" si="78"/>
        <v>0</v>
      </c>
      <c r="S214" s="141">
        <f t="shared" si="78"/>
        <v>0</v>
      </c>
      <c r="T214" s="141">
        <f t="shared" si="78"/>
        <v>0</v>
      </c>
      <c r="U214" s="141">
        <f t="shared" si="78"/>
        <v>0</v>
      </c>
      <c r="V214" s="141">
        <f t="shared" si="78"/>
        <v>0</v>
      </c>
      <c r="W214" s="141">
        <f t="shared" si="78"/>
        <v>0</v>
      </c>
      <c r="X214" s="141">
        <f t="shared" si="78"/>
        <v>0</v>
      </c>
      <c r="Y214" s="141">
        <f t="shared" si="78"/>
        <v>0</v>
      </c>
      <c r="AA214" s="141">
        <f t="shared" ref="AA214:AP229" si="79">IF(B214=0,0,B214/AA16)</f>
        <v>0</v>
      </c>
      <c r="AB214" s="141">
        <f t="shared" si="79"/>
        <v>0</v>
      </c>
      <c r="AC214" s="141">
        <f t="shared" si="79"/>
        <v>0</v>
      </c>
      <c r="AD214" s="141">
        <f t="shared" si="79"/>
        <v>0</v>
      </c>
      <c r="AE214" s="141">
        <f t="shared" si="79"/>
        <v>0</v>
      </c>
      <c r="AF214" s="141">
        <f t="shared" si="79"/>
        <v>0</v>
      </c>
      <c r="AG214" s="141">
        <f t="shared" si="79"/>
        <v>0</v>
      </c>
      <c r="AH214" s="141">
        <f t="shared" si="79"/>
        <v>0</v>
      </c>
      <c r="AI214" s="141">
        <f t="shared" si="79"/>
        <v>0</v>
      </c>
      <c r="AJ214" s="141">
        <f t="shared" si="79"/>
        <v>0</v>
      </c>
      <c r="AK214" s="141">
        <f t="shared" si="79"/>
        <v>0</v>
      </c>
      <c r="AL214" s="141">
        <f t="shared" si="79"/>
        <v>0</v>
      </c>
      <c r="AM214" s="141">
        <f t="shared" si="79"/>
        <v>0</v>
      </c>
      <c r="AN214" s="141">
        <f t="shared" si="79"/>
        <v>0</v>
      </c>
      <c r="AO214" s="141">
        <f t="shared" si="79"/>
        <v>0</v>
      </c>
      <c r="AP214" s="141">
        <f t="shared" si="77"/>
        <v>0</v>
      </c>
      <c r="AQ214" s="141">
        <f t="shared" si="77"/>
        <v>0</v>
      </c>
      <c r="AR214" s="141">
        <f t="shared" si="77"/>
        <v>0</v>
      </c>
      <c r="AS214" s="141">
        <f t="shared" si="77"/>
        <v>0</v>
      </c>
      <c r="AT214" s="141">
        <f t="shared" si="77"/>
        <v>0</v>
      </c>
      <c r="AU214" s="141">
        <f t="shared" si="77"/>
        <v>0</v>
      </c>
      <c r="AV214" s="141">
        <f t="shared" si="77"/>
        <v>0</v>
      </c>
      <c r="AW214" s="141">
        <f t="shared" si="77"/>
        <v>0</v>
      </c>
      <c r="AX214" s="141">
        <f t="shared" si="77"/>
        <v>0</v>
      </c>
      <c r="AY214" s="141">
        <f t="shared" si="75"/>
        <v>0</v>
      </c>
      <c r="AZ214" s="22" t="s">
        <v>181</v>
      </c>
    </row>
    <row r="215" spans="1:52">
      <c r="A215" s="141" t="s">
        <v>200</v>
      </c>
      <c r="B215" s="141">
        <f t="shared" si="78"/>
        <v>0</v>
      </c>
      <c r="C215" s="141">
        <f t="shared" si="78"/>
        <v>0</v>
      </c>
      <c r="D215" s="141">
        <f t="shared" si="78"/>
        <v>0</v>
      </c>
      <c r="E215" s="141">
        <f t="shared" si="78"/>
        <v>0</v>
      </c>
      <c r="F215" s="141">
        <f t="shared" si="78"/>
        <v>0</v>
      </c>
      <c r="G215" s="141">
        <f t="shared" si="78"/>
        <v>0</v>
      </c>
      <c r="H215" s="141">
        <f t="shared" si="78"/>
        <v>0</v>
      </c>
      <c r="I215" s="141">
        <f t="shared" si="78"/>
        <v>0</v>
      </c>
      <c r="J215" s="141">
        <f t="shared" si="78"/>
        <v>0</v>
      </c>
      <c r="K215" s="141">
        <f t="shared" si="78"/>
        <v>0</v>
      </c>
      <c r="L215" s="141">
        <f t="shared" si="78"/>
        <v>0</v>
      </c>
      <c r="M215" s="141">
        <f t="shared" si="78"/>
        <v>0</v>
      </c>
      <c r="N215" s="141">
        <f t="shared" si="78"/>
        <v>0</v>
      </c>
      <c r="O215" s="141">
        <f t="shared" si="78"/>
        <v>0</v>
      </c>
      <c r="P215" s="141">
        <f t="shared" si="78"/>
        <v>0</v>
      </c>
      <c r="Q215" s="141">
        <f t="shared" si="78"/>
        <v>0</v>
      </c>
      <c r="R215" s="141">
        <f t="shared" si="78"/>
        <v>0</v>
      </c>
      <c r="S215" s="141">
        <f t="shared" si="78"/>
        <v>0</v>
      </c>
      <c r="T215" s="141">
        <f t="shared" si="78"/>
        <v>0</v>
      </c>
      <c r="U215" s="141">
        <f t="shared" si="78"/>
        <v>0</v>
      </c>
      <c r="V215" s="141">
        <f t="shared" si="78"/>
        <v>0</v>
      </c>
      <c r="W215" s="141">
        <f t="shared" si="78"/>
        <v>0</v>
      </c>
      <c r="X215" s="141">
        <f t="shared" si="78"/>
        <v>0</v>
      </c>
      <c r="Y215" s="141">
        <f t="shared" si="78"/>
        <v>0</v>
      </c>
      <c r="AA215" s="141">
        <f t="shared" si="79"/>
        <v>0</v>
      </c>
      <c r="AB215" s="141">
        <f t="shared" si="79"/>
        <v>0</v>
      </c>
      <c r="AC215" s="141">
        <f t="shared" si="79"/>
        <v>0</v>
      </c>
      <c r="AD215" s="141">
        <f t="shared" si="79"/>
        <v>0</v>
      </c>
      <c r="AE215" s="141">
        <f t="shared" si="79"/>
        <v>0</v>
      </c>
      <c r="AF215" s="141">
        <f t="shared" si="79"/>
        <v>0</v>
      </c>
      <c r="AG215" s="141">
        <f t="shared" si="79"/>
        <v>0</v>
      </c>
      <c r="AH215" s="141">
        <f t="shared" si="79"/>
        <v>0</v>
      </c>
      <c r="AI215" s="141">
        <f t="shared" si="79"/>
        <v>0</v>
      </c>
      <c r="AJ215" s="141">
        <f t="shared" si="79"/>
        <v>0</v>
      </c>
      <c r="AK215" s="141">
        <f t="shared" si="79"/>
        <v>0</v>
      </c>
      <c r="AL215" s="141">
        <f t="shared" si="79"/>
        <v>0</v>
      </c>
      <c r="AM215" s="141">
        <f t="shared" si="79"/>
        <v>0</v>
      </c>
      <c r="AN215" s="141">
        <f t="shared" si="79"/>
        <v>0</v>
      </c>
      <c r="AO215" s="141">
        <f t="shared" si="79"/>
        <v>0</v>
      </c>
      <c r="AP215" s="141">
        <f t="shared" si="77"/>
        <v>0</v>
      </c>
      <c r="AQ215" s="141">
        <f t="shared" si="77"/>
        <v>0</v>
      </c>
      <c r="AR215" s="141">
        <f t="shared" si="77"/>
        <v>0</v>
      </c>
      <c r="AS215" s="141">
        <f t="shared" si="77"/>
        <v>0</v>
      </c>
      <c r="AT215" s="141">
        <f t="shared" si="77"/>
        <v>0</v>
      </c>
      <c r="AU215" s="141">
        <f t="shared" si="77"/>
        <v>0</v>
      </c>
      <c r="AV215" s="141">
        <f t="shared" si="77"/>
        <v>0</v>
      </c>
      <c r="AW215" s="141">
        <f t="shared" si="77"/>
        <v>0</v>
      </c>
      <c r="AX215" s="141">
        <f t="shared" si="77"/>
        <v>0</v>
      </c>
      <c r="AY215" s="141">
        <f t="shared" si="75"/>
        <v>0</v>
      </c>
      <c r="AZ215" s="22" t="s">
        <v>181</v>
      </c>
    </row>
    <row r="216" spans="1:52">
      <c r="A216" s="141" t="s">
        <v>201</v>
      </c>
      <c r="B216" s="141">
        <f t="shared" si="78"/>
        <v>0</v>
      </c>
      <c r="C216" s="141">
        <f t="shared" si="78"/>
        <v>0</v>
      </c>
      <c r="D216" s="141">
        <f t="shared" si="78"/>
        <v>0</v>
      </c>
      <c r="E216" s="141">
        <f t="shared" si="78"/>
        <v>0</v>
      </c>
      <c r="F216" s="141">
        <f t="shared" si="78"/>
        <v>0</v>
      </c>
      <c r="G216" s="141">
        <f t="shared" si="78"/>
        <v>0</v>
      </c>
      <c r="H216" s="141">
        <f t="shared" si="78"/>
        <v>0</v>
      </c>
      <c r="I216" s="141">
        <f t="shared" si="78"/>
        <v>0</v>
      </c>
      <c r="J216" s="141">
        <f t="shared" si="78"/>
        <v>0</v>
      </c>
      <c r="K216" s="141">
        <f t="shared" si="78"/>
        <v>0</v>
      </c>
      <c r="L216" s="141">
        <f t="shared" si="78"/>
        <v>0</v>
      </c>
      <c r="M216" s="141">
        <f t="shared" si="78"/>
        <v>0</v>
      </c>
      <c r="N216" s="141">
        <f t="shared" si="78"/>
        <v>0</v>
      </c>
      <c r="O216" s="141">
        <f t="shared" si="78"/>
        <v>0</v>
      </c>
      <c r="P216" s="141">
        <f t="shared" si="78"/>
        <v>0</v>
      </c>
      <c r="Q216" s="141">
        <f t="shared" si="78"/>
        <v>0</v>
      </c>
      <c r="R216" s="141">
        <f t="shared" si="78"/>
        <v>0</v>
      </c>
      <c r="S216" s="141">
        <f t="shared" si="78"/>
        <v>0</v>
      </c>
      <c r="T216" s="141">
        <f t="shared" si="78"/>
        <v>0</v>
      </c>
      <c r="U216" s="141">
        <f t="shared" si="78"/>
        <v>0</v>
      </c>
      <c r="V216" s="141">
        <f t="shared" si="78"/>
        <v>0</v>
      </c>
      <c r="W216" s="141">
        <f t="shared" si="78"/>
        <v>0</v>
      </c>
      <c r="X216" s="141">
        <f t="shared" si="78"/>
        <v>0</v>
      </c>
      <c r="Y216" s="141">
        <f t="shared" si="78"/>
        <v>0</v>
      </c>
      <c r="AA216" s="141">
        <f t="shared" si="79"/>
        <v>0</v>
      </c>
      <c r="AB216" s="141">
        <f t="shared" si="79"/>
        <v>0</v>
      </c>
      <c r="AC216" s="141">
        <f t="shared" si="79"/>
        <v>0</v>
      </c>
      <c r="AD216" s="141">
        <f t="shared" si="79"/>
        <v>0</v>
      </c>
      <c r="AE216" s="141">
        <f t="shared" si="79"/>
        <v>0</v>
      </c>
      <c r="AF216" s="141">
        <f t="shared" si="79"/>
        <v>0</v>
      </c>
      <c r="AG216" s="141">
        <f t="shared" si="79"/>
        <v>0</v>
      </c>
      <c r="AH216" s="141">
        <f t="shared" si="79"/>
        <v>0</v>
      </c>
      <c r="AI216" s="141">
        <f t="shared" si="79"/>
        <v>0</v>
      </c>
      <c r="AJ216" s="141">
        <f t="shared" si="79"/>
        <v>0</v>
      </c>
      <c r="AK216" s="141">
        <f t="shared" si="79"/>
        <v>0</v>
      </c>
      <c r="AL216" s="141">
        <f t="shared" si="79"/>
        <v>0</v>
      </c>
      <c r="AM216" s="141">
        <f t="shared" si="79"/>
        <v>0</v>
      </c>
      <c r="AN216" s="141">
        <f t="shared" si="79"/>
        <v>0</v>
      </c>
      <c r="AO216" s="141">
        <f t="shared" si="79"/>
        <v>0</v>
      </c>
      <c r="AP216" s="141">
        <f t="shared" si="77"/>
        <v>0</v>
      </c>
      <c r="AQ216" s="141">
        <f t="shared" si="77"/>
        <v>0</v>
      </c>
      <c r="AR216" s="141">
        <f t="shared" si="77"/>
        <v>0</v>
      </c>
      <c r="AS216" s="141">
        <f t="shared" si="77"/>
        <v>0</v>
      </c>
      <c r="AT216" s="141">
        <f t="shared" si="77"/>
        <v>0</v>
      </c>
      <c r="AU216" s="141">
        <f t="shared" si="77"/>
        <v>0</v>
      </c>
      <c r="AV216" s="141">
        <f t="shared" si="77"/>
        <v>0</v>
      </c>
      <c r="AW216" s="141">
        <f t="shared" si="77"/>
        <v>0</v>
      </c>
      <c r="AX216" s="141">
        <f t="shared" si="77"/>
        <v>0</v>
      </c>
      <c r="AY216" s="141">
        <f t="shared" si="75"/>
        <v>0</v>
      </c>
      <c r="AZ216" s="22" t="s">
        <v>181</v>
      </c>
    </row>
    <row r="217" spans="1:52">
      <c r="A217" s="141" t="s">
        <v>202</v>
      </c>
      <c r="B217" s="141">
        <f t="shared" si="78"/>
        <v>0</v>
      </c>
      <c r="C217" s="141">
        <f t="shared" si="78"/>
        <v>0</v>
      </c>
      <c r="D217" s="141">
        <f t="shared" si="78"/>
        <v>0</v>
      </c>
      <c r="E217" s="141">
        <f t="shared" si="78"/>
        <v>0</v>
      </c>
      <c r="F217" s="141">
        <f t="shared" si="78"/>
        <v>0</v>
      </c>
      <c r="G217" s="141">
        <f t="shared" si="78"/>
        <v>0</v>
      </c>
      <c r="H217" s="141">
        <f t="shared" si="78"/>
        <v>0</v>
      </c>
      <c r="I217" s="141">
        <f t="shared" si="78"/>
        <v>0</v>
      </c>
      <c r="J217" s="141">
        <f t="shared" si="78"/>
        <v>0</v>
      </c>
      <c r="K217" s="141">
        <f t="shared" si="78"/>
        <v>0</v>
      </c>
      <c r="L217" s="141">
        <f t="shared" si="78"/>
        <v>0</v>
      </c>
      <c r="M217" s="141">
        <f t="shared" si="78"/>
        <v>0</v>
      </c>
      <c r="N217" s="141">
        <f t="shared" si="78"/>
        <v>0</v>
      </c>
      <c r="O217" s="141">
        <f t="shared" si="78"/>
        <v>0</v>
      </c>
      <c r="P217" s="141">
        <f t="shared" si="78"/>
        <v>0</v>
      </c>
      <c r="Q217" s="141">
        <f t="shared" si="78"/>
        <v>0</v>
      </c>
      <c r="R217" s="141">
        <f t="shared" si="78"/>
        <v>0</v>
      </c>
      <c r="S217" s="141">
        <f t="shared" si="78"/>
        <v>0</v>
      </c>
      <c r="T217" s="141">
        <f t="shared" si="78"/>
        <v>0</v>
      </c>
      <c r="U217" s="141">
        <f t="shared" si="78"/>
        <v>0</v>
      </c>
      <c r="V217" s="141">
        <f t="shared" si="78"/>
        <v>0</v>
      </c>
      <c r="W217" s="141">
        <f t="shared" si="78"/>
        <v>0</v>
      </c>
      <c r="X217" s="141">
        <f t="shared" si="78"/>
        <v>0</v>
      </c>
      <c r="Y217" s="141">
        <f t="shared" si="78"/>
        <v>0</v>
      </c>
      <c r="AA217" s="141">
        <f t="shared" si="79"/>
        <v>0</v>
      </c>
      <c r="AB217" s="141">
        <f t="shared" si="79"/>
        <v>0</v>
      </c>
      <c r="AC217" s="141">
        <f t="shared" si="79"/>
        <v>0</v>
      </c>
      <c r="AD217" s="141">
        <f t="shared" si="79"/>
        <v>0</v>
      </c>
      <c r="AE217" s="141">
        <f t="shared" si="79"/>
        <v>0</v>
      </c>
      <c r="AF217" s="141">
        <f t="shared" si="79"/>
        <v>0</v>
      </c>
      <c r="AG217" s="141">
        <f t="shared" si="79"/>
        <v>0</v>
      </c>
      <c r="AH217" s="141">
        <f t="shared" si="79"/>
        <v>0</v>
      </c>
      <c r="AI217" s="141">
        <f t="shared" si="79"/>
        <v>0</v>
      </c>
      <c r="AJ217" s="141">
        <f t="shared" si="79"/>
        <v>0</v>
      </c>
      <c r="AK217" s="141">
        <f t="shared" si="79"/>
        <v>0</v>
      </c>
      <c r="AL217" s="141">
        <f t="shared" si="79"/>
        <v>0</v>
      </c>
      <c r="AM217" s="141">
        <f t="shared" si="79"/>
        <v>0</v>
      </c>
      <c r="AN217" s="141">
        <f t="shared" si="79"/>
        <v>0</v>
      </c>
      <c r="AO217" s="141">
        <f t="shared" si="79"/>
        <v>0</v>
      </c>
      <c r="AP217" s="141">
        <f t="shared" si="77"/>
        <v>0</v>
      </c>
      <c r="AQ217" s="141">
        <f t="shared" si="77"/>
        <v>0</v>
      </c>
      <c r="AR217" s="141">
        <f t="shared" si="77"/>
        <v>0</v>
      </c>
      <c r="AS217" s="141">
        <f t="shared" si="77"/>
        <v>0</v>
      </c>
      <c r="AT217" s="141">
        <f t="shared" si="77"/>
        <v>0</v>
      </c>
      <c r="AU217" s="141">
        <f t="shared" si="77"/>
        <v>0</v>
      </c>
      <c r="AV217" s="141">
        <f t="shared" si="77"/>
        <v>0</v>
      </c>
      <c r="AW217" s="141">
        <f t="shared" si="77"/>
        <v>0</v>
      </c>
      <c r="AX217" s="141">
        <f t="shared" si="77"/>
        <v>0</v>
      </c>
      <c r="AY217" s="141">
        <f t="shared" si="75"/>
        <v>0</v>
      </c>
      <c r="AZ217" s="22" t="s">
        <v>181</v>
      </c>
    </row>
    <row r="218" spans="1:52">
      <c r="A218" s="141" t="s">
        <v>203</v>
      </c>
      <c r="B218" s="141">
        <f t="shared" si="78"/>
        <v>0</v>
      </c>
      <c r="C218" s="141">
        <f t="shared" si="78"/>
        <v>0</v>
      </c>
      <c r="D218" s="141">
        <f t="shared" si="78"/>
        <v>0</v>
      </c>
      <c r="E218" s="141">
        <f t="shared" si="78"/>
        <v>0</v>
      </c>
      <c r="F218" s="141">
        <f t="shared" si="78"/>
        <v>0</v>
      </c>
      <c r="G218" s="141">
        <f t="shared" si="78"/>
        <v>0</v>
      </c>
      <c r="H218" s="141">
        <f t="shared" si="78"/>
        <v>0</v>
      </c>
      <c r="I218" s="141">
        <f t="shared" si="78"/>
        <v>0</v>
      </c>
      <c r="J218" s="141">
        <f t="shared" si="78"/>
        <v>0</v>
      </c>
      <c r="K218" s="141">
        <f t="shared" si="78"/>
        <v>0</v>
      </c>
      <c r="L218" s="141">
        <f t="shared" si="78"/>
        <v>0</v>
      </c>
      <c r="M218" s="141">
        <f t="shared" si="78"/>
        <v>0</v>
      </c>
      <c r="N218" s="141">
        <f t="shared" si="78"/>
        <v>0</v>
      </c>
      <c r="O218" s="141">
        <f t="shared" si="78"/>
        <v>0</v>
      </c>
      <c r="P218" s="141">
        <f t="shared" si="78"/>
        <v>0</v>
      </c>
      <c r="Q218" s="141">
        <f t="shared" si="78"/>
        <v>0</v>
      </c>
      <c r="R218" s="141">
        <f t="shared" si="78"/>
        <v>0</v>
      </c>
      <c r="S218" s="141">
        <f t="shared" si="78"/>
        <v>0</v>
      </c>
      <c r="T218" s="141">
        <f t="shared" si="78"/>
        <v>0</v>
      </c>
      <c r="U218" s="141">
        <f t="shared" si="78"/>
        <v>0</v>
      </c>
      <c r="V218" s="141">
        <f t="shared" si="78"/>
        <v>0</v>
      </c>
      <c r="W218" s="141">
        <f t="shared" si="78"/>
        <v>0</v>
      </c>
      <c r="X218" s="141">
        <f t="shared" si="78"/>
        <v>0</v>
      </c>
      <c r="Y218" s="141">
        <f t="shared" si="78"/>
        <v>0</v>
      </c>
      <c r="AA218" s="141">
        <f t="shared" si="79"/>
        <v>0</v>
      </c>
      <c r="AB218" s="141">
        <f t="shared" si="79"/>
        <v>0</v>
      </c>
      <c r="AC218" s="141">
        <f t="shared" si="79"/>
        <v>0</v>
      </c>
      <c r="AD218" s="141">
        <f t="shared" si="79"/>
        <v>0</v>
      </c>
      <c r="AE218" s="141">
        <f t="shared" si="79"/>
        <v>0</v>
      </c>
      <c r="AF218" s="141">
        <f t="shared" si="79"/>
        <v>0</v>
      </c>
      <c r="AG218" s="141">
        <f t="shared" si="79"/>
        <v>0</v>
      </c>
      <c r="AH218" s="141">
        <f t="shared" si="79"/>
        <v>0</v>
      </c>
      <c r="AI218" s="141">
        <f t="shared" si="79"/>
        <v>0</v>
      </c>
      <c r="AJ218" s="141">
        <f t="shared" si="79"/>
        <v>0</v>
      </c>
      <c r="AK218" s="141">
        <f t="shared" si="79"/>
        <v>0</v>
      </c>
      <c r="AL218" s="141">
        <f t="shared" si="79"/>
        <v>0</v>
      </c>
      <c r="AM218" s="141">
        <f t="shared" si="79"/>
        <v>0</v>
      </c>
      <c r="AN218" s="141">
        <f t="shared" si="79"/>
        <v>0</v>
      </c>
      <c r="AO218" s="141">
        <f t="shared" si="79"/>
        <v>0</v>
      </c>
      <c r="AP218" s="141">
        <f t="shared" si="77"/>
        <v>0</v>
      </c>
      <c r="AQ218" s="141">
        <f t="shared" si="77"/>
        <v>0</v>
      </c>
      <c r="AR218" s="141">
        <f t="shared" si="77"/>
        <v>0</v>
      </c>
      <c r="AS218" s="141">
        <f t="shared" si="77"/>
        <v>0</v>
      </c>
      <c r="AT218" s="141">
        <f t="shared" si="77"/>
        <v>0</v>
      </c>
      <c r="AU218" s="141">
        <f t="shared" si="77"/>
        <v>0</v>
      </c>
      <c r="AV218" s="141">
        <f t="shared" si="77"/>
        <v>0</v>
      </c>
      <c r="AW218" s="141">
        <f t="shared" si="77"/>
        <v>0</v>
      </c>
      <c r="AX218" s="141">
        <f t="shared" si="77"/>
        <v>0</v>
      </c>
      <c r="AY218" s="141">
        <f t="shared" si="75"/>
        <v>0</v>
      </c>
      <c r="AZ218" s="22" t="s">
        <v>181</v>
      </c>
    </row>
    <row r="219" spans="1:52">
      <c r="A219" s="141" t="s">
        <v>204</v>
      </c>
      <c r="B219" s="141">
        <f t="shared" si="78"/>
        <v>0</v>
      </c>
      <c r="C219" s="141">
        <f t="shared" si="78"/>
        <v>0</v>
      </c>
      <c r="D219" s="141">
        <f t="shared" si="78"/>
        <v>0</v>
      </c>
      <c r="E219" s="141">
        <f t="shared" si="78"/>
        <v>0</v>
      </c>
      <c r="F219" s="141">
        <f t="shared" si="78"/>
        <v>0</v>
      </c>
      <c r="G219" s="141">
        <f t="shared" si="78"/>
        <v>0</v>
      </c>
      <c r="H219" s="141">
        <f t="shared" si="78"/>
        <v>0</v>
      </c>
      <c r="I219" s="141">
        <f t="shared" si="78"/>
        <v>0</v>
      </c>
      <c r="J219" s="141">
        <f t="shared" si="78"/>
        <v>0</v>
      </c>
      <c r="K219" s="141">
        <f t="shared" si="78"/>
        <v>0</v>
      </c>
      <c r="L219" s="141">
        <f t="shared" si="78"/>
        <v>0</v>
      </c>
      <c r="M219" s="141">
        <f t="shared" si="78"/>
        <v>0</v>
      </c>
      <c r="N219" s="141">
        <f t="shared" si="78"/>
        <v>0</v>
      </c>
      <c r="O219" s="141">
        <f t="shared" si="78"/>
        <v>0</v>
      </c>
      <c r="P219" s="141">
        <f t="shared" si="78"/>
        <v>0</v>
      </c>
      <c r="Q219" s="141">
        <f t="shared" si="78"/>
        <v>0</v>
      </c>
      <c r="R219" s="141">
        <f t="shared" si="78"/>
        <v>0</v>
      </c>
      <c r="S219" s="141">
        <f t="shared" si="78"/>
        <v>0</v>
      </c>
      <c r="T219" s="141">
        <f t="shared" si="78"/>
        <v>0</v>
      </c>
      <c r="U219" s="141">
        <f t="shared" si="78"/>
        <v>0</v>
      </c>
      <c r="V219" s="141">
        <f t="shared" si="78"/>
        <v>0</v>
      </c>
      <c r="W219" s="141">
        <f t="shared" si="78"/>
        <v>0</v>
      </c>
      <c r="X219" s="141">
        <f t="shared" si="78"/>
        <v>0</v>
      </c>
      <c r="Y219" s="141">
        <f t="shared" si="78"/>
        <v>0</v>
      </c>
      <c r="AA219" s="141">
        <f t="shared" si="79"/>
        <v>0</v>
      </c>
      <c r="AB219" s="141">
        <f t="shared" si="79"/>
        <v>0</v>
      </c>
      <c r="AC219" s="141">
        <f t="shared" si="79"/>
        <v>0</v>
      </c>
      <c r="AD219" s="141">
        <f t="shared" si="79"/>
        <v>0</v>
      </c>
      <c r="AE219" s="141">
        <f t="shared" si="79"/>
        <v>0</v>
      </c>
      <c r="AF219" s="141">
        <f t="shared" si="79"/>
        <v>0</v>
      </c>
      <c r="AG219" s="141">
        <f t="shared" si="79"/>
        <v>0</v>
      </c>
      <c r="AH219" s="141">
        <f t="shared" si="79"/>
        <v>0</v>
      </c>
      <c r="AI219" s="141">
        <f t="shared" si="79"/>
        <v>0</v>
      </c>
      <c r="AJ219" s="141">
        <f t="shared" si="79"/>
        <v>0</v>
      </c>
      <c r="AK219" s="141">
        <f t="shared" si="79"/>
        <v>0</v>
      </c>
      <c r="AL219" s="141">
        <f t="shared" si="79"/>
        <v>0</v>
      </c>
      <c r="AM219" s="141">
        <f t="shared" si="79"/>
        <v>0</v>
      </c>
      <c r="AN219" s="141">
        <f t="shared" si="79"/>
        <v>0</v>
      </c>
      <c r="AO219" s="141">
        <f t="shared" si="79"/>
        <v>0</v>
      </c>
      <c r="AP219" s="141">
        <f t="shared" si="77"/>
        <v>0</v>
      </c>
      <c r="AQ219" s="141">
        <f t="shared" si="77"/>
        <v>0</v>
      </c>
      <c r="AR219" s="141">
        <f t="shared" si="77"/>
        <v>0</v>
      </c>
      <c r="AS219" s="141">
        <f t="shared" si="77"/>
        <v>0</v>
      </c>
      <c r="AT219" s="141">
        <f t="shared" si="77"/>
        <v>0</v>
      </c>
      <c r="AU219" s="141">
        <f t="shared" si="77"/>
        <v>0</v>
      </c>
      <c r="AV219" s="141">
        <f t="shared" si="77"/>
        <v>0</v>
      </c>
      <c r="AW219" s="141">
        <f t="shared" si="77"/>
        <v>0</v>
      </c>
      <c r="AX219" s="141">
        <f t="shared" si="77"/>
        <v>0</v>
      </c>
      <c r="AY219" s="141">
        <f t="shared" si="75"/>
        <v>0</v>
      </c>
      <c r="AZ219" s="22" t="s">
        <v>181</v>
      </c>
    </row>
    <row r="220" spans="1:52">
      <c r="A220" s="141" t="s">
        <v>205</v>
      </c>
      <c r="B220" s="141">
        <f t="shared" si="78"/>
        <v>0</v>
      </c>
      <c r="C220" s="141">
        <f t="shared" si="78"/>
        <v>0</v>
      </c>
      <c r="D220" s="141">
        <f t="shared" si="78"/>
        <v>0</v>
      </c>
      <c r="E220" s="141">
        <f t="shared" si="78"/>
        <v>0</v>
      </c>
      <c r="F220" s="141">
        <f t="shared" si="78"/>
        <v>0</v>
      </c>
      <c r="G220" s="141">
        <f t="shared" si="78"/>
        <v>0</v>
      </c>
      <c r="H220" s="141">
        <f t="shared" si="78"/>
        <v>0</v>
      </c>
      <c r="I220" s="141">
        <f t="shared" si="78"/>
        <v>0</v>
      </c>
      <c r="J220" s="141">
        <f t="shared" si="78"/>
        <v>0</v>
      </c>
      <c r="K220" s="141">
        <f t="shared" si="78"/>
        <v>0</v>
      </c>
      <c r="L220" s="141">
        <f t="shared" si="78"/>
        <v>0</v>
      </c>
      <c r="M220" s="141">
        <f t="shared" si="78"/>
        <v>0</v>
      </c>
      <c r="N220" s="141">
        <f t="shared" si="78"/>
        <v>0</v>
      </c>
      <c r="O220" s="141">
        <f t="shared" si="78"/>
        <v>0</v>
      </c>
      <c r="P220" s="141">
        <f t="shared" si="78"/>
        <v>0</v>
      </c>
      <c r="Q220" s="141">
        <f t="shared" si="78"/>
        <v>0</v>
      </c>
      <c r="R220" s="141">
        <f t="shared" si="78"/>
        <v>0</v>
      </c>
      <c r="S220" s="141">
        <f t="shared" si="78"/>
        <v>0</v>
      </c>
      <c r="T220" s="141">
        <f t="shared" si="78"/>
        <v>0</v>
      </c>
      <c r="U220" s="141">
        <f t="shared" si="78"/>
        <v>0</v>
      </c>
      <c r="V220" s="141">
        <f t="shared" si="78"/>
        <v>0</v>
      </c>
      <c r="W220" s="141">
        <f t="shared" si="78"/>
        <v>0</v>
      </c>
      <c r="X220" s="141">
        <f t="shared" si="78"/>
        <v>0</v>
      </c>
      <c r="Y220" s="141">
        <f t="shared" si="78"/>
        <v>0</v>
      </c>
      <c r="AA220" s="141">
        <f t="shared" si="79"/>
        <v>0</v>
      </c>
      <c r="AB220" s="141">
        <f t="shared" si="79"/>
        <v>0</v>
      </c>
      <c r="AC220" s="141">
        <f t="shared" si="79"/>
        <v>0</v>
      </c>
      <c r="AD220" s="141">
        <f t="shared" si="79"/>
        <v>0</v>
      </c>
      <c r="AE220" s="141">
        <f t="shared" si="79"/>
        <v>0</v>
      </c>
      <c r="AF220" s="141">
        <f t="shared" si="79"/>
        <v>0</v>
      </c>
      <c r="AG220" s="141">
        <f t="shared" si="79"/>
        <v>0</v>
      </c>
      <c r="AH220" s="141">
        <f t="shared" si="79"/>
        <v>0</v>
      </c>
      <c r="AI220" s="141">
        <f t="shared" si="79"/>
        <v>0</v>
      </c>
      <c r="AJ220" s="141">
        <f t="shared" si="79"/>
        <v>0</v>
      </c>
      <c r="AK220" s="141">
        <f t="shared" si="79"/>
        <v>0</v>
      </c>
      <c r="AL220" s="141">
        <f t="shared" si="79"/>
        <v>0</v>
      </c>
      <c r="AM220" s="141">
        <f t="shared" si="79"/>
        <v>0</v>
      </c>
      <c r="AN220" s="141">
        <f t="shared" si="79"/>
        <v>0</v>
      </c>
      <c r="AO220" s="141">
        <f t="shared" si="79"/>
        <v>0</v>
      </c>
      <c r="AP220" s="141">
        <f t="shared" si="77"/>
        <v>0</v>
      </c>
      <c r="AQ220" s="141">
        <f t="shared" si="77"/>
        <v>0</v>
      </c>
      <c r="AR220" s="141">
        <f t="shared" si="77"/>
        <v>0</v>
      </c>
      <c r="AS220" s="141">
        <f t="shared" si="77"/>
        <v>0</v>
      </c>
      <c r="AT220" s="141">
        <f t="shared" si="77"/>
        <v>0</v>
      </c>
      <c r="AU220" s="141">
        <f t="shared" si="77"/>
        <v>0</v>
      </c>
      <c r="AV220" s="141">
        <f t="shared" si="77"/>
        <v>0</v>
      </c>
      <c r="AW220" s="141">
        <f t="shared" si="77"/>
        <v>0</v>
      </c>
      <c r="AX220" s="141">
        <f t="shared" si="77"/>
        <v>0</v>
      </c>
      <c r="AY220" s="141">
        <f t="shared" si="75"/>
        <v>0</v>
      </c>
      <c r="AZ220" s="22" t="s">
        <v>181</v>
      </c>
    </row>
    <row r="221" spans="1:52">
      <c r="A221" s="141" t="s">
        <v>206</v>
      </c>
      <c r="B221" s="141">
        <f t="shared" si="78"/>
        <v>0</v>
      </c>
      <c r="C221" s="141">
        <f t="shared" si="78"/>
        <v>0</v>
      </c>
      <c r="D221" s="141">
        <f t="shared" si="78"/>
        <v>0</v>
      </c>
      <c r="E221" s="141">
        <f t="shared" si="78"/>
        <v>0</v>
      </c>
      <c r="F221" s="141">
        <f t="shared" si="78"/>
        <v>0</v>
      </c>
      <c r="G221" s="141">
        <f t="shared" si="78"/>
        <v>0</v>
      </c>
      <c r="H221" s="141">
        <f t="shared" si="78"/>
        <v>0</v>
      </c>
      <c r="I221" s="141">
        <f t="shared" si="78"/>
        <v>0</v>
      </c>
      <c r="J221" s="141">
        <f t="shared" si="78"/>
        <v>0</v>
      </c>
      <c r="K221" s="141">
        <f t="shared" si="78"/>
        <v>0</v>
      </c>
      <c r="L221" s="141">
        <f t="shared" si="78"/>
        <v>0</v>
      </c>
      <c r="M221" s="141">
        <f t="shared" si="78"/>
        <v>0</v>
      </c>
      <c r="N221" s="141">
        <f t="shared" si="78"/>
        <v>0</v>
      </c>
      <c r="O221" s="141">
        <f t="shared" si="78"/>
        <v>0</v>
      </c>
      <c r="P221" s="141">
        <f t="shared" si="78"/>
        <v>0</v>
      </c>
      <c r="Q221" s="141">
        <f t="shared" si="78"/>
        <v>0</v>
      </c>
      <c r="R221" s="141">
        <f t="shared" si="78"/>
        <v>0</v>
      </c>
      <c r="S221" s="141">
        <f t="shared" si="78"/>
        <v>0</v>
      </c>
      <c r="T221" s="141">
        <f t="shared" si="78"/>
        <v>0</v>
      </c>
      <c r="U221" s="141">
        <f t="shared" si="78"/>
        <v>0</v>
      </c>
      <c r="V221" s="141">
        <f t="shared" si="78"/>
        <v>0</v>
      </c>
      <c r="W221" s="141">
        <f t="shared" si="78"/>
        <v>0</v>
      </c>
      <c r="X221" s="141">
        <f t="shared" si="78"/>
        <v>0</v>
      </c>
      <c r="Y221" s="141">
        <f t="shared" si="78"/>
        <v>0</v>
      </c>
      <c r="AA221" s="141">
        <f t="shared" si="79"/>
        <v>0</v>
      </c>
      <c r="AB221" s="141">
        <f t="shared" si="79"/>
        <v>0</v>
      </c>
      <c r="AC221" s="141">
        <f t="shared" si="79"/>
        <v>0</v>
      </c>
      <c r="AD221" s="141">
        <f t="shared" si="79"/>
        <v>0</v>
      </c>
      <c r="AE221" s="141">
        <f t="shared" si="79"/>
        <v>0</v>
      </c>
      <c r="AF221" s="141">
        <f t="shared" si="79"/>
        <v>0</v>
      </c>
      <c r="AG221" s="141">
        <f t="shared" si="79"/>
        <v>0</v>
      </c>
      <c r="AH221" s="141">
        <f t="shared" si="79"/>
        <v>0</v>
      </c>
      <c r="AI221" s="141">
        <f t="shared" si="79"/>
        <v>0</v>
      </c>
      <c r="AJ221" s="141">
        <f t="shared" si="79"/>
        <v>0</v>
      </c>
      <c r="AK221" s="141">
        <f t="shared" si="79"/>
        <v>0</v>
      </c>
      <c r="AL221" s="141">
        <f t="shared" si="79"/>
        <v>0</v>
      </c>
      <c r="AM221" s="141">
        <f t="shared" si="79"/>
        <v>0</v>
      </c>
      <c r="AN221" s="141">
        <f t="shared" si="79"/>
        <v>0</v>
      </c>
      <c r="AO221" s="141">
        <f t="shared" si="79"/>
        <v>0</v>
      </c>
      <c r="AP221" s="141">
        <f t="shared" si="77"/>
        <v>0</v>
      </c>
      <c r="AQ221" s="141">
        <f t="shared" si="77"/>
        <v>0</v>
      </c>
      <c r="AR221" s="141">
        <f t="shared" si="77"/>
        <v>0</v>
      </c>
      <c r="AS221" s="141">
        <f t="shared" si="77"/>
        <v>0</v>
      </c>
      <c r="AT221" s="141">
        <f t="shared" si="77"/>
        <v>0</v>
      </c>
      <c r="AU221" s="141">
        <f t="shared" si="77"/>
        <v>0</v>
      </c>
      <c r="AV221" s="141">
        <f t="shared" si="77"/>
        <v>0</v>
      </c>
      <c r="AW221" s="141">
        <f t="shared" si="77"/>
        <v>0</v>
      </c>
      <c r="AX221" s="141">
        <f t="shared" si="77"/>
        <v>0</v>
      </c>
      <c r="AY221" s="141">
        <f t="shared" si="75"/>
        <v>0</v>
      </c>
      <c r="AZ221" s="22" t="s">
        <v>181</v>
      </c>
    </row>
    <row r="222" spans="1:52">
      <c r="A222" s="141" t="s">
        <v>207</v>
      </c>
      <c r="B222" s="141">
        <f t="shared" si="78"/>
        <v>0</v>
      </c>
      <c r="C222" s="141">
        <f t="shared" si="78"/>
        <v>0</v>
      </c>
      <c r="D222" s="141">
        <f t="shared" si="78"/>
        <v>0</v>
      </c>
      <c r="E222" s="141">
        <f t="shared" si="78"/>
        <v>0</v>
      </c>
      <c r="F222" s="141">
        <f t="shared" si="78"/>
        <v>0</v>
      </c>
      <c r="G222" s="141">
        <f t="shared" si="78"/>
        <v>0</v>
      </c>
      <c r="H222" s="141">
        <f t="shared" si="78"/>
        <v>0</v>
      </c>
      <c r="I222" s="141">
        <f t="shared" si="78"/>
        <v>0</v>
      </c>
      <c r="J222" s="141">
        <f t="shared" si="78"/>
        <v>0</v>
      </c>
      <c r="K222" s="141">
        <f t="shared" si="78"/>
        <v>0</v>
      </c>
      <c r="L222" s="141">
        <f t="shared" si="78"/>
        <v>0</v>
      </c>
      <c r="M222" s="141">
        <f t="shared" si="78"/>
        <v>0</v>
      </c>
      <c r="N222" s="141">
        <f t="shared" si="78"/>
        <v>0</v>
      </c>
      <c r="O222" s="141">
        <f t="shared" si="78"/>
        <v>0</v>
      </c>
      <c r="P222" s="141">
        <f t="shared" si="78"/>
        <v>0</v>
      </c>
      <c r="Q222" s="141">
        <f t="shared" si="78"/>
        <v>0</v>
      </c>
      <c r="R222" s="141">
        <f t="shared" si="78"/>
        <v>0</v>
      </c>
      <c r="S222" s="141">
        <f t="shared" si="78"/>
        <v>0</v>
      </c>
      <c r="T222" s="141">
        <f t="shared" si="78"/>
        <v>0</v>
      </c>
      <c r="U222" s="141">
        <f t="shared" si="78"/>
        <v>0</v>
      </c>
      <c r="V222" s="141">
        <f t="shared" si="78"/>
        <v>0</v>
      </c>
      <c r="W222" s="141">
        <f t="shared" si="78"/>
        <v>0</v>
      </c>
      <c r="X222" s="141">
        <f t="shared" si="78"/>
        <v>0</v>
      </c>
      <c r="Y222" s="141">
        <f t="shared" si="78"/>
        <v>0</v>
      </c>
      <c r="AA222" s="141">
        <f t="shared" si="79"/>
        <v>0</v>
      </c>
      <c r="AB222" s="141">
        <f t="shared" si="79"/>
        <v>0</v>
      </c>
      <c r="AC222" s="141">
        <f t="shared" si="79"/>
        <v>0</v>
      </c>
      <c r="AD222" s="141">
        <f t="shared" si="79"/>
        <v>0</v>
      </c>
      <c r="AE222" s="141">
        <f t="shared" si="79"/>
        <v>0</v>
      </c>
      <c r="AF222" s="141">
        <f t="shared" si="79"/>
        <v>0</v>
      </c>
      <c r="AG222" s="141">
        <f t="shared" si="79"/>
        <v>0</v>
      </c>
      <c r="AH222" s="141">
        <f t="shared" si="79"/>
        <v>0</v>
      </c>
      <c r="AI222" s="141">
        <f t="shared" si="79"/>
        <v>0</v>
      </c>
      <c r="AJ222" s="141">
        <f t="shared" si="79"/>
        <v>0</v>
      </c>
      <c r="AK222" s="141">
        <f t="shared" si="79"/>
        <v>0</v>
      </c>
      <c r="AL222" s="141">
        <f t="shared" si="79"/>
        <v>0</v>
      </c>
      <c r="AM222" s="141">
        <f t="shared" si="79"/>
        <v>0</v>
      </c>
      <c r="AN222" s="141">
        <f t="shared" si="79"/>
        <v>0</v>
      </c>
      <c r="AO222" s="141">
        <f t="shared" si="79"/>
        <v>0</v>
      </c>
      <c r="AP222" s="141">
        <f t="shared" si="77"/>
        <v>0</v>
      </c>
      <c r="AQ222" s="141">
        <f t="shared" si="77"/>
        <v>0</v>
      </c>
      <c r="AR222" s="141">
        <f t="shared" si="77"/>
        <v>0</v>
      </c>
      <c r="AS222" s="141">
        <f t="shared" si="77"/>
        <v>0</v>
      </c>
      <c r="AT222" s="141">
        <f t="shared" si="77"/>
        <v>0</v>
      </c>
      <c r="AU222" s="141">
        <f t="shared" si="77"/>
        <v>0</v>
      </c>
      <c r="AV222" s="141">
        <f t="shared" si="77"/>
        <v>0</v>
      </c>
      <c r="AW222" s="141">
        <f t="shared" si="77"/>
        <v>0</v>
      </c>
      <c r="AX222" s="141">
        <f t="shared" si="77"/>
        <v>0</v>
      </c>
      <c r="AY222" s="141">
        <f t="shared" si="75"/>
        <v>0</v>
      </c>
      <c r="AZ222" s="22" t="s">
        <v>181</v>
      </c>
    </row>
    <row r="223" spans="1:52">
      <c r="A223" s="141" t="s">
        <v>208</v>
      </c>
      <c r="B223" s="141">
        <f t="shared" si="78"/>
        <v>0</v>
      </c>
      <c r="C223" s="141">
        <f t="shared" si="78"/>
        <v>0</v>
      </c>
      <c r="D223" s="141">
        <f t="shared" si="78"/>
        <v>0</v>
      </c>
      <c r="E223" s="141">
        <f t="shared" si="78"/>
        <v>0</v>
      </c>
      <c r="F223" s="141">
        <f t="shared" si="78"/>
        <v>0</v>
      </c>
      <c r="G223" s="141">
        <f t="shared" si="78"/>
        <v>0</v>
      </c>
      <c r="H223" s="141">
        <f t="shared" si="78"/>
        <v>0</v>
      </c>
      <c r="I223" s="141">
        <f t="shared" si="78"/>
        <v>0</v>
      </c>
      <c r="J223" s="141">
        <f t="shared" si="78"/>
        <v>0</v>
      </c>
      <c r="K223" s="141">
        <f t="shared" si="78"/>
        <v>0</v>
      </c>
      <c r="L223" s="141">
        <f t="shared" si="78"/>
        <v>0</v>
      </c>
      <c r="M223" s="141">
        <f t="shared" si="78"/>
        <v>0</v>
      </c>
      <c r="N223" s="141">
        <f t="shared" si="78"/>
        <v>0</v>
      </c>
      <c r="O223" s="141">
        <f t="shared" si="78"/>
        <v>0</v>
      </c>
      <c r="P223" s="141">
        <f t="shared" si="78"/>
        <v>0</v>
      </c>
      <c r="Q223" s="141">
        <f t="shared" si="78"/>
        <v>0</v>
      </c>
      <c r="R223" s="141">
        <f t="shared" si="78"/>
        <v>0</v>
      </c>
      <c r="S223" s="141">
        <f t="shared" si="78"/>
        <v>0</v>
      </c>
      <c r="T223" s="141">
        <f t="shared" si="78"/>
        <v>0</v>
      </c>
      <c r="U223" s="141">
        <f t="shared" si="78"/>
        <v>0</v>
      </c>
      <c r="V223" s="141">
        <f t="shared" si="78"/>
        <v>0</v>
      </c>
      <c r="W223" s="141">
        <f t="shared" si="78"/>
        <v>0</v>
      </c>
      <c r="X223" s="141">
        <f t="shared" si="78"/>
        <v>0</v>
      </c>
      <c r="Y223" s="141">
        <f t="shared" si="78"/>
        <v>0</v>
      </c>
      <c r="AA223" s="141">
        <f t="shared" si="79"/>
        <v>0</v>
      </c>
      <c r="AB223" s="141">
        <f t="shared" si="79"/>
        <v>0</v>
      </c>
      <c r="AC223" s="141">
        <f t="shared" si="79"/>
        <v>0</v>
      </c>
      <c r="AD223" s="141">
        <f t="shared" si="79"/>
        <v>0</v>
      </c>
      <c r="AE223" s="141">
        <f t="shared" si="79"/>
        <v>0</v>
      </c>
      <c r="AF223" s="141">
        <f t="shared" si="79"/>
        <v>0</v>
      </c>
      <c r="AG223" s="141">
        <f t="shared" si="79"/>
        <v>0</v>
      </c>
      <c r="AH223" s="141">
        <f t="shared" si="79"/>
        <v>0</v>
      </c>
      <c r="AI223" s="141">
        <f t="shared" si="79"/>
        <v>0</v>
      </c>
      <c r="AJ223" s="141">
        <f t="shared" si="79"/>
        <v>0</v>
      </c>
      <c r="AK223" s="141">
        <f t="shared" si="79"/>
        <v>0</v>
      </c>
      <c r="AL223" s="141">
        <f t="shared" si="79"/>
        <v>0</v>
      </c>
      <c r="AM223" s="141">
        <f t="shared" si="79"/>
        <v>0</v>
      </c>
      <c r="AN223" s="141">
        <f t="shared" si="79"/>
        <v>0</v>
      </c>
      <c r="AO223" s="141">
        <f t="shared" si="79"/>
        <v>0</v>
      </c>
      <c r="AP223" s="141">
        <f t="shared" si="77"/>
        <v>0</v>
      </c>
      <c r="AQ223" s="141">
        <f t="shared" si="77"/>
        <v>0</v>
      </c>
      <c r="AR223" s="141">
        <f t="shared" si="77"/>
        <v>0</v>
      </c>
      <c r="AS223" s="141">
        <f t="shared" si="77"/>
        <v>0</v>
      </c>
      <c r="AT223" s="141">
        <f t="shared" si="77"/>
        <v>0</v>
      </c>
      <c r="AU223" s="141">
        <f t="shared" si="77"/>
        <v>0</v>
      </c>
      <c r="AV223" s="141">
        <f t="shared" si="77"/>
        <v>0</v>
      </c>
      <c r="AW223" s="141">
        <f t="shared" si="77"/>
        <v>0</v>
      </c>
      <c r="AX223" s="141">
        <f t="shared" si="77"/>
        <v>0</v>
      </c>
      <c r="AY223" s="141">
        <f t="shared" si="75"/>
        <v>0</v>
      </c>
      <c r="AZ223" s="22" t="s">
        <v>181</v>
      </c>
    </row>
    <row r="224" spans="1:52">
      <c r="A224" s="141" t="s">
        <v>209</v>
      </c>
      <c r="B224" s="141">
        <f t="shared" si="78"/>
        <v>0</v>
      </c>
      <c r="C224" s="141">
        <f t="shared" si="78"/>
        <v>0</v>
      </c>
      <c r="D224" s="141">
        <f t="shared" si="78"/>
        <v>0</v>
      </c>
      <c r="E224" s="141">
        <f t="shared" si="78"/>
        <v>0</v>
      </c>
      <c r="F224" s="141">
        <f t="shared" si="78"/>
        <v>0</v>
      </c>
      <c r="G224" s="141">
        <f t="shared" si="78"/>
        <v>0</v>
      </c>
      <c r="H224" s="141">
        <f t="shared" si="78"/>
        <v>0</v>
      </c>
      <c r="I224" s="141">
        <f t="shared" si="78"/>
        <v>0</v>
      </c>
      <c r="J224" s="141">
        <f t="shared" si="78"/>
        <v>0</v>
      </c>
      <c r="K224" s="141">
        <f t="shared" si="78"/>
        <v>0</v>
      </c>
      <c r="L224" s="141">
        <f t="shared" si="78"/>
        <v>0</v>
      </c>
      <c r="M224" s="141">
        <f t="shared" si="78"/>
        <v>0</v>
      </c>
      <c r="N224" s="141">
        <f t="shared" si="78"/>
        <v>0</v>
      </c>
      <c r="O224" s="141">
        <f t="shared" si="78"/>
        <v>0</v>
      </c>
      <c r="P224" s="141">
        <f t="shared" si="78"/>
        <v>0</v>
      </c>
      <c r="Q224" s="141">
        <f t="shared" ref="Q224:Y224" si="80">IF(IFERROR(FIND($A$202,Q26,1),0)=0,0,1)</f>
        <v>0</v>
      </c>
      <c r="R224" s="141">
        <f t="shared" si="80"/>
        <v>0</v>
      </c>
      <c r="S224" s="141">
        <f t="shared" si="80"/>
        <v>0</v>
      </c>
      <c r="T224" s="141">
        <f t="shared" si="80"/>
        <v>0</v>
      </c>
      <c r="U224" s="141">
        <f t="shared" si="80"/>
        <v>0</v>
      </c>
      <c r="V224" s="141">
        <f t="shared" si="80"/>
        <v>0</v>
      </c>
      <c r="W224" s="141">
        <f t="shared" si="80"/>
        <v>0</v>
      </c>
      <c r="X224" s="141">
        <f t="shared" si="80"/>
        <v>0</v>
      </c>
      <c r="Y224" s="141">
        <f t="shared" si="80"/>
        <v>0</v>
      </c>
      <c r="AA224" s="141">
        <f t="shared" si="79"/>
        <v>0</v>
      </c>
      <c r="AB224" s="141">
        <f t="shared" si="79"/>
        <v>0</v>
      </c>
      <c r="AC224" s="141">
        <f t="shared" si="79"/>
        <v>0</v>
      </c>
      <c r="AD224" s="141">
        <f t="shared" si="79"/>
        <v>0</v>
      </c>
      <c r="AE224" s="141">
        <f t="shared" si="79"/>
        <v>0</v>
      </c>
      <c r="AF224" s="141">
        <f t="shared" si="79"/>
        <v>0</v>
      </c>
      <c r="AG224" s="141">
        <f t="shared" si="79"/>
        <v>0</v>
      </c>
      <c r="AH224" s="141">
        <f t="shared" si="79"/>
        <v>0</v>
      </c>
      <c r="AI224" s="141">
        <f t="shared" si="79"/>
        <v>0</v>
      </c>
      <c r="AJ224" s="141">
        <f t="shared" si="79"/>
        <v>0</v>
      </c>
      <c r="AK224" s="141">
        <f t="shared" si="79"/>
        <v>0</v>
      </c>
      <c r="AL224" s="141">
        <f t="shared" si="79"/>
        <v>0</v>
      </c>
      <c r="AM224" s="141">
        <f t="shared" si="79"/>
        <v>0</v>
      </c>
      <c r="AN224" s="141">
        <f t="shared" si="79"/>
        <v>0</v>
      </c>
      <c r="AO224" s="141">
        <f t="shared" si="79"/>
        <v>0</v>
      </c>
      <c r="AP224" s="141">
        <f t="shared" si="77"/>
        <v>0</v>
      </c>
      <c r="AQ224" s="141">
        <f t="shared" si="77"/>
        <v>0</v>
      </c>
      <c r="AR224" s="141">
        <f t="shared" si="77"/>
        <v>0</v>
      </c>
      <c r="AS224" s="141">
        <f t="shared" si="77"/>
        <v>0</v>
      </c>
      <c r="AT224" s="141">
        <f t="shared" si="77"/>
        <v>0</v>
      </c>
      <c r="AU224" s="141">
        <f t="shared" si="77"/>
        <v>0</v>
      </c>
      <c r="AV224" s="141">
        <f t="shared" si="77"/>
        <v>0</v>
      </c>
      <c r="AW224" s="141">
        <f t="shared" si="77"/>
        <v>0</v>
      </c>
      <c r="AX224" s="141">
        <f t="shared" si="77"/>
        <v>0</v>
      </c>
      <c r="AY224" s="141">
        <f t="shared" si="75"/>
        <v>0</v>
      </c>
      <c r="AZ224" s="22" t="s">
        <v>181</v>
      </c>
    </row>
    <row r="225" spans="1:52">
      <c r="A225" s="141" t="s">
        <v>210</v>
      </c>
      <c r="B225" s="141">
        <f t="shared" ref="B225:Y233" si="81">IF(IFERROR(FIND($A$202,B27,1),0)=0,0,1)</f>
        <v>0</v>
      </c>
      <c r="C225" s="141">
        <f t="shared" si="81"/>
        <v>0</v>
      </c>
      <c r="D225" s="141">
        <f t="shared" si="81"/>
        <v>0</v>
      </c>
      <c r="E225" s="141">
        <f t="shared" si="81"/>
        <v>0</v>
      </c>
      <c r="F225" s="141">
        <f t="shared" si="81"/>
        <v>0</v>
      </c>
      <c r="G225" s="141">
        <f t="shared" si="81"/>
        <v>0</v>
      </c>
      <c r="H225" s="141">
        <f t="shared" si="81"/>
        <v>0</v>
      </c>
      <c r="I225" s="141">
        <f t="shared" si="81"/>
        <v>0</v>
      </c>
      <c r="J225" s="141">
        <f t="shared" si="81"/>
        <v>0</v>
      </c>
      <c r="K225" s="141">
        <f t="shared" si="81"/>
        <v>0</v>
      </c>
      <c r="L225" s="141">
        <f t="shared" si="81"/>
        <v>0</v>
      </c>
      <c r="M225" s="141">
        <f t="shared" si="81"/>
        <v>0</v>
      </c>
      <c r="N225" s="141">
        <f t="shared" si="81"/>
        <v>0</v>
      </c>
      <c r="O225" s="141">
        <f t="shared" si="81"/>
        <v>0</v>
      </c>
      <c r="P225" s="141">
        <f t="shared" si="81"/>
        <v>0</v>
      </c>
      <c r="Q225" s="141">
        <f t="shared" si="81"/>
        <v>0</v>
      </c>
      <c r="R225" s="141">
        <f t="shared" si="81"/>
        <v>0</v>
      </c>
      <c r="S225" s="141">
        <f t="shared" si="81"/>
        <v>0</v>
      </c>
      <c r="T225" s="141">
        <f t="shared" si="81"/>
        <v>0</v>
      </c>
      <c r="U225" s="141">
        <f t="shared" si="81"/>
        <v>0</v>
      </c>
      <c r="V225" s="141">
        <f t="shared" si="81"/>
        <v>0</v>
      </c>
      <c r="W225" s="141">
        <f t="shared" si="81"/>
        <v>0</v>
      </c>
      <c r="X225" s="141">
        <f t="shared" si="81"/>
        <v>0</v>
      </c>
      <c r="Y225" s="141">
        <f t="shared" si="81"/>
        <v>0</v>
      </c>
      <c r="AA225" s="141">
        <f t="shared" si="79"/>
        <v>0</v>
      </c>
      <c r="AB225" s="141">
        <f t="shared" si="79"/>
        <v>0</v>
      </c>
      <c r="AC225" s="141">
        <f t="shared" si="79"/>
        <v>0</v>
      </c>
      <c r="AD225" s="141">
        <f t="shared" si="79"/>
        <v>0</v>
      </c>
      <c r="AE225" s="141">
        <f t="shared" si="79"/>
        <v>0</v>
      </c>
      <c r="AF225" s="141">
        <f t="shared" si="79"/>
        <v>0</v>
      </c>
      <c r="AG225" s="141">
        <f t="shared" si="79"/>
        <v>0</v>
      </c>
      <c r="AH225" s="141">
        <f t="shared" si="79"/>
        <v>0</v>
      </c>
      <c r="AI225" s="141">
        <f t="shared" si="79"/>
        <v>0</v>
      </c>
      <c r="AJ225" s="141">
        <f t="shared" si="79"/>
        <v>0</v>
      </c>
      <c r="AK225" s="141">
        <f t="shared" si="79"/>
        <v>0</v>
      </c>
      <c r="AL225" s="141">
        <f t="shared" si="79"/>
        <v>0</v>
      </c>
      <c r="AM225" s="141">
        <f t="shared" si="79"/>
        <v>0</v>
      </c>
      <c r="AN225" s="141">
        <f t="shared" si="79"/>
        <v>0</v>
      </c>
      <c r="AO225" s="141">
        <f t="shared" si="79"/>
        <v>0</v>
      </c>
      <c r="AP225" s="141">
        <f t="shared" si="77"/>
        <v>0</v>
      </c>
      <c r="AQ225" s="141">
        <f t="shared" si="77"/>
        <v>0</v>
      </c>
      <c r="AR225" s="141">
        <f t="shared" si="77"/>
        <v>0</v>
      </c>
      <c r="AS225" s="141">
        <f t="shared" si="77"/>
        <v>0</v>
      </c>
      <c r="AT225" s="141">
        <f t="shared" si="77"/>
        <v>0</v>
      </c>
      <c r="AU225" s="141">
        <f t="shared" si="77"/>
        <v>0</v>
      </c>
      <c r="AV225" s="141">
        <f t="shared" si="77"/>
        <v>0</v>
      </c>
      <c r="AW225" s="141">
        <f t="shared" si="77"/>
        <v>0</v>
      </c>
      <c r="AX225" s="141">
        <f t="shared" si="77"/>
        <v>0</v>
      </c>
      <c r="AY225" s="141">
        <f t="shared" si="75"/>
        <v>0</v>
      </c>
      <c r="AZ225" s="22" t="s">
        <v>181</v>
      </c>
    </row>
    <row r="226" spans="1:52">
      <c r="A226" s="141" t="s">
        <v>211</v>
      </c>
      <c r="B226" s="141">
        <f t="shared" si="81"/>
        <v>0</v>
      </c>
      <c r="C226" s="141">
        <f t="shared" si="81"/>
        <v>0</v>
      </c>
      <c r="D226" s="141">
        <f t="shared" si="81"/>
        <v>0</v>
      </c>
      <c r="E226" s="141">
        <f t="shared" si="81"/>
        <v>0</v>
      </c>
      <c r="F226" s="141">
        <f t="shared" si="81"/>
        <v>0</v>
      </c>
      <c r="G226" s="141">
        <f t="shared" si="81"/>
        <v>0</v>
      </c>
      <c r="H226" s="141">
        <f t="shared" si="81"/>
        <v>0</v>
      </c>
      <c r="I226" s="141">
        <f t="shared" si="81"/>
        <v>0</v>
      </c>
      <c r="J226" s="141">
        <f t="shared" si="81"/>
        <v>0</v>
      </c>
      <c r="K226" s="141">
        <f t="shared" si="81"/>
        <v>0</v>
      </c>
      <c r="L226" s="141">
        <f t="shared" si="81"/>
        <v>0</v>
      </c>
      <c r="M226" s="141">
        <f t="shared" si="81"/>
        <v>0</v>
      </c>
      <c r="N226" s="141">
        <f t="shared" si="81"/>
        <v>0</v>
      </c>
      <c r="O226" s="141">
        <f t="shared" si="81"/>
        <v>0</v>
      </c>
      <c r="P226" s="141">
        <f t="shared" si="81"/>
        <v>0</v>
      </c>
      <c r="Q226" s="141">
        <f t="shared" si="81"/>
        <v>0</v>
      </c>
      <c r="R226" s="141">
        <f t="shared" si="81"/>
        <v>0</v>
      </c>
      <c r="S226" s="141">
        <f t="shared" si="81"/>
        <v>0</v>
      </c>
      <c r="T226" s="141">
        <f t="shared" si="81"/>
        <v>0</v>
      </c>
      <c r="U226" s="141">
        <f t="shared" si="81"/>
        <v>0</v>
      </c>
      <c r="V226" s="141">
        <f t="shared" si="81"/>
        <v>0</v>
      </c>
      <c r="W226" s="141">
        <f t="shared" si="81"/>
        <v>0</v>
      </c>
      <c r="X226" s="141">
        <f t="shared" si="81"/>
        <v>0</v>
      </c>
      <c r="Y226" s="141">
        <f t="shared" si="81"/>
        <v>0</v>
      </c>
      <c r="AA226" s="141">
        <f t="shared" si="79"/>
        <v>0</v>
      </c>
      <c r="AB226" s="141">
        <f t="shared" si="79"/>
        <v>0</v>
      </c>
      <c r="AC226" s="141">
        <f t="shared" si="79"/>
        <v>0</v>
      </c>
      <c r="AD226" s="141">
        <f t="shared" si="79"/>
        <v>0</v>
      </c>
      <c r="AE226" s="141">
        <f t="shared" si="79"/>
        <v>0</v>
      </c>
      <c r="AF226" s="141">
        <f t="shared" si="79"/>
        <v>0</v>
      </c>
      <c r="AG226" s="141">
        <f t="shared" si="79"/>
        <v>0</v>
      </c>
      <c r="AH226" s="141">
        <f t="shared" si="79"/>
        <v>0</v>
      </c>
      <c r="AI226" s="141">
        <f t="shared" si="79"/>
        <v>0</v>
      </c>
      <c r="AJ226" s="141">
        <f t="shared" si="79"/>
        <v>0</v>
      </c>
      <c r="AK226" s="141">
        <f t="shared" si="79"/>
        <v>0</v>
      </c>
      <c r="AL226" s="141">
        <f t="shared" si="79"/>
        <v>0</v>
      </c>
      <c r="AM226" s="141">
        <f t="shared" si="79"/>
        <v>0</v>
      </c>
      <c r="AN226" s="141">
        <f t="shared" si="79"/>
        <v>0</v>
      </c>
      <c r="AO226" s="141">
        <f t="shared" si="79"/>
        <v>0</v>
      </c>
      <c r="AP226" s="141">
        <f t="shared" si="77"/>
        <v>0</v>
      </c>
      <c r="AQ226" s="141">
        <f t="shared" si="77"/>
        <v>0</v>
      </c>
      <c r="AR226" s="141">
        <f t="shared" si="77"/>
        <v>0</v>
      </c>
      <c r="AS226" s="141">
        <f t="shared" si="77"/>
        <v>0</v>
      </c>
      <c r="AT226" s="141">
        <f t="shared" si="77"/>
        <v>0</v>
      </c>
      <c r="AU226" s="141">
        <f t="shared" si="77"/>
        <v>0</v>
      </c>
      <c r="AV226" s="141">
        <f t="shared" si="77"/>
        <v>0</v>
      </c>
      <c r="AW226" s="141">
        <f t="shared" si="77"/>
        <v>0</v>
      </c>
      <c r="AX226" s="141">
        <f t="shared" si="77"/>
        <v>0</v>
      </c>
      <c r="AY226" s="141">
        <f t="shared" si="75"/>
        <v>0</v>
      </c>
      <c r="AZ226" s="22" t="s">
        <v>181</v>
      </c>
    </row>
    <row r="227" spans="1:52">
      <c r="A227" s="141" t="s">
        <v>212</v>
      </c>
      <c r="B227" s="141">
        <f t="shared" si="81"/>
        <v>0</v>
      </c>
      <c r="C227" s="141">
        <f t="shared" si="81"/>
        <v>0</v>
      </c>
      <c r="D227" s="141">
        <f t="shared" si="81"/>
        <v>0</v>
      </c>
      <c r="E227" s="141">
        <f t="shared" si="81"/>
        <v>0</v>
      </c>
      <c r="F227" s="141">
        <f t="shared" si="81"/>
        <v>0</v>
      </c>
      <c r="G227" s="141">
        <f t="shared" si="81"/>
        <v>0</v>
      </c>
      <c r="H227" s="141">
        <f t="shared" si="81"/>
        <v>0</v>
      </c>
      <c r="I227" s="141">
        <f t="shared" si="81"/>
        <v>0</v>
      </c>
      <c r="J227" s="141">
        <f t="shared" si="81"/>
        <v>0</v>
      </c>
      <c r="K227" s="141">
        <f t="shared" si="81"/>
        <v>0</v>
      </c>
      <c r="L227" s="141">
        <f t="shared" si="81"/>
        <v>0</v>
      </c>
      <c r="M227" s="141">
        <f t="shared" si="81"/>
        <v>0</v>
      </c>
      <c r="N227" s="141">
        <f t="shared" si="81"/>
        <v>0</v>
      </c>
      <c r="O227" s="141">
        <f t="shared" si="81"/>
        <v>0</v>
      </c>
      <c r="P227" s="141">
        <f t="shared" si="81"/>
        <v>0</v>
      </c>
      <c r="Q227" s="141">
        <f t="shared" si="81"/>
        <v>0</v>
      </c>
      <c r="R227" s="141">
        <f t="shared" si="81"/>
        <v>0</v>
      </c>
      <c r="S227" s="141">
        <f t="shared" si="81"/>
        <v>0</v>
      </c>
      <c r="T227" s="141">
        <f t="shared" si="81"/>
        <v>0</v>
      </c>
      <c r="U227" s="141">
        <f t="shared" si="81"/>
        <v>0</v>
      </c>
      <c r="V227" s="141">
        <f t="shared" si="81"/>
        <v>0</v>
      </c>
      <c r="W227" s="141">
        <f t="shared" si="81"/>
        <v>0</v>
      </c>
      <c r="X227" s="141">
        <f t="shared" si="81"/>
        <v>0</v>
      </c>
      <c r="Y227" s="141">
        <f t="shared" si="81"/>
        <v>0</v>
      </c>
      <c r="AA227" s="141">
        <f t="shared" si="79"/>
        <v>0</v>
      </c>
      <c r="AB227" s="141">
        <f t="shared" si="79"/>
        <v>0</v>
      </c>
      <c r="AC227" s="141">
        <f t="shared" si="79"/>
        <v>0</v>
      </c>
      <c r="AD227" s="141">
        <f t="shared" si="79"/>
        <v>0</v>
      </c>
      <c r="AE227" s="141">
        <f t="shared" si="79"/>
        <v>0</v>
      </c>
      <c r="AF227" s="141">
        <f t="shared" si="79"/>
        <v>0</v>
      </c>
      <c r="AG227" s="141">
        <f t="shared" si="79"/>
        <v>0</v>
      </c>
      <c r="AH227" s="141">
        <f t="shared" si="79"/>
        <v>0</v>
      </c>
      <c r="AI227" s="141">
        <f t="shared" si="79"/>
        <v>0</v>
      </c>
      <c r="AJ227" s="141">
        <f t="shared" si="79"/>
        <v>0</v>
      </c>
      <c r="AK227" s="141">
        <f t="shared" si="79"/>
        <v>0</v>
      </c>
      <c r="AL227" s="141">
        <f t="shared" si="79"/>
        <v>0</v>
      </c>
      <c r="AM227" s="141">
        <f t="shared" si="79"/>
        <v>0</v>
      </c>
      <c r="AN227" s="141">
        <f t="shared" si="79"/>
        <v>0</v>
      </c>
      <c r="AO227" s="141">
        <f t="shared" si="79"/>
        <v>0</v>
      </c>
      <c r="AP227" s="141">
        <f t="shared" si="77"/>
        <v>0</v>
      </c>
      <c r="AQ227" s="141">
        <f t="shared" si="77"/>
        <v>0</v>
      </c>
      <c r="AR227" s="141">
        <f t="shared" si="77"/>
        <v>0</v>
      </c>
      <c r="AS227" s="141">
        <f t="shared" si="77"/>
        <v>0</v>
      </c>
      <c r="AT227" s="141">
        <f t="shared" si="77"/>
        <v>0</v>
      </c>
      <c r="AU227" s="141">
        <f t="shared" si="77"/>
        <v>0</v>
      </c>
      <c r="AV227" s="141">
        <f t="shared" si="77"/>
        <v>0</v>
      </c>
      <c r="AW227" s="141">
        <f t="shared" si="77"/>
        <v>0</v>
      </c>
      <c r="AX227" s="141">
        <f t="shared" si="77"/>
        <v>0</v>
      </c>
      <c r="AY227" s="141">
        <f t="shared" si="75"/>
        <v>0</v>
      </c>
      <c r="AZ227" s="22" t="s">
        <v>181</v>
      </c>
    </row>
    <row r="228" spans="1:52">
      <c r="A228" s="141" t="s">
        <v>213</v>
      </c>
      <c r="B228" s="141">
        <f t="shared" si="81"/>
        <v>0</v>
      </c>
      <c r="C228" s="141">
        <f t="shared" si="81"/>
        <v>0</v>
      </c>
      <c r="D228" s="141">
        <f t="shared" si="81"/>
        <v>0</v>
      </c>
      <c r="E228" s="141">
        <f t="shared" si="81"/>
        <v>0</v>
      </c>
      <c r="F228" s="141">
        <f t="shared" si="81"/>
        <v>0</v>
      </c>
      <c r="G228" s="141">
        <f t="shared" si="81"/>
        <v>0</v>
      </c>
      <c r="H228" s="141">
        <f t="shared" si="81"/>
        <v>0</v>
      </c>
      <c r="I228" s="141">
        <f t="shared" si="81"/>
        <v>0</v>
      </c>
      <c r="J228" s="141">
        <f t="shared" si="81"/>
        <v>0</v>
      </c>
      <c r="K228" s="141">
        <f t="shared" si="81"/>
        <v>0</v>
      </c>
      <c r="L228" s="141">
        <f t="shared" si="81"/>
        <v>0</v>
      </c>
      <c r="M228" s="141">
        <f t="shared" si="81"/>
        <v>0</v>
      </c>
      <c r="N228" s="141">
        <f t="shared" si="81"/>
        <v>0</v>
      </c>
      <c r="O228" s="141">
        <f t="shared" si="81"/>
        <v>0</v>
      </c>
      <c r="P228" s="141">
        <f t="shared" si="81"/>
        <v>0</v>
      </c>
      <c r="Q228" s="141">
        <f t="shared" si="81"/>
        <v>0</v>
      </c>
      <c r="R228" s="141">
        <f t="shared" si="81"/>
        <v>0</v>
      </c>
      <c r="S228" s="141">
        <f t="shared" si="81"/>
        <v>0</v>
      </c>
      <c r="T228" s="141">
        <f t="shared" si="81"/>
        <v>0</v>
      </c>
      <c r="U228" s="141">
        <f t="shared" si="81"/>
        <v>0</v>
      </c>
      <c r="V228" s="141">
        <f t="shared" si="81"/>
        <v>0</v>
      </c>
      <c r="W228" s="141">
        <f t="shared" si="81"/>
        <v>0</v>
      </c>
      <c r="X228" s="141">
        <f t="shared" si="81"/>
        <v>0</v>
      </c>
      <c r="Y228" s="141">
        <f t="shared" si="81"/>
        <v>0</v>
      </c>
      <c r="AA228" s="141">
        <f t="shared" si="79"/>
        <v>0</v>
      </c>
      <c r="AB228" s="141">
        <f t="shared" si="79"/>
        <v>0</v>
      </c>
      <c r="AC228" s="141">
        <f t="shared" si="79"/>
        <v>0</v>
      </c>
      <c r="AD228" s="141">
        <f t="shared" si="79"/>
        <v>0</v>
      </c>
      <c r="AE228" s="141">
        <f t="shared" si="79"/>
        <v>0</v>
      </c>
      <c r="AF228" s="141">
        <f t="shared" si="79"/>
        <v>0</v>
      </c>
      <c r="AG228" s="141">
        <f t="shared" si="79"/>
        <v>0</v>
      </c>
      <c r="AH228" s="141">
        <f t="shared" si="79"/>
        <v>0</v>
      </c>
      <c r="AI228" s="141">
        <f t="shared" si="79"/>
        <v>0</v>
      </c>
      <c r="AJ228" s="141">
        <f t="shared" si="79"/>
        <v>0</v>
      </c>
      <c r="AK228" s="141">
        <f t="shared" si="79"/>
        <v>0</v>
      </c>
      <c r="AL228" s="141">
        <f t="shared" si="79"/>
        <v>0</v>
      </c>
      <c r="AM228" s="141">
        <f t="shared" si="79"/>
        <v>0</v>
      </c>
      <c r="AN228" s="141">
        <f t="shared" si="79"/>
        <v>0</v>
      </c>
      <c r="AO228" s="141">
        <f t="shared" si="79"/>
        <v>0</v>
      </c>
      <c r="AP228" s="141">
        <f t="shared" si="77"/>
        <v>0</v>
      </c>
      <c r="AQ228" s="141">
        <f t="shared" si="77"/>
        <v>0</v>
      </c>
      <c r="AR228" s="141">
        <f t="shared" si="77"/>
        <v>0</v>
      </c>
      <c r="AS228" s="141">
        <f t="shared" si="77"/>
        <v>0</v>
      </c>
      <c r="AT228" s="141">
        <f t="shared" si="77"/>
        <v>0</v>
      </c>
      <c r="AU228" s="141">
        <f t="shared" si="77"/>
        <v>0</v>
      </c>
      <c r="AV228" s="141">
        <f t="shared" si="77"/>
        <v>0</v>
      </c>
      <c r="AW228" s="141">
        <f t="shared" si="77"/>
        <v>0</v>
      </c>
      <c r="AX228" s="141">
        <f t="shared" si="77"/>
        <v>0</v>
      </c>
      <c r="AY228" s="141">
        <f t="shared" si="75"/>
        <v>0</v>
      </c>
      <c r="AZ228" s="22" t="s">
        <v>181</v>
      </c>
    </row>
    <row r="229" spans="1:52">
      <c r="A229" s="141" t="s">
        <v>214</v>
      </c>
      <c r="B229" s="141">
        <f t="shared" si="81"/>
        <v>0</v>
      </c>
      <c r="C229" s="141">
        <f t="shared" si="81"/>
        <v>0</v>
      </c>
      <c r="D229" s="141">
        <f t="shared" si="81"/>
        <v>0</v>
      </c>
      <c r="E229" s="141">
        <f t="shared" si="81"/>
        <v>0</v>
      </c>
      <c r="F229" s="141">
        <f t="shared" si="81"/>
        <v>0</v>
      </c>
      <c r="G229" s="141">
        <f t="shared" si="81"/>
        <v>0</v>
      </c>
      <c r="H229" s="141">
        <f t="shared" si="81"/>
        <v>0</v>
      </c>
      <c r="I229" s="141">
        <f t="shared" si="81"/>
        <v>0</v>
      </c>
      <c r="J229" s="141">
        <f t="shared" si="81"/>
        <v>0</v>
      </c>
      <c r="K229" s="141">
        <f t="shared" si="81"/>
        <v>0</v>
      </c>
      <c r="L229" s="141">
        <f t="shared" si="81"/>
        <v>0</v>
      </c>
      <c r="M229" s="141">
        <f t="shared" si="81"/>
        <v>0</v>
      </c>
      <c r="N229" s="141">
        <f t="shared" si="81"/>
        <v>0</v>
      </c>
      <c r="O229" s="141">
        <f t="shared" si="81"/>
        <v>0</v>
      </c>
      <c r="P229" s="141">
        <f t="shared" si="81"/>
        <v>0</v>
      </c>
      <c r="Q229" s="141">
        <f t="shared" si="81"/>
        <v>0</v>
      </c>
      <c r="R229" s="141">
        <f t="shared" si="81"/>
        <v>0</v>
      </c>
      <c r="S229" s="141">
        <f t="shared" si="81"/>
        <v>0</v>
      </c>
      <c r="T229" s="141">
        <f t="shared" si="81"/>
        <v>0</v>
      </c>
      <c r="U229" s="141">
        <f t="shared" si="81"/>
        <v>0</v>
      </c>
      <c r="V229" s="141">
        <f t="shared" si="81"/>
        <v>0</v>
      </c>
      <c r="W229" s="141">
        <f t="shared" si="81"/>
        <v>0</v>
      </c>
      <c r="X229" s="141">
        <f t="shared" si="81"/>
        <v>0</v>
      </c>
      <c r="Y229" s="141">
        <f t="shared" si="81"/>
        <v>0</v>
      </c>
      <c r="AA229" s="141">
        <f t="shared" si="79"/>
        <v>0</v>
      </c>
      <c r="AB229" s="141">
        <f t="shared" si="79"/>
        <v>0</v>
      </c>
      <c r="AC229" s="141">
        <f t="shared" si="79"/>
        <v>0</v>
      </c>
      <c r="AD229" s="141">
        <f t="shared" si="79"/>
        <v>0</v>
      </c>
      <c r="AE229" s="141">
        <f t="shared" si="79"/>
        <v>0</v>
      </c>
      <c r="AF229" s="141">
        <f t="shared" si="79"/>
        <v>0</v>
      </c>
      <c r="AG229" s="141">
        <f t="shared" si="79"/>
        <v>0</v>
      </c>
      <c r="AH229" s="141">
        <f t="shared" si="79"/>
        <v>0</v>
      </c>
      <c r="AI229" s="141">
        <f t="shared" si="79"/>
        <v>0</v>
      </c>
      <c r="AJ229" s="141">
        <f t="shared" si="79"/>
        <v>0</v>
      </c>
      <c r="AK229" s="141">
        <f t="shared" si="79"/>
        <v>0</v>
      </c>
      <c r="AL229" s="141">
        <f t="shared" si="79"/>
        <v>0</v>
      </c>
      <c r="AM229" s="141">
        <f t="shared" si="79"/>
        <v>0</v>
      </c>
      <c r="AN229" s="141">
        <f t="shared" si="79"/>
        <v>0</v>
      </c>
      <c r="AO229" s="141">
        <f t="shared" si="79"/>
        <v>0</v>
      </c>
      <c r="AP229" s="141">
        <f t="shared" si="79"/>
        <v>0</v>
      </c>
      <c r="AQ229" s="141">
        <f t="shared" ref="AQ229:AX233" si="82">IF(R229=0,0,R229/AQ31)</f>
        <v>0</v>
      </c>
      <c r="AR229" s="141">
        <f t="shared" si="82"/>
        <v>0</v>
      </c>
      <c r="AS229" s="141">
        <f t="shared" si="82"/>
        <v>0</v>
      </c>
      <c r="AT229" s="141">
        <f t="shared" si="82"/>
        <v>0</v>
      </c>
      <c r="AU229" s="141">
        <f t="shared" si="82"/>
        <v>0</v>
      </c>
      <c r="AV229" s="141">
        <f t="shared" si="82"/>
        <v>0</v>
      </c>
      <c r="AW229" s="141">
        <f t="shared" si="82"/>
        <v>0</v>
      </c>
      <c r="AX229" s="141">
        <f t="shared" si="82"/>
        <v>0</v>
      </c>
      <c r="AY229" s="141">
        <f t="shared" si="75"/>
        <v>0</v>
      </c>
      <c r="AZ229" s="22" t="s">
        <v>181</v>
      </c>
    </row>
    <row r="230" spans="1:52">
      <c r="A230" s="141" t="s">
        <v>215</v>
      </c>
      <c r="B230" s="141">
        <f t="shared" si="81"/>
        <v>0</v>
      </c>
      <c r="C230" s="141">
        <f t="shared" si="81"/>
        <v>0</v>
      </c>
      <c r="D230" s="141">
        <f t="shared" si="81"/>
        <v>0</v>
      </c>
      <c r="E230" s="141">
        <f t="shared" si="81"/>
        <v>0</v>
      </c>
      <c r="F230" s="141">
        <f t="shared" si="81"/>
        <v>0</v>
      </c>
      <c r="G230" s="141">
        <f t="shared" si="81"/>
        <v>0</v>
      </c>
      <c r="H230" s="141">
        <f t="shared" si="81"/>
        <v>0</v>
      </c>
      <c r="I230" s="141">
        <f t="shared" si="81"/>
        <v>0</v>
      </c>
      <c r="J230" s="141">
        <f t="shared" si="81"/>
        <v>0</v>
      </c>
      <c r="K230" s="141">
        <f t="shared" si="81"/>
        <v>0</v>
      </c>
      <c r="L230" s="141">
        <f t="shared" si="81"/>
        <v>0</v>
      </c>
      <c r="M230" s="141">
        <f t="shared" si="81"/>
        <v>0</v>
      </c>
      <c r="N230" s="141">
        <f t="shared" si="81"/>
        <v>0</v>
      </c>
      <c r="O230" s="141">
        <f t="shared" si="81"/>
        <v>0</v>
      </c>
      <c r="P230" s="141">
        <f t="shared" si="81"/>
        <v>0</v>
      </c>
      <c r="Q230" s="141">
        <f t="shared" si="81"/>
        <v>0</v>
      </c>
      <c r="R230" s="141">
        <f t="shared" si="81"/>
        <v>0</v>
      </c>
      <c r="S230" s="141">
        <f t="shared" si="81"/>
        <v>0</v>
      </c>
      <c r="T230" s="141">
        <f t="shared" si="81"/>
        <v>0</v>
      </c>
      <c r="U230" s="141">
        <f t="shared" si="81"/>
        <v>0</v>
      </c>
      <c r="V230" s="141">
        <f t="shared" si="81"/>
        <v>0</v>
      </c>
      <c r="W230" s="141">
        <f t="shared" si="81"/>
        <v>0</v>
      </c>
      <c r="X230" s="141">
        <f t="shared" si="81"/>
        <v>0</v>
      </c>
      <c r="Y230" s="141">
        <f t="shared" si="81"/>
        <v>0</v>
      </c>
      <c r="AA230" s="141">
        <f t="shared" ref="AA230:AP233" si="83">IF(B230=0,0,B230/AA32)</f>
        <v>0</v>
      </c>
      <c r="AB230" s="141">
        <f t="shared" si="83"/>
        <v>0</v>
      </c>
      <c r="AC230" s="141">
        <f t="shared" si="83"/>
        <v>0</v>
      </c>
      <c r="AD230" s="141">
        <f t="shared" si="83"/>
        <v>0</v>
      </c>
      <c r="AE230" s="141">
        <f t="shared" si="83"/>
        <v>0</v>
      </c>
      <c r="AF230" s="141">
        <f t="shared" si="83"/>
        <v>0</v>
      </c>
      <c r="AG230" s="141">
        <f t="shared" si="83"/>
        <v>0</v>
      </c>
      <c r="AH230" s="141">
        <f t="shared" si="83"/>
        <v>0</v>
      </c>
      <c r="AI230" s="141">
        <f t="shared" si="83"/>
        <v>0</v>
      </c>
      <c r="AJ230" s="141">
        <f t="shared" si="83"/>
        <v>0</v>
      </c>
      <c r="AK230" s="141">
        <f t="shared" si="83"/>
        <v>0</v>
      </c>
      <c r="AL230" s="141">
        <f t="shared" si="83"/>
        <v>0</v>
      </c>
      <c r="AM230" s="141">
        <f t="shared" si="83"/>
        <v>0</v>
      </c>
      <c r="AN230" s="141">
        <f t="shared" si="83"/>
        <v>0</v>
      </c>
      <c r="AO230" s="141">
        <f t="shared" si="83"/>
        <v>0</v>
      </c>
      <c r="AP230" s="141">
        <f t="shared" si="83"/>
        <v>0</v>
      </c>
      <c r="AQ230" s="141">
        <f t="shared" si="82"/>
        <v>0</v>
      </c>
      <c r="AR230" s="141">
        <f t="shared" si="82"/>
        <v>0</v>
      </c>
      <c r="AS230" s="141">
        <f t="shared" si="82"/>
        <v>0</v>
      </c>
      <c r="AT230" s="141">
        <f t="shared" si="82"/>
        <v>0</v>
      </c>
      <c r="AU230" s="141">
        <f t="shared" si="82"/>
        <v>0</v>
      </c>
      <c r="AV230" s="141">
        <f t="shared" si="82"/>
        <v>0</v>
      </c>
      <c r="AW230" s="141">
        <f t="shared" si="82"/>
        <v>0</v>
      </c>
      <c r="AX230" s="141">
        <f t="shared" si="82"/>
        <v>0</v>
      </c>
      <c r="AY230" s="141">
        <f t="shared" si="75"/>
        <v>0</v>
      </c>
      <c r="AZ230" s="22" t="s">
        <v>181</v>
      </c>
    </row>
    <row r="231" spans="1:52">
      <c r="A231" s="141" t="s">
        <v>216</v>
      </c>
      <c r="B231" s="141">
        <f t="shared" si="81"/>
        <v>0</v>
      </c>
      <c r="C231" s="141">
        <f t="shared" si="81"/>
        <v>0</v>
      </c>
      <c r="D231" s="141">
        <f t="shared" si="81"/>
        <v>0</v>
      </c>
      <c r="E231" s="141">
        <f t="shared" si="81"/>
        <v>0</v>
      </c>
      <c r="F231" s="141">
        <f t="shared" si="81"/>
        <v>0</v>
      </c>
      <c r="G231" s="141">
        <f t="shared" si="81"/>
        <v>0</v>
      </c>
      <c r="H231" s="141">
        <f t="shared" si="81"/>
        <v>0</v>
      </c>
      <c r="I231" s="141">
        <f t="shared" si="81"/>
        <v>0</v>
      </c>
      <c r="J231" s="141">
        <f t="shared" si="81"/>
        <v>0</v>
      </c>
      <c r="K231" s="141">
        <f t="shared" si="81"/>
        <v>0</v>
      </c>
      <c r="L231" s="141">
        <f t="shared" si="81"/>
        <v>0</v>
      </c>
      <c r="M231" s="141">
        <f t="shared" si="81"/>
        <v>0</v>
      </c>
      <c r="N231" s="141">
        <f t="shared" si="81"/>
        <v>0</v>
      </c>
      <c r="O231" s="141">
        <f t="shared" si="81"/>
        <v>0</v>
      </c>
      <c r="P231" s="141">
        <f t="shared" si="81"/>
        <v>0</v>
      </c>
      <c r="Q231" s="141">
        <f t="shared" si="81"/>
        <v>0</v>
      </c>
      <c r="R231" s="141">
        <f t="shared" si="81"/>
        <v>0</v>
      </c>
      <c r="S231" s="141">
        <f t="shared" si="81"/>
        <v>0</v>
      </c>
      <c r="T231" s="141">
        <f t="shared" si="81"/>
        <v>0</v>
      </c>
      <c r="U231" s="141">
        <f t="shared" si="81"/>
        <v>0</v>
      </c>
      <c r="V231" s="141">
        <f t="shared" si="81"/>
        <v>0</v>
      </c>
      <c r="W231" s="141">
        <f t="shared" si="81"/>
        <v>0</v>
      </c>
      <c r="X231" s="141">
        <f t="shared" si="81"/>
        <v>0</v>
      </c>
      <c r="Y231" s="141">
        <f t="shared" si="81"/>
        <v>0</v>
      </c>
      <c r="AA231" s="141">
        <f t="shared" si="83"/>
        <v>0</v>
      </c>
      <c r="AB231" s="141">
        <f t="shared" si="83"/>
        <v>0</v>
      </c>
      <c r="AC231" s="141">
        <f t="shared" si="83"/>
        <v>0</v>
      </c>
      <c r="AD231" s="141">
        <f t="shared" si="83"/>
        <v>0</v>
      </c>
      <c r="AE231" s="141">
        <f t="shared" si="83"/>
        <v>0</v>
      </c>
      <c r="AF231" s="141">
        <f t="shared" si="83"/>
        <v>0</v>
      </c>
      <c r="AG231" s="141">
        <f t="shared" si="83"/>
        <v>0</v>
      </c>
      <c r="AH231" s="141">
        <f t="shared" si="83"/>
        <v>0</v>
      </c>
      <c r="AI231" s="141">
        <f t="shared" si="83"/>
        <v>0</v>
      </c>
      <c r="AJ231" s="141">
        <f t="shared" si="83"/>
        <v>0</v>
      </c>
      <c r="AK231" s="141">
        <f t="shared" si="83"/>
        <v>0</v>
      </c>
      <c r="AL231" s="141">
        <f t="shared" si="83"/>
        <v>0</v>
      </c>
      <c r="AM231" s="141">
        <f t="shared" si="83"/>
        <v>0</v>
      </c>
      <c r="AN231" s="141">
        <f t="shared" si="83"/>
        <v>0</v>
      </c>
      <c r="AO231" s="141">
        <f t="shared" si="83"/>
        <v>0</v>
      </c>
      <c r="AP231" s="141">
        <f t="shared" si="83"/>
        <v>0</v>
      </c>
      <c r="AQ231" s="141">
        <f t="shared" si="82"/>
        <v>0</v>
      </c>
      <c r="AR231" s="141">
        <f t="shared" si="82"/>
        <v>0</v>
      </c>
      <c r="AS231" s="141">
        <f t="shared" si="82"/>
        <v>0</v>
      </c>
      <c r="AT231" s="141">
        <f t="shared" si="82"/>
        <v>0</v>
      </c>
      <c r="AU231" s="141">
        <f t="shared" si="82"/>
        <v>0</v>
      </c>
      <c r="AV231" s="141">
        <f t="shared" si="82"/>
        <v>0</v>
      </c>
      <c r="AW231" s="141">
        <f t="shared" si="82"/>
        <v>0</v>
      </c>
      <c r="AX231" s="141">
        <f t="shared" si="82"/>
        <v>0</v>
      </c>
      <c r="AY231" s="141">
        <f t="shared" si="75"/>
        <v>0</v>
      </c>
      <c r="AZ231" s="22" t="s">
        <v>181</v>
      </c>
    </row>
    <row r="232" spans="1:52">
      <c r="A232" s="141" t="s">
        <v>217</v>
      </c>
      <c r="B232" s="141">
        <f t="shared" si="81"/>
        <v>0</v>
      </c>
      <c r="C232" s="141">
        <f t="shared" si="81"/>
        <v>0</v>
      </c>
      <c r="D232" s="141">
        <f t="shared" si="81"/>
        <v>0</v>
      </c>
      <c r="E232" s="141">
        <f t="shared" si="81"/>
        <v>0</v>
      </c>
      <c r="F232" s="141">
        <f t="shared" si="81"/>
        <v>0</v>
      </c>
      <c r="G232" s="141">
        <f t="shared" si="81"/>
        <v>0</v>
      </c>
      <c r="H232" s="141">
        <f t="shared" si="81"/>
        <v>0</v>
      </c>
      <c r="I232" s="141">
        <f t="shared" si="81"/>
        <v>0</v>
      </c>
      <c r="J232" s="141">
        <f t="shared" si="81"/>
        <v>0</v>
      </c>
      <c r="K232" s="141">
        <f t="shared" si="81"/>
        <v>0</v>
      </c>
      <c r="L232" s="141">
        <f t="shared" si="81"/>
        <v>0</v>
      </c>
      <c r="M232" s="141">
        <f t="shared" si="81"/>
        <v>0</v>
      </c>
      <c r="N232" s="141">
        <f t="shared" si="81"/>
        <v>0</v>
      </c>
      <c r="O232" s="141">
        <f t="shared" si="81"/>
        <v>0</v>
      </c>
      <c r="P232" s="141">
        <f t="shared" si="81"/>
        <v>0</v>
      </c>
      <c r="Q232" s="141">
        <f t="shared" si="81"/>
        <v>0</v>
      </c>
      <c r="R232" s="141">
        <f t="shared" si="81"/>
        <v>0</v>
      </c>
      <c r="S232" s="141">
        <f t="shared" si="81"/>
        <v>0</v>
      </c>
      <c r="T232" s="141">
        <f t="shared" si="81"/>
        <v>0</v>
      </c>
      <c r="U232" s="141">
        <f t="shared" si="81"/>
        <v>0</v>
      </c>
      <c r="V232" s="141">
        <f t="shared" si="81"/>
        <v>0</v>
      </c>
      <c r="W232" s="141">
        <f t="shared" si="81"/>
        <v>0</v>
      </c>
      <c r="X232" s="141">
        <f t="shared" si="81"/>
        <v>0</v>
      </c>
      <c r="Y232" s="141">
        <f t="shared" si="81"/>
        <v>0</v>
      </c>
      <c r="AA232" s="141">
        <f t="shared" si="83"/>
        <v>0</v>
      </c>
      <c r="AB232" s="141">
        <f t="shared" si="83"/>
        <v>0</v>
      </c>
      <c r="AC232" s="141">
        <f t="shared" si="83"/>
        <v>0</v>
      </c>
      <c r="AD232" s="141">
        <f t="shared" si="83"/>
        <v>0</v>
      </c>
      <c r="AE232" s="141">
        <f t="shared" si="83"/>
        <v>0</v>
      </c>
      <c r="AF232" s="141">
        <f t="shared" si="83"/>
        <v>0</v>
      </c>
      <c r="AG232" s="141">
        <f t="shared" si="83"/>
        <v>0</v>
      </c>
      <c r="AH232" s="141">
        <f t="shared" si="83"/>
        <v>0</v>
      </c>
      <c r="AI232" s="141">
        <f t="shared" si="83"/>
        <v>0</v>
      </c>
      <c r="AJ232" s="141">
        <f t="shared" si="83"/>
        <v>0</v>
      </c>
      <c r="AK232" s="141">
        <f t="shared" si="83"/>
        <v>0</v>
      </c>
      <c r="AL232" s="141">
        <f t="shared" si="83"/>
        <v>0</v>
      </c>
      <c r="AM232" s="141">
        <f t="shared" si="83"/>
        <v>0</v>
      </c>
      <c r="AN232" s="141">
        <f t="shared" si="83"/>
        <v>0</v>
      </c>
      <c r="AO232" s="141">
        <f t="shared" si="83"/>
        <v>0</v>
      </c>
      <c r="AP232" s="141">
        <f t="shared" si="83"/>
        <v>0</v>
      </c>
      <c r="AQ232" s="141">
        <f t="shared" si="82"/>
        <v>0</v>
      </c>
      <c r="AR232" s="141">
        <f t="shared" si="82"/>
        <v>0</v>
      </c>
      <c r="AS232" s="141">
        <f t="shared" si="82"/>
        <v>0</v>
      </c>
      <c r="AT232" s="141">
        <f t="shared" si="82"/>
        <v>0</v>
      </c>
      <c r="AU232" s="141">
        <f t="shared" si="82"/>
        <v>0</v>
      </c>
      <c r="AV232" s="141">
        <f t="shared" si="82"/>
        <v>0</v>
      </c>
      <c r="AW232" s="141">
        <f t="shared" si="82"/>
        <v>0</v>
      </c>
      <c r="AX232" s="141">
        <f t="shared" si="82"/>
        <v>0</v>
      </c>
      <c r="AY232" s="141">
        <f t="shared" si="75"/>
        <v>0</v>
      </c>
      <c r="AZ232" s="22" t="s">
        <v>181</v>
      </c>
    </row>
    <row r="233" spans="1:52">
      <c r="A233" s="141" t="s">
        <v>218</v>
      </c>
      <c r="B233" s="141">
        <f t="shared" si="81"/>
        <v>0</v>
      </c>
      <c r="C233" s="141">
        <f t="shared" si="81"/>
        <v>0</v>
      </c>
      <c r="D233" s="141">
        <f t="shared" si="81"/>
        <v>0</v>
      </c>
      <c r="E233" s="141">
        <f t="shared" si="81"/>
        <v>0</v>
      </c>
      <c r="F233" s="141">
        <f t="shared" si="81"/>
        <v>0</v>
      </c>
      <c r="G233" s="141">
        <f t="shared" si="81"/>
        <v>0</v>
      </c>
      <c r="H233" s="141">
        <f t="shared" si="81"/>
        <v>0</v>
      </c>
      <c r="I233" s="141">
        <f t="shared" si="81"/>
        <v>0</v>
      </c>
      <c r="J233" s="141">
        <f t="shared" si="81"/>
        <v>0</v>
      </c>
      <c r="K233" s="141">
        <f t="shared" si="81"/>
        <v>0</v>
      </c>
      <c r="L233" s="141">
        <f t="shared" si="81"/>
        <v>0</v>
      </c>
      <c r="M233" s="141">
        <f t="shared" si="81"/>
        <v>0</v>
      </c>
      <c r="N233" s="141">
        <f t="shared" si="81"/>
        <v>0</v>
      </c>
      <c r="O233" s="141">
        <f t="shared" si="81"/>
        <v>0</v>
      </c>
      <c r="P233" s="141">
        <f t="shared" si="81"/>
        <v>0</v>
      </c>
      <c r="Q233" s="141">
        <f t="shared" si="81"/>
        <v>0</v>
      </c>
      <c r="R233" s="141">
        <f t="shared" si="81"/>
        <v>0</v>
      </c>
      <c r="S233" s="141">
        <f t="shared" si="81"/>
        <v>0</v>
      </c>
      <c r="T233" s="141">
        <f t="shared" si="81"/>
        <v>0</v>
      </c>
      <c r="U233" s="141">
        <f t="shared" si="81"/>
        <v>0</v>
      </c>
      <c r="V233" s="141">
        <f t="shared" si="81"/>
        <v>0</v>
      </c>
      <c r="W233" s="141">
        <f t="shared" si="81"/>
        <v>0</v>
      </c>
      <c r="X233" s="141">
        <f t="shared" si="81"/>
        <v>0</v>
      </c>
      <c r="Y233" s="141">
        <f t="shared" si="81"/>
        <v>0</v>
      </c>
      <c r="AA233" s="141">
        <f t="shared" si="83"/>
        <v>0</v>
      </c>
      <c r="AB233" s="141">
        <f t="shared" si="83"/>
        <v>0</v>
      </c>
      <c r="AC233" s="141">
        <f t="shared" si="83"/>
        <v>0</v>
      </c>
      <c r="AD233" s="141">
        <f t="shared" si="83"/>
        <v>0</v>
      </c>
      <c r="AE233" s="141">
        <f t="shared" si="83"/>
        <v>0</v>
      </c>
      <c r="AF233" s="141">
        <f t="shared" si="83"/>
        <v>0</v>
      </c>
      <c r="AG233" s="141">
        <f t="shared" si="83"/>
        <v>0</v>
      </c>
      <c r="AH233" s="141">
        <f t="shared" si="83"/>
        <v>0</v>
      </c>
      <c r="AI233" s="141">
        <f t="shared" si="83"/>
        <v>0</v>
      </c>
      <c r="AJ233" s="141">
        <f t="shared" si="83"/>
        <v>0</v>
      </c>
      <c r="AK233" s="141">
        <f t="shared" si="83"/>
        <v>0</v>
      </c>
      <c r="AL233" s="141">
        <f t="shared" si="83"/>
        <v>0</v>
      </c>
      <c r="AM233" s="141">
        <f t="shared" si="83"/>
        <v>0</v>
      </c>
      <c r="AN233" s="141">
        <f t="shared" si="83"/>
        <v>0</v>
      </c>
      <c r="AO233" s="141">
        <f t="shared" si="83"/>
        <v>0</v>
      </c>
      <c r="AP233" s="141">
        <f t="shared" si="83"/>
        <v>0</v>
      </c>
      <c r="AQ233" s="141">
        <f t="shared" si="82"/>
        <v>0</v>
      </c>
      <c r="AR233" s="141">
        <f t="shared" si="82"/>
        <v>0</v>
      </c>
      <c r="AS233" s="141">
        <f t="shared" si="82"/>
        <v>0</v>
      </c>
      <c r="AT233" s="141">
        <f t="shared" si="82"/>
        <v>0</v>
      </c>
      <c r="AU233" s="141">
        <f t="shared" si="82"/>
        <v>0</v>
      </c>
      <c r="AV233" s="141">
        <f t="shared" si="82"/>
        <v>0</v>
      </c>
      <c r="AW233" s="141">
        <f t="shared" si="82"/>
        <v>0</v>
      </c>
      <c r="AX233" s="141">
        <f t="shared" si="82"/>
        <v>0</v>
      </c>
      <c r="AY233" s="141">
        <f t="shared" si="75"/>
        <v>0</v>
      </c>
      <c r="AZ233" s="22" t="s">
        <v>181</v>
      </c>
    </row>
    <row r="235" spans="1:52">
      <c r="A235" s="158" t="s">
        <v>182</v>
      </c>
    </row>
    <row r="236" spans="1:52">
      <c r="A236" s="141" t="s">
        <v>188</v>
      </c>
      <c r="B236" s="141">
        <f t="shared" ref="B236:Y246" si="84">IF(IFERROR(FIND($A$235,B5,1),0)=0,0,1)</f>
        <v>0</v>
      </c>
      <c r="C236" s="141">
        <f t="shared" si="84"/>
        <v>0</v>
      </c>
      <c r="D236" s="141">
        <f t="shared" si="84"/>
        <v>0</v>
      </c>
      <c r="E236" s="141">
        <f t="shared" si="84"/>
        <v>0</v>
      </c>
      <c r="F236" s="141">
        <f t="shared" si="84"/>
        <v>0</v>
      </c>
      <c r="G236" s="141">
        <f t="shared" si="84"/>
        <v>0</v>
      </c>
      <c r="H236" s="141">
        <f t="shared" si="84"/>
        <v>0</v>
      </c>
      <c r="I236" s="141">
        <f t="shared" si="84"/>
        <v>0</v>
      </c>
      <c r="J236" s="141">
        <f t="shared" si="84"/>
        <v>0</v>
      </c>
      <c r="K236" s="141">
        <f t="shared" si="84"/>
        <v>0</v>
      </c>
      <c r="L236" s="141">
        <f t="shared" si="84"/>
        <v>0</v>
      </c>
      <c r="M236" s="141">
        <f t="shared" si="84"/>
        <v>0</v>
      </c>
      <c r="N236" s="141">
        <f t="shared" si="84"/>
        <v>0</v>
      </c>
      <c r="O236" s="141">
        <f t="shared" si="84"/>
        <v>0</v>
      </c>
      <c r="P236" s="141">
        <f t="shared" si="84"/>
        <v>0</v>
      </c>
      <c r="Q236" s="141">
        <f t="shared" si="84"/>
        <v>0</v>
      </c>
      <c r="R236" s="141">
        <f t="shared" si="84"/>
        <v>0</v>
      </c>
      <c r="S236" s="141">
        <f t="shared" si="84"/>
        <v>0</v>
      </c>
      <c r="T236" s="141">
        <f t="shared" si="84"/>
        <v>0</v>
      </c>
      <c r="U236" s="141">
        <f t="shared" si="84"/>
        <v>0</v>
      </c>
      <c r="V236" s="141">
        <f t="shared" si="84"/>
        <v>0</v>
      </c>
      <c r="W236" s="141">
        <f t="shared" si="84"/>
        <v>0</v>
      </c>
      <c r="X236" s="141">
        <f t="shared" si="84"/>
        <v>0</v>
      </c>
      <c r="Y236" s="141">
        <f t="shared" si="84"/>
        <v>0</v>
      </c>
      <c r="AA236" s="141">
        <f t="shared" ref="AA236:AX246" si="85">IF(B236=0,0,B236/AA5)</f>
        <v>0</v>
      </c>
      <c r="AB236" s="141">
        <f t="shared" si="85"/>
        <v>0</v>
      </c>
      <c r="AC236" s="141">
        <f t="shared" si="85"/>
        <v>0</v>
      </c>
      <c r="AD236" s="141">
        <f t="shared" si="85"/>
        <v>0</v>
      </c>
      <c r="AE236" s="141">
        <f t="shared" si="85"/>
        <v>0</v>
      </c>
      <c r="AF236" s="141">
        <f t="shared" si="85"/>
        <v>0</v>
      </c>
      <c r="AG236" s="141">
        <f t="shared" si="85"/>
        <v>0</v>
      </c>
      <c r="AH236" s="141">
        <f t="shared" si="85"/>
        <v>0</v>
      </c>
      <c r="AI236" s="141">
        <f t="shared" si="85"/>
        <v>0</v>
      </c>
      <c r="AJ236" s="141">
        <f t="shared" si="85"/>
        <v>0</v>
      </c>
      <c r="AK236" s="141">
        <f t="shared" si="85"/>
        <v>0</v>
      </c>
      <c r="AL236" s="141">
        <f t="shared" si="85"/>
        <v>0</v>
      </c>
      <c r="AM236" s="141">
        <f t="shared" si="85"/>
        <v>0</v>
      </c>
      <c r="AN236" s="141">
        <f t="shared" si="85"/>
        <v>0</v>
      </c>
      <c r="AO236" s="141">
        <f t="shared" si="85"/>
        <v>0</v>
      </c>
      <c r="AP236" s="141">
        <f t="shared" si="85"/>
        <v>0</v>
      </c>
      <c r="AQ236" s="141">
        <f t="shared" si="85"/>
        <v>0</v>
      </c>
      <c r="AR236" s="141">
        <f t="shared" si="85"/>
        <v>0</v>
      </c>
      <c r="AS236" s="141">
        <f t="shared" si="85"/>
        <v>0</v>
      </c>
      <c r="AT236" s="141">
        <f t="shared" si="85"/>
        <v>0</v>
      </c>
      <c r="AU236" s="141">
        <f t="shared" si="85"/>
        <v>0</v>
      </c>
      <c r="AV236" s="141">
        <f t="shared" si="85"/>
        <v>0</v>
      </c>
      <c r="AW236" s="141">
        <f t="shared" si="85"/>
        <v>0</v>
      </c>
      <c r="AX236" s="141">
        <f t="shared" si="85"/>
        <v>0</v>
      </c>
      <c r="AY236" s="141">
        <f t="shared" ref="AY236:AY266" si="86">SUM(AA236:AX236)</f>
        <v>0</v>
      </c>
      <c r="AZ236" s="22" t="s">
        <v>182</v>
      </c>
    </row>
    <row r="237" spans="1:52">
      <c r="A237" s="141" t="s">
        <v>189</v>
      </c>
      <c r="B237" s="141">
        <f t="shared" si="84"/>
        <v>0</v>
      </c>
      <c r="C237" s="141">
        <f t="shared" si="84"/>
        <v>0</v>
      </c>
      <c r="D237" s="141">
        <f t="shared" si="84"/>
        <v>0</v>
      </c>
      <c r="E237" s="141">
        <f t="shared" si="84"/>
        <v>0</v>
      </c>
      <c r="F237" s="141">
        <f t="shared" si="84"/>
        <v>0</v>
      </c>
      <c r="G237" s="141">
        <f t="shared" si="84"/>
        <v>0</v>
      </c>
      <c r="H237" s="141">
        <f t="shared" si="84"/>
        <v>0</v>
      </c>
      <c r="I237" s="141">
        <f t="shared" si="84"/>
        <v>0</v>
      </c>
      <c r="J237" s="141">
        <f t="shared" si="84"/>
        <v>0</v>
      </c>
      <c r="K237" s="141">
        <f t="shared" si="84"/>
        <v>0</v>
      </c>
      <c r="L237" s="141">
        <f t="shared" si="84"/>
        <v>0</v>
      </c>
      <c r="M237" s="141">
        <f t="shared" si="84"/>
        <v>0</v>
      </c>
      <c r="N237" s="141">
        <f t="shared" si="84"/>
        <v>0</v>
      </c>
      <c r="O237" s="141">
        <f t="shared" si="84"/>
        <v>0</v>
      </c>
      <c r="P237" s="141">
        <f t="shared" si="84"/>
        <v>0</v>
      </c>
      <c r="Q237" s="141">
        <f t="shared" si="84"/>
        <v>0</v>
      </c>
      <c r="R237" s="141">
        <f t="shared" si="84"/>
        <v>0</v>
      </c>
      <c r="S237" s="141">
        <f t="shared" si="84"/>
        <v>0</v>
      </c>
      <c r="T237" s="141">
        <f t="shared" si="84"/>
        <v>0</v>
      </c>
      <c r="U237" s="141">
        <f t="shared" si="84"/>
        <v>0</v>
      </c>
      <c r="V237" s="141">
        <f t="shared" si="84"/>
        <v>0</v>
      </c>
      <c r="W237" s="141">
        <f t="shared" si="84"/>
        <v>0</v>
      </c>
      <c r="X237" s="141">
        <f t="shared" si="84"/>
        <v>0</v>
      </c>
      <c r="Y237" s="141">
        <f t="shared" si="84"/>
        <v>0</v>
      </c>
      <c r="AA237" s="141">
        <f t="shared" si="85"/>
        <v>0</v>
      </c>
      <c r="AB237" s="141">
        <f t="shared" si="85"/>
        <v>0</v>
      </c>
      <c r="AC237" s="141">
        <f t="shared" si="85"/>
        <v>0</v>
      </c>
      <c r="AD237" s="141">
        <f t="shared" si="85"/>
        <v>0</v>
      </c>
      <c r="AE237" s="141">
        <f t="shared" si="85"/>
        <v>0</v>
      </c>
      <c r="AF237" s="141">
        <f t="shared" si="85"/>
        <v>0</v>
      </c>
      <c r="AG237" s="141">
        <f t="shared" si="85"/>
        <v>0</v>
      </c>
      <c r="AH237" s="141">
        <f t="shared" si="85"/>
        <v>0</v>
      </c>
      <c r="AI237" s="141">
        <f t="shared" si="85"/>
        <v>0</v>
      </c>
      <c r="AJ237" s="141">
        <f t="shared" si="85"/>
        <v>0</v>
      </c>
      <c r="AK237" s="141">
        <f t="shared" si="85"/>
        <v>0</v>
      </c>
      <c r="AL237" s="141">
        <f t="shared" si="85"/>
        <v>0</v>
      </c>
      <c r="AM237" s="141">
        <f t="shared" si="85"/>
        <v>0</v>
      </c>
      <c r="AN237" s="141">
        <f t="shared" si="85"/>
        <v>0</v>
      </c>
      <c r="AO237" s="141">
        <f t="shared" si="85"/>
        <v>0</v>
      </c>
      <c r="AP237" s="141">
        <f t="shared" si="85"/>
        <v>0</v>
      </c>
      <c r="AQ237" s="141">
        <f t="shared" si="85"/>
        <v>0</v>
      </c>
      <c r="AR237" s="141">
        <f t="shared" si="85"/>
        <v>0</v>
      </c>
      <c r="AS237" s="141">
        <f t="shared" si="85"/>
        <v>0</v>
      </c>
      <c r="AT237" s="141">
        <f t="shared" si="85"/>
        <v>0</v>
      </c>
      <c r="AU237" s="141">
        <f t="shared" si="85"/>
        <v>0</v>
      </c>
      <c r="AV237" s="141">
        <f t="shared" si="85"/>
        <v>0</v>
      </c>
      <c r="AW237" s="141">
        <f t="shared" si="85"/>
        <v>0</v>
      </c>
      <c r="AX237" s="141">
        <f t="shared" si="85"/>
        <v>0</v>
      </c>
      <c r="AY237" s="141">
        <f t="shared" si="86"/>
        <v>0</v>
      </c>
      <c r="AZ237" s="22" t="s">
        <v>182</v>
      </c>
    </row>
    <row r="238" spans="1:52">
      <c r="A238" s="141" t="s">
        <v>190</v>
      </c>
      <c r="B238" s="141">
        <f t="shared" si="84"/>
        <v>0</v>
      </c>
      <c r="C238" s="141">
        <f t="shared" si="84"/>
        <v>0</v>
      </c>
      <c r="D238" s="141">
        <f t="shared" si="84"/>
        <v>0</v>
      </c>
      <c r="E238" s="141">
        <f t="shared" si="84"/>
        <v>0</v>
      </c>
      <c r="F238" s="141">
        <f t="shared" si="84"/>
        <v>0</v>
      </c>
      <c r="G238" s="141">
        <f t="shared" si="84"/>
        <v>0</v>
      </c>
      <c r="H238" s="141">
        <f t="shared" si="84"/>
        <v>0</v>
      </c>
      <c r="I238" s="141">
        <f t="shared" si="84"/>
        <v>0</v>
      </c>
      <c r="J238" s="141">
        <f t="shared" si="84"/>
        <v>0</v>
      </c>
      <c r="K238" s="141">
        <f t="shared" si="84"/>
        <v>1</v>
      </c>
      <c r="L238" s="141">
        <f t="shared" si="84"/>
        <v>0</v>
      </c>
      <c r="M238" s="141">
        <f t="shared" si="84"/>
        <v>0</v>
      </c>
      <c r="N238" s="141">
        <f t="shared" si="84"/>
        <v>0</v>
      </c>
      <c r="O238" s="141">
        <f t="shared" si="84"/>
        <v>0</v>
      </c>
      <c r="P238" s="141">
        <f t="shared" si="84"/>
        <v>0</v>
      </c>
      <c r="Q238" s="141">
        <f t="shared" si="84"/>
        <v>0</v>
      </c>
      <c r="R238" s="141">
        <f t="shared" si="84"/>
        <v>0</v>
      </c>
      <c r="S238" s="141">
        <f t="shared" si="84"/>
        <v>0</v>
      </c>
      <c r="T238" s="141">
        <f t="shared" si="84"/>
        <v>0</v>
      </c>
      <c r="U238" s="141">
        <f t="shared" si="84"/>
        <v>0</v>
      </c>
      <c r="V238" s="141">
        <f t="shared" si="84"/>
        <v>0</v>
      </c>
      <c r="W238" s="141">
        <f t="shared" si="84"/>
        <v>0</v>
      </c>
      <c r="X238" s="141">
        <f t="shared" si="84"/>
        <v>0</v>
      </c>
      <c r="Y238" s="141">
        <f t="shared" si="84"/>
        <v>0</v>
      </c>
      <c r="AA238" s="141">
        <f t="shared" si="85"/>
        <v>0</v>
      </c>
      <c r="AB238" s="141">
        <f t="shared" si="85"/>
        <v>0</v>
      </c>
      <c r="AC238" s="141">
        <f t="shared" si="85"/>
        <v>0</v>
      </c>
      <c r="AD238" s="141">
        <f t="shared" si="85"/>
        <v>0</v>
      </c>
      <c r="AE238" s="141">
        <f t="shared" si="85"/>
        <v>0</v>
      </c>
      <c r="AF238" s="141">
        <f t="shared" si="85"/>
        <v>0</v>
      </c>
      <c r="AG238" s="141">
        <f t="shared" si="85"/>
        <v>0</v>
      </c>
      <c r="AH238" s="141">
        <f t="shared" si="85"/>
        <v>0</v>
      </c>
      <c r="AI238" s="141">
        <f t="shared" si="85"/>
        <v>0</v>
      </c>
      <c r="AJ238" s="141">
        <f t="shared" si="85"/>
        <v>1</v>
      </c>
      <c r="AK238" s="141">
        <f t="shared" si="85"/>
        <v>0</v>
      </c>
      <c r="AL238" s="141">
        <f t="shared" si="85"/>
        <v>0</v>
      </c>
      <c r="AM238" s="141">
        <f t="shared" si="85"/>
        <v>0</v>
      </c>
      <c r="AN238" s="141">
        <f t="shared" si="85"/>
        <v>0</v>
      </c>
      <c r="AO238" s="141">
        <f t="shared" si="85"/>
        <v>0</v>
      </c>
      <c r="AP238" s="141">
        <f t="shared" si="85"/>
        <v>0</v>
      </c>
      <c r="AQ238" s="141">
        <f t="shared" si="85"/>
        <v>0</v>
      </c>
      <c r="AR238" s="141">
        <f t="shared" si="85"/>
        <v>0</v>
      </c>
      <c r="AS238" s="141">
        <f t="shared" si="85"/>
        <v>0</v>
      </c>
      <c r="AT238" s="141">
        <f t="shared" si="85"/>
        <v>0</v>
      </c>
      <c r="AU238" s="141">
        <f t="shared" si="85"/>
        <v>0</v>
      </c>
      <c r="AV238" s="141">
        <f t="shared" si="85"/>
        <v>0</v>
      </c>
      <c r="AW238" s="141">
        <f t="shared" si="85"/>
        <v>0</v>
      </c>
      <c r="AX238" s="141">
        <f t="shared" si="85"/>
        <v>0</v>
      </c>
      <c r="AY238" s="141">
        <f t="shared" si="86"/>
        <v>1</v>
      </c>
      <c r="AZ238" s="22" t="s">
        <v>182</v>
      </c>
    </row>
    <row r="239" spans="1:52">
      <c r="A239" s="141" t="s">
        <v>191</v>
      </c>
      <c r="B239" s="141">
        <f t="shared" si="84"/>
        <v>0</v>
      </c>
      <c r="C239" s="141">
        <f t="shared" si="84"/>
        <v>0</v>
      </c>
      <c r="D239" s="141">
        <f t="shared" si="84"/>
        <v>0</v>
      </c>
      <c r="E239" s="141">
        <f t="shared" si="84"/>
        <v>0</v>
      </c>
      <c r="F239" s="141">
        <f t="shared" si="84"/>
        <v>0</v>
      </c>
      <c r="G239" s="141">
        <f t="shared" si="84"/>
        <v>0</v>
      </c>
      <c r="H239" s="141">
        <f t="shared" si="84"/>
        <v>0</v>
      </c>
      <c r="I239" s="141">
        <f t="shared" si="84"/>
        <v>0</v>
      </c>
      <c r="J239" s="141">
        <f t="shared" si="84"/>
        <v>0</v>
      </c>
      <c r="K239" s="141">
        <f t="shared" si="84"/>
        <v>0</v>
      </c>
      <c r="L239" s="141">
        <f t="shared" si="84"/>
        <v>0</v>
      </c>
      <c r="M239" s="141">
        <f t="shared" si="84"/>
        <v>0</v>
      </c>
      <c r="N239" s="141">
        <f t="shared" si="84"/>
        <v>0</v>
      </c>
      <c r="O239" s="141">
        <f t="shared" si="84"/>
        <v>0</v>
      </c>
      <c r="P239" s="141">
        <f t="shared" si="84"/>
        <v>0</v>
      </c>
      <c r="Q239" s="141">
        <f t="shared" si="84"/>
        <v>0</v>
      </c>
      <c r="R239" s="141">
        <f t="shared" si="84"/>
        <v>0</v>
      </c>
      <c r="S239" s="141">
        <f t="shared" si="84"/>
        <v>0</v>
      </c>
      <c r="T239" s="141">
        <f t="shared" si="84"/>
        <v>0</v>
      </c>
      <c r="U239" s="141">
        <f t="shared" si="84"/>
        <v>0</v>
      </c>
      <c r="V239" s="141">
        <f t="shared" si="84"/>
        <v>0</v>
      </c>
      <c r="W239" s="141">
        <f t="shared" si="84"/>
        <v>0</v>
      </c>
      <c r="X239" s="141">
        <f t="shared" si="84"/>
        <v>0</v>
      </c>
      <c r="Y239" s="141">
        <f t="shared" si="84"/>
        <v>0</v>
      </c>
      <c r="AA239" s="141">
        <f t="shared" si="85"/>
        <v>0</v>
      </c>
      <c r="AB239" s="141">
        <f t="shared" si="85"/>
        <v>0</v>
      </c>
      <c r="AC239" s="141">
        <f t="shared" si="85"/>
        <v>0</v>
      </c>
      <c r="AD239" s="141">
        <f t="shared" si="85"/>
        <v>0</v>
      </c>
      <c r="AE239" s="141">
        <f t="shared" si="85"/>
        <v>0</v>
      </c>
      <c r="AF239" s="141">
        <f t="shared" si="85"/>
        <v>0</v>
      </c>
      <c r="AG239" s="141">
        <f t="shared" si="85"/>
        <v>0</v>
      </c>
      <c r="AH239" s="141">
        <f t="shared" si="85"/>
        <v>0</v>
      </c>
      <c r="AI239" s="141">
        <f t="shared" si="85"/>
        <v>0</v>
      </c>
      <c r="AJ239" s="141">
        <f t="shared" si="85"/>
        <v>0</v>
      </c>
      <c r="AK239" s="141">
        <f t="shared" si="85"/>
        <v>0</v>
      </c>
      <c r="AL239" s="141">
        <f t="shared" si="85"/>
        <v>0</v>
      </c>
      <c r="AM239" s="141">
        <f t="shared" si="85"/>
        <v>0</v>
      </c>
      <c r="AN239" s="141">
        <f t="shared" si="85"/>
        <v>0</v>
      </c>
      <c r="AO239" s="141">
        <f t="shared" si="85"/>
        <v>0</v>
      </c>
      <c r="AP239" s="141">
        <f t="shared" si="85"/>
        <v>0</v>
      </c>
      <c r="AQ239" s="141">
        <f t="shared" si="85"/>
        <v>0</v>
      </c>
      <c r="AR239" s="141">
        <f t="shared" si="85"/>
        <v>0</v>
      </c>
      <c r="AS239" s="141">
        <f t="shared" si="85"/>
        <v>0</v>
      </c>
      <c r="AT239" s="141">
        <f t="shared" si="85"/>
        <v>0</v>
      </c>
      <c r="AU239" s="141">
        <f t="shared" si="85"/>
        <v>0</v>
      </c>
      <c r="AV239" s="141">
        <f t="shared" si="85"/>
        <v>0</v>
      </c>
      <c r="AW239" s="141">
        <f t="shared" si="85"/>
        <v>0</v>
      </c>
      <c r="AX239" s="141">
        <f t="shared" si="85"/>
        <v>0</v>
      </c>
      <c r="AY239" s="141">
        <f t="shared" si="86"/>
        <v>0</v>
      </c>
      <c r="AZ239" s="22" t="s">
        <v>182</v>
      </c>
    </row>
    <row r="240" spans="1:52">
      <c r="A240" s="141" t="s">
        <v>192</v>
      </c>
      <c r="B240" s="141">
        <f t="shared" si="84"/>
        <v>0</v>
      </c>
      <c r="C240" s="141">
        <f t="shared" si="84"/>
        <v>0</v>
      </c>
      <c r="D240" s="141">
        <f t="shared" si="84"/>
        <v>0</v>
      </c>
      <c r="E240" s="141">
        <f t="shared" si="84"/>
        <v>0</v>
      </c>
      <c r="F240" s="141">
        <f t="shared" si="84"/>
        <v>0</v>
      </c>
      <c r="G240" s="141">
        <f t="shared" si="84"/>
        <v>0</v>
      </c>
      <c r="H240" s="141">
        <f t="shared" si="84"/>
        <v>0</v>
      </c>
      <c r="I240" s="141">
        <f t="shared" si="84"/>
        <v>0</v>
      </c>
      <c r="J240" s="141">
        <f t="shared" si="84"/>
        <v>0</v>
      </c>
      <c r="K240" s="141">
        <f t="shared" si="84"/>
        <v>0</v>
      </c>
      <c r="L240" s="141">
        <f t="shared" si="84"/>
        <v>0</v>
      </c>
      <c r="M240" s="141">
        <f t="shared" si="84"/>
        <v>0</v>
      </c>
      <c r="N240" s="141">
        <f t="shared" si="84"/>
        <v>0</v>
      </c>
      <c r="O240" s="141">
        <f t="shared" si="84"/>
        <v>0</v>
      </c>
      <c r="P240" s="141">
        <f t="shared" si="84"/>
        <v>0</v>
      </c>
      <c r="Q240" s="141">
        <f t="shared" si="84"/>
        <v>0</v>
      </c>
      <c r="R240" s="141">
        <f t="shared" si="84"/>
        <v>0</v>
      </c>
      <c r="S240" s="141">
        <f t="shared" si="84"/>
        <v>0</v>
      </c>
      <c r="T240" s="141">
        <f t="shared" si="84"/>
        <v>0</v>
      </c>
      <c r="U240" s="141">
        <f t="shared" si="84"/>
        <v>0</v>
      </c>
      <c r="V240" s="141">
        <f t="shared" si="84"/>
        <v>0</v>
      </c>
      <c r="W240" s="141">
        <f t="shared" si="84"/>
        <v>0</v>
      </c>
      <c r="X240" s="141">
        <f t="shared" si="84"/>
        <v>0</v>
      </c>
      <c r="Y240" s="141">
        <f t="shared" si="84"/>
        <v>0</v>
      </c>
      <c r="AA240" s="141">
        <f t="shared" si="85"/>
        <v>0</v>
      </c>
      <c r="AB240" s="141">
        <f t="shared" si="85"/>
        <v>0</v>
      </c>
      <c r="AC240" s="141">
        <f t="shared" si="85"/>
        <v>0</v>
      </c>
      <c r="AD240" s="141">
        <f t="shared" si="85"/>
        <v>0</v>
      </c>
      <c r="AE240" s="141">
        <f t="shared" si="85"/>
        <v>0</v>
      </c>
      <c r="AF240" s="141">
        <f t="shared" si="85"/>
        <v>0</v>
      </c>
      <c r="AG240" s="141">
        <f t="shared" si="85"/>
        <v>0</v>
      </c>
      <c r="AH240" s="141">
        <f t="shared" si="85"/>
        <v>0</v>
      </c>
      <c r="AI240" s="141">
        <f t="shared" si="85"/>
        <v>0</v>
      </c>
      <c r="AJ240" s="141">
        <f t="shared" si="85"/>
        <v>0</v>
      </c>
      <c r="AK240" s="141">
        <f t="shared" si="85"/>
        <v>0</v>
      </c>
      <c r="AL240" s="141">
        <f t="shared" si="85"/>
        <v>0</v>
      </c>
      <c r="AM240" s="141">
        <f t="shared" si="85"/>
        <v>0</v>
      </c>
      <c r="AN240" s="141">
        <f t="shared" si="85"/>
        <v>0</v>
      </c>
      <c r="AO240" s="141">
        <f t="shared" si="85"/>
        <v>0</v>
      </c>
      <c r="AP240" s="141">
        <f t="shared" si="85"/>
        <v>0</v>
      </c>
      <c r="AQ240" s="141">
        <f t="shared" si="85"/>
        <v>0</v>
      </c>
      <c r="AR240" s="141">
        <f t="shared" si="85"/>
        <v>0</v>
      </c>
      <c r="AS240" s="141">
        <f t="shared" si="85"/>
        <v>0</v>
      </c>
      <c r="AT240" s="141">
        <f t="shared" si="85"/>
        <v>0</v>
      </c>
      <c r="AU240" s="141">
        <f t="shared" si="85"/>
        <v>0</v>
      </c>
      <c r="AV240" s="141">
        <f t="shared" si="85"/>
        <v>0</v>
      </c>
      <c r="AW240" s="141">
        <f t="shared" si="85"/>
        <v>0</v>
      </c>
      <c r="AX240" s="141">
        <f t="shared" si="85"/>
        <v>0</v>
      </c>
      <c r="AY240" s="141">
        <f t="shared" si="86"/>
        <v>0</v>
      </c>
      <c r="AZ240" s="22" t="s">
        <v>182</v>
      </c>
    </row>
    <row r="241" spans="1:52">
      <c r="A241" s="141" t="s">
        <v>193</v>
      </c>
      <c r="B241" s="141">
        <f t="shared" si="84"/>
        <v>0</v>
      </c>
      <c r="C241" s="141">
        <f t="shared" si="84"/>
        <v>0</v>
      </c>
      <c r="D241" s="141">
        <f t="shared" si="84"/>
        <v>0</v>
      </c>
      <c r="E241" s="141">
        <f t="shared" si="84"/>
        <v>0</v>
      </c>
      <c r="F241" s="141">
        <f t="shared" si="84"/>
        <v>0</v>
      </c>
      <c r="G241" s="141">
        <f t="shared" si="84"/>
        <v>0</v>
      </c>
      <c r="H241" s="141">
        <f t="shared" si="84"/>
        <v>0</v>
      </c>
      <c r="I241" s="141">
        <f t="shared" si="84"/>
        <v>0</v>
      </c>
      <c r="J241" s="141">
        <f t="shared" si="84"/>
        <v>0</v>
      </c>
      <c r="K241" s="141">
        <f t="shared" si="84"/>
        <v>0</v>
      </c>
      <c r="L241" s="141">
        <f t="shared" si="84"/>
        <v>0</v>
      </c>
      <c r="M241" s="141">
        <f t="shared" si="84"/>
        <v>0</v>
      </c>
      <c r="N241" s="141">
        <f t="shared" si="84"/>
        <v>0</v>
      </c>
      <c r="O241" s="141">
        <f t="shared" si="84"/>
        <v>0</v>
      </c>
      <c r="P241" s="141">
        <f t="shared" si="84"/>
        <v>0</v>
      </c>
      <c r="Q241" s="141">
        <f t="shared" si="84"/>
        <v>0</v>
      </c>
      <c r="R241" s="141">
        <f t="shared" si="84"/>
        <v>0</v>
      </c>
      <c r="S241" s="141">
        <f t="shared" si="84"/>
        <v>0</v>
      </c>
      <c r="T241" s="141">
        <f t="shared" si="84"/>
        <v>0</v>
      </c>
      <c r="U241" s="141">
        <f t="shared" si="84"/>
        <v>0</v>
      </c>
      <c r="V241" s="141">
        <f t="shared" si="84"/>
        <v>0</v>
      </c>
      <c r="W241" s="141">
        <f t="shared" si="84"/>
        <v>0</v>
      </c>
      <c r="X241" s="141">
        <f t="shared" si="84"/>
        <v>0</v>
      </c>
      <c r="Y241" s="141">
        <f t="shared" si="84"/>
        <v>0</v>
      </c>
      <c r="AA241" s="141">
        <f t="shared" si="85"/>
        <v>0</v>
      </c>
      <c r="AB241" s="141">
        <f t="shared" si="85"/>
        <v>0</v>
      </c>
      <c r="AC241" s="141">
        <f t="shared" si="85"/>
        <v>0</v>
      </c>
      <c r="AD241" s="141">
        <f t="shared" si="85"/>
        <v>0</v>
      </c>
      <c r="AE241" s="141">
        <f t="shared" si="85"/>
        <v>0</v>
      </c>
      <c r="AF241" s="141">
        <f t="shared" si="85"/>
        <v>0</v>
      </c>
      <c r="AG241" s="141">
        <f t="shared" si="85"/>
        <v>0</v>
      </c>
      <c r="AH241" s="141">
        <f t="shared" si="85"/>
        <v>0</v>
      </c>
      <c r="AI241" s="141">
        <f t="shared" si="85"/>
        <v>0</v>
      </c>
      <c r="AJ241" s="141">
        <f t="shared" si="85"/>
        <v>0</v>
      </c>
      <c r="AK241" s="141">
        <f t="shared" si="85"/>
        <v>0</v>
      </c>
      <c r="AL241" s="141">
        <f t="shared" si="85"/>
        <v>0</v>
      </c>
      <c r="AM241" s="141">
        <f t="shared" si="85"/>
        <v>0</v>
      </c>
      <c r="AN241" s="141">
        <f t="shared" si="85"/>
        <v>0</v>
      </c>
      <c r="AO241" s="141">
        <f t="shared" si="85"/>
        <v>0</v>
      </c>
      <c r="AP241" s="141">
        <f t="shared" si="85"/>
        <v>0</v>
      </c>
      <c r="AQ241" s="141">
        <f t="shared" si="85"/>
        <v>0</v>
      </c>
      <c r="AR241" s="141">
        <f t="shared" si="85"/>
        <v>0</v>
      </c>
      <c r="AS241" s="141">
        <f t="shared" si="85"/>
        <v>0</v>
      </c>
      <c r="AT241" s="141">
        <f t="shared" si="85"/>
        <v>0</v>
      </c>
      <c r="AU241" s="141">
        <f t="shared" si="85"/>
        <v>0</v>
      </c>
      <c r="AV241" s="141">
        <f t="shared" si="85"/>
        <v>0</v>
      </c>
      <c r="AW241" s="141">
        <f t="shared" si="85"/>
        <v>0</v>
      </c>
      <c r="AX241" s="141">
        <f t="shared" si="85"/>
        <v>0</v>
      </c>
      <c r="AY241" s="141">
        <f t="shared" si="86"/>
        <v>0</v>
      </c>
      <c r="AZ241" s="22" t="s">
        <v>182</v>
      </c>
    </row>
    <row r="242" spans="1:52">
      <c r="A242" s="141" t="s">
        <v>194</v>
      </c>
      <c r="B242" s="141">
        <f t="shared" si="84"/>
        <v>0</v>
      </c>
      <c r="C242" s="141">
        <f t="shared" si="84"/>
        <v>0</v>
      </c>
      <c r="D242" s="141">
        <f t="shared" si="84"/>
        <v>0</v>
      </c>
      <c r="E242" s="141">
        <f t="shared" si="84"/>
        <v>0</v>
      </c>
      <c r="F242" s="141">
        <f t="shared" si="84"/>
        <v>0</v>
      </c>
      <c r="G242" s="141">
        <f t="shared" si="84"/>
        <v>0</v>
      </c>
      <c r="H242" s="141">
        <f t="shared" si="84"/>
        <v>0</v>
      </c>
      <c r="I242" s="141">
        <f t="shared" si="84"/>
        <v>0</v>
      </c>
      <c r="J242" s="141">
        <f t="shared" si="84"/>
        <v>0</v>
      </c>
      <c r="K242" s="141">
        <f>IF(IFERROR(FIND($A$235,#REF!,1),0)=0,0,1)</f>
        <v>0</v>
      </c>
      <c r="L242" s="141">
        <f t="shared" si="84"/>
        <v>0</v>
      </c>
      <c r="M242" s="141">
        <f t="shared" si="84"/>
        <v>0</v>
      </c>
      <c r="N242" s="141">
        <f t="shared" si="84"/>
        <v>0</v>
      </c>
      <c r="O242" s="141">
        <f t="shared" si="84"/>
        <v>0</v>
      </c>
      <c r="P242" s="141">
        <f t="shared" si="84"/>
        <v>0</v>
      </c>
      <c r="Q242" s="141">
        <f t="shared" si="84"/>
        <v>0</v>
      </c>
      <c r="R242" s="141">
        <f t="shared" si="84"/>
        <v>0</v>
      </c>
      <c r="S242" s="141">
        <f t="shared" si="84"/>
        <v>0</v>
      </c>
      <c r="T242" s="141">
        <f t="shared" si="84"/>
        <v>0</v>
      </c>
      <c r="U242" s="141">
        <f t="shared" si="84"/>
        <v>0</v>
      </c>
      <c r="V242" s="141">
        <f t="shared" si="84"/>
        <v>0</v>
      </c>
      <c r="W242" s="141">
        <f t="shared" si="84"/>
        <v>0</v>
      </c>
      <c r="X242" s="141">
        <f t="shared" si="84"/>
        <v>0</v>
      </c>
      <c r="Y242" s="141">
        <f t="shared" si="84"/>
        <v>0</v>
      </c>
      <c r="AA242" s="141">
        <f t="shared" si="85"/>
        <v>0</v>
      </c>
      <c r="AB242" s="141">
        <f t="shared" si="85"/>
        <v>0</v>
      </c>
      <c r="AC242" s="141">
        <f t="shared" si="85"/>
        <v>0</v>
      </c>
      <c r="AD242" s="141">
        <f t="shared" si="85"/>
        <v>0</v>
      </c>
      <c r="AE242" s="141">
        <f t="shared" si="85"/>
        <v>0</v>
      </c>
      <c r="AF242" s="141">
        <f t="shared" si="85"/>
        <v>0</v>
      </c>
      <c r="AG242" s="141">
        <f t="shared" si="85"/>
        <v>0</v>
      </c>
      <c r="AH242" s="141">
        <f t="shared" si="85"/>
        <v>0</v>
      </c>
      <c r="AI242" s="141">
        <f t="shared" si="85"/>
        <v>0</v>
      </c>
      <c r="AJ242" s="141">
        <f t="shared" si="85"/>
        <v>0</v>
      </c>
      <c r="AK242" s="141">
        <f t="shared" si="85"/>
        <v>0</v>
      </c>
      <c r="AL242" s="141">
        <f t="shared" si="85"/>
        <v>0</v>
      </c>
      <c r="AM242" s="141">
        <f t="shared" si="85"/>
        <v>0</v>
      </c>
      <c r="AN242" s="141">
        <f t="shared" si="85"/>
        <v>0</v>
      </c>
      <c r="AO242" s="141">
        <f t="shared" si="85"/>
        <v>0</v>
      </c>
      <c r="AP242" s="141">
        <f t="shared" si="85"/>
        <v>0</v>
      </c>
      <c r="AQ242" s="141">
        <f t="shared" si="85"/>
        <v>0</v>
      </c>
      <c r="AR242" s="141">
        <f t="shared" si="85"/>
        <v>0</v>
      </c>
      <c r="AS242" s="141">
        <f t="shared" si="85"/>
        <v>0</v>
      </c>
      <c r="AT242" s="141">
        <f t="shared" si="85"/>
        <v>0</v>
      </c>
      <c r="AU242" s="141">
        <f t="shared" si="85"/>
        <v>0</v>
      </c>
      <c r="AV242" s="141">
        <f t="shared" si="85"/>
        <v>0</v>
      </c>
      <c r="AW242" s="141">
        <f t="shared" si="85"/>
        <v>0</v>
      </c>
      <c r="AX242" s="141">
        <f t="shared" si="85"/>
        <v>0</v>
      </c>
      <c r="AY242" s="141">
        <f t="shared" si="86"/>
        <v>0</v>
      </c>
      <c r="AZ242" s="22" t="s">
        <v>182</v>
      </c>
    </row>
    <row r="243" spans="1:52">
      <c r="A243" s="141" t="s">
        <v>195</v>
      </c>
      <c r="B243" s="141">
        <f t="shared" si="84"/>
        <v>0</v>
      </c>
      <c r="C243" s="141">
        <f t="shared" si="84"/>
        <v>0</v>
      </c>
      <c r="D243" s="141">
        <f t="shared" si="84"/>
        <v>0</v>
      </c>
      <c r="E243" s="141">
        <f t="shared" si="84"/>
        <v>0</v>
      </c>
      <c r="F243" s="141">
        <f t="shared" si="84"/>
        <v>0</v>
      </c>
      <c r="G243" s="141">
        <f t="shared" si="84"/>
        <v>0</v>
      </c>
      <c r="H243" s="141">
        <f t="shared" si="84"/>
        <v>0</v>
      </c>
      <c r="I243" s="141">
        <f t="shared" si="84"/>
        <v>0</v>
      </c>
      <c r="J243" s="141">
        <f t="shared" si="84"/>
        <v>0</v>
      </c>
      <c r="K243" s="141">
        <f t="shared" si="84"/>
        <v>0</v>
      </c>
      <c r="L243" s="141">
        <f t="shared" si="84"/>
        <v>0</v>
      </c>
      <c r="M243" s="141">
        <f t="shared" si="84"/>
        <v>0</v>
      </c>
      <c r="N243" s="141">
        <f t="shared" si="84"/>
        <v>0</v>
      </c>
      <c r="O243" s="141">
        <f t="shared" si="84"/>
        <v>0</v>
      </c>
      <c r="P243" s="141">
        <f t="shared" si="84"/>
        <v>0</v>
      </c>
      <c r="Q243" s="141">
        <f t="shared" si="84"/>
        <v>0</v>
      </c>
      <c r="R243" s="141">
        <f t="shared" si="84"/>
        <v>0</v>
      </c>
      <c r="S243" s="141">
        <f t="shared" si="84"/>
        <v>0</v>
      </c>
      <c r="T243" s="141">
        <f t="shared" si="84"/>
        <v>0</v>
      </c>
      <c r="U243" s="141">
        <f t="shared" si="84"/>
        <v>0</v>
      </c>
      <c r="V243" s="141">
        <f t="shared" si="84"/>
        <v>0</v>
      </c>
      <c r="W243" s="141">
        <f t="shared" si="84"/>
        <v>0</v>
      </c>
      <c r="X243" s="141">
        <f t="shared" si="84"/>
        <v>0</v>
      </c>
      <c r="Y243" s="141">
        <f t="shared" si="84"/>
        <v>0</v>
      </c>
      <c r="AA243" s="141">
        <f t="shared" si="85"/>
        <v>0</v>
      </c>
      <c r="AB243" s="141">
        <f t="shared" si="85"/>
        <v>0</v>
      </c>
      <c r="AC243" s="141">
        <f t="shared" si="85"/>
        <v>0</v>
      </c>
      <c r="AD243" s="141">
        <f t="shared" si="85"/>
        <v>0</v>
      </c>
      <c r="AE243" s="141">
        <f t="shared" si="85"/>
        <v>0</v>
      </c>
      <c r="AF243" s="141">
        <f t="shared" si="85"/>
        <v>0</v>
      </c>
      <c r="AG243" s="141">
        <f t="shared" si="85"/>
        <v>0</v>
      </c>
      <c r="AH243" s="141">
        <f t="shared" si="85"/>
        <v>0</v>
      </c>
      <c r="AI243" s="141">
        <f t="shared" si="85"/>
        <v>0</v>
      </c>
      <c r="AJ243" s="141">
        <f t="shared" si="85"/>
        <v>0</v>
      </c>
      <c r="AK243" s="141">
        <f t="shared" si="85"/>
        <v>0</v>
      </c>
      <c r="AL243" s="141">
        <f t="shared" si="85"/>
        <v>0</v>
      </c>
      <c r="AM243" s="141">
        <f t="shared" si="85"/>
        <v>0</v>
      </c>
      <c r="AN243" s="141">
        <f t="shared" si="85"/>
        <v>0</v>
      </c>
      <c r="AO243" s="141">
        <f t="shared" si="85"/>
        <v>0</v>
      </c>
      <c r="AP243" s="141">
        <f t="shared" si="85"/>
        <v>0</v>
      </c>
      <c r="AQ243" s="141">
        <f t="shared" si="85"/>
        <v>0</v>
      </c>
      <c r="AR243" s="141">
        <f t="shared" si="85"/>
        <v>0</v>
      </c>
      <c r="AS243" s="141">
        <f t="shared" si="85"/>
        <v>0</v>
      </c>
      <c r="AT243" s="141">
        <f t="shared" si="85"/>
        <v>0</v>
      </c>
      <c r="AU243" s="141">
        <f t="shared" si="85"/>
        <v>0</v>
      </c>
      <c r="AV243" s="141">
        <f t="shared" si="85"/>
        <v>0</v>
      </c>
      <c r="AW243" s="141">
        <f t="shared" si="85"/>
        <v>0</v>
      </c>
      <c r="AX243" s="141">
        <f t="shared" si="85"/>
        <v>0</v>
      </c>
      <c r="AY243" s="141">
        <f t="shared" si="86"/>
        <v>0</v>
      </c>
      <c r="AZ243" s="22" t="s">
        <v>182</v>
      </c>
    </row>
    <row r="244" spans="1:52">
      <c r="A244" s="141" t="s">
        <v>196</v>
      </c>
      <c r="B244" s="141">
        <f t="shared" si="84"/>
        <v>0</v>
      </c>
      <c r="C244" s="141">
        <f t="shared" si="84"/>
        <v>0</v>
      </c>
      <c r="D244" s="141">
        <f t="shared" si="84"/>
        <v>0</v>
      </c>
      <c r="E244" s="141">
        <f t="shared" si="84"/>
        <v>0</v>
      </c>
      <c r="F244" s="141">
        <f t="shared" si="84"/>
        <v>0</v>
      </c>
      <c r="G244" s="141">
        <f t="shared" si="84"/>
        <v>0</v>
      </c>
      <c r="H244" s="141">
        <f t="shared" si="84"/>
        <v>0</v>
      </c>
      <c r="I244" s="141">
        <f t="shared" si="84"/>
        <v>0</v>
      </c>
      <c r="J244" s="141">
        <f>IF(IFERROR(FIND($A$235,K11,1),0)=0,0,1)</f>
        <v>0</v>
      </c>
      <c r="K244" s="141">
        <f t="shared" si="84"/>
        <v>0</v>
      </c>
      <c r="L244" s="141">
        <f t="shared" si="84"/>
        <v>0</v>
      </c>
      <c r="M244" s="141">
        <f t="shared" si="84"/>
        <v>0</v>
      </c>
      <c r="N244" s="141">
        <f t="shared" si="84"/>
        <v>0</v>
      </c>
      <c r="O244" s="141">
        <f t="shared" si="84"/>
        <v>0</v>
      </c>
      <c r="P244" s="141">
        <f t="shared" si="84"/>
        <v>0</v>
      </c>
      <c r="Q244" s="141">
        <f t="shared" si="84"/>
        <v>0</v>
      </c>
      <c r="R244" s="141">
        <f t="shared" si="84"/>
        <v>0</v>
      </c>
      <c r="S244" s="141">
        <f t="shared" si="84"/>
        <v>0</v>
      </c>
      <c r="T244" s="141">
        <f t="shared" si="84"/>
        <v>0</v>
      </c>
      <c r="U244" s="141">
        <f t="shared" si="84"/>
        <v>0</v>
      </c>
      <c r="V244" s="141">
        <f t="shared" si="84"/>
        <v>0</v>
      </c>
      <c r="W244" s="141">
        <f t="shared" si="84"/>
        <v>0</v>
      </c>
      <c r="X244" s="141">
        <f t="shared" si="84"/>
        <v>0</v>
      </c>
      <c r="Y244" s="141">
        <f t="shared" si="84"/>
        <v>0</v>
      </c>
      <c r="AA244" s="141">
        <f t="shared" si="85"/>
        <v>0</v>
      </c>
      <c r="AB244" s="141">
        <f t="shared" si="85"/>
        <v>0</v>
      </c>
      <c r="AC244" s="141">
        <f t="shared" si="85"/>
        <v>0</v>
      </c>
      <c r="AD244" s="141">
        <f t="shared" si="85"/>
        <v>0</v>
      </c>
      <c r="AE244" s="141">
        <f t="shared" si="85"/>
        <v>0</v>
      </c>
      <c r="AF244" s="141">
        <f t="shared" si="85"/>
        <v>0</v>
      </c>
      <c r="AG244" s="141">
        <f t="shared" si="85"/>
        <v>0</v>
      </c>
      <c r="AH244" s="141">
        <f t="shared" si="85"/>
        <v>0</v>
      </c>
      <c r="AI244" s="141">
        <f t="shared" si="85"/>
        <v>0</v>
      </c>
      <c r="AJ244" s="141">
        <f t="shared" si="85"/>
        <v>0</v>
      </c>
      <c r="AK244" s="141">
        <f t="shared" si="85"/>
        <v>0</v>
      </c>
      <c r="AL244" s="141">
        <f t="shared" si="85"/>
        <v>0</v>
      </c>
      <c r="AM244" s="141">
        <f t="shared" si="85"/>
        <v>0</v>
      </c>
      <c r="AN244" s="141">
        <f t="shared" si="85"/>
        <v>0</v>
      </c>
      <c r="AO244" s="141">
        <f t="shared" si="85"/>
        <v>0</v>
      </c>
      <c r="AP244" s="141">
        <f t="shared" si="85"/>
        <v>0</v>
      </c>
      <c r="AQ244" s="141">
        <f t="shared" si="85"/>
        <v>0</v>
      </c>
      <c r="AR244" s="141">
        <f t="shared" si="85"/>
        <v>0</v>
      </c>
      <c r="AS244" s="141">
        <f t="shared" si="85"/>
        <v>0</v>
      </c>
      <c r="AT244" s="141">
        <f t="shared" si="85"/>
        <v>0</v>
      </c>
      <c r="AU244" s="141">
        <f t="shared" si="85"/>
        <v>0</v>
      </c>
      <c r="AV244" s="141">
        <f t="shared" si="85"/>
        <v>0</v>
      </c>
      <c r="AW244" s="141">
        <f t="shared" si="85"/>
        <v>0</v>
      </c>
      <c r="AX244" s="141">
        <f t="shared" si="85"/>
        <v>0</v>
      </c>
      <c r="AY244" s="141">
        <f t="shared" si="86"/>
        <v>0</v>
      </c>
      <c r="AZ244" s="22" t="s">
        <v>182</v>
      </c>
    </row>
    <row r="245" spans="1:52">
      <c r="A245" s="141" t="s">
        <v>197</v>
      </c>
      <c r="B245" s="141">
        <f t="shared" si="84"/>
        <v>0</v>
      </c>
      <c r="C245" s="141">
        <f t="shared" si="84"/>
        <v>0</v>
      </c>
      <c r="D245" s="141">
        <f t="shared" si="84"/>
        <v>0</v>
      </c>
      <c r="E245" s="141">
        <f t="shared" si="84"/>
        <v>0</v>
      </c>
      <c r="F245" s="141">
        <f t="shared" si="84"/>
        <v>0</v>
      </c>
      <c r="G245" s="141">
        <f t="shared" si="84"/>
        <v>0</v>
      </c>
      <c r="H245" s="141">
        <f t="shared" si="84"/>
        <v>0</v>
      </c>
      <c r="I245" s="141">
        <f t="shared" si="84"/>
        <v>0</v>
      </c>
      <c r="J245" s="141">
        <f t="shared" si="84"/>
        <v>0</v>
      </c>
      <c r="K245" s="141">
        <f t="shared" si="84"/>
        <v>0</v>
      </c>
      <c r="L245" s="141">
        <f t="shared" si="84"/>
        <v>0</v>
      </c>
      <c r="M245" s="141">
        <f t="shared" si="84"/>
        <v>0</v>
      </c>
      <c r="N245" s="141">
        <f t="shared" si="84"/>
        <v>0</v>
      </c>
      <c r="O245" s="141">
        <f t="shared" si="84"/>
        <v>0</v>
      </c>
      <c r="P245" s="141">
        <f t="shared" si="84"/>
        <v>0</v>
      </c>
      <c r="Q245" s="141">
        <f t="shared" si="84"/>
        <v>0</v>
      </c>
      <c r="R245" s="141">
        <f t="shared" si="84"/>
        <v>0</v>
      </c>
      <c r="S245" s="141">
        <f t="shared" si="84"/>
        <v>0</v>
      </c>
      <c r="T245" s="141">
        <f t="shared" si="84"/>
        <v>0</v>
      </c>
      <c r="U245" s="141">
        <f t="shared" si="84"/>
        <v>0</v>
      </c>
      <c r="V245" s="141">
        <f t="shared" si="84"/>
        <v>0</v>
      </c>
      <c r="W245" s="141">
        <f t="shared" si="84"/>
        <v>0</v>
      </c>
      <c r="X245" s="141">
        <f t="shared" si="84"/>
        <v>0</v>
      </c>
      <c r="Y245" s="141">
        <f t="shared" si="84"/>
        <v>0</v>
      </c>
      <c r="AA245" s="141">
        <f t="shared" si="85"/>
        <v>0</v>
      </c>
      <c r="AB245" s="141">
        <f t="shared" si="85"/>
        <v>0</v>
      </c>
      <c r="AC245" s="141">
        <f t="shared" si="85"/>
        <v>0</v>
      </c>
      <c r="AD245" s="141">
        <f t="shared" si="85"/>
        <v>0</v>
      </c>
      <c r="AE245" s="141">
        <f t="shared" si="85"/>
        <v>0</v>
      </c>
      <c r="AF245" s="141">
        <f t="shared" si="85"/>
        <v>0</v>
      </c>
      <c r="AG245" s="141">
        <f t="shared" si="85"/>
        <v>0</v>
      </c>
      <c r="AH245" s="141">
        <f t="shared" si="85"/>
        <v>0</v>
      </c>
      <c r="AI245" s="141">
        <f t="shared" si="85"/>
        <v>0</v>
      </c>
      <c r="AJ245" s="141">
        <f t="shared" si="85"/>
        <v>0</v>
      </c>
      <c r="AK245" s="141">
        <f t="shared" si="85"/>
        <v>0</v>
      </c>
      <c r="AL245" s="141">
        <f t="shared" si="85"/>
        <v>0</v>
      </c>
      <c r="AM245" s="141">
        <f t="shared" si="85"/>
        <v>0</v>
      </c>
      <c r="AN245" s="141">
        <f t="shared" si="85"/>
        <v>0</v>
      </c>
      <c r="AO245" s="141">
        <f t="shared" si="85"/>
        <v>0</v>
      </c>
      <c r="AP245" s="141">
        <f t="shared" si="85"/>
        <v>0</v>
      </c>
      <c r="AQ245" s="141">
        <f t="shared" si="85"/>
        <v>0</v>
      </c>
      <c r="AR245" s="141">
        <f t="shared" si="85"/>
        <v>0</v>
      </c>
      <c r="AS245" s="141">
        <f t="shared" si="85"/>
        <v>0</v>
      </c>
      <c r="AT245" s="141">
        <f t="shared" si="85"/>
        <v>0</v>
      </c>
      <c r="AU245" s="141">
        <f t="shared" si="85"/>
        <v>0</v>
      </c>
      <c r="AV245" s="141">
        <f t="shared" si="85"/>
        <v>0</v>
      </c>
      <c r="AW245" s="141">
        <f t="shared" si="85"/>
        <v>0</v>
      </c>
      <c r="AX245" s="141">
        <f t="shared" si="85"/>
        <v>0</v>
      </c>
      <c r="AY245" s="141">
        <f t="shared" si="86"/>
        <v>0</v>
      </c>
      <c r="AZ245" s="22" t="s">
        <v>182</v>
      </c>
    </row>
    <row r="246" spans="1:52">
      <c r="A246" s="141" t="s">
        <v>198</v>
      </c>
      <c r="B246" s="141">
        <f t="shared" si="84"/>
        <v>0</v>
      </c>
      <c r="C246" s="141">
        <f t="shared" si="84"/>
        <v>0</v>
      </c>
      <c r="D246" s="141">
        <f t="shared" si="84"/>
        <v>0</v>
      </c>
      <c r="E246" s="141">
        <f t="shared" si="84"/>
        <v>0</v>
      </c>
      <c r="F246" s="141">
        <f t="shared" si="84"/>
        <v>0</v>
      </c>
      <c r="G246" s="141">
        <f t="shared" si="84"/>
        <v>0</v>
      </c>
      <c r="H246" s="141">
        <f t="shared" si="84"/>
        <v>0</v>
      </c>
      <c r="I246" s="141">
        <f t="shared" si="84"/>
        <v>0</v>
      </c>
      <c r="J246" s="141">
        <f t="shared" si="84"/>
        <v>0</v>
      </c>
      <c r="K246" s="141">
        <f t="shared" si="84"/>
        <v>0</v>
      </c>
      <c r="L246" s="141">
        <f t="shared" si="84"/>
        <v>0</v>
      </c>
      <c r="M246" s="141">
        <f t="shared" si="84"/>
        <v>0</v>
      </c>
      <c r="N246" s="141">
        <f t="shared" si="84"/>
        <v>0</v>
      </c>
      <c r="O246" s="141">
        <f t="shared" si="84"/>
        <v>0</v>
      </c>
      <c r="P246" s="141">
        <f t="shared" si="84"/>
        <v>0</v>
      </c>
      <c r="Q246" s="141">
        <f t="shared" ref="Q246:Y246" si="87">IF(IFERROR(FIND($A$235,Q15,1),0)=0,0,1)</f>
        <v>0</v>
      </c>
      <c r="R246" s="141">
        <f t="shared" si="87"/>
        <v>0</v>
      </c>
      <c r="S246" s="141">
        <f t="shared" si="87"/>
        <v>0</v>
      </c>
      <c r="T246" s="141">
        <f t="shared" si="87"/>
        <v>0</v>
      </c>
      <c r="U246" s="141">
        <f t="shared" si="87"/>
        <v>0</v>
      </c>
      <c r="V246" s="141">
        <f t="shared" si="87"/>
        <v>0</v>
      </c>
      <c r="W246" s="141">
        <f t="shared" si="87"/>
        <v>0</v>
      </c>
      <c r="X246" s="141">
        <f t="shared" si="87"/>
        <v>0</v>
      </c>
      <c r="Y246" s="141">
        <f t="shared" si="87"/>
        <v>0</v>
      </c>
      <c r="AA246" s="141">
        <f t="shared" si="85"/>
        <v>0</v>
      </c>
      <c r="AB246" s="141">
        <f t="shared" si="85"/>
        <v>0</v>
      </c>
      <c r="AC246" s="141">
        <f t="shared" si="85"/>
        <v>0</v>
      </c>
      <c r="AD246" s="141">
        <f t="shared" si="85"/>
        <v>0</v>
      </c>
      <c r="AE246" s="141">
        <f t="shared" si="85"/>
        <v>0</v>
      </c>
      <c r="AF246" s="141">
        <f t="shared" si="85"/>
        <v>0</v>
      </c>
      <c r="AG246" s="141">
        <f t="shared" si="85"/>
        <v>0</v>
      </c>
      <c r="AH246" s="141">
        <f t="shared" si="85"/>
        <v>0</v>
      </c>
      <c r="AI246" s="141">
        <f t="shared" si="85"/>
        <v>0</v>
      </c>
      <c r="AJ246" s="141">
        <f t="shared" si="85"/>
        <v>0</v>
      </c>
      <c r="AK246" s="141">
        <f t="shared" si="85"/>
        <v>0</v>
      </c>
      <c r="AL246" s="141">
        <f t="shared" si="85"/>
        <v>0</v>
      </c>
      <c r="AM246" s="141">
        <f t="shared" si="85"/>
        <v>0</v>
      </c>
      <c r="AN246" s="141">
        <f t="shared" si="85"/>
        <v>0</v>
      </c>
      <c r="AO246" s="141">
        <f t="shared" si="85"/>
        <v>0</v>
      </c>
      <c r="AP246" s="141">
        <f t="shared" ref="AP246:AX261" si="88">IF(Q246=0,0,Q246/AP15)</f>
        <v>0</v>
      </c>
      <c r="AQ246" s="141">
        <f t="shared" si="88"/>
        <v>0</v>
      </c>
      <c r="AR246" s="141">
        <f t="shared" si="88"/>
        <v>0</v>
      </c>
      <c r="AS246" s="141">
        <f t="shared" si="88"/>
        <v>0</v>
      </c>
      <c r="AT246" s="141">
        <f t="shared" si="88"/>
        <v>0</v>
      </c>
      <c r="AU246" s="141">
        <f t="shared" si="88"/>
        <v>0</v>
      </c>
      <c r="AV246" s="141">
        <f t="shared" si="88"/>
        <v>0</v>
      </c>
      <c r="AW246" s="141">
        <f t="shared" si="88"/>
        <v>0</v>
      </c>
      <c r="AX246" s="141">
        <f t="shared" si="88"/>
        <v>0</v>
      </c>
      <c r="AY246" s="141">
        <f t="shared" si="86"/>
        <v>0</v>
      </c>
      <c r="AZ246" s="22" t="s">
        <v>182</v>
      </c>
    </row>
    <row r="247" spans="1:52">
      <c r="A247" s="141" t="s">
        <v>199</v>
      </c>
      <c r="B247" s="141">
        <f t="shared" ref="B247:Y257" si="89">IF(IFERROR(FIND($A$235,B16,1),0)=0,0,1)</f>
        <v>0</v>
      </c>
      <c r="C247" s="141">
        <f t="shared" si="89"/>
        <v>0</v>
      </c>
      <c r="D247" s="141">
        <f t="shared" si="89"/>
        <v>0</v>
      </c>
      <c r="E247" s="141">
        <f t="shared" si="89"/>
        <v>0</v>
      </c>
      <c r="F247" s="141">
        <f t="shared" si="89"/>
        <v>0</v>
      </c>
      <c r="G247" s="141">
        <f t="shared" si="89"/>
        <v>0</v>
      </c>
      <c r="H247" s="141">
        <f t="shared" si="89"/>
        <v>0</v>
      </c>
      <c r="I247" s="141">
        <f t="shared" si="89"/>
        <v>0</v>
      </c>
      <c r="J247" s="141">
        <f t="shared" si="89"/>
        <v>0</v>
      </c>
      <c r="K247" s="141">
        <f t="shared" si="89"/>
        <v>0</v>
      </c>
      <c r="L247" s="141">
        <f t="shared" si="89"/>
        <v>0</v>
      </c>
      <c r="M247" s="141">
        <f t="shared" si="89"/>
        <v>0</v>
      </c>
      <c r="N247" s="141">
        <f t="shared" si="89"/>
        <v>0</v>
      </c>
      <c r="O247" s="141">
        <f t="shared" si="89"/>
        <v>0</v>
      </c>
      <c r="P247" s="141">
        <f t="shared" si="89"/>
        <v>0</v>
      </c>
      <c r="Q247" s="141">
        <f t="shared" si="89"/>
        <v>0</v>
      </c>
      <c r="R247" s="141">
        <f t="shared" si="89"/>
        <v>0</v>
      </c>
      <c r="S247" s="141">
        <f t="shared" si="89"/>
        <v>0</v>
      </c>
      <c r="T247" s="141">
        <f t="shared" si="89"/>
        <v>0</v>
      </c>
      <c r="U247" s="141">
        <f t="shared" si="89"/>
        <v>0</v>
      </c>
      <c r="V247" s="141">
        <f t="shared" si="89"/>
        <v>0</v>
      </c>
      <c r="W247" s="141">
        <f t="shared" si="89"/>
        <v>0</v>
      </c>
      <c r="X247" s="141">
        <f t="shared" si="89"/>
        <v>0</v>
      </c>
      <c r="Y247" s="141">
        <f t="shared" si="89"/>
        <v>0</v>
      </c>
      <c r="AA247" s="141">
        <f t="shared" ref="AA247:AP262" si="90">IF(B247=0,0,B247/AA16)</f>
        <v>0</v>
      </c>
      <c r="AB247" s="141">
        <f t="shared" si="90"/>
        <v>0</v>
      </c>
      <c r="AC247" s="141">
        <f t="shared" si="90"/>
        <v>0</v>
      </c>
      <c r="AD247" s="141">
        <f t="shared" si="90"/>
        <v>0</v>
      </c>
      <c r="AE247" s="141">
        <f t="shared" si="90"/>
        <v>0</v>
      </c>
      <c r="AF247" s="141">
        <f t="shared" si="90"/>
        <v>0</v>
      </c>
      <c r="AG247" s="141">
        <f t="shared" si="90"/>
        <v>0</v>
      </c>
      <c r="AH247" s="141">
        <f t="shared" si="90"/>
        <v>0</v>
      </c>
      <c r="AI247" s="141">
        <f t="shared" si="90"/>
        <v>0</v>
      </c>
      <c r="AJ247" s="141">
        <f t="shared" si="90"/>
        <v>0</v>
      </c>
      <c r="AK247" s="141">
        <f t="shared" si="90"/>
        <v>0</v>
      </c>
      <c r="AL247" s="141">
        <f t="shared" si="90"/>
        <v>0</v>
      </c>
      <c r="AM247" s="141">
        <f t="shared" si="90"/>
        <v>0</v>
      </c>
      <c r="AN247" s="141">
        <f t="shared" si="90"/>
        <v>0</v>
      </c>
      <c r="AO247" s="141">
        <f t="shared" si="90"/>
        <v>0</v>
      </c>
      <c r="AP247" s="141">
        <f t="shared" si="88"/>
        <v>0</v>
      </c>
      <c r="AQ247" s="141">
        <f t="shared" si="88"/>
        <v>0</v>
      </c>
      <c r="AR247" s="141">
        <f t="shared" si="88"/>
        <v>0</v>
      </c>
      <c r="AS247" s="141">
        <f t="shared" si="88"/>
        <v>0</v>
      </c>
      <c r="AT247" s="141">
        <f t="shared" si="88"/>
        <v>0</v>
      </c>
      <c r="AU247" s="141">
        <f t="shared" si="88"/>
        <v>0</v>
      </c>
      <c r="AV247" s="141">
        <f t="shared" si="88"/>
        <v>0</v>
      </c>
      <c r="AW247" s="141">
        <f t="shared" si="88"/>
        <v>0</v>
      </c>
      <c r="AX247" s="141">
        <f t="shared" si="88"/>
        <v>0</v>
      </c>
      <c r="AY247" s="141">
        <f t="shared" si="86"/>
        <v>0</v>
      </c>
      <c r="AZ247" s="22" t="s">
        <v>182</v>
      </c>
    </row>
    <row r="248" spans="1:52">
      <c r="A248" s="141" t="s">
        <v>200</v>
      </c>
      <c r="B248" s="141">
        <f t="shared" si="89"/>
        <v>0</v>
      </c>
      <c r="C248" s="141">
        <f t="shared" si="89"/>
        <v>0</v>
      </c>
      <c r="D248" s="141">
        <f t="shared" si="89"/>
        <v>0</v>
      </c>
      <c r="E248" s="141">
        <f t="shared" si="89"/>
        <v>0</v>
      </c>
      <c r="F248" s="141">
        <f t="shared" si="89"/>
        <v>0</v>
      </c>
      <c r="G248" s="141">
        <f t="shared" si="89"/>
        <v>0</v>
      </c>
      <c r="H248" s="141">
        <f t="shared" si="89"/>
        <v>0</v>
      </c>
      <c r="I248" s="141">
        <f t="shared" si="89"/>
        <v>0</v>
      </c>
      <c r="J248" s="141">
        <f t="shared" si="89"/>
        <v>0</v>
      </c>
      <c r="K248" s="141">
        <f t="shared" si="89"/>
        <v>0</v>
      </c>
      <c r="L248" s="141">
        <f t="shared" si="89"/>
        <v>0</v>
      </c>
      <c r="M248" s="141">
        <f t="shared" si="89"/>
        <v>0</v>
      </c>
      <c r="N248" s="141">
        <f t="shared" si="89"/>
        <v>0</v>
      </c>
      <c r="O248" s="141">
        <f t="shared" si="89"/>
        <v>0</v>
      </c>
      <c r="P248" s="141">
        <f t="shared" si="89"/>
        <v>0</v>
      </c>
      <c r="Q248" s="141">
        <f t="shared" si="89"/>
        <v>0</v>
      </c>
      <c r="R248" s="141">
        <f t="shared" si="89"/>
        <v>0</v>
      </c>
      <c r="S248" s="141">
        <f t="shared" si="89"/>
        <v>0</v>
      </c>
      <c r="T248" s="141">
        <f t="shared" si="89"/>
        <v>0</v>
      </c>
      <c r="U248" s="141">
        <f t="shared" si="89"/>
        <v>0</v>
      </c>
      <c r="V248" s="141">
        <f t="shared" si="89"/>
        <v>0</v>
      </c>
      <c r="W248" s="141">
        <f t="shared" si="89"/>
        <v>0</v>
      </c>
      <c r="X248" s="141">
        <f t="shared" si="89"/>
        <v>0</v>
      </c>
      <c r="Y248" s="141">
        <f t="shared" si="89"/>
        <v>0</v>
      </c>
      <c r="AA248" s="141">
        <f t="shared" si="90"/>
        <v>0</v>
      </c>
      <c r="AB248" s="141">
        <f t="shared" si="90"/>
        <v>0</v>
      </c>
      <c r="AC248" s="141">
        <f t="shared" si="90"/>
        <v>0</v>
      </c>
      <c r="AD248" s="141">
        <f t="shared" si="90"/>
        <v>0</v>
      </c>
      <c r="AE248" s="141">
        <f t="shared" si="90"/>
        <v>0</v>
      </c>
      <c r="AF248" s="141">
        <f t="shared" si="90"/>
        <v>0</v>
      </c>
      <c r="AG248" s="141">
        <f t="shared" si="90"/>
        <v>0</v>
      </c>
      <c r="AH248" s="141">
        <f t="shared" si="90"/>
        <v>0</v>
      </c>
      <c r="AI248" s="141">
        <f t="shared" si="90"/>
        <v>0</v>
      </c>
      <c r="AJ248" s="141">
        <f t="shared" si="90"/>
        <v>0</v>
      </c>
      <c r="AK248" s="141">
        <f t="shared" si="90"/>
        <v>0</v>
      </c>
      <c r="AL248" s="141">
        <f t="shared" si="90"/>
        <v>0</v>
      </c>
      <c r="AM248" s="141">
        <f t="shared" si="90"/>
        <v>0</v>
      </c>
      <c r="AN248" s="141">
        <f t="shared" si="90"/>
        <v>0</v>
      </c>
      <c r="AO248" s="141">
        <f t="shared" si="90"/>
        <v>0</v>
      </c>
      <c r="AP248" s="141">
        <f t="shared" si="88"/>
        <v>0</v>
      </c>
      <c r="AQ248" s="141">
        <f t="shared" si="88"/>
        <v>0</v>
      </c>
      <c r="AR248" s="141">
        <f t="shared" si="88"/>
        <v>0</v>
      </c>
      <c r="AS248" s="141">
        <f t="shared" si="88"/>
        <v>0</v>
      </c>
      <c r="AT248" s="141">
        <f t="shared" si="88"/>
        <v>0</v>
      </c>
      <c r="AU248" s="141">
        <f t="shared" si="88"/>
        <v>0</v>
      </c>
      <c r="AV248" s="141">
        <f t="shared" si="88"/>
        <v>0</v>
      </c>
      <c r="AW248" s="141">
        <f t="shared" si="88"/>
        <v>0</v>
      </c>
      <c r="AX248" s="141">
        <f t="shared" si="88"/>
        <v>0</v>
      </c>
      <c r="AY248" s="141">
        <f t="shared" si="86"/>
        <v>0</v>
      </c>
      <c r="AZ248" s="22" t="s">
        <v>182</v>
      </c>
    </row>
    <row r="249" spans="1:52">
      <c r="A249" s="141" t="s">
        <v>201</v>
      </c>
      <c r="B249" s="141">
        <f t="shared" si="89"/>
        <v>0</v>
      </c>
      <c r="C249" s="141">
        <f t="shared" si="89"/>
        <v>0</v>
      </c>
      <c r="D249" s="141">
        <f t="shared" si="89"/>
        <v>0</v>
      </c>
      <c r="E249" s="141">
        <f t="shared" si="89"/>
        <v>0</v>
      </c>
      <c r="F249" s="141">
        <f t="shared" si="89"/>
        <v>0</v>
      </c>
      <c r="G249" s="141">
        <f t="shared" si="89"/>
        <v>0</v>
      </c>
      <c r="H249" s="141">
        <f t="shared" si="89"/>
        <v>0</v>
      </c>
      <c r="I249" s="141">
        <f t="shared" si="89"/>
        <v>0</v>
      </c>
      <c r="J249" s="141">
        <f t="shared" si="89"/>
        <v>0</v>
      </c>
      <c r="K249" s="141">
        <f t="shared" si="89"/>
        <v>0</v>
      </c>
      <c r="L249" s="141">
        <f t="shared" si="89"/>
        <v>0</v>
      </c>
      <c r="M249" s="141">
        <f t="shared" si="89"/>
        <v>0</v>
      </c>
      <c r="N249" s="141">
        <f t="shared" si="89"/>
        <v>0</v>
      </c>
      <c r="O249" s="141">
        <f t="shared" si="89"/>
        <v>0</v>
      </c>
      <c r="P249" s="141">
        <f t="shared" si="89"/>
        <v>0</v>
      </c>
      <c r="Q249" s="141">
        <f t="shared" si="89"/>
        <v>0</v>
      </c>
      <c r="R249" s="141">
        <f t="shared" si="89"/>
        <v>0</v>
      </c>
      <c r="S249" s="141">
        <f t="shared" si="89"/>
        <v>0</v>
      </c>
      <c r="T249" s="141">
        <f t="shared" si="89"/>
        <v>0</v>
      </c>
      <c r="U249" s="141">
        <f t="shared" si="89"/>
        <v>0</v>
      </c>
      <c r="V249" s="141">
        <f t="shared" si="89"/>
        <v>0</v>
      </c>
      <c r="W249" s="141">
        <f t="shared" si="89"/>
        <v>0</v>
      </c>
      <c r="X249" s="141">
        <f t="shared" si="89"/>
        <v>0</v>
      </c>
      <c r="Y249" s="141">
        <f t="shared" si="89"/>
        <v>0</v>
      </c>
      <c r="AA249" s="141">
        <f t="shared" si="90"/>
        <v>0</v>
      </c>
      <c r="AB249" s="141">
        <f t="shared" si="90"/>
        <v>0</v>
      </c>
      <c r="AC249" s="141">
        <f t="shared" si="90"/>
        <v>0</v>
      </c>
      <c r="AD249" s="141">
        <f t="shared" si="90"/>
        <v>0</v>
      </c>
      <c r="AE249" s="141">
        <f t="shared" si="90"/>
        <v>0</v>
      </c>
      <c r="AF249" s="141">
        <f t="shared" si="90"/>
        <v>0</v>
      </c>
      <c r="AG249" s="141">
        <f t="shared" si="90"/>
        <v>0</v>
      </c>
      <c r="AH249" s="141">
        <f t="shared" si="90"/>
        <v>0</v>
      </c>
      <c r="AI249" s="141">
        <f t="shared" si="90"/>
        <v>0</v>
      </c>
      <c r="AJ249" s="141">
        <f t="shared" si="90"/>
        <v>0</v>
      </c>
      <c r="AK249" s="141">
        <f t="shared" si="90"/>
        <v>0</v>
      </c>
      <c r="AL249" s="141">
        <f t="shared" si="90"/>
        <v>0</v>
      </c>
      <c r="AM249" s="141">
        <f t="shared" si="90"/>
        <v>0</v>
      </c>
      <c r="AN249" s="141">
        <f t="shared" si="90"/>
        <v>0</v>
      </c>
      <c r="AO249" s="141">
        <f t="shared" si="90"/>
        <v>0</v>
      </c>
      <c r="AP249" s="141">
        <f t="shared" si="88"/>
        <v>0</v>
      </c>
      <c r="AQ249" s="141">
        <f t="shared" si="88"/>
        <v>0</v>
      </c>
      <c r="AR249" s="141">
        <f t="shared" si="88"/>
        <v>0</v>
      </c>
      <c r="AS249" s="141">
        <f t="shared" si="88"/>
        <v>0</v>
      </c>
      <c r="AT249" s="141">
        <f t="shared" si="88"/>
        <v>0</v>
      </c>
      <c r="AU249" s="141">
        <f t="shared" si="88"/>
        <v>0</v>
      </c>
      <c r="AV249" s="141">
        <f t="shared" si="88"/>
        <v>0</v>
      </c>
      <c r="AW249" s="141">
        <f t="shared" si="88"/>
        <v>0</v>
      </c>
      <c r="AX249" s="141">
        <f t="shared" si="88"/>
        <v>0</v>
      </c>
      <c r="AY249" s="141">
        <f t="shared" si="86"/>
        <v>0</v>
      </c>
      <c r="AZ249" s="22" t="s">
        <v>182</v>
      </c>
    </row>
    <row r="250" spans="1:52">
      <c r="A250" s="141" t="s">
        <v>202</v>
      </c>
      <c r="B250" s="141">
        <f t="shared" si="89"/>
        <v>0</v>
      </c>
      <c r="C250" s="141">
        <f t="shared" si="89"/>
        <v>0</v>
      </c>
      <c r="D250" s="141">
        <f t="shared" si="89"/>
        <v>0</v>
      </c>
      <c r="E250" s="141">
        <f t="shared" si="89"/>
        <v>0</v>
      </c>
      <c r="F250" s="141">
        <f t="shared" si="89"/>
        <v>0</v>
      </c>
      <c r="G250" s="141">
        <f t="shared" si="89"/>
        <v>0</v>
      </c>
      <c r="H250" s="141">
        <f t="shared" si="89"/>
        <v>0</v>
      </c>
      <c r="I250" s="141">
        <f t="shared" si="89"/>
        <v>0</v>
      </c>
      <c r="J250" s="141">
        <f t="shared" si="89"/>
        <v>0</v>
      </c>
      <c r="K250" s="141">
        <f t="shared" si="89"/>
        <v>0</v>
      </c>
      <c r="L250" s="141">
        <f t="shared" si="89"/>
        <v>0</v>
      </c>
      <c r="M250" s="141">
        <f t="shared" si="89"/>
        <v>0</v>
      </c>
      <c r="N250" s="141">
        <f t="shared" si="89"/>
        <v>0</v>
      </c>
      <c r="O250" s="141">
        <f t="shared" si="89"/>
        <v>0</v>
      </c>
      <c r="P250" s="141">
        <f t="shared" si="89"/>
        <v>0</v>
      </c>
      <c r="Q250" s="141">
        <f t="shared" si="89"/>
        <v>0</v>
      </c>
      <c r="R250" s="141">
        <f t="shared" si="89"/>
        <v>0</v>
      </c>
      <c r="S250" s="141">
        <f t="shared" si="89"/>
        <v>0</v>
      </c>
      <c r="T250" s="141">
        <f t="shared" si="89"/>
        <v>0</v>
      </c>
      <c r="U250" s="141">
        <f t="shared" si="89"/>
        <v>0</v>
      </c>
      <c r="V250" s="141">
        <f t="shared" si="89"/>
        <v>0</v>
      </c>
      <c r="W250" s="141">
        <f t="shared" si="89"/>
        <v>0</v>
      </c>
      <c r="X250" s="141">
        <f t="shared" si="89"/>
        <v>0</v>
      </c>
      <c r="Y250" s="141">
        <f t="shared" si="89"/>
        <v>0</v>
      </c>
      <c r="AA250" s="141">
        <f t="shared" si="90"/>
        <v>0</v>
      </c>
      <c r="AB250" s="141">
        <f t="shared" si="90"/>
        <v>0</v>
      </c>
      <c r="AC250" s="141">
        <f t="shared" si="90"/>
        <v>0</v>
      </c>
      <c r="AD250" s="141">
        <f t="shared" si="90"/>
        <v>0</v>
      </c>
      <c r="AE250" s="141">
        <f t="shared" si="90"/>
        <v>0</v>
      </c>
      <c r="AF250" s="141">
        <f t="shared" si="90"/>
        <v>0</v>
      </c>
      <c r="AG250" s="141">
        <f t="shared" si="90"/>
        <v>0</v>
      </c>
      <c r="AH250" s="141">
        <f t="shared" si="90"/>
        <v>0</v>
      </c>
      <c r="AI250" s="141">
        <f t="shared" si="90"/>
        <v>0</v>
      </c>
      <c r="AJ250" s="141">
        <f t="shared" si="90"/>
        <v>0</v>
      </c>
      <c r="AK250" s="141">
        <f t="shared" si="90"/>
        <v>0</v>
      </c>
      <c r="AL250" s="141">
        <f t="shared" si="90"/>
        <v>0</v>
      </c>
      <c r="AM250" s="141">
        <f t="shared" si="90"/>
        <v>0</v>
      </c>
      <c r="AN250" s="141">
        <f t="shared" si="90"/>
        <v>0</v>
      </c>
      <c r="AO250" s="141">
        <f t="shared" si="90"/>
        <v>0</v>
      </c>
      <c r="AP250" s="141">
        <f t="shared" si="88"/>
        <v>0</v>
      </c>
      <c r="AQ250" s="141">
        <f t="shared" si="88"/>
        <v>0</v>
      </c>
      <c r="AR250" s="141">
        <f t="shared" si="88"/>
        <v>0</v>
      </c>
      <c r="AS250" s="141">
        <f t="shared" si="88"/>
        <v>0</v>
      </c>
      <c r="AT250" s="141">
        <f t="shared" si="88"/>
        <v>0</v>
      </c>
      <c r="AU250" s="141">
        <f t="shared" si="88"/>
        <v>0</v>
      </c>
      <c r="AV250" s="141">
        <f t="shared" si="88"/>
        <v>0</v>
      </c>
      <c r="AW250" s="141">
        <f t="shared" si="88"/>
        <v>0</v>
      </c>
      <c r="AX250" s="141">
        <f t="shared" si="88"/>
        <v>0</v>
      </c>
      <c r="AY250" s="141">
        <f t="shared" si="86"/>
        <v>0</v>
      </c>
      <c r="AZ250" s="22" t="s">
        <v>182</v>
      </c>
    </row>
    <row r="251" spans="1:52">
      <c r="A251" s="141" t="s">
        <v>203</v>
      </c>
      <c r="B251" s="141">
        <f t="shared" si="89"/>
        <v>0</v>
      </c>
      <c r="C251" s="141">
        <f t="shared" si="89"/>
        <v>0</v>
      </c>
      <c r="D251" s="141">
        <f t="shared" si="89"/>
        <v>0</v>
      </c>
      <c r="E251" s="141">
        <f t="shared" si="89"/>
        <v>0</v>
      </c>
      <c r="F251" s="141">
        <f t="shared" si="89"/>
        <v>0</v>
      </c>
      <c r="G251" s="141">
        <f t="shared" si="89"/>
        <v>0</v>
      </c>
      <c r="H251" s="141">
        <f t="shared" si="89"/>
        <v>0</v>
      </c>
      <c r="I251" s="141">
        <f t="shared" si="89"/>
        <v>0</v>
      </c>
      <c r="J251" s="141">
        <f t="shared" si="89"/>
        <v>0</v>
      </c>
      <c r="K251" s="141">
        <f t="shared" si="89"/>
        <v>1</v>
      </c>
      <c r="L251" s="141">
        <f t="shared" si="89"/>
        <v>0</v>
      </c>
      <c r="M251" s="141">
        <f t="shared" si="89"/>
        <v>0</v>
      </c>
      <c r="N251" s="141">
        <f t="shared" si="89"/>
        <v>0</v>
      </c>
      <c r="O251" s="141">
        <f t="shared" si="89"/>
        <v>0</v>
      </c>
      <c r="P251" s="141">
        <f t="shared" si="89"/>
        <v>0</v>
      </c>
      <c r="Q251" s="141">
        <f t="shared" si="89"/>
        <v>0</v>
      </c>
      <c r="R251" s="141">
        <f t="shared" si="89"/>
        <v>0</v>
      </c>
      <c r="S251" s="141">
        <f t="shared" si="89"/>
        <v>0</v>
      </c>
      <c r="T251" s="141">
        <f t="shared" si="89"/>
        <v>0</v>
      </c>
      <c r="U251" s="141">
        <f t="shared" si="89"/>
        <v>0</v>
      </c>
      <c r="V251" s="141">
        <f t="shared" si="89"/>
        <v>0</v>
      </c>
      <c r="W251" s="141">
        <f t="shared" si="89"/>
        <v>0</v>
      </c>
      <c r="X251" s="141">
        <f t="shared" si="89"/>
        <v>0</v>
      </c>
      <c r="Y251" s="141">
        <f t="shared" si="89"/>
        <v>0</v>
      </c>
      <c r="AA251" s="141">
        <f t="shared" si="90"/>
        <v>0</v>
      </c>
      <c r="AB251" s="141">
        <f t="shared" si="90"/>
        <v>0</v>
      </c>
      <c r="AC251" s="141">
        <f t="shared" si="90"/>
        <v>0</v>
      </c>
      <c r="AD251" s="141">
        <f t="shared" si="90"/>
        <v>0</v>
      </c>
      <c r="AE251" s="141">
        <f t="shared" si="90"/>
        <v>0</v>
      </c>
      <c r="AF251" s="141">
        <f t="shared" si="90"/>
        <v>0</v>
      </c>
      <c r="AG251" s="141">
        <f t="shared" si="90"/>
        <v>0</v>
      </c>
      <c r="AH251" s="141">
        <f t="shared" si="90"/>
        <v>0</v>
      </c>
      <c r="AI251" s="141">
        <f t="shared" si="90"/>
        <v>0</v>
      </c>
      <c r="AJ251" s="141">
        <f t="shared" si="90"/>
        <v>1</v>
      </c>
      <c r="AK251" s="141">
        <f t="shared" si="90"/>
        <v>0</v>
      </c>
      <c r="AL251" s="141">
        <f t="shared" si="90"/>
        <v>0</v>
      </c>
      <c r="AM251" s="141">
        <f t="shared" si="90"/>
        <v>0</v>
      </c>
      <c r="AN251" s="141">
        <f t="shared" si="90"/>
        <v>0</v>
      </c>
      <c r="AO251" s="141">
        <f t="shared" si="90"/>
        <v>0</v>
      </c>
      <c r="AP251" s="141">
        <f t="shared" si="88"/>
        <v>0</v>
      </c>
      <c r="AQ251" s="141">
        <f t="shared" si="88"/>
        <v>0</v>
      </c>
      <c r="AR251" s="141">
        <f t="shared" si="88"/>
        <v>0</v>
      </c>
      <c r="AS251" s="141">
        <f t="shared" si="88"/>
        <v>0</v>
      </c>
      <c r="AT251" s="141">
        <f t="shared" si="88"/>
        <v>0</v>
      </c>
      <c r="AU251" s="141">
        <f t="shared" si="88"/>
        <v>0</v>
      </c>
      <c r="AV251" s="141">
        <f t="shared" si="88"/>
        <v>0</v>
      </c>
      <c r="AW251" s="141">
        <f t="shared" si="88"/>
        <v>0</v>
      </c>
      <c r="AX251" s="141">
        <f t="shared" si="88"/>
        <v>0</v>
      </c>
      <c r="AY251" s="141">
        <f t="shared" si="86"/>
        <v>1</v>
      </c>
      <c r="AZ251" s="22" t="s">
        <v>182</v>
      </c>
    </row>
    <row r="252" spans="1:52">
      <c r="A252" s="141" t="s">
        <v>204</v>
      </c>
      <c r="B252" s="141">
        <f t="shared" si="89"/>
        <v>0</v>
      </c>
      <c r="C252" s="141">
        <f t="shared" si="89"/>
        <v>0</v>
      </c>
      <c r="D252" s="141">
        <f t="shared" si="89"/>
        <v>0</v>
      </c>
      <c r="E252" s="141">
        <f t="shared" si="89"/>
        <v>0</v>
      </c>
      <c r="F252" s="141">
        <f t="shared" si="89"/>
        <v>0</v>
      </c>
      <c r="G252" s="141">
        <f t="shared" si="89"/>
        <v>0</v>
      </c>
      <c r="H252" s="141">
        <f t="shared" si="89"/>
        <v>0</v>
      </c>
      <c r="I252" s="141">
        <f t="shared" si="89"/>
        <v>0</v>
      </c>
      <c r="J252" s="141">
        <f t="shared" si="89"/>
        <v>0</v>
      </c>
      <c r="K252" s="141">
        <f t="shared" si="89"/>
        <v>0</v>
      </c>
      <c r="L252" s="141">
        <f t="shared" si="89"/>
        <v>0</v>
      </c>
      <c r="M252" s="141">
        <f t="shared" si="89"/>
        <v>0</v>
      </c>
      <c r="N252" s="141">
        <f t="shared" si="89"/>
        <v>0</v>
      </c>
      <c r="O252" s="141">
        <f t="shared" si="89"/>
        <v>0</v>
      </c>
      <c r="P252" s="141">
        <f t="shared" si="89"/>
        <v>0</v>
      </c>
      <c r="Q252" s="141">
        <f t="shared" si="89"/>
        <v>0</v>
      </c>
      <c r="R252" s="141">
        <f t="shared" si="89"/>
        <v>0</v>
      </c>
      <c r="S252" s="141">
        <f t="shared" si="89"/>
        <v>0</v>
      </c>
      <c r="T252" s="141">
        <f t="shared" si="89"/>
        <v>0</v>
      </c>
      <c r="U252" s="141">
        <f t="shared" si="89"/>
        <v>0</v>
      </c>
      <c r="V252" s="141">
        <f t="shared" si="89"/>
        <v>0</v>
      </c>
      <c r="W252" s="141">
        <f t="shared" si="89"/>
        <v>0</v>
      </c>
      <c r="X252" s="141">
        <f t="shared" si="89"/>
        <v>0</v>
      </c>
      <c r="Y252" s="141">
        <f t="shared" si="89"/>
        <v>0</v>
      </c>
      <c r="AA252" s="141">
        <f t="shared" si="90"/>
        <v>0</v>
      </c>
      <c r="AB252" s="141">
        <f t="shared" si="90"/>
        <v>0</v>
      </c>
      <c r="AC252" s="141">
        <f t="shared" si="90"/>
        <v>0</v>
      </c>
      <c r="AD252" s="141">
        <f t="shared" si="90"/>
        <v>0</v>
      </c>
      <c r="AE252" s="141">
        <f t="shared" si="90"/>
        <v>0</v>
      </c>
      <c r="AF252" s="141">
        <f t="shared" si="90"/>
        <v>0</v>
      </c>
      <c r="AG252" s="141">
        <f t="shared" si="90"/>
        <v>0</v>
      </c>
      <c r="AH252" s="141">
        <f t="shared" si="90"/>
        <v>0</v>
      </c>
      <c r="AI252" s="141">
        <f t="shared" si="90"/>
        <v>0</v>
      </c>
      <c r="AJ252" s="141">
        <f t="shared" si="90"/>
        <v>0</v>
      </c>
      <c r="AK252" s="141">
        <f t="shared" si="90"/>
        <v>0</v>
      </c>
      <c r="AL252" s="141">
        <f t="shared" si="90"/>
        <v>0</v>
      </c>
      <c r="AM252" s="141">
        <f t="shared" si="90"/>
        <v>0</v>
      </c>
      <c r="AN252" s="141">
        <f t="shared" si="90"/>
        <v>0</v>
      </c>
      <c r="AO252" s="141">
        <f t="shared" si="90"/>
        <v>0</v>
      </c>
      <c r="AP252" s="141">
        <f t="shared" si="88"/>
        <v>0</v>
      </c>
      <c r="AQ252" s="141">
        <f t="shared" si="88"/>
        <v>0</v>
      </c>
      <c r="AR252" s="141">
        <f t="shared" si="88"/>
        <v>0</v>
      </c>
      <c r="AS252" s="141">
        <f t="shared" si="88"/>
        <v>0</v>
      </c>
      <c r="AT252" s="141">
        <f t="shared" si="88"/>
        <v>0</v>
      </c>
      <c r="AU252" s="141">
        <f t="shared" si="88"/>
        <v>0</v>
      </c>
      <c r="AV252" s="141">
        <f t="shared" si="88"/>
        <v>0</v>
      </c>
      <c r="AW252" s="141">
        <f t="shared" si="88"/>
        <v>0</v>
      </c>
      <c r="AX252" s="141">
        <f t="shared" si="88"/>
        <v>0</v>
      </c>
      <c r="AY252" s="141">
        <f t="shared" si="86"/>
        <v>0</v>
      </c>
      <c r="AZ252" s="22" t="s">
        <v>182</v>
      </c>
    </row>
    <row r="253" spans="1:52">
      <c r="A253" s="141" t="s">
        <v>205</v>
      </c>
      <c r="B253" s="141">
        <f t="shared" si="89"/>
        <v>0</v>
      </c>
      <c r="C253" s="141">
        <f t="shared" si="89"/>
        <v>0</v>
      </c>
      <c r="D253" s="141">
        <f t="shared" si="89"/>
        <v>0</v>
      </c>
      <c r="E253" s="141">
        <f t="shared" si="89"/>
        <v>0</v>
      </c>
      <c r="F253" s="141">
        <f t="shared" si="89"/>
        <v>0</v>
      </c>
      <c r="G253" s="141">
        <f t="shared" si="89"/>
        <v>0</v>
      </c>
      <c r="H253" s="141">
        <f t="shared" si="89"/>
        <v>0</v>
      </c>
      <c r="I253" s="141">
        <f t="shared" si="89"/>
        <v>0</v>
      </c>
      <c r="J253" s="141">
        <f t="shared" si="89"/>
        <v>0</v>
      </c>
      <c r="K253" s="141">
        <f t="shared" si="89"/>
        <v>0</v>
      </c>
      <c r="L253" s="141">
        <f t="shared" si="89"/>
        <v>0</v>
      </c>
      <c r="M253" s="141">
        <f t="shared" si="89"/>
        <v>0</v>
      </c>
      <c r="N253" s="141">
        <f t="shared" si="89"/>
        <v>0</v>
      </c>
      <c r="O253" s="141">
        <f t="shared" si="89"/>
        <v>0</v>
      </c>
      <c r="P253" s="141">
        <f t="shared" si="89"/>
        <v>0</v>
      </c>
      <c r="Q253" s="141">
        <f t="shared" si="89"/>
        <v>0</v>
      </c>
      <c r="R253" s="141">
        <f t="shared" si="89"/>
        <v>0</v>
      </c>
      <c r="S253" s="141">
        <f t="shared" si="89"/>
        <v>0</v>
      </c>
      <c r="T253" s="141">
        <f t="shared" si="89"/>
        <v>0</v>
      </c>
      <c r="U253" s="141">
        <f t="shared" si="89"/>
        <v>0</v>
      </c>
      <c r="V253" s="141">
        <f t="shared" si="89"/>
        <v>0</v>
      </c>
      <c r="W253" s="141">
        <f t="shared" si="89"/>
        <v>0</v>
      </c>
      <c r="X253" s="141">
        <f t="shared" si="89"/>
        <v>0</v>
      </c>
      <c r="Y253" s="141">
        <f t="shared" si="89"/>
        <v>0</v>
      </c>
      <c r="AA253" s="141">
        <f t="shared" si="90"/>
        <v>0</v>
      </c>
      <c r="AB253" s="141">
        <f t="shared" si="90"/>
        <v>0</v>
      </c>
      <c r="AC253" s="141">
        <f t="shared" si="90"/>
        <v>0</v>
      </c>
      <c r="AD253" s="141">
        <f t="shared" si="90"/>
        <v>0</v>
      </c>
      <c r="AE253" s="141">
        <f t="shared" si="90"/>
        <v>0</v>
      </c>
      <c r="AF253" s="141">
        <f t="shared" si="90"/>
        <v>0</v>
      </c>
      <c r="AG253" s="141">
        <f t="shared" si="90"/>
        <v>0</v>
      </c>
      <c r="AH253" s="141">
        <f t="shared" si="90"/>
        <v>0</v>
      </c>
      <c r="AI253" s="141">
        <f t="shared" si="90"/>
        <v>0</v>
      </c>
      <c r="AJ253" s="141">
        <f t="shared" si="90"/>
        <v>0</v>
      </c>
      <c r="AK253" s="141">
        <f t="shared" si="90"/>
        <v>0</v>
      </c>
      <c r="AL253" s="141">
        <f t="shared" si="90"/>
        <v>0</v>
      </c>
      <c r="AM253" s="141">
        <f t="shared" si="90"/>
        <v>0</v>
      </c>
      <c r="AN253" s="141">
        <f t="shared" si="90"/>
        <v>0</v>
      </c>
      <c r="AO253" s="141">
        <f t="shared" si="90"/>
        <v>0</v>
      </c>
      <c r="AP253" s="141">
        <f t="shared" si="88"/>
        <v>0</v>
      </c>
      <c r="AQ253" s="141">
        <f t="shared" si="88"/>
        <v>0</v>
      </c>
      <c r="AR253" s="141">
        <f t="shared" si="88"/>
        <v>0</v>
      </c>
      <c r="AS253" s="141">
        <f t="shared" si="88"/>
        <v>0</v>
      </c>
      <c r="AT253" s="141">
        <f t="shared" si="88"/>
        <v>0</v>
      </c>
      <c r="AU253" s="141">
        <f t="shared" si="88"/>
        <v>0</v>
      </c>
      <c r="AV253" s="141">
        <f t="shared" si="88"/>
        <v>0</v>
      </c>
      <c r="AW253" s="141">
        <f t="shared" si="88"/>
        <v>0</v>
      </c>
      <c r="AX253" s="141">
        <f t="shared" si="88"/>
        <v>0</v>
      </c>
      <c r="AY253" s="141">
        <f t="shared" si="86"/>
        <v>0</v>
      </c>
      <c r="AZ253" s="22" t="s">
        <v>182</v>
      </c>
    </row>
    <row r="254" spans="1:52">
      <c r="A254" s="141" t="s">
        <v>206</v>
      </c>
      <c r="B254" s="141">
        <f t="shared" si="89"/>
        <v>0</v>
      </c>
      <c r="C254" s="141">
        <f t="shared" si="89"/>
        <v>0</v>
      </c>
      <c r="D254" s="141">
        <f t="shared" si="89"/>
        <v>0</v>
      </c>
      <c r="E254" s="141">
        <f t="shared" si="89"/>
        <v>0</v>
      </c>
      <c r="F254" s="141">
        <f t="shared" si="89"/>
        <v>0</v>
      </c>
      <c r="G254" s="141">
        <f t="shared" si="89"/>
        <v>0</v>
      </c>
      <c r="H254" s="141">
        <f t="shared" si="89"/>
        <v>0</v>
      </c>
      <c r="I254" s="141">
        <f t="shared" si="89"/>
        <v>0</v>
      </c>
      <c r="J254" s="141">
        <f t="shared" si="89"/>
        <v>0</v>
      </c>
      <c r="K254" s="141">
        <f t="shared" si="89"/>
        <v>0</v>
      </c>
      <c r="L254" s="141">
        <f t="shared" si="89"/>
        <v>0</v>
      </c>
      <c r="M254" s="141">
        <f t="shared" si="89"/>
        <v>0</v>
      </c>
      <c r="N254" s="141">
        <f t="shared" si="89"/>
        <v>0</v>
      </c>
      <c r="O254" s="141">
        <f t="shared" si="89"/>
        <v>0</v>
      </c>
      <c r="P254" s="141">
        <f t="shared" si="89"/>
        <v>0</v>
      </c>
      <c r="Q254" s="141">
        <f t="shared" si="89"/>
        <v>0</v>
      </c>
      <c r="R254" s="141">
        <f t="shared" si="89"/>
        <v>0</v>
      </c>
      <c r="S254" s="141">
        <f t="shared" si="89"/>
        <v>0</v>
      </c>
      <c r="T254" s="141">
        <f t="shared" si="89"/>
        <v>0</v>
      </c>
      <c r="U254" s="141">
        <f t="shared" si="89"/>
        <v>0</v>
      </c>
      <c r="V254" s="141">
        <f t="shared" si="89"/>
        <v>0</v>
      </c>
      <c r="W254" s="141">
        <f t="shared" si="89"/>
        <v>0</v>
      </c>
      <c r="X254" s="141">
        <f t="shared" si="89"/>
        <v>0</v>
      </c>
      <c r="Y254" s="141">
        <f t="shared" si="89"/>
        <v>0</v>
      </c>
      <c r="AA254" s="141">
        <f t="shared" si="90"/>
        <v>0</v>
      </c>
      <c r="AB254" s="141">
        <f t="shared" si="90"/>
        <v>0</v>
      </c>
      <c r="AC254" s="141">
        <f t="shared" si="90"/>
        <v>0</v>
      </c>
      <c r="AD254" s="141">
        <f t="shared" si="90"/>
        <v>0</v>
      </c>
      <c r="AE254" s="141">
        <f t="shared" si="90"/>
        <v>0</v>
      </c>
      <c r="AF254" s="141">
        <f t="shared" si="90"/>
        <v>0</v>
      </c>
      <c r="AG254" s="141">
        <f t="shared" si="90"/>
        <v>0</v>
      </c>
      <c r="AH254" s="141">
        <f t="shared" si="90"/>
        <v>0</v>
      </c>
      <c r="AI254" s="141">
        <f t="shared" si="90"/>
        <v>0</v>
      </c>
      <c r="AJ254" s="141">
        <f t="shared" si="90"/>
        <v>0</v>
      </c>
      <c r="AK254" s="141">
        <f t="shared" si="90"/>
        <v>0</v>
      </c>
      <c r="AL254" s="141">
        <f t="shared" si="90"/>
        <v>0</v>
      </c>
      <c r="AM254" s="141">
        <f t="shared" si="90"/>
        <v>0</v>
      </c>
      <c r="AN254" s="141">
        <f t="shared" si="90"/>
        <v>0</v>
      </c>
      <c r="AO254" s="141">
        <f t="shared" si="90"/>
        <v>0</v>
      </c>
      <c r="AP254" s="141">
        <f t="shared" si="88"/>
        <v>0</v>
      </c>
      <c r="AQ254" s="141">
        <f t="shared" si="88"/>
        <v>0</v>
      </c>
      <c r="AR254" s="141">
        <f t="shared" si="88"/>
        <v>0</v>
      </c>
      <c r="AS254" s="141">
        <f t="shared" si="88"/>
        <v>0</v>
      </c>
      <c r="AT254" s="141">
        <f t="shared" si="88"/>
        <v>0</v>
      </c>
      <c r="AU254" s="141">
        <f t="shared" si="88"/>
        <v>0</v>
      </c>
      <c r="AV254" s="141">
        <f t="shared" si="88"/>
        <v>0</v>
      </c>
      <c r="AW254" s="141">
        <f t="shared" si="88"/>
        <v>0</v>
      </c>
      <c r="AX254" s="141">
        <f t="shared" si="88"/>
        <v>0</v>
      </c>
      <c r="AY254" s="141">
        <f t="shared" si="86"/>
        <v>0</v>
      </c>
      <c r="AZ254" s="22" t="s">
        <v>182</v>
      </c>
    </row>
    <row r="255" spans="1:52">
      <c r="A255" s="141" t="s">
        <v>207</v>
      </c>
      <c r="B255" s="141">
        <f t="shared" si="89"/>
        <v>0</v>
      </c>
      <c r="C255" s="141">
        <f t="shared" si="89"/>
        <v>0</v>
      </c>
      <c r="D255" s="141">
        <f t="shared" si="89"/>
        <v>0</v>
      </c>
      <c r="E255" s="141">
        <f t="shared" si="89"/>
        <v>0</v>
      </c>
      <c r="F255" s="141">
        <f t="shared" si="89"/>
        <v>0</v>
      </c>
      <c r="G255" s="141">
        <f t="shared" si="89"/>
        <v>0</v>
      </c>
      <c r="H255" s="141">
        <f t="shared" si="89"/>
        <v>0</v>
      </c>
      <c r="I255" s="141">
        <f t="shared" si="89"/>
        <v>0</v>
      </c>
      <c r="J255" s="141">
        <f t="shared" si="89"/>
        <v>0</v>
      </c>
      <c r="K255" s="141">
        <f t="shared" si="89"/>
        <v>0</v>
      </c>
      <c r="L255" s="141">
        <f t="shared" si="89"/>
        <v>0</v>
      </c>
      <c r="M255" s="141">
        <f t="shared" si="89"/>
        <v>0</v>
      </c>
      <c r="N255" s="141">
        <f t="shared" si="89"/>
        <v>0</v>
      </c>
      <c r="O255" s="141">
        <f t="shared" si="89"/>
        <v>0</v>
      </c>
      <c r="P255" s="141">
        <f t="shared" si="89"/>
        <v>0</v>
      </c>
      <c r="Q255" s="141">
        <f t="shared" si="89"/>
        <v>0</v>
      </c>
      <c r="R255" s="141">
        <f t="shared" si="89"/>
        <v>0</v>
      </c>
      <c r="S255" s="141">
        <f t="shared" si="89"/>
        <v>0</v>
      </c>
      <c r="T255" s="141">
        <f t="shared" si="89"/>
        <v>0</v>
      </c>
      <c r="U255" s="141">
        <f t="shared" si="89"/>
        <v>0</v>
      </c>
      <c r="V255" s="141">
        <f t="shared" si="89"/>
        <v>0</v>
      </c>
      <c r="W255" s="141">
        <f t="shared" si="89"/>
        <v>0</v>
      </c>
      <c r="X255" s="141">
        <f t="shared" si="89"/>
        <v>0</v>
      </c>
      <c r="Y255" s="141">
        <f t="shared" si="89"/>
        <v>0</v>
      </c>
      <c r="AA255" s="141">
        <f t="shared" si="90"/>
        <v>0</v>
      </c>
      <c r="AB255" s="141">
        <f t="shared" si="90"/>
        <v>0</v>
      </c>
      <c r="AC255" s="141">
        <f t="shared" si="90"/>
        <v>0</v>
      </c>
      <c r="AD255" s="141">
        <f t="shared" si="90"/>
        <v>0</v>
      </c>
      <c r="AE255" s="141">
        <f t="shared" si="90"/>
        <v>0</v>
      </c>
      <c r="AF255" s="141">
        <f t="shared" si="90"/>
        <v>0</v>
      </c>
      <c r="AG255" s="141">
        <f t="shared" si="90"/>
        <v>0</v>
      </c>
      <c r="AH255" s="141">
        <f t="shared" si="90"/>
        <v>0</v>
      </c>
      <c r="AI255" s="141">
        <f t="shared" si="90"/>
        <v>0</v>
      </c>
      <c r="AJ255" s="141">
        <f t="shared" si="90"/>
        <v>0</v>
      </c>
      <c r="AK255" s="141">
        <f t="shared" si="90"/>
        <v>0</v>
      </c>
      <c r="AL255" s="141">
        <f t="shared" si="90"/>
        <v>0</v>
      </c>
      <c r="AM255" s="141">
        <f t="shared" si="90"/>
        <v>0</v>
      </c>
      <c r="AN255" s="141">
        <f t="shared" si="90"/>
        <v>0</v>
      </c>
      <c r="AO255" s="141">
        <f t="shared" si="90"/>
        <v>0</v>
      </c>
      <c r="AP255" s="141">
        <f t="shared" si="88"/>
        <v>0</v>
      </c>
      <c r="AQ255" s="141">
        <f t="shared" si="88"/>
        <v>0</v>
      </c>
      <c r="AR255" s="141">
        <f t="shared" si="88"/>
        <v>0</v>
      </c>
      <c r="AS255" s="141">
        <f t="shared" si="88"/>
        <v>0</v>
      </c>
      <c r="AT255" s="141">
        <f t="shared" si="88"/>
        <v>0</v>
      </c>
      <c r="AU255" s="141">
        <f t="shared" si="88"/>
        <v>0</v>
      </c>
      <c r="AV255" s="141">
        <f t="shared" si="88"/>
        <v>0</v>
      </c>
      <c r="AW255" s="141">
        <f t="shared" si="88"/>
        <v>0</v>
      </c>
      <c r="AX255" s="141">
        <f t="shared" si="88"/>
        <v>0</v>
      </c>
      <c r="AY255" s="141">
        <f t="shared" si="86"/>
        <v>0</v>
      </c>
      <c r="AZ255" s="22" t="s">
        <v>182</v>
      </c>
    </row>
    <row r="256" spans="1:52">
      <c r="A256" s="141" t="s">
        <v>208</v>
      </c>
      <c r="B256" s="141">
        <f t="shared" si="89"/>
        <v>0</v>
      </c>
      <c r="C256" s="141">
        <f t="shared" si="89"/>
        <v>0</v>
      </c>
      <c r="D256" s="141">
        <f t="shared" si="89"/>
        <v>0</v>
      </c>
      <c r="E256" s="141">
        <f t="shared" si="89"/>
        <v>0</v>
      </c>
      <c r="F256" s="141">
        <f t="shared" si="89"/>
        <v>0</v>
      </c>
      <c r="G256" s="141">
        <f t="shared" si="89"/>
        <v>0</v>
      </c>
      <c r="H256" s="141">
        <f t="shared" si="89"/>
        <v>0</v>
      </c>
      <c r="I256" s="141">
        <f t="shared" si="89"/>
        <v>1</v>
      </c>
      <c r="J256" s="141">
        <f t="shared" si="89"/>
        <v>0</v>
      </c>
      <c r="K256" s="141">
        <f t="shared" si="89"/>
        <v>0</v>
      </c>
      <c r="L256" s="141">
        <f t="shared" si="89"/>
        <v>0</v>
      </c>
      <c r="M256" s="141">
        <f t="shared" si="89"/>
        <v>0</v>
      </c>
      <c r="N256" s="141">
        <f t="shared" si="89"/>
        <v>0</v>
      </c>
      <c r="O256" s="141">
        <f t="shared" si="89"/>
        <v>0</v>
      </c>
      <c r="P256" s="141">
        <f t="shared" si="89"/>
        <v>0</v>
      </c>
      <c r="Q256" s="141">
        <f t="shared" si="89"/>
        <v>0</v>
      </c>
      <c r="R256" s="141">
        <f t="shared" si="89"/>
        <v>0</v>
      </c>
      <c r="S256" s="141">
        <f t="shared" si="89"/>
        <v>0</v>
      </c>
      <c r="T256" s="141">
        <f t="shared" si="89"/>
        <v>0</v>
      </c>
      <c r="U256" s="141">
        <f t="shared" si="89"/>
        <v>0</v>
      </c>
      <c r="V256" s="141">
        <f t="shared" si="89"/>
        <v>0</v>
      </c>
      <c r="W256" s="141">
        <f t="shared" si="89"/>
        <v>0</v>
      </c>
      <c r="X256" s="141">
        <f t="shared" si="89"/>
        <v>0</v>
      </c>
      <c r="Y256" s="141">
        <f t="shared" si="89"/>
        <v>0</v>
      </c>
      <c r="AA256" s="141">
        <f t="shared" si="90"/>
        <v>0</v>
      </c>
      <c r="AB256" s="141">
        <f t="shared" si="90"/>
        <v>0</v>
      </c>
      <c r="AC256" s="141">
        <f t="shared" si="90"/>
        <v>0</v>
      </c>
      <c r="AD256" s="141">
        <f t="shared" si="90"/>
        <v>0</v>
      </c>
      <c r="AE256" s="141">
        <f t="shared" si="90"/>
        <v>0</v>
      </c>
      <c r="AF256" s="141">
        <f t="shared" si="90"/>
        <v>0</v>
      </c>
      <c r="AG256" s="141">
        <f t="shared" si="90"/>
        <v>0</v>
      </c>
      <c r="AH256" s="141">
        <f t="shared" si="90"/>
        <v>1</v>
      </c>
      <c r="AI256" s="141">
        <f t="shared" si="90"/>
        <v>0</v>
      </c>
      <c r="AJ256" s="141">
        <f t="shared" si="90"/>
        <v>0</v>
      </c>
      <c r="AK256" s="141">
        <f t="shared" si="90"/>
        <v>0</v>
      </c>
      <c r="AL256" s="141">
        <f t="shared" si="90"/>
        <v>0</v>
      </c>
      <c r="AM256" s="141">
        <f t="shared" si="90"/>
        <v>0</v>
      </c>
      <c r="AN256" s="141">
        <f t="shared" si="90"/>
        <v>0</v>
      </c>
      <c r="AO256" s="141">
        <f t="shared" si="90"/>
        <v>0</v>
      </c>
      <c r="AP256" s="141">
        <f t="shared" si="88"/>
        <v>0</v>
      </c>
      <c r="AQ256" s="141">
        <f t="shared" si="88"/>
        <v>0</v>
      </c>
      <c r="AR256" s="141">
        <f t="shared" si="88"/>
        <v>0</v>
      </c>
      <c r="AS256" s="141">
        <f t="shared" si="88"/>
        <v>0</v>
      </c>
      <c r="AT256" s="141">
        <f t="shared" si="88"/>
        <v>0</v>
      </c>
      <c r="AU256" s="141">
        <f t="shared" si="88"/>
        <v>0</v>
      </c>
      <c r="AV256" s="141">
        <f t="shared" si="88"/>
        <v>0</v>
      </c>
      <c r="AW256" s="141">
        <f t="shared" si="88"/>
        <v>0</v>
      </c>
      <c r="AX256" s="141">
        <f t="shared" si="88"/>
        <v>0</v>
      </c>
      <c r="AY256" s="141">
        <f t="shared" si="86"/>
        <v>1</v>
      </c>
      <c r="AZ256" s="22" t="s">
        <v>182</v>
      </c>
    </row>
    <row r="257" spans="1:52">
      <c r="A257" s="141" t="s">
        <v>209</v>
      </c>
      <c r="B257" s="141">
        <f t="shared" si="89"/>
        <v>0</v>
      </c>
      <c r="C257" s="141">
        <f t="shared" si="89"/>
        <v>0</v>
      </c>
      <c r="D257" s="141">
        <f t="shared" si="89"/>
        <v>0</v>
      </c>
      <c r="E257" s="141">
        <f t="shared" si="89"/>
        <v>0</v>
      </c>
      <c r="F257" s="141">
        <f t="shared" si="89"/>
        <v>0</v>
      </c>
      <c r="G257" s="141">
        <f t="shared" si="89"/>
        <v>0</v>
      </c>
      <c r="H257" s="141">
        <f t="shared" si="89"/>
        <v>0</v>
      </c>
      <c r="I257" s="141">
        <f t="shared" si="89"/>
        <v>0</v>
      </c>
      <c r="J257" s="141">
        <f t="shared" si="89"/>
        <v>0</v>
      </c>
      <c r="K257" s="141">
        <f t="shared" si="89"/>
        <v>0</v>
      </c>
      <c r="L257" s="141">
        <f t="shared" si="89"/>
        <v>0</v>
      </c>
      <c r="M257" s="141">
        <f t="shared" si="89"/>
        <v>0</v>
      </c>
      <c r="N257" s="141">
        <f t="shared" si="89"/>
        <v>0</v>
      </c>
      <c r="O257" s="141">
        <f t="shared" si="89"/>
        <v>0</v>
      </c>
      <c r="P257" s="141">
        <f t="shared" si="89"/>
        <v>0</v>
      </c>
      <c r="Q257" s="141">
        <f t="shared" ref="Q257:Y257" si="91">IF(IFERROR(FIND($A$235,Q26,1),0)=0,0,1)</f>
        <v>0</v>
      </c>
      <c r="R257" s="141">
        <f t="shared" si="91"/>
        <v>0</v>
      </c>
      <c r="S257" s="141">
        <f t="shared" si="91"/>
        <v>0</v>
      </c>
      <c r="T257" s="141">
        <f t="shared" si="91"/>
        <v>0</v>
      </c>
      <c r="U257" s="141">
        <f t="shared" si="91"/>
        <v>0</v>
      </c>
      <c r="V257" s="141">
        <f t="shared" si="91"/>
        <v>0</v>
      </c>
      <c r="W257" s="141">
        <f t="shared" si="91"/>
        <v>0</v>
      </c>
      <c r="X257" s="141">
        <f t="shared" si="91"/>
        <v>0</v>
      </c>
      <c r="Y257" s="141">
        <f t="shared" si="91"/>
        <v>0</v>
      </c>
      <c r="AA257" s="141">
        <f t="shared" si="90"/>
        <v>0</v>
      </c>
      <c r="AB257" s="141">
        <f t="shared" si="90"/>
        <v>0</v>
      </c>
      <c r="AC257" s="141">
        <f t="shared" si="90"/>
        <v>0</v>
      </c>
      <c r="AD257" s="141">
        <f t="shared" si="90"/>
        <v>0</v>
      </c>
      <c r="AE257" s="141">
        <f t="shared" si="90"/>
        <v>0</v>
      </c>
      <c r="AF257" s="141">
        <f t="shared" si="90"/>
        <v>0</v>
      </c>
      <c r="AG257" s="141">
        <f t="shared" si="90"/>
        <v>0</v>
      </c>
      <c r="AH257" s="141">
        <f t="shared" si="90"/>
        <v>0</v>
      </c>
      <c r="AI257" s="141">
        <f t="shared" si="90"/>
        <v>0</v>
      </c>
      <c r="AJ257" s="141">
        <f t="shared" si="90"/>
        <v>0</v>
      </c>
      <c r="AK257" s="141">
        <f t="shared" si="90"/>
        <v>0</v>
      </c>
      <c r="AL257" s="141">
        <f t="shared" si="90"/>
        <v>0</v>
      </c>
      <c r="AM257" s="141">
        <f t="shared" si="90"/>
        <v>0</v>
      </c>
      <c r="AN257" s="141">
        <f t="shared" si="90"/>
        <v>0</v>
      </c>
      <c r="AO257" s="141">
        <f t="shared" si="90"/>
        <v>0</v>
      </c>
      <c r="AP257" s="141">
        <f t="shared" si="88"/>
        <v>0</v>
      </c>
      <c r="AQ257" s="141">
        <f t="shared" si="88"/>
        <v>0</v>
      </c>
      <c r="AR257" s="141">
        <f t="shared" si="88"/>
        <v>0</v>
      </c>
      <c r="AS257" s="141">
        <f t="shared" si="88"/>
        <v>0</v>
      </c>
      <c r="AT257" s="141">
        <f t="shared" si="88"/>
        <v>0</v>
      </c>
      <c r="AU257" s="141">
        <f t="shared" si="88"/>
        <v>0</v>
      </c>
      <c r="AV257" s="141">
        <f t="shared" si="88"/>
        <v>0</v>
      </c>
      <c r="AW257" s="141">
        <f t="shared" si="88"/>
        <v>0</v>
      </c>
      <c r="AX257" s="141">
        <f t="shared" si="88"/>
        <v>0</v>
      </c>
      <c r="AY257" s="141">
        <f t="shared" si="86"/>
        <v>0</v>
      </c>
      <c r="AZ257" s="22" t="s">
        <v>182</v>
      </c>
    </row>
    <row r="258" spans="1:52">
      <c r="A258" s="141" t="s">
        <v>210</v>
      </c>
      <c r="B258" s="141">
        <f t="shared" ref="B258:Y266" si="92">IF(IFERROR(FIND($A$235,B27,1),0)=0,0,1)</f>
        <v>0</v>
      </c>
      <c r="C258" s="141">
        <f t="shared" si="92"/>
        <v>0</v>
      </c>
      <c r="D258" s="141">
        <f t="shared" si="92"/>
        <v>0</v>
      </c>
      <c r="E258" s="141">
        <f t="shared" si="92"/>
        <v>0</v>
      </c>
      <c r="F258" s="141">
        <f t="shared" si="92"/>
        <v>0</v>
      </c>
      <c r="G258" s="141">
        <f t="shared" si="92"/>
        <v>0</v>
      </c>
      <c r="H258" s="141">
        <f t="shared" si="92"/>
        <v>0</v>
      </c>
      <c r="I258" s="141">
        <f t="shared" si="92"/>
        <v>0</v>
      </c>
      <c r="J258" s="141">
        <f t="shared" si="92"/>
        <v>0</v>
      </c>
      <c r="K258" s="141">
        <f t="shared" si="92"/>
        <v>0</v>
      </c>
      <c r="L258" s="141">
        <f t="shared" si="92"/>
        <v>0</v>
      </c>
      <c r="M258" s="141">
        <f t="shared" si="92"/>
        <v>0</v>
      </c>
      <c r="N258" s="141">
        <f t="shared" si="92"/>
        <v>0</v>
      </c>
      <c r="O258" s="141">
        <f t="shared" si="92"/>
        <v>0</v>
      </c>
      <c r="P258" s="141">
        <f t="shared" si="92"/>
        <v>0</v>
      </c>
      <c r="Q258" s="141">
        <f t="shared" si="92"/>
        <v>0</v>
      </c>
      <c r="R258" s="141">
        <f t="shared" si="92"/>
        <v>0</v>
      </c>
      <c r="S258" s="141">
        <f t="shared" si="92"/>
        <v>0</v>
      </c>
      <c r="T258" s="141">
        <f t="shared" si="92"/>
        <v>0</v>
      </c>
      <c r="U258" s="141">
        <f t="shared" si="92"/>
        <v>0</v>
      </c>
      <c r="V258" s="141">
        <f t="shared" si="92"/>
        <v>0</v>
      </c>
      <c r="W258" s="141">
        <f t="shared" si="92"/>
        <v>0</v>
      </c>
      <c r="X258" s="141">
        <f t="shared" si="92"/>
        <v>0</v>
      </c>
      <c r="Y258" s="141">
        <f t="shared" si="92"/>
        <v>0</v>
      </c>
      <c r="AA258" s="141">
        <f t="shared" si="90"/>
        <v>0</v>
      </c>
      <c r="AB258" s="141">
        <f t="shared" si="90"/>
        <v>0</v>
      </c>
      <c r="AC258" s="141">
        <f t="shared" si="90"/>
        <v>0</v>
      </c>
      <c r="AD258" s="141">
        <f t="shared" si="90"/>
        <v>0</v>
      </c>
      <c r="AE258" s="141">
        <f t="shared" si="90"/>
        <v>0</v>
      </c>
      <c r="AF258" s="141">
        <f t="shared" si="90"/>
        <v>0</v>
      </c>
      <c r="AG258" s="141">
        <f t="shared" si="90"/>
        <v>0</v>
      </c>
      <c r="AH258" s="141">
        <f t="shared" si="90"/>
        <v>0</v>
      </c>
      <c r="AI258" s="141">
        <f t="shared" si="90"/>
        <v>0</v>
      </c>
      <c r="AJ258" s="141">
        <f t="shared" si="90"/>
        <v>0</v>
      </c>
      <c r="AK258" s="141">
        <f t="shared" si="90"/>
        <v>0</v>
      </c>
      <c r="AL258" s="141">
        <f t="shared" si="90"/>
        <v>0</v>
      </c>
      <c r="AM258" s="141">
        <f t="shared" si="90"/>
        <v>0</v>
      </c>
      <c r="AN258" s="141">
        <f t="shared" si="90"/>
        <v>0</v>
      </c>
      <c r="AO258" s="141">
        <f t="shared" si="90"/>
        <v>0</v>
      </c>
      <c r="AP258" s="141">
        <f t="shared" si="88"/>
        <v>0</v>
      </c>
      <c r="AQ258" s="141">
        <f t="shared" si="88"/>
        <v>0</v>
      </c>
      <c r="AR258" s="141">
        <f t="shared" si="88"/>
        <v>0</v>
      </c>
      <c r="AS258" s="141">
        <f t="shared" si="88"/>
        <v>0</v>
      </c>
      <c r="AT258" s="141">
        <f t="shared" si="88"/>
        <v>0</v>
      </c>
      <c r="AU258" s="141">
        <f t="shared" si="88"/>
        <v>0</v>
      </c>
      <c r="AV258" s="141">
        <f t="shared" si="88"/>
        <v>0</v>
      </c>
      <c r="AW258" s="141">
        <f t="shared" si="88"/>
        <v>0</v>
      </c>
      <c r="AX258" s="141">
        <f t="shared" si="88"/>
        <v>0</v>
      </c>
      <c r="AY258" s="141">
        <f t="shared" si="86"/>
        <v>0</v>
      </c>
      <c r="AZ258" s="22" t="s">
        <v>182</v>
      </c>
    </row>
    <row r="259" spans="1:52">
      <c r="A259" s="141" t="s">
        <v>211</v>
      </c>
      <c r="B259" s="141">
        <f t="shared" si="92"/>
        <v>0</v>
      </c>
      <c r="C259" s="141">
        <f t="shared" si="92"/>
        <v>0</v>
      </c>
      <c r="D259" s="141">
        <f t="shared" si="92"/>
        <v>0</v>
      </c>
      <c r="E259" s="141">
        <f t="shared" si="92"/>
        <v>0</v>
      </c>
      <c r="F259" s="141">
        <f t="shared" si="92"/>
        <v>0</v>
      </c>
      <c r="G259" s="141">
        <f t="shared" si="92"/>
        <v>0</v>
      </c>
      <c r="H259" s="141">
        <f t="shared" si="92"/>
        <v>0</v>
      </c>
      <c r="I259" s="141">
        <f t="shared" si="92"/>
        <v>0</v>
      </c>
      <c r="J259" s="141">
        <f t="shared" si="92"/>
        <v>0</v>
      </c>
      <c r="K259" s="141">
        <f t="shared" si="92"/>
        <v>0</v>
      </c>
      <c r="L259" s="141">
        <f t="shared" si="92"/>
        <v>0</v>
      </c>
      <c r="M259" s="141">
        <f t="shared" si="92"/>
        <v>0</v>
      </c>
      <c r="N259" s="141">
        <f t="shared" si="92"/>
        <v>0</v>
      </c>
      <c r="O259" s="141">
        <f t="shared" si="92"/>
        <v>0</v>
      </c>
      <c r="P259" s="141">
        <f t="shared" si="92"/>
        <v>0</v>
      </c>
      <c r="Q259" s="141">
        <f t="shared" si="92"/>
        <v>0</v>
      </c>
      <c r="R259" s="141">
        <f t="shared" si="92"/>
        <v>0</v>
      </c>
      <c r="S259" s="141">
        <f t="shared" si="92"/>
        <v>0</v>
      </c>
      <c r="T259" s="141">
        <f t="shared" si="92"/>
        <v>0</v>
      </c>
      <c r="U259" s="141">
        <f t="shared" si="92"/>
        <v>0</v>
      </c>
      <c r="V259" s="141">
        <f t="shared" si="92"/>
        <v>0</v>
      </c>
      <c r="W259" s="141">
        <f t="shared" si="92"/>
        <v>0</v>
      </c>
      <c r="X259" s="141">
        <f t="shared" si="92"/>
        <v>0</v>
      </c>
      <c r="Y259" s="141">
        <f t="shared" si="92"/>
        <v>0</v>
      </c>
      <c r="AA259" s="141">
        <f t="shared" si="90"/>
        <v>0</v>
      </c>
      <c r="AB259" s="141">
        <f t="shared" si="90"/>
        <v>0</v>
      </c>
      <c r="AC259" s="141">
        <f t="shared" si="90"/>
        <v>0</v>
      </c>
      <c r="AD259" s="141">
        <f t="shared" si="90"/>
        <v>0</v>
      </c>
      <c r="AE259" s="141">
        <f t="shared" si="90"/>
        <v>0</v>
      </c>
      <c r="AF259" s="141">
        <f t="shared" si="90"/>
        <v>0</v>
      </c>
      <c r="AG259" s="141">
        <f t="shared" si="90"/>
        <v>0</v>
      </c>
      <c r="AH259" s="141">
        <f t="shared" si="90"/>
        <v>0</v>
      </c>
      <c r="AI259" s="141">
        <f t="shared" si="90"/>
        <v>0</v>
      </c>
      <c r="AJ259" s="141">
        <f t="shared" si="90"/>
        <v>0</v>
      </c>
      <c r="AK259" s="141">
        <f t="shared" si="90"/>
        <v>0</v>
      </c>
      <c r="AL259" s="141">
        <f t="shared" si="90"/>
        <v>0</v>
      </c>
      <c r="AM259" s="141">
        <f t="shared" si="90"/>
        <v>0</v>
      </c>
      <c r="AN259" s="141">
        <f t="shared" si="90"/>
        <v>0</v>
      </c>
      <c r="AO259" s="141">
        <f t="shared" si="90"/>
        <v>0</v>
      </c>
      <c r="AP259" s="141">
        <f t="shared" si="88"/>
        <v>0</v>
      </c>
      <c r="AQ259" s="141">
        <f t="shared" si="88"/>
        <v>0</v>
      </c>
      <c r="AR259" s="141">
        <f t="shared" si="88"/>
        <v>0</v>
      </c>
      <c r="AS259" s="141">
        <f t="shared" si="88"/>
        <v>0</v>
      </c>
      <c r="AT259" s="141">
        <f t="shared" si="88"/>
        <v>0</v>
      </c>
      <c r="AU259" s="141">
        <f t="shared" si="88"/>
        <v>0</v>
      </c>
      <c r="AV259" s="141">
        <f t="shared" si="88"/>
        <v>0</v>
      </c>
      <c r="AW259" s="141">
        <f t="shared" si="88"/>
        <v>0</v>
      </c>
      <c r="AX259" s="141">
        <f t="shared" si="88"/>
        <v>0</v>
      </c>
      <c r="AY259" s="141">
        <f t="shared" si="86"/>
        <v>0</v>
      </c>
      <c r="AZ259" s="22" t="s">
        <v>182</v>
      </c>
    </row>
    <row r="260" spans="1:52">
      <c r="A260" s="141" t="s">
        <v>212</v>
      </c>
      <c r="B260" s="141">
        <f t="shared" si="92"/>
        <v>0</v>
      </c>
      <c r="C260" s="141">
        <f t="shared" si="92"/>
        <v>0</v>
      </c>
      <c r="D260" s="141">
        <f t="shared" si="92"/>
        <v>0</v>
      </c>
      <c r="E260" s="141">
        <f t="shared" si="92"/>
        <v>0</v>
      </c>
      <c r="F260" s="141">
        <f t="shared" si="92"/>
        <v>0</v>
      </c>
      <c r="G260" s="141">
        <f t="shared" si="92"/>
        <v>0</v>
      </c>
      <c r="H260" s="141">
        <f t="shared" si="92"/>
        <v>0</v>
      </c>
      <c r="I260" s="141">
        <f t="shared" si="92"/>
        <v>0</v>
      </c>
      <c r="J260" s="141">
        <f t="shared" si="92"/>
        <v>0</v>
      </c>
      <c r="K260" s="141">
        <f t="shared" si="92"/>
        <v>0</v>
      </c>
      <c r="L260" s="141">
        <f t="shared" si="92"/>
        <v>0</v>
      </c>
      <c r="M260" s="141">
        <f t="shared" si="92"/>
        <v>0</v>
      </c>
      <c r="N260" s="141">
        <f t="shared" si="92"/>
        <v>0</v>
      </c>
      <c r="O260" s="141">
        <f t="shared" si="92"/>
        <v>0</v>
      </c>
      <c r="P260" s="141">
        <f t="shared" si="92"/>
        <v>0</v>
      </c>
      <c r="Q260" s="141">
        <f t="shared" si="92"/>
        <v>0</v>
      </c>
      <c r="R260" s="141">
        <f t="shared" si="92"/>
        <v>0</v>
      </c>
      <c r="S260" s="141">
        <f t="shared" si="92"/>
        <v>0</v>
      </c>
      <c r="T260" s="141">
        <f t="shared" si="92"/>
        <v>0</v>
      </c>
      <c r="U260" s="141">
        <f t="shared" si="92"/>
        <v>0</v>
      </c>
      <c r="V260" s="141">
        <f t="shared" si="92"/>
        <v>0</v>
      </c>
      <c r="W260" s="141">
        <f t="shared" si="92"/>
        <v>0</v>
      </c>
      <c r="X260" s="141">
        <f t="shared" si="92"/>
        <v>0</v>
      </c>
      <c r="Y260" s="141">
        <f t="shared" si="92"/>
        <v>0</v>
      </c>
      <c r="AA260" s="141">
        <f t="shared" si="90"/>
        <v>0</v>
      </c>
      <c r="AB260" s="141">
        <f t="shared" si="90"/>
        <v>0</v>
      </c>
      <c r="AC260" s="141">
        <f t="shared" si="90"/>
        <v>0</v>
      </c>
      <c r="AD260" s="141">
        <f t="shared" si="90"/>
        <v>0</v>
      </c>
      <c r="AE260" s="141">
        <f t="shared" si="90"/>
        <v>0</v>
      </c>
      <c r="AF260" s="141">
        <f t="shared" si="90"/>
        <v>0</v>
      </c>
      <c r="AG260" s="141">
        <f t="shared" si="90"/>
        <v>0</v>
      </c>
      <c r="AH260" s="141">
        <f t="shared" si="90"/>
        <v>0</v>
      </c>
      <c r="AI260" s="141">
        <f t="shared" si="90"/>
        <v>0</v>
      </c>
      <c r="AJ260" s="141">
        <f t="shared" si="90"/>
        <v>0</v>
      </c>
      <c r="AK260" s="141">
        <f t="shared" si="90"/>
        <v>0</v>
      </c>
      <c r="AL260" s="141">
        <f t="shared" si="90"/>
        <v>0</v>
      </c>
      <c r="AM260" s="141">
        <f t="shared" si="90"/>
        <v>0</v>
      </c>
      <c r="AN260" s="141">
        <f t="shared" si="90"/>
        <v>0</v>
      </c>
      <c r="AO260" s="141">
        <f t="shared" si="90"/>
        <v>0</v>
      </c>
      <c r="AP260" s="141">
        <f t="shared" si="88"/>
        <v>0</v>
      </c>
      <c r="AQ260" s="141">
        <f t="shared" si="88"/>
        <v>0</v>
      </c>
      <c r="AR260" s="141">
        <f t="shared" si="88"/>
        <v>0</v>
      </c>
      <c r="AS260" s="141">
        <f t="shared" si="88"/>
        <v>0</v>
      </c>
      <c r="AT260" s="141">
        <f t="shared" si="88"/>
        <v>0</v>
      </c>
      <c r="AU260" s="141">
        <f t="shared" si="88"/>
        <v>0</v>
      </c>
      <c r="AV260" s="141">
        <f t="shared" si="88"/>
        <v>0</v>
      </c>
      <c r="AW260" s="141">
        <f t="shared" si="88"/>
        <v>0</v>
      </c>
      <c r="AX260" s="141">
        <f t="shared" si="88"/>
        <v>0</v>
      </c>
      <c r="AY260" s="141">
        <f t="shared" si="86"/>
        <v>0</v>
      </c>
      <c r="AZ260" s="22" t="s">
        <v>182</v>
      </c>
    </row>
    <row r="261" spans="1:52">
      <c r="A261" s="141" t="s">
        <v>213</v>
      </c>
      <c r="B261" s="141">
        <f t="shared" si="92"/>
        <v>0</v>
      </c>
      <c r="C261" s="141">
        <f t="shared" si="92"/>
        <v>0</v>
      </c>
      <c r="D261" s="141">
        <f t="shared" si="92"/>
        <v>0</v>
      </c>
      <c r="E261" s="141">
        <f t="shared" si="92"/>
        <v>0</v>
      </c>
      <c r="F261" s="141">
        <f t="shared" si="92"/>
        <v>0</v>
      </c>
      <c r="G261" s="141">
        <f t="shared" si="92"/>
        <v>0</v>
      </c>
      <c r="H261" s="141">
        <f t="shared" si="92"/>
        <v>0</v>
      </c>
      <c r="I261" s="141">
        <f t="shared" si="92"/>
        <v>0</v>
      </c>
      <c r="J261" s="141">
        <f t="shared" si="92"/>
        <v>0</v>
      </c>
      <c r="K261" s="141">
        <f t="shared" si="92"/>
        <v>0</v>
      </c>
      <c r="L261" s="141">
        <f t="shared" si="92"/>
        <v>0</v>
      </c>
      <c r="M261" s="141">
        <f t="shared" si="92"/>
        <v>0</v>
      </c>
      <c r="N261" s="141">
        <f t="shared" si="92"/>
        <v>0</v>
      </c>
      <c r="O261" s="141">
        <f t="shared" si="92"/>
        <v>0</v>
      </c>
      <c r="P261" s="141">
        <f t="shared" si="92"/>
        <v>0</v>
      </c>
      <c r="Q261" s="141">
        <f t="shared" si="92"/>
        <v>0</v>
      </c>
      <c r="R261" s="141">
        <f t="shared" si="92"/>
        <v>0</v>
      </c>
      <c r="S261" s="141">
        <f t="shared" si="92"/>
        <v>0</v>
      </c>
      <c r="T261" s="141">
        <f t="shared" si="92"/>
        <v>0</v>
      </c>
      <c r="U261" s="141">
        <f t="shared" si="92"/>
        <v>0</v>
      </c>
      <c r="V261" s="141">
        <f t="shared" si="92"/>
        <v>0</v>
      </c>
      <c r="W261" s="141">
        <f t="shared" si="92"/>
        <v>0</v>
      </c>
      <c r="X261" s="141">
        <f t="shared" si="92"/>
        <v>0</v>
      </c>
      <c r="Y261" s="141">
        <f t="shared" si="92"/>
        <v>0</v>
      </c>
      <c r="AA261" s="141">
        <f t="shared" si="90"/>
        <v>0</v>
      </c>
      <c r="AB261" s="141">
        <f t="shared" si="90"/>
        <v>0</v>
      </c>
      <c r="AC261" s="141">
        <f t="shared" si="90"/>
        <v>0</v>
      </c>
      <c r="AD261" s="141">
        <f t="shared" si="90"/>
        <v>0</v>
      </c>
      <c r="AE261" s="141">
        <f t="shared" si="90"/>
        <v>0</v>
      </c>
      <c r="AF261" s="141">
        <f t="shared" si="90"/>
        <v>0</v>
      </c>
      <c r="AG261" s="141">
        <f t="shared" si="90"/>
        <v>0</v>
      </c>
      <c r="AH261" s="141">
        <f t="shared" si="90"/>
        <v>0</v>
      </c>
      <c r="AI261" s="141">
        <f t="shared" si="90"/>
        <v>0</v>
      </c>
      <c r="AJ261" s="141">
        <f t="shared" si="90"/>
        <v>0</v>
      </c>
      <c r="AK261" s="141">
        <f t="shared" si="90"/>
        <v>0</v>
      </c>
      <c r="AL261" s="141">
        <f t="shared" si="90"/>
        <v>0</v>
      </c>
      <c r="AM261" s="141">
        <f t="shared" si="90"/>
        <v>0</v>
      </c>
      <c r="AN261" s="141">
        <f t="shared" si="90"/>
        <v>0</v>
      </c>
      <c r="AO261" s="141">
        <f t="shared" si="90"/>
        <v>0</v>
      </c>
      <c r="AP261" s="141">
        <f t="shared" si="88"/>
        <v>0</v>
      </c>
      <c r="AQ261" s="141">
        <f t="shared" si="88"/>
        <v>0</v>
      </c>
      <c r="AR261" s="141">
        <f t="shared" si="88"/>
        <v>0</v>
      </c>
      <c r="AS261" s="141">
        <f t="shared" si="88"/>
        <v>0</v>
      </c>
      <c r="AT261" s="141">
        <f t="shared" si="88"/>
        <v>0</v>
      </c>
      <c r="AU261" s="141">
        <f t="shared" si="88"/>
        <v>0</v>
      </c>
      <c r="AV261" s="141">
        <f t="shared" si="88"/>
        <v>0</v>
      </c>
      <c r="AW261" s="141">
        <f t="shared" si="88"/>
        <v>0</v>
      </c>
      <c r="AX261" s="141">
        <f t="shared" si="88"/>
        <v>0</v>
      </c>
      <c r="AY261" s="141">
        <f t="shared" si="86"/>
        <v>0</v>
      </c>
      <c r="AZ261" s="22" t="s">
        <v>182</v>
      </c>
    </row>
    <row r="262" spans="1:52">
      <c r="A262" s="141" t="s">
        <v>214</v>
      </c>
      <c r="B262" s="141">
        <f t="shared" si="92"/>
        <v>0</v>
      </c>
      <c r="C262" s="141">
        <f t="shared" si="92"/>
        <v>0</v>
      </c>
      <c r="D262" s="141">
        <f t="shared" si="92"/>
        <v>0</v>
      </c>
      <c r="E262" s="141">
        <f t="shared" si="92"/>
        <v>0</v>
      </c>
      <c r="F262" s="141">
        <f t="shared" si="92"/>
        <v>0</v>
      </c>
      <c r="G262" s="141">
        <f t="shared" si="92"/>
        <v>0</v>
      </c>
      <c r="H262" s="141">
        <f t="shared" si="92"/>
        <v>0</v>
      </c>
      <c r="I262" s="141">
        <f t="shared" si="92"/>
        <v>0</v>
      </c>
      <c r="J262" s="141">
        <f t="shared" si="92"/>
        <v>0</v>
      </c>
      <c r="K262" s="141">
        <f t="shared" si="92"/>
        <v>0</v>
      </c>
      <c r="L262" s="141">
        <f t="shared" si="92"/>
        <v>0</v>
      </c>
      <c r="M262" s="141">
        <f t="shared" si="92"/>
        <v>0</v>
      </c>
      <c r="N262" s="141">
        <f t="shared" si="92"/>
        <v>0</v>
      </c>
      <c r="O262" s="141">
        <f t="shared" si="92"/>
        <v>0</v>
      </c>
      <c r="P262" s="141">
        <f t="shared" si="92"/>
        <v>0</v>
      </c>
      <c r="Q262" s="141">
        <f t="shared" si="92"/>
        <v>0</v>
      </c>
      <c r="R262" s="141">
        <f t="shared" si="92"/>
        <v>0</v>
      </c>
      <c r="S262" s="141">
        <f t="shared" si="92"/>
        <v>0</v>
      </c>
      <c r="T262" s="141">
        <f t="shared" si="92"/>
        <v>0</v>
      </c>
      <c r="U262" s="141">
        <f t="shared" si="92"/>
        <v>0</v>
      </c>
      <c r="V262" s="141">
        <f t="shared" si="92"/>
        <v>0</v>
      </c>
      <c r="W262" s="141">
        <f t="shared" si="92"/>
        <v>0</v>
      </c>
      <c r="X262" s="141">
        <f t="shared" si="92"/>
        <v>0</v>
      </c>
      <c r="Y262" s="141">
        <f t="shared" si="92"/>
        <v>0</v>
      </c>
      <c r="AA262" s="141">
        <f t="shared" si="90"/>
        <v>0</v>
      </c>
      <c r="AB262" s="141">
        <f t="shared" si="90"/>
        <v>0</v>
      </c>
      <c r="AC262" s="141">
        <f t="shared" si="90"/>
        <v>0</v>
      </c>
      <c r="AD262" s="141">
        <f t="shared" si="90"/>
        <v>0</v>
      </c>
      <c r="AE262" s="141">
        <f t="shared" si="90"/>
        <v>0</v>
      </c>
      <c r="AF262" s="141">
        <f t="shared" si="90"/>
        <v>0</v>
      </c>
      <c r="AG262" s="141">
        <f t="shared" si="90"/>
        <v>0</v>
      </c>
      <c r="AH262" s="141">
        <f t="shared" si="90"/>
        <v>0</v>
      </c>
      <c r="AI262" s="141">
        <f t="shared" si="90"/>
        <v>0</v>
      </c>
      <c r="AJ262" s="141">
        <f t="shared" si="90"/>
        <v>0</v>
      </c>
      <c r="AK262" s="141">
        <f t="shared" si="90"/>
        <v>0</v>
      </c>
      <c r="AL262" s="141">
        <f t="shared" si="90"/>
        <v>0</v>
      </c>
      <c r="AM262" s="141">
        <f t="shared" si="90"/>
        <v>0</v>
      </c>
      <c r="AN262" s="141">
        <f t="shared" si="90"/>
        <v>0</v>
      </c>
      <c r="AO262" s="141">
        <f t="shared" si="90"/>
        <v>0</v>
      </c>
      <c r="AP262" s="141">
        <f t="shared" si="90"/>
        <v>0</v>
      </c>
      <c r="AQ262" s="141">
        <f t="shared" ref="AQ262:AX266" si="93">IF(R262=0,0,R262/AQ31)</f>
        <v>0</v>
      </c>
      <c r="AR262" s="141">
        <f t="shared" si="93"/>
        <v>0</v>
      </c>
      <c r="AS262" s="141">
        <f t="shared" si="93"/>
        <v>0</v>
      </c>
      <c r="AT262" s="141">
        <f t="shared" si="93"/>
        <v>0</v>
      </c>
      <c r="AU262" s="141">
        <f t="shared" si="93"/>
        <v>0</v>
      </c>
      <c r="AV262" s="141">
        <f t="shared" si="93"/>
        <v>0</v>
      </c>
      <c r="AW262" s="141">
        <f t="shared" si="93"/>
        <v>0</v>
      </c>
      <c r="AX262" s="141">
        <f t="shared" si="93"/>
        <v>0</v>
      </c>
      <c r="AY262" s="141">
        <f t="shared" si="86"/>
        <v>0</v>
      </c>
      <c r="AZ262" s="22" t="s">
        <v>182</v>
      </c>
    </row>
    <row r="263" spans="1:52">
      <c r="A263" s="141" t="s">
        <v>215</v>
      </c>
      <c r="B263" s="141">
        <f t="shared" si="92"/>
        <v>0</v>
      </c>
      <c r="C263" s="141">
        <f t="shared" si="92"/>
        <v>0</v>
      </c>
      <c r="D263" s="141">
        <f t="shared" si="92"/>
        <v>0</v>
      </c>
      <c r="E263" s="141">
        <f t="shared" si="92"/>
        <v>0</v>
      </c>
      <c r="F263" s="141">
        <f t="shared" si="92"/>
        <v>0</v>
      </c>
      <c r="G263" s="141">
        <f t="shared" si="92"/>
        <v>0</v>
      </c>
      <c r="H263" s="141">
        <f t="shared" si="92"/>
        <v>0</v>
      </c>
      <c r="I263" s="141">
        <f t="shared" si="92"/>
        <v>0</v>
      </c>
      <c r="J263" s="141">
        <f t="shared" si="92"/>
        <v>0</v>
      </c>
      <c r="K263" s="141">
        <f t="shared" si="92"/>
        <v>0</v>
      </c>
      <c r="L263" s="141">
        <f t="shared" si="92"/>
        <v>0</v>
      </c>
      <c r="M263" s="141">
        <f t="shared" si="92"/>
        <v>0</v>
      </c>
      <c r="N263" s="141">
        <f t="shared" si="92"/>
        <v>0</v>
      </c>
      <c r="O263" s="141">
        <f t="shared" si="92"/>
        <v>0</v>
      </c>
      <c r="P263" s="141">
        <f t="shared" si="92"/>
        <v>0</v>
      </c>
      <c r="Q263" s="141">
        <f t="shared" si="92"/>
        <v>0</v>
      </c>
      <c r="R263" s="141">
        <f t="shared" si="92"/>
        <v>0</v>
      </c>
      <c r="S263" s="141">
        <f t="shared" si="92"/>
        <v>0</v>
      </c>
      <c r="T263" s="141">
        <f t="shared" si="92"/>
        <v>0</v>
      </c>
      <c r="U263" s="141">
        <f t="shared" si="92"/>
        <v>0</v>
      </c>
      <c r="V263" s="141">
        <f t="shared" si="92"/>
        <v>0</v>
      </c>
      <c r="W263" s="141">
        <f t="shared" si="92"/>
        <v>0</v>
      </c>
      <c r="X263" s="141">
        <f t="shared" si="92"/>
        <v>0</v>
      </c>
      <c r="Y263" s="141">
        <f t="shared" si="92"/>
        <v>0</v>
      </c>
      <c r="AA263" s="141">
        <f t="shared" ref="AA263:AP266" si="94">IF(B263=0,0,B263/AA32)</f>
        <v>0</v>
      </c>
      <c r="AB263" s="141">
        <f t="shared" si="94"/>
        <v>0</v>
      </c>
      <c r="AC263" s="141">
        <f t="shared" si="94"/>
        <v>0</v>
      </c>
      <c r="AD263" s="141">
        <f t="shared" si="94"/>
        <v>0</v>
      </c>
      <c r="AE263" s="141">
        <f t="shared" si="94"/>
        <v>0</v>
      </c>
      <c r="AF263" s="141">
        <f t="shared" si="94"/>
        <v>0</v>
      </c>
      <c r="AG263" s="141">
        <f t="shared" si="94"/>
        <v>0</v>
      </c>
      <c r="AH263" s="141">
        <f t="shared" si="94"/>
        <v>0</v>
      </c>
      <c r="AI263" s="141">
        <f t="shared" si="94"/>
        <v>0</v>
      </c>
      <c r="AJ263" s="141">
        <f t="shared" si="94"/>
        <v>0</v>
      </c>
      <c r="AK263" s="141">
        <f t="shared" si="94"/>
        <v>0</v>
      </c>
      <c r="AL263" s="141">
        <f t="shared" si="94"/>
        <v>0</v>
      </c>
      <c r="AM263" s="141">
        <f t="shared" si="94"/>
        <v>0</v>
      </c>
      <c r="AN263" s="141">
        <f t="shared" si="94"/>
        <v>0</v>
      </c>
      <c r="AO263" s="141">
        <f t="shared" si="94"/>
        <v>0</v>
      </c>
      <c r="AP263" s="141">
        <f t="shared" si="94"/>
        <v>0</v>
      </c>
      <c r="AQ263" s="141">
        <f t="shared" si="93"/>
        <v>0</v>
      </c>
      <c r="AR263" s="141">
        <f t="shared" si="93"/>
        <v>0</v>
      </c>
      <c r="AS263" s="141">
        <f t="shared" si="93"/>
        <v>0</v>
      </c>
      <c r="AT263" s="141">
        <f t="shared" si="93"/>
        <v>0</v>
      </c>
      <c r="AU263" s="141">
        <f t="shared" si="93"/>
        <v>0</v>
      </c>
      <c r="AV263" s="141">
        <f t="shared" si="93"/>
        <v>0</v>
      </c>
      <c r="AW263" s="141">
        <f t="shared" si="93"/>
        <v>0</v>
      </c>
      <c r="AX263" s="141">
        <f t="shared" si="93"/>
        <v>0</v>
      </c>
      <c r="AY263" s="141">
        <f t="shared" si="86"/>
        <v>0</v>
      </c>
      <c r="AZ263" s="22" t="s">
        <v>182</v>
      </c>
    </row>
    <row r="264" spans="1:52">
      <c r="A264" s="141" t="s">
        <v>216</v>
      </c>
      <c r="B264" s="141">
        <f t="shared" si="92"/>
        <v>0</v>
      </c>
      <c r="C264" s="141">
        <f t="shared" si="92"/>
        <v>0</v>
      </c>
      <c r="D264" s="141">
        <f t="shared" si="92"/>
        <v>0</v>
      </c>
      <c r="E264" s="141">
        <f t="shared" si="92"/>
        <v>0</v>
      </c>
      <c r="F264" s="141">
        <f t="shared" si="92"/>
        <v>0</v>
      </c>
      <c r="G264" s="141">
        <f t="shared" si="92"/>
        <v>0</v>
      </c>
      <c r="H264" s="141">
        <f t="shared" si="92"/>
        <v>0</v>
      </c>
      <c r="I264" s="141">
        <f t="shared" si="92"/>
        <v>0</v>
      </c>
      <c r="J264" s="141">
        <f t="shared" si="92"/>
        <v>0</v>
      </c>
      <c r="K264" s="141">
        <f t="shared" si="92"/>
        <v>0</v>
      </c>
      <c r="L264" s="141">
        <f t="shared" si="92"/>
        <v>0</v>
      </c>
      <c r="M264" s="141">
        <f t="shared" si="92"/>
        <v>0</v>
      </c>
      <c r="N264" s="141">
        <f t="shared" si="92"/>
        <v>0</v>
      </c>
      <c r="O264" s="141">
        <f t="shared" si="92"/>
        <v>0</v>
      </c>
      <c r="P264" s="141">
        <f t="shared" si="92"/>
        <v>0</v>
      </c>
      <c r="Q264" s="141">
        <f t="shared" si="92"/>
        <v>0</v>
      </c>
      <c r="R264" s="141">
        <f t="shared" si="92"/>
        <v>0</v>
      </c>
      <c r="S264" s="141">
        <f t="shared" si="92"/>
        <v>0</v>
      </c>
      <c r="T264" s="141">
        <f t="shared" si="92"/>
        <v>0</v>
      </c>
      <c r="U264" s="141">
        <f t="shared" si="92"/>
        <v>0</v>
      </c>
      <c r="V264" s="141">
        <f t="shared" si="92"/>
        <v>0</v>
      </c>
      <c r="W264" s="141">
        <f t="shared" si="92"/>
        <v>0</v>
      </c>
      <c r="X264" s="141">
        <f t="shared" si="92"/>
        <v>0</v>
      </c>
      <c r="Y264" s="141">
        <f t="shared" si="92"/>
        <v>0</v>
      </c>
      <c r="AA264" s="141">
        <f t="shared" si="94"/>
        <v>0</v>
      </c>
      <c r="AB264" s="141">
        <f t="shared" si="94"/>
        <v>0</v>
      </c>
      <c r="AC264" s="141">
        <f t="shared" si="94"/>
        <v>0</v>
      </c>
      <c r="AD264" s="141">
        <f t="shared" si="94"/>
        <v>0</v>
      </c>
      <c r="AE264" s="141">
        <f t="shared" si="94"/>
        <v>0</v>
      </c>
      <c r="AF264" s="141">
        <f t="shared" si="94"/>
        <v>0</v>
      </c>
      <c r="AG264" s="141">
        <f t="shared" si="94"/>
        <v>0</v>
      </c>
      <c r="AH264" s="141">
        <f t="shared" si="94"/>
        <v>0</v>
      </c>
      <c r="AI264" s="141">
        <f t="shared" si="94"/>
        <v>0</v>
      </c>
      <c r="AJ264" s="141">
        <f t="shared" si="94"/>
        <v>0</v>
      </c>
      <c r="AK264" s="141">
        <f t="shared" si="94"/>
        <v>0</v>
      </c>
      <c r="AL264" s="141">
        <f t="shared" si="94"/>
        <v>0</v>
      </c>
      <c r="AM264" s="141">
        <f t="shared" si="94"/>
        <v>0</v>
      </c>
      <c r="AN264" s="141">
        <f t="shared" si="94"/>
        <v>0</v>
      </c>
      <c r="AO264" s="141">
        <f t="shared" si="94"/>
        <v>0</v>
      </c>
      <c r="AP264" s="141">
        <f t="shared" si="94"/>
        <v>0</v>
      </c>
      <c r="AQ264" s="141">
        <f t="shared" si="93"/>
        <v>0</v>
      </c>
      <c r="AR264" s="141">
        <f t="shared" si="93"/>
        <v>0</v>
      </c>
      <c r="AS264" s="141">
        <f t="shared" si="93"/>
        <v>0</v>
      </c>
      <c r="AT264" s="141">
        <f t="shared" si="93"/>
        <v>0</v>
      </c>
      <c r="AU264" s="141">
        <f t="shared" si="93"/>
        <v>0</v>
      </c>
      <c r="AV264" s="141">
        <f t="shared" si="93"/>
        <v>0</v>
      </c>
      <c r="AW264" s="141">
        <f t="shared" si="93"/>
        <v>0</v>
      </c>
      <c r="AX264" s="141">
        <f t="shared" si="93"/>
        <v>0</v>
      </c>
      <c r="AY264" s="141">
        <f t="shared" si="86"/>
        <v>0</v>
      </c>
      <c r="AZ264" s="22" t="s">
        <v>182</v>
      </c>
    </row>
    <row r="265" spans="1:52">
      <c r="A265" s="141" t="s">
        <v>217</v>
      </c>
      <c r="B265" s="141">
        <f t="shared" si="92"/>
        <v>0</v>
      </c>
      <c r="C265" s="141">
        <f t="shared" si="92"/>
        <v>0</v>
      </c>
      <c r="D265" s="141">
        <f t="shared" si="92"/>
        <v>0</v>
      </c>
      <c r="E265" s="141">
        <f t="shared" si="92"/>
        <v>0</v>
      </c>
      <c r="F265" s="141">
        <f t="shared" si="92"/>
        <v>0</v>
      </c>
      <c r="G265" s="141">
        <f t="shared" si="92"/>
        <v>0</v>
      </c>
      <c r="H265" s="141">
        <f t="shared" si="92"/>
        <v>0</v>
      </c>
      <c r="I265" s="141">
        <f t="shared" si="92"/>
        <v>0</v>
      </c>
      <c r="J265" s="141">
        <f t="shared" si="92"/>
        <v>0</v>
      </c>
      <c r="K265" s="141">
        <f t="shared" si="92"/>
        <v>0</v>
      </c>
      <c r="L265" s="141">
        <f t="shared" si="92"/>
        <v>0</v>
      </c>
      <c r="M265" s="141">
        <f t="shared" si="92"/>
        <v>0</v>
      </c>
      <c r="N265" s="141">
        <f t="shared" si="92"/>
        <v>0</v>
      </c>
      <c r="O265" s="141">
        <f t="shared" si="92"/>
        <v>0</v>
      </c>
      <c r="P265" s="141">
        <f t="shared" si="92"/>
        <v>0</v>
      </c>
      <c r="Q265" s="141">
        <f t="shared" si="92"/>
        <v>0</v>
      </c>
      <c r="R265" s="141">
        <f t="shared" si="92"/>
        <v>0</v>
      </c>
      <c r="S265" s="141">
        <f t="shared" si="92"/>
        <v>0</v>
      </c>
      <c r="T265" s="141">
        <f t="shared" si="92"/>
        <v>0</v>
      </c>
      <c r="U265" s="141">
        <f t="shared" si="92"/>
        <v>0</v>
      </c>
      <c r="V265" s="141">
        <f t="shared" si="92"/>
        <v>0</v>
      </c>
      <c r="W265" s="141">
        <f t="shared" si="92"/>
        <v>0</v>
      </c>
      <c r="X265" s="141">
        <f t="shared" si="92"/>
        <v>0</v>
      </c>
      <c r="Y265" s="141">
        <f t="shared" si="92"/>
        <v>0</v>
      </c>
      <c r="AA265" s="141">
        <f t="shared" si="94"/>
        <v>0</v>
      </c>
      <c r="AB265" s="141">
        <f t="shared" si="94"/>
        <v>0</v>
      </c>
      <c r="AC265" s="141">
        <f t="shared" si="94"/>
        <v>0</v>
      </c>
      <c r="AD265" s="141">
        <f t="shared" si="94"/>
        <v>0</v>
      </c>
      <c r="AE265" s="141">
        <f t="shared" si="94"/>
        <v>0</v>
      </c>
      <c r="AF265" s="141">
        <f t="shared" si="94"/>
        <v>0</v>
      </c>
      <c r="AG265" s="141">
        <f t="shared" si="94"/>
        <v>0</v>
      </c>
      <c r="AH265" s="141">
        <f t="shared" si="94"/>
        <v>0</v>
      </c>
      <c r="AI265" s="141">
        <f t="shared" si="94"/>
        <v>0</v>
      </c>
      <c r="AJ265" s="141">
        <f t="shared" si="94"/>
        <v>0</v>
      </c>
      <c r="AK265" s="141">
        <f t="shared" si="94"/>
        <v>0</v>
      </c>
      <c r="AL265" s="141">
        <f t="shared" si="94"/>
        <v>0</v>
      </c>
      <c r="AM265" s="141">
        <f t="shared" si="94"/>
        <v>0</v>
      </c>
      <c r="AN265" s="141">
        <f t="shared" si="94"/>
        <v>0</v>
      </c>
      <c r="AO265" s="141">
        <f t="shared" si="94"/>
        <v>0</v>
      </c>
      <c r="AP265" s="141">
        <f t="shared" si="94"/>
        <v>0</v>
      </c>
      <c r="AQ265" s="141">
        <f t="shared" si="93"/>
        <v>0</v>
      </c>
      <c r="AR265" s="141">
        <f t="shared" si="93"/>
        <v>0</v>
      </c>
      <c r="AS265" s="141">
        <f t="shared" si="93"/>
        <v>0</v>
      </c>
      <c r="AT265" s="141">
        <f t="shared" si="93"/>
        <v>0</v>
      </c>
      <c r="AU265" s="141">
        <f t="shared" si="93"/>
        <v>0</v>
      </c>
      <c r="AV265" s="141">
        <f t="shared" si="93"/>
        <v>0</v>
      </c>
      <c r="AW265" s="141">
        <f t="shared" si="93"/>
        <v>0</v>
      </c>
      <c r="AX265" s="141">
        <f t="shared" si="93"/>
        <v>0</v>
      </c>
      <c r="AY265" s="141">
        <f t="shared" si="86"/>
        <v>0</v>
      </c>
      <c r="AZ265" s="22" t="s">
        <v>182</v>
      </c>
    </row>
    <row r="266" spans="1:52">
      <c r="A266" s="141" t="s">
        <v>218</v>
      </c>
      <c r="B266" s="141">
        <f t="shared" si="92"/>
        <v>0</v>
      </c>
      <c r="C266" s="141">
        <f t="shared" si="92"/>
        <v>0</v>
      </c>
      <c r="D266" s="141">
        <f t="shared" si="92"/>
        <v>0</v>
      </c>
      <c r="E266" s="141">
        <f t="shared" si="92"/>
        <v>0</v>
      </c>
      <c r="F266" s="141">
        <f t="shared" si="92"/>
        <v>0</v>
      </c>
      <c r="G266" s="141">
        <f t="shared" si="92"/>
        <v>0</v>
      </c>
      <c r="H266" s="141">
        <f t="shared" si="92"/>
        <v>0</v>
      </c>
      <c r="I266" s="141">
        <f t="shared" si="92"/>
        <v>0</v>
      </c>
      <c r="J266" s="141">
        <f t="shared" si="92"/>
        <v>0</v>
      </c>
      <c r="K266" s="141">
        <f t="shared" si="92"/>
        <v>0</v>
      </c>
      <c r="L266" s="141">
        <f t="shared" si="92"/>
        <v>0</v>
      </c>
      <c r="M266" s="141">
        <f t="shared" si="92"/>
        <v>0</v>
      </c>
      <c r="N266" s="141">
        <f t="shared" si="92"/>
        <v>0</v>
      </c>
      <c r="O266" s="141">
        <f t="shared" si="92"/>
        <v>0</v>
      </c>
      <c r="P266" s="141">
        <f t="shared" si="92"/>
        <v>0</v>
      </c>
      <c r="Q266" s="141">
        <f t="shared" si="92"/>
        <v>0</v>
      </c>
      <c r="R266" s="141">
        <f t="shared" si="92"/>
        <v>0</v>
      </c>
      <c r="S266" s="141">
        <f t="shared" si="92"/>
        <v>0</v>
      </c>
      <c r="T266" s="141">
        <f t="shared" si="92"/>
        <v>0</v>
      </c>
      <c r="U266" s="141">
        <f t="shared" si="92"/>
        <v>0</v>
      </c>
      <c r="V266" s="141">
        <f t="shared" si="92"/>
        <v>0</v>
      </c>
      <c r="W266" s="141">
        <f t="shared" si="92"/>
        <v>0</v>
      </c>
      <c r="X266" s="141">
        <f t="shared" si="92"/>
        <v>0</v>
      </c>
      <c r="Y266" s="141">
        <f t="shared" si="92"/>
        <v>0</v>
      </c>
      <c r="AA266" s="141">
        <f t="shared" si="94"/>
        <v>0</v>
      </c>
      <c r="AB266" s="141">
        <f t="shared" si="94"/>
        <v>0</v>
      </c>
      <c r="AC266" s="141">
        <f t="shared" si="94"/>
        <v>0</v>
      </c>
      <c r="AD266" s="141">
        <f t="shared" si="94"/>
        <v>0</v>
      </c>
      <c r="AE266" s="141">
        <f t="shared" si="94"/>
        <v>0</v>
      </c>
      <c r="AF266" s="141">
        <f t="shared" si="94"/>
        <v>0</v>
      </c>
      <c r="AG266" s="141">
        <f t="shared" si="94"/>
        <v>0</v>
      </c>
      <c r="AH266" s="141">
        <f t="shared" si="94"/>
        <v>0</v>
      </c>
      <c r="AI266" s="141">
        <f t="shared" si="94"/>
        <v>0</v>
      </c>
      <c r="AJ266" s="141">
        <f t="shared" si="94"/>
        <v>0</v>
      </c>
      <c r="AK266" s="141">
        <f t="shared" si="94"/>
        <v>0</v>
      </c>
      <c r="AL266" s="141">
        <f t="shared" si="94"/>
        <v>0</v>
      </c>
      <c r="AM266" s="141">
        <f t="shared" si="94"/>
        <v>0</v>
      </c>
      <c r="AN266" s="141">
        <f t="shared" si="94"/>
        <v>0</v>
      </c>
      <c r="AO266" s="141">
        <f t="shared" si="94"/>
        <v>0</v>
      </c>
      <c r="AP266" s="141">
        <f t="shared" si="94"/>
        <v>0</v>
      </c>
      <c r="AQ266" s="141">
        <f t="shared" si="93"/>
        <v>0</v>
      </c>
      <c r="AR266" s="141">
        <f t="shared" si="93"/>
        <v>0</v>
      </c>
      <c r="AS266" s="141">
        <f t="shared" si="93"/>
        <v>0</v>
      </c>
      <c r="AT266" s="141">
        <f t="shared" si="93"/>
        <v>0</v>
      </c>
      <c r="AU266" s="141">
        <f t="shared" si="93"/>
        <v>0</v>
      </c>
      <c r="AV266" s="141">
        <f t="shared" si="93"/>
        <v>0</v>
      </c>
      <c r="AW266" s="141">
        <f t="shared" si="93"/>
        <v>0</v>
      </c>
      <c r="AX266" s="141">
        <f t="shared" si="93"/>
        <v>0</v>
      </c>
      <c r="AY266" s="141">
        <f t="shared" si="86"/>
        <v>0</v>
      </c>
      <c r="AZ266" s="22" t="s">
        <v>182</v>
      </c>
    </row>
    <row r="268" spans="1:52">
      <c r="A268" s="158" t="s">
        <v>183</v>
      </c>
    </row>
    <row r="269" spans="1:52">
      <c r="A269" s="141" t="s">
        <v>188</v>
      </c>
      <c r="B269" s="141">
        <f t="shared" ref="B269:Y279" si="95">IF(IFERROR(FIND($A$268,B5,1),0)=0,0,1)</f>
        <v>1</v>
      </c>
      <c r="C269" s="141">
        <f t="shared" si="95"/>
        <v>0</v>
      </c>
      <c r="D269" s="141">
        <f t="shared" si="95"/>
        <v>0</v>
      </c>
      <c r="E269" s="141">
        <f t="shared" si="95"/>
        <v>0</v>
      </c>
      <c r="F269" s="141">
        <f t="shared" si="95"/>
        <v>0</v>
      </c>
      <c r="G269" s="141">
        <f t="shared" si="95"/>
        <v>0</v>
      </c>
      <c r="H269" s="141">
        <f t="shared" si="95"/>
        <v>0</v>
      </c>
      <c r="I269" s="141">
        <f t="shared" si="95"/>
        <v>0</v>
      </c>
      <c r="J269" s="141">
        <f t="shared" si="95"/>
        <v>0</v>
      </c>
      <c r="K269" s="141">
        <f t="shared" si="95"/>
        <v>0</v>
      </c>
      <c r="L269" s="141">
        <f t="shared" si="95"/>
        <v>0</v>
      </c>
      <c r="M269" s="141">
        <f t="shared" si="95"/>
        <v>1</v>
      </c>
      <c r="N269" s="141">
        <f t="shared" si="95"/>
        <v>1</v>
      </c>
      <c r="O269" s="141">
        <f t="shared" si="95"/>
        <v>0</v>
      </c>
      <c r="P269" s="141">
        <f t="shared" si="95"/>
        <v>0</v>
      </c>
      <c r="Q269" s="141">
        <f t="shared" si="95"/>
        <v>0</v>
      </c>
      <c r="R269" s="141">
        <f t="shared" si="95"/>
        <v>0</v>
      </c>
      <c r="S269" s="141">
        <f t="shared" si="95"/>
        <v>0</v>
      </c>
      <c r="T269" s="141">
        <f t="shared" si="95"/>
        <v>0</v>
      </c>
      <c r="U269" s="141">
        <f t="shared" si="95"/>
        <v>0</v>
      </c>
      <c r="V269" s="141">
        <f t="shared" si="95"/>
        <v>0</v>
      </c>
      <c r="W269" s="141">
        <f t="shared" si="95"/>
        <v>0</v>
      </c>
      <c r="X269" s="141">
        <f t="shared" si="95"/>
        <v>0</v>
      </c>
      <c r="Y269" s="141">
        <f t="shared" si="95"/>
        <v>0</v>
      </c>
      <c r="AA269" s="141">
        <f t="shared" ref="AA269:AX279" si="96">IF(B269=0,0,B269/AA5)</f>
        <v>1</v>
      </c>
      <c r="AB269" s="141">
        <f t="shared" si="96"/>
        <v>0</v>
      </c>
      <c r="AC269" s="141">
        <f t="shared" si="96"/>
        <v>0</v>
      </c>
      <c r="AD269" s="141">
        <f t="shared" si="96"/>
        <v>0</v>
      </c>
      <c r="AE269" s="141">
        <f t="shared" si="96"/>
        <v>0</v>
      </c>
      <c r="AF269" s="141">
        <f t="shared" si="96"/>
        <v>0</v>
      </c>
      <c r="AG269" s="141">
        <f t="shared" si="96"/>
        <v>0</v>
      </c>
      <c r="AH269" s="141">
        <f t="shared" si="96"/>
        <v>0</v>
      </c>
      <c r="AI269" s="141">
        <f t="shared" si="96"/>
        <v>0</v>
      </c>
      <c r="AJ269" s="141">
        <f t="shared" si="96"/>
        <v>0</v>
      </c>
      <c r="AK269" s="141">
        <f t="shared" si="96"/>
        <v>0</v>
      </c>
      <c r="AL269" s="141">
        <f t="shared" si="96"/>
        <v>1</v>
      </c>
      <c r="AM269" s="141">
        <f t="shared" si="96"/>
        <v>1</v>
      </c>
      <c r="AN269" s="141">
        <f t="shared" si="96"/>
        <v>0</v>
      </c>
      <c r="AO269" s="141">
        <f t="shared" si="96"/>
        <v>0</v>
      </c>
      <c r="AP269" s="141">
        <f t="shared" si="96"/>
        <v>0</v>
      </c>
      <c r="AQ269" s="141">
        <f t="shared" si="96"/>
        <v>0</v>
      </c>
      <c r="AR269" s="141">
        <f t="shared" si="96"/>
        <v>0</v>
      </c>
      <c r="AS269" s="141">
        <f t="shared" si="96"/>
        <v>0</v>
      </c>
      <c r="AT269" s="141">
        <f t="shared" si="96"/>
        <v>0</v>
      </c>
      <c r="AU269" s="141">
        <f t="shared" si="96"/>
        <v>0</v>
      </c>
      <c r="AV269" s="141">
        <f t="shared" si="96"/>
        <v>0</v>
      </c>
      <c r="AW269" s="141">
        <f t="shared" si="96"/>
        <v>0</v>
      </c>
      <c r="AX269" s="141">
        <f t="shared" si="96"/>
        <v>0</v>
      </c>
      <c r="AY269" s="141">
        <f t="shared" ref="AY269:AY299" si="97">SUM(AA269:AX269)</f>
        <v>3</v>
      </c>
      <c r="AZ269" s="22" t="s">
        <v>183</v>
      </c>
    </row>
    <row r="270" spans="1:52">
      <c r="A270" s="141" t="s">
        <v>189</v>
      </c>
      <c r="B270" s="141">
        <f t="shared" si="95"/>
        <v>1</v>
      </c>
      <c r="C270" s="141">
        <f t="shared" si="95"/>
        <v>1</v>
      </c>
      <c r="D270" s="141">
        <f t="shared" si="95"/>
        <v>0</v>
      </c>
      <c r="E270" s="141">
        <f t="shared" si="95"/>
        <v>0</v>
      </c>
      <c r="F270" s="141">
        <f t="shared" si="95"/>
        <v>1</v>
      </c>
      <c r="G270" s="141">
        <f t="shared" si="95"/>
        <v>0</v>
      </c>
      <c r="H270" s="141">
        <f t="shared" si="95"/>
        <v>0</v>
      </c>
      <c r="I270" s="141">
        <f t="shared" si="95"/>
        <v>0</v>
      </c>
      <c r="J270" s="141">
        <f t="shared" si="95"/>
        <v>0</v>
      </c>
      <c r="K270" s="141">
        <f t="shared" si="95"/>
        <v>0</v>
      </c>
      <c r="L270" s="141">
        <f t="shared" si="95"/>
        <v>0</v>
      </c>
      <c r="M270" s="141">
        <f t="shared" si="95"/>
        <v>0</v>
      </c>
      <c r="N270" s="141">
        <f t="shared" si="95"/>
        <v>0</v>
      </c>
      <c r="O270" s="141">
        <f t="shared" si="95"/>
        <v>0</v>
      </c>
      <c r="P270" s="141">
        <f t="shared" si="95"/>
        <v>1</v>
      </c>
      <c r="Q270" s="141">
        <f t="shared" si="95"/>
        <v>0</v>
      </c>
      <c r="R270" s="141">
        <f t="shared" si="95"/>
        <v>1</v>
      </c>
      <c r="S270" s="141">
        <f t="shared" si="95"/>
        <v>0</v>
      </c>
      <c r="T270" s="141">
        <f t="shared" si="95"/>
        <v>0</v>
      </c>
      <c r="U270" s="141">
        <f t="shared" si="95"/>
        <v>0</v>
      </c>
      <c r="V270" s="141">
        <f t="shared" si="95"/>
        <v>0</v>
      </c>
      <c r="W270" s="141">
        <f t="shared" si="95"/>
        <v>0</v>
      </c>
      <c r="X270" s="141">
        <f t="shared" si="95"/>
        <v>0</v>
      </c>
      <c r="Y270" s="141">
        <f t="shared" si="95"/>
        <v>0</v>
      </c>
      <c r="AA270" s="141">
        <f t="shared" si="96"/>
        <v>1</v>
      </c>
      <c r="AB270" s="141">
        <f t="shared" si="96"/>
        <v>1</v>
      </c>
      <c r="AC270" s="141">
        <f t="shared" si="96"/>
        <v>0</v>
      </c>
      <c r="AD270" s="141">
        <f t="shared" si="96"/>
        <v>0</v>
      </c>
      <c r="AE270" s="141">
        <f t="shared" si="96"/>
        <v>1</v>
      </c>
      <c r="AF270" s="141">
        <f t="shared" si="96"/>
        <v>0</v>
      </c>
      <c r="AG270" s="141">
        <f t="shared" si="96"/>
        <v>0</v>
      </c>
      <c r="AH270" s="141">
        <f t="shared" si="96"/>
        <v>0</v>
      </c>
      <c r="AI270" s="141">
        <f t="shared" si="96"/>
        <v>0</v>
      </c>
      <c r="AJ270" s="141">
        <f t="shared" si="96"/>
        <v>0</v>
      </c>
      <c r="AK270" s="141">
        <f t="shared" si="96"/>
        <v>0</v>
      </c>
      <c r="AL270" s="141">
        <f t="shared" si="96"/>
        <v>0</v>
      </c>
      <c r="AM270" s="141">
        <f t="shared" si="96"/>
        <v>0</v>
      </c>
      <c r="AN270" s="141">
        <f t="shared" si="96"/>
        <v>0</v>
      </c>
      <c r="AO270" s="141">
        <f t="shared" si="96"/>
        <v>0.5</v>
      </c>
      <c r="AP270" s="141">
        <f t="shared" si="96"/>
        <v>0</v>
      </c>
      <c r="AQ270" s="141">
        <f t="shared" si="96"/>
        <v>0.5</v>
      </c>
      <c r="AR270" s="141">
        <f t="shared" si="96"/>
        <v>0</v>
      </c>
      <c r="AS270" s="141">
        <f t="shared" si="96"/>
        <v>0</v>
      </c>
      <c r="AT270" s="141">
        <f t="shared" si="96"/>
        <v>0</v>
      </c>
      <c r="AU270" s="141">
        <f t="shared" si="96"/>
        <v>0</v>
      </c>
      <c r="AV270" s="141">
        <f t="shared" si="96"/>
        <v>0</v>
      </c>
      <c r="AW270" s="141">
        <f t="shared" si="96"/>
        <v>0</v>
      </c>
      <c r="AX270" s="141">
        <f t="shared" si="96"/>
        <v>0</v>
      </c>
      <c r="AY270" s="141">
        <f t="shared" si="97"/>
        <v>4</v>
      </c>
      <c r="AZ270" s="22" t="s">
        <v>183</v>
      </c>
    </row>
    <row r="271" spans="1:52">
      <c r="A271" s="141" t="s">
        <v>190</v>
      </c>
      <c r="B271" s="141">
        <f t="shared" si="95"/>
        <v>0</v>
      </c>
      <c r="C271" s="141">
        <f t="shared" si="95"/>
        <v>1</v>
      </c>
      <c r="D271" s="141">
        <f t="shared" si="95"/>
        <v>1</v>
      </c>
      <c r="E271" s="141">
        <f t="shared" si="95"/>
        <v>1</v>
      </c>
      <c r="F271" s="141">
        <f t="shared" si="95"/>
        <v>0</v>
      </c>
      <c r="G271" s="141">
        <f t="shared" si="95"/>
        <v>0</v>
      </c>
      <c r="H271" s="141">
        <f t="shared" si="95"/>
        <v>1</v>
      </c>
      <c r="I271" s="141">
        <f t="shared" si="95"/>
        <v>0</v>
      </c>
      <c r="J271" s="141">
        <f t="shared" si="95"/>
        <v>0</v>
      </c>
      <c r="K271" s="141">
        <f t="shared" si="95"/>
        <v>0</v>
      </c>
      <c r="L271" s="141">
        <f t="shared" si="95"/>
        <v>0</v>
      </c>
      <c r="M271" s="141">
        <f t="shared" si="95"/>
        <v>0</v>
      </c>
      <c r="N271" s="141">
        <f t="shared" si="95"/>
        <v>1</v>
      </c>
      <c r="O271" s="141">
        <f t="shared" si="95"/>
        <v>0</v>
      </c>
      <c r="P271" s="141">
        <f t="shared" si="95"/>
        <v>0</v>
      </c>
      <c r="Q271" s="141">
        <f t="shared" si="95"/>
        <v>1</v>
      </c>
      <c r="R271" s="141">
        <f t="shared" si="95"/>
        <v>0</v>
      </c>
      <c r="S271" s="141">
        <f t="shared" si="95"/>
        <v>0</v>
      </c>
      <c r="T271" s="141">
        <f t="shared" si="95"/>
        <v>0</v>
      </c>
      <c r="U271" s="141">
        <f t="shared" si="95"/>
        <v>0</v>
      </c>
      <c r="V271" s="141">
        <f t="shared" si="95"/>
        <v>0</v>
      </c>
      <c r="W271" s="141">
        <f t="shared" si="95"/>
        <v>1</v>
      </c>
      <c r="X271" s="141">
        <f t="shared" si="95"/>
        <v>0</v>
      </c>
      <c r="Y271" s="141">
        <f t="shared" si="95"/>
        <v>1</v>
      </c>
      <c r="AA271" s="141">
        <f t="shared" si="96"/>
        <v>0</v>
      </c>
      <c r="AB271" s="141">
        <f t="shared" si="96"/>
        <v>1</v>
      </c>
      <c r="AC271" s="141">
        <f t="shared" si="96"/>
        <v>1</v>
      </c>
      <c r="AD271" s="141">
        <f t="shared" si="96"/>
        <v>1</v>
      </c>
      <c r="AE271" s="141">
        <f t="shared" si="96"/>
        <v>0</v>
      </c>
      <c r="AF271" s="141">
        <f t="shared" si="96"/>
        <v>0</v>
      </c>
      <c r="AG271" s="141">
        <f t="shared" si="96"/>
        <v>1</v>
      </c>
      <c r="AH271" s="141">
        <f t="shared" si="96"/>
        <v>0</v>
      </c>
      <c r="AI271" s="141">
        <f t="shared" si="96"/>
        <v>0</v>
      </c>
      <c r="AJ271" s="141">
        <f t="shared" si="96"/>
        <v>0</v>
      </c>
      <c r="AK271" s="141">
        <f t="shared" si="96"/>
        <v>0</v>
      </c>
      <c r="AL271" s="141">
        <f t="shared" si="96"/>
        <v>0</v>
      </c>
      <c r="AM271" s="141">
        <f t="shared" si="96"/>
        <v>1</v>
      </c>
      <c r="AN271" s="141">
        <f t="shared" si="96"/>
        <v>0</v>
      </c>
      <c r="AO271" s="141">
        <f t="shared" si="96"/>
        <v>0</v>
      </c>
      <c r="AP271" s="141">
        <f t="shared" si="96"/>
        <v>1</v>
      </c>
      <c r="AQ271" s="141">
        <f t="shared" si="96"/>
        <v>0</v>
      </c>
      <c r="AR271" s="141">
        <f t="shared" si="96"/>
        <v>0</v>
      </c>
      <c r="AS271" s="141">
        <f t="shared" si="96"/>
        <v>0</v>
      </c>
      <c r="AT271" s="141">
        <f t="shared" si="96"/>
        <v>0</v>
      </c>
      <c r="AU271" s="141">
        <f t="shared" si="96"/>
        <v>0</v>
      </c>
      <c r="AV271" s="141">
        <f t="shared" si="96"/>
        <v>1</v>
      </c>
      <c r="AW271" s="141">
        <f t="shared" si="96"/>
        <v>0</v>
      </c>
      <c r="AX271" s="141">
        <f t="shared" si="96"/>
        <v>1</v>
      </c>
      <c r="AY271" s="141">
        <f t="shared" si="97"/>
        <v>8</v>
      </c>
      <c r="AZ271" s="22" t="s">
        <v>183</v>
      </c>
    </row>
    <row r="272" spans="1:52">
      <c r="A272" s="141" t="s">
        <v>191</v>
      </c>
      <c r="B272" s="141">
        <f t="shared" si="95"/>
        <v>0</v>
      </c>
      <c r="C272" s="141">
        <f t="shared" si="95"/>
        <v>0</v>
      </c>
      <c r="D272" s="141">
        <f t="shared" si="95"/>
        <v>0</v>
      </c>
      <c r="E272" s="141">
        <f t="shared" si="95"/>
        <v>0</v>
      </c>
      <c r="F272" s="141">
        <f t="shared" si="95"/>
        <v>0</v>
      </c>
      <c r="G272" s="141">
        <f t="shared" si="95"/>
        <v>0</v>
      </c>
      <c r="H272" s="141">
        <f t="shared" si="95"/>
        <v>0</v>
      </c>
      <c r="I272" s="141">
        <f t="shared" si="95"/>
        <v>1</v>
      </c>
      <c r="J272" s="141">
        <f t="shared" si="95"/>
        <v>0</v>
      </c>
      <c r="K272" s="141">
        <f t="shared" si="95"/>
        <v>0</v>
      </c>
      <c r="L272" s="141">
        <f t="shared" si="95"/>
        <v>0</v>
      </c>
      <c r="M272" s="141">
        <f t="shared" si="95"/>
        <v>0</v>
      </c>
      <c r="N272" s="141">
        <f t="shared" si="95"/>
        <v>0</v>
      </c>
      <c r="O272" s="141">
        <f t="shared" si="95"/>
        <v>0</v>
      </c>
      <c r="P272" s="141">
        <f t="shared" si="95"/>
        <v>0</v>
      </c>
      <c r="Q272" s="141">
        <f t="shared" si="95"/>
        <v>0</v>
      </c>
      <c r="R272" s="141">
        <f t="shared" si="95"/>
        <v>0</v>
      </c>
      <c r="S272" s="141">
        <f t="shared" si="95"/>
        <v>0</v>
      </c>
      <c r="T272" s="141">
        <f t="shared" si="95"/>
        <v>0</v>
      </c>
      <c r="U272" s="141">
        <f t="shared" si="95"/>
        <v>1</v>
      </c>
      <c r="V272" s="141">
        <f t="shared" si="95"/>
        <v>0</v>
      </c>
      <c r="W272" s="141">
        <f t="shared" si="95"/>
        <v>0</v>
      </c>
      <c r="X272" s="141">
        <f t="shared" si="95"/>
        <v>0</v>
      </c>
      <c r="Y272" s="141">
        <f t="shared" si="95"/>
        <v>1</v>
      </c>
      <c r="AA272" s="141">
        <f t="shared" si="96"/>
        <v>0</v>
      </c>
      <c r="AB272" s="141">
        <f t="shared" si="96"/>
        <v>0</v>
      </c>
      <c r="AC272" s="141">
        <f t="shared" si="96"/>
        <v>0</v>
      </c>
      <c r="AD272" s="141">
        <f t="shared" si="96"/>
        <v>0</v>
      </c>
      <c r="AE272" s="141">
        <f t="shared" si="96"/>
        <v>0</v>
      </c>
      <c r="AF272" s="141">
        <f t="shared" si="96"/>
        <v>0</v>
      </c>
      <c r="AG272" s="141">
        <f t="shared" si="96"/>
        <v>0</v>
      </c>
      <c r="AH272" s="141">
        <f t="shared" si="96"/>
        <v>1</v>
      </c>
      <c r="AI272" s="141">
        <f t="shared" si="96"/>
        <v>0</v>
      </c>
      <c r="AJ272" s="141">
        <f t="shared" si="96"/>
        <v>0</v>
      </c>
      <c r="AK272" s="141">
        <f t="shared" si="96"/>
        <v>0</v>
      </c>
      <c r="AL272" s="141">
        <f t="shared" si="96"/>
        <v>0</v>
      </c>
      <c r="AM272" s="141">
        <f t="shared" si="96"/>
        <v>0</v>
      </c>
      <c r="AN272" s="141">
        <f t="shared" si="96"/>
        <v>0</v>
      </c>
      <c r="AO272" s="141">
        <f t="shared" si="96"/>
        <v>0</v>
      </c>
      <c r="AP272" s="141">
        <f t="shared" si="96"/>
        <v>0</v>
      </c>
      <c r="AQ272" s="141">
        <f t="shared" si="96"/>
        <v>0</v>
      </c>
      <c r="AR272" s="141">
        <f t="shared" si="96"/>
        <v>0</v>
      </c>
      <c r="AS272" s="141">
        <f t="shared" si="96"/>
        <v>0</v>
      </c>
      <c r="AT272" s="141">
        <f t="shared" si="96"/>
        <v>1</v>
      </c>
      <c r="AU272" s="141">
        <f t="shared" si="96"/>
        <v>0</v>
      </c>
      <c r="AV272" s="141">
        <f t="shared" si="96"/>
        <v>0</v>
      </c>
      <c r="AW272" s="141">
        <f t="shared" si="96"/>
        <v>0</v>
      </c>
      <c r="AX272" s="141">
        <f t="shared" si="96"/>
        <v>1</v>
      </c>
      <c r="AY272" s="141">
        <f t="shared" si="97"/>
        <v>3</v>
      </c>
      <c r="AZ272" s="22" t="s">
        <v>183</v>
      </c>
    </row>
    <row r="273" spans="1:52">
      <c r="A273" s="141" t="s">
        <v>192</v>
      </c>
      <c r="B273" s="141">
        <f t="shared" si="95"/>
        <v>1</v>
      </c>
      <c r="C273" s="141">
        <f t="shared" si="95"/>
        <v>0</v>
      </c>
      <c r="D273" s="141">
        <f t="shared" si="95"/>
        <v>0</v>
      </c>
      <c r="E273" s="141">
        <f t="shared" si="95"/>
        <v>0</v>
      </c>
      <c r="F273" s="141">
        <f t="shared" si="95"/>
        <v>0</v>
      </c>
      <c r="G273" s="141">
        <f t="shared" si="95"/>
        <v>0</v>
      </c>
      <c r="H273" s="141">
        <f t="shared" si="95"/>
        <v>0</v>
      </c>
      <c r="I273" s="141">
        <f t="shared" si="95"/>
        <v>0</v>
      </c>
      <c r="J273" s="141">
        <f t="shared" si="95"/>
        <v>1</v>
      </c>
      <c r="K273" s="141">
        <f t="shared" si="95"/>
        <v>0</v>
      </c>
      <c r="L273" s="141">
        <f t="shared" si="95"/>
        <v>0</v>
      </c>
      <c r="M273" s="141">
        <f t="shared" si="95"/>
        <v>1</v>
      </c>
      <c r="N273" s="141">
        <f t="shared" si="95"/>
        <v>1</v>
      </c>
      <c r="O273" s="141">
        <f t="shared" si="95"/>
        <v>1</v>
      </c>
      <c r="P273" s="141">
        <f t="shared" si="95"/>
        <v>0</v>
      </c>
      <c r="Q273" s="141">
        <f t="shared" si="95"/>
        <v>0</v>
      </c>
      <c r="R273" s="141">
        <f t="shared" si="95"/>
        <v>0</v>
      </c>
      <c r="S273" s="141">
        <f t="shared" si="95"/>
        <v>0</v>
      </c>
      <c r="T273" s="141">
        <f t="shared" si="95"/>
        <v>0</v>
      </c>
      <c r="U273" s="141">
        <f t="shared" si="95"/>
        <v>0</v>
      </c>
      <c r="V273" s="141">
        <f t="shared" si="95"/>
        <v>0</v>
      </c>
      <c r="W273" s="141">
        <f t="shared" si="95"/>
        <v>0</v>
      </c>
      <c r="X273" s="141">
        <f t="shared" si="95"/>
        <v>1</v>
      </c>
      <c r="Y273" s="141">
        <f t="shared" si="95"/>
        <v>0</v>
      </c>
      <c r="AA273" s="141">
        <f t="shared" si="96"/>
        <v>1</v>
      </c>
      <c r="AB273" s="141">
        <f t="shared" si="96"/>
        <v>0</v>
      </c>
      <c r="AC273" s="141">
        <f t="shared" si="96"/>
        <v>0</v>
      </c>
      <c r="AD273" s="141">
        <f t="shared" si="96"/>
        <v>0</v>
      </c>
      <c r="AE273" s="141">
        <f t="shared" si="96"/>
        <v>0</v>
      </c>
      <c r="AF273" s="141">
        <f t="shared" si="96"/>
        <v>0</v>
      </c>
      <c r="AG273" s="141">
        <f t="shared" si="96"/>
        <v>0</v>
      </c>
      <c r="AH273" s="141">
        <f t="shared" si="96"/>
        <v>0</v>
      </c>
      <c r="AI273" s="141">
        <f t="shared" si="96"/>
        <v>1</v>
      </c>
      <c r="AJ273" s="141">
        <f t="shared" si="96"/>
        <v>0</v>
      </c>
      <c r="AK273" s="141">
        <f t="shared" si="96"/>
        <v>0</v>
      </c>
      <c r="AL273" s="141">
        <f t="shared" si="96"/>
        <v>1</v>
      </c>
      <c r="AM273" s="141">
        <f t="shared" si="96"/>
        <v>1</v>
      </c>
      <c r="AN273" s="141">
        <f t="shared" si="96"/>
        <v>1</v>
      </c>
      <c r="AO273" s="141">
        <f t="shared" si="96"/>
        <v>0</v>
      </c>
      <c r="AP273" s="141">
        <f t="shared" si="96"/>
        <v>0</v>
      </c>
      <c r="AQ273" s="141">
        <f t="shared" si="96"/>
        <v>0</v>
      </c>
      <c r="AR273" s="141">
        <f t="shared" si="96"/>
        <v>0</v>
      </c>
      <c r="AS273" s="141">
        <f t="shared" si="96"/>
        <v>0</v>
      </c>
      <c r="AT273" s="141">
        <f t="shared" si="96"/>
        <v>0</v>
      </c>
      <c r="AU273" s="141">
        <f t="shared" si="96"/>
        <v>0</v>
      </c>
      <c r="AV273" s="141">
        <f t="shared" si="96"/>
        <v>0</v>
      </c>
      <c r="AW273" s="141">
        <f t="shared" si="96"/>
        <v>1</v>
      </c>
      <c r="AX273" s="141">
        <f t="shared" si="96"/>
        <v>0</v>
      </c>
      <c r="AY273" s="141">
        <f t="shared" si="97"/>
        <v>6</v>
      </c>
      <c r="AZ273" s="22" t="s">
        <v>183</v>
      </c>
    </row>
    <row r="274" spans="1:52">
      <c r="A274" s="141" t="s">
        <v>193</v>
      </c>
      <c r="B274" s="141">
        <f t="shared" si="95"/>
        <v>1</v>
      </c>
      <c r="C274" s="141">
        <f t="shared" si="95"/>
        <v>0</v>
      </c>
      <c r="D274" s="141">
        <f t="shared" si="95"/>
        <v>0</v>
      </c>
      <c r="E274" s="141">
        <f t="shared" si="95"/>
        <v>1</v>
      </c>
      <c r="F274" s="141">
        <f t="shared" si="95"/>
        <v>1</v>
      </c>
      <c r="G274" s="141">
        <f t="shared" si="95"/>
        <v>1</v>
      </c>
      <c r="H274" s="141">
        <f t="shared" si="95"/>
        <v>0</v>
      </c>
      <c r="I274" s="141">
        <f t="shared" si="95"/>
        <v>0</v>
      </c>
      <c r="J274" s="141">
        <f t="shared" si="95"/>
        <v>0</v>
      </c>
      <c r="K274" s="141">
        <f t="shared" si="95"/>
        <v>1</v>
      </c>
      <c r="L274" s="141">
        <f t="shared" si="95"/>
        <v>0</v>
      </c>
      <c r="M274" s="141">
        <f t="shared" si="95"/>
        <v>1</v>
      </c>
      <c r="N274" s="141">
        <f t="shared" si="95"/>
        <v>0</v>
      </c>
      <c r="O274" s="141">
        <f t="shared" si="95"/>
        <v>0</v>
      </c>
      <c r="P274" s="141">
        <f t="shared" si="95"/>
        <v>0</v>
      </c>
      <c r="Q274" s="141">
        <f t="shared" si="95"/>
        <v>1</v>
      </c>
      <c r="R274" s="141">
        <f t="shared" si="95"/>
        <v>1</v>
      </c>
      <c r="S274" s="141">
        <f t="shared" si="95"/>
        <v>0</v>
      </c>
      <c r="T274" s="141">
        <f t="shared" si="95"/>
        <v>1</v>
      </c>
      <c r="U274" s="141">
        <f t="shared" si="95"/>
        <v>1</v>
      </c>
      <c r="V274" s="141">
        <f t="shared" si="95"/>
        <v>0</v>
      </c>
      <c r="W274" s="141">
        <f t="shared" si="95"/>
        <v>0</v>
      </c>
      <c r="X274" s="141">
        <f t="shared" si="95"/>
        <v>1</v>
      </c>
      <c r="Y274" s="141">
        <f t="shared" si="95"/>
        <v>1</v>
      </c>
      <c r="AA274" s="141">
        <f t="shared" si="96"/>
        <v>1</v>
      </c>
      <c r="AB274" s="141">
        <f t="shared" si="96"/>
        <v>0</v>
      </c>
      <c r="AC274" s="141">
        <f t="shared" si="96"/>
        <v>0</v>
      </c>
      <c r="AD274" s="141">
        <f t="shared" si="96"/>
        <v>1</v>
      </c>
      <c r="AE274" s="141">
        <f t="shared" si="96"/>
        <v>1</v>
      </c>
      <c r="AF274" s="141">
        <f t="shared" si="96"/>
        <v>1</v>
      </c>
      <c r="AG274" s="141">
        <f t="shared" si="96"/>
        <v>0</v>
      </c>
      <c r="AH274" s="141">
        <f t="shared" si="96"/>
        <v>0</v>
      </c>
      <c r="AI274" s="141">
        <f t="shared" si="96"/>
        <v>0</v>
      </c>
      <c r="AJ274" s="141">
        <f t="shared" si="96"/>
        <v>1</v>
      </c>
      <c r="AK274" s="141">
        <f t="shared" si="96"/>
        <v>0</v>
      </c>
      <c r="AL274" s="141">
        <f t="shared" si="96"/>
        <v>1</v>
      </c>
      <c r="AM274" s="141">
        <f t="shared" si="96"/>
        <v>0</v>
      </c>
      <c r="AN274" s="141">
        <f t="shared" si="96"/>
        <v>0</v>
      </c>
      <c r="AO274" s="141">
        <f t="shared" si="96"/>
        <v>0</v>
      </c>
      <c r="AP274" s="141">
        <f t="shared" si="96"/>
        <v>1</v>
      </c>
      <c r="AQ274" s="141">
        <f t="shared" si="96"/>
        <v>1</v>
      </c>
      <c r="AR274" s="141">
        <f t="shared" si="96"/>
        <v>0</v>
      </c>
      <c r="AS274" s="141">
        <f t="shared" si="96"/>
        <v>1</v>
      </c>
      <c r="AT274" s="141">
        <f t="shared" si="96"/>
        <v>1</v>
      </c>
      <c r="AU274" s="141">
        <f t="shared" si="96"/>
        <v>0</v>
      </c>
      <c r="AV274" s="141">
        <f t="shared" si="96"/>
        <v>0</v>
      </c>
      <c r="AW274" s="141">
        <f t="shared" si="96"/>
        <v>1</v>
      </c>
      <c r="AX274" s="141">
        <f t="shared" si="96"/>
        <v>1</v>
      </c>
      <c r="AY274" s="141">
        <f t="shared" si="97"/>
        <v>12</v>
      </c>
      <c r="AZ274" s="22" t="s">
        <v>183</v>
      </c>
    </row>
    <row r="275" spans="1:52">
      <c r="A275" s="141" t="s">
        <v>194</v>
      </c>
      <c r="B275" s="141">
        <f t="shared" si="95"/>
        <v>1</v>
      </c>
      <c r="C275" s="141">
        <f t="shared" si="95"/>
        <v>0</v>
      </c>
      <c r="D275" s="141">
        <f t="shared" si="95"/>
        <v>1</v>
      </c>
      <c r="E275" s="141">
        <f t="shared" si="95"/>
        <v>0</v>
      </c>
      <c r="F275" s="141">
        <f t="shared" si="95"/>
        <v>0</v>
      </c>
      <c r="G275" s="141">
        <f t="shared" si="95"/>
        <v>0</v>
      </c>
      <c r="H275" s="141">
        <f t="shared" si="95"/>
        <v>0</v>
      </c>
      <c r="I275" s="141">
        <f t="shared" si="95"/>
        <v>0</v>
      </c>
      <c r="J275" s="141">
        <f t="shared" si="95"/>
        <v>0</v>
      </c>
      <c r="K275" s="141">
        <f>IF(IFERROR(FIND($A$268,#REF!,1),0)=0,0,1)</f>
        <v>0</v>
      </c>
      <c r="L275" s="141">
        <f t="shared" si="95"/>
        <v>0</v>
      </c>
      <c r="M275" s="141">
        <f t="shared" si="95"/>
        <v>1</v>
      </c>
      <c r="N275" s="141">
        <f t="shared" si="95"/>
        <v>0</v>
      </c>
      <c r="O275" s="141">
        <f t="shared" si="95"/>
        <v>0</v>
      </c>
      <c r="P275" s="141">
        <f t="shared" si="95"/>
        <v>0</v>
      </c>
      <c r="Q275" s="141">
        <f t="shared" si="95"/>
        <v>0</v>
      </c>
      <c r="R275" s="141">
        <f t="shared" si="95"/>
        <v>1</v>
      </c>
      <c r="S275" s="141">
        <f t="shared" si="95"/>
        <v>0</v>
      </c>
      <c r="T275" s="141">
        <f t="shared" si="95"/>
        <v>0</v>
      </c>
      <c r="U275" s="141">
        <f t="shared" si="95"/>
        <v>0</v>
      </c>
      <c r="V275" s="141">
        <f t="shared" si="95"/>
        <v>0</v>
      </c>
      <c r="W275" s="141">
        <f t="shared" si="95"/>
        <v>0</v>
      </c>
      <c r="X275" s="141">
        <f t="shared" si="95"/>
        <v>0</v>
      </c>
      <c r="Y275" s="141">
        <f t="shared" si="95"/>
        <v>0</v>
      </c>
      <c r="AA275" s="141">
        <f t="shared" si="96"/>
        <v>1</v>
      </c>
      <c r="AB275" s="141">
        <f t="shared" si="96"/>
        <v>0</v>
      </c>
      <c r="AC275" s="141">
        <f t="shared" si="96"/>
        <v>1</v>
      </c>
      <c r="AD275" s="141">
        <f t="shared" si="96"/>
        <v>0</v>
      </c>
      <c r="AE275" s="141">
        <f t="shared" si="96"/>
        <v>0</v>
      </c>
      <c r="AF275" s="141">
        <f t="shared" si="96"/>
        <v>0</v>
      </c>
      <c r="AG275" s="141">
        <f t="shared" si="96"/>
        <v>0</v>
      </c>
      <c r="AH275" s="141">
        <f t="shared" si="96"/>
        <v>0</v>
      </c>
      <c r="AI275" s="141">
        <f t="shared" si="96"/>
        <v>0</v>
      </c>
      <c r="AJ275" s="141">
        <f t="shared" si="96"/>
        <v>0</v>
      </c>
      <c r="AK275" s="141">
        <f t="shared" si="96"/>
        <v>0</v>
      </c>
      <c r="AL275" s="141">
        <f t="shared" si="96"/>
        <v>1</v>
      </c>
      <c r="AM275" s="141">
        <f t="shared" si="96"/>
        <v>0</v>
      </c>
      <c r="AN275" s="141">
        <f t="shared" si="96"/>
        <v>0</v>
      </c>
      <c r="AO275" s="141">
        <f t="shared" si="96"/>
        <v>0</v>
      </c>
      <c r="AP275" s="141">
        <f t="shared" si="96"/>
        <v>0</v>
      </c>
      <c r="AQ275" s="141">
        <f t="shared" si="96"/>
        <v>1</v>
      </c>
      <c r="AR275" s="141">
        <f t="shared" si="96"/>
        <v>0</v>
      </c>
      <c r="AS275" s="141">
        <f t="shared" si="96"/>
        <v>0</v>
      </c>
      <c r="AT275" s="141">
        <f t="shared" si="96"/>
        <v>0</v>
      </c>
      <c r="AU275" s="141">
        <f t="shared" si="96"/>
        <v>0</v>
      </c>
      <c r="AV275" s="141">
        <f t="shared" si="96"/>
        <v>0</v>
      </c>
      <c r="AW275" s="141">
        <f t="shared" si="96"/>
        <v>0</v>
      </c>
      <c r="AX275" s="141">
        <f t="shared" si="96"/>
        <v>0</v>
      </c>
      <c r="AY275" s="141">
        <f t="shared" si="97"/>
        <v>4</v>
      </c>
      <c r="AZ275" s="22" t="s">
        <v>183</v>
      </c>
    </row>
    <row r="276" spans="1:52">
      <c r="A276" s="141" t="s">
        <v>195</v>
      </c>
      <c r="B276" s="141">
        <f t="shared" si="95"/>
        <v>1</v>
      </c>
      <c r="C276" s="141">
        <f t="shared" si="95"/>
        <v>1</v>
      </c>
      <c r="D276" s="141">
        <f t="shared" si="95"/>
        <v>0</v>
      </c>
      <c r="E276" s="141">
        <f t="shared" si="95"/>
        <v>0</v>
      </c>
      <c r="F276" s="141">
        <f t="shared" si="95"/>
        <v>0</v>
      </c>
      <c r="G276" s="141">
        <f t="shared" si="95"/>
        <v>0</v>
      </c>
      <c r="H276" s="141">
        <f t="shared" si="95"/>
        <v>0</v>
      </c>
      <c r="I276" s="141">
        <f t="shared" si="95"/>
        <v>0</v>
      </c>
      <c r="J276" s="141">
        <f t="shared" si="95"/>
        <v>0</v>
      </c>
      <c r="K276" s="141">
        <f t="shared" si="95"/>
        <v>0</v>
      </c>
      <c r="L276" s="141">
        <f t="shared" si="95"/>
        <v>0</v>
      </c>
      <c r="M276" s="141">
        <f t="shared" si="95"/>
        <v>0</v>
      </c>
      <c r="N276" s="141">
        <f t="shared" si="95"/>
        <v>1</v>
      </c>
      <c r="O276" s="141">
        <f t="shared" si="95"/>
        <v>0</v>
      </c>
      <c r="P276" s="141">
        <f t="shared" si="95"/>
        <v>0</v>
      </c>
      <c r="Q276" s="141">
        <f t="shared" si="95"/>
        <v>0</v>
      </c>
      <c r="R276" s="141">
        <f t="shared" si="95"/>
        <v>0</v>
      </c>
      <c r="S276" s="141">
        <f t="shared" si="95"/>
        <v>0</v>
      </c>
      <c r="T276" s="141">
        <f t="shared" si="95"/>
        <v>0</v>
      </c>
      <c r="U276" s="141">
        <f t="shared" si="95"/>
        <v>0</v>
      </c>
      <c r="V276" s="141">
        <f t="shared" si="95"/>
        <v>0</v>
      </c>
      <c r="W276" s="141">
        <f t="shared" si="95"/>
        <v>0</v>
      </c>
      <c r="X276" s="141">
        <f t="shared" si="95"/>
        <v>0</v>
      </c>
      <c r="Y276" s="141">
        <f t="shared" si="95"/>
        <v>0</v>
      </c>
      <c r="AA276" s="141">
        <f t="shared" si="96"/>
        <v>1</v>
      </c>
      <c r="AB276" s="141">
        <f t="shared" si="96"/>
        <v>0.5</v>
      </c>
      <c r="AC276" s="141">
        <f t="shared" si="96"/>
        <v>0</v>
      </c>
      <c r="AD276" s="141">
        <f t="shared" si="96"/>
        <v>0</v>
      </c>
      <c r="AE276" s="141">
        <f t="shared" si="96"/>
        <v>0</v>
      </c>
      <c r="AF276" s="141">
        <f t="shared" si="96"/>
        <v>0</v>
      </c>
      <c r="AG276" s="141">
        <f t="shared" si="96"/>
        <v>0</v>
      </c>
      <c r="AH276" s="141">
        <f t="shared" si="96"/>
        <v>0</v>
      </c>
      <c r="AI276" s="141">
        <f t="shared" si="96"/>
        <v>0</v>
      </c>
      <c r="AJ276" s="141">
        <f t="shared" si="96"/>
        <v>0</v>
      </c>
      <c r="AK276" s="141">
        <f t="shared" si="96"/>
        <v>0</v>
      </c>
      <c r="AL276" s="141">
        <f t="shared" si="96"/>
        <v>0</v>
      </c>
      <c r="AM276" s="141">
        <f t="shared" si="96"/>
        <v>1</v>
      </c>
      <c r="AN276" s="141">
        <f t="shared" si="96"/>
        <v>0</v>
      </c>
      <c r="AO276" s="141">
        <f t="shared" si="96"/>
        <v>0</v>
      </c>
      <c r="AP276" s="141">
        <f t="shared" si="96"/>
        <v>0</v>
      </c>
      <c r="AQ276" s="141">
        <f t="shared" si="96"/>
        <v>0</v>
      </c>
      <c r="AR276" s="141">
        <f t="shared" si="96"/>
        <v>0</v>
      </c>
      <c r="AS276" s="141">
        <f t="shared" si="96"/>
        <v>0</v>
      </c>
      <c r="AT276" s="141">
        <f t="shared" si="96"/>
        <v>0</v>
      </c>
      <c r="AU276" s="141">
        <f t="shared" si="96"/>
        <v>0</v>
      </c>
      <c r="AV276" s="141">
        <f t="shared" si="96"/>
        <v>0</v>
      </c>
      <c r="AW276" s="141">
        <f t="shared" si="96"/>
        <v>0</v>
      </c>
      <c r="AX276" s="141">
        <f t="shared" si="96"/>
        <v>0</v>
      </c>
      <c r="AY276" s="141">
        <f t="shared" si="97"/>
        <v>2.5</v>
      </c>
      <c r="AZ276" s="22" t="s">
        <v>183</v>
      </c>
    </row>
    <row r="277" spans="1:52">
      <c r="A277" s="141" t="s">
        <v>196</v>
      </c>
      <c r="B277" s="141">
        <f t="shared" si="95"/>
        <v>0</v>
      </c>
      <c r="C277" s="141">
        <f t="shared" si="95"/>
        <v>1</v>
      </c>
      <c r="D277" s="141">
        <f t="shared" si="95"/>
        <v>0</v>
      </c>
      <c r="E277" s="141">
        <f t="shared" si="95"/>
        <v>0</v>
      </c>
      <c r="F277" s="141">
        <f t="shared" si="95"/>
        <v>0</v>
      </c>
      <c r="G277" s="141">
        <f t="shared" si="95"/>
        <v>0</v>
      </c>
      <c r="H277" s="141">
        <f t="shared" si="95"/>
        <v>1</v>
      </c>
      <c r="I277" s="141">
        <f t="shared" si="95"/>
        <v>0</v>
      </c>
      <c r="J277" s="141">
        <f>IF(IFERROR(FIND($A$268,K11,1),0)=0,0,1)</f>
        <v>1</v>
      </c>
      <c r="K277" s="141">
        <f t="shared" si="95"/>
        <v>0</v>
      </c>
      <c r="L277" s="141">
        <f t="shared" si="95"/>
        <v>0</v>
      </c>
      <c r="M277" s="141">
        <f t="shared" si="95"/>
        <v>0</v>
      </c>
      <c r="N277" s="141">
        <f t="shared" si="95"/>
        <v>0</v>
      </c>
      <c r="O277" s="141">
        <f t="shared" si="95"/>
        <v>0</v>
      </c>
      <c r="P277" s="141">
        <f t="shared" si="95"/>
        <v>0</v>
      </c>
      <c r="Q277" s="141">
        <f t="shared" si="95"/>
        <v>0</v>
      </c>
      <c r="R277" s="141">
        <f t="shared" si="95"/>
        <v>0</v>
      </c>
      <c r="S277" s="141">
        <f t="shared" si="95"/>
        <v>0</v>
      </c>
      <c r="T277" s="141">
        <f t="shared" si="95"/>
        <v>1</v>
      </c>
      <c r="U277" s="141">
        <f t="shared" si="95"/>
        <v>0</v>
      </c>
      <c r="V277" s="141">
        <f t="shared" si="95"/>
        <v>0</v>
      </c>
      <c r="W277" s="141">
        <f t="shared" si="95"/>
        <v>0</v>
      </c>
      <c r="X277" s="141">
        <f t="shared" si="95"/>
        <v>0</v>
      </c>
      <c r="Y277" s="141">
        <f t="shared" si="95"/>
        <v>0</v>
      </c>
      <c r="AA277" s="141">
        <f t="shared" si="96"/>
        <v>0</v>
      </c>
      <c r="AB277" s="141">
        <f t="shared" si="96"/>
        <v>1</v>
      </c>
      <c r="AC277" s="141">
        <f t="shared" si="96"/>
        <v>0</v>
      </c>
      <c r="AD277" s="141">
        <f t="shared" si="96"/>
        <v>0</v>
      </c>
      <c r="AE277" s="141">
        <f t="shared" si="96"/>
        <v>0</v>
      </c>
      <c r="AF277" s="141">
        <f t="shared" si="96"/>
        <v>0</v>
      </c>
      <c r="AG277" s="141">
        <f t="shared" si="96"/>
        <v>1</v>
      </c>
      <c r="AH277" s="141">
        <f t="shared" si="96"/>
        <v>0</v>
      </c>
      <c r="AI277" s="141">
        <f t="shared" si="96"/>
        <v>1</v>
      </c>
      <c r="AJ277" s="141">
        <f t="shared" si="96"/>
        <v>0</v>
      </c>
      <c r="AK277" s="141">
        <f t="shared" si="96"/>
        <v>0</v>
      </c>
      <c r="AL277" s="141">
        <f t="shared" si="96"/>
        <v>0</v>
      </c>
      <c r="AM277" s="141">
        <f t="shared" si="96"/>
        <v>0</v>
      </c>
      <c r="AN277" s="141">
        <f t="shared" si="96"/>
        <v>0</v>
      </c>
      <c r="AO277" s="141">
        <f t="shared" si="96"/>
        <v>0</v>
      </c>
      <c r="AP277" s="141">
        <f t="shared" si="96"/>
        <v>0</v>
      </c>
      <c r="AQ277" s="141">
        <f t="shared" si="96"/>
        <v>0</v>
      </c>
      <c r="AR277" s="141">
        <f t="shared" si="96"/>
        <v>0</v>
      </c>
      <c r="AS277" s="141">
        <f t="shared" si="96"/>
        <v>1</v>
      </c>
      <c r="AT277" s="141">
        <f t="shared" si="96"/>
        <v>0</v>
      </c>
      <c r="AU277" s="141">
        <f t="shared" si="96"/>
        <v>0</v>
      </c>
      <c r="AV277" s="141">
        <f t="shared" si="96"/>
        <v>0</v>
      </c>
      <c r="AW277" s="141">
        <f t="shared" si="96"/>
        <v>0</v>
      </c>
      <c r="AX277" s="141">
        <f t="shared" si="96"/>
        <v>0</v>
      </c>
      <c r="AY277" s="141">
        <f t="shared" si="97"/>
        <v>4</v>
      </c>
      <c r="AZ277" s="22" t="s">
        <v>183</v>
      </c>
    </row>
    <row r="278" spans="1:52">
      <c r="A278" s="141" t="s">
        <v>197</v>
      </c>
      <c r="B278" s="141">
        <f t="shared" si="95"/>
        <v>0</v>
      </c>
      <c r="C278" s="141">
        <f t="shared" si="95"/>
        <v>1</v>
      </c>
      <c r="D278" s="141">
        <f t="shared" si="95"/>
        <v>0</v>
      </c>
      <c r="E278" s="141">
        <f t="shared" si="95"/>
        <v>1</v>
      </c>
      <c r="F278" s="141">
        <f t="shared" si="95"/>
        <v>0</v>
      </c>
      <c r="G278" s="141">
        <f t="shared" si="95"/>
        <v>0</v>
      </c>
      <c r="H278" s="141">
        <f t="shared" si="95"/>
        <v>1</v>
      </c>
      <c r="I278" s="141">
        <f t="shared" si="95"/>
        <v>0</v>
      </c>
      <c r="J278" s="141">
        <f t="shared" si="95"/>
        <v>0</v>
      </c>
      <c r="K278" s="141">
        <f t="shared" si="95"/>
        <v>0</v>
      </c>
      <c r="L278" s="141">
        <f t="shared" si="95"/>
        <v>0</v>
      </c>
      <c r="M278" s="141">
        <f t="shared" si="95"/>
        <v>1</v>
      </c>
      <c r="N278" s="141">
        <f t="shared" si="95"/>
        <v>0</v>
      </c>
      <c r="O278" s="141">
        <f t="shared" si="95"/>
        <v>0</v>
      </c>
      <c r="P278" s="141">
        <f t="shared" si="95"/>
        <v>0</v>
      </c>
      <c r="Q278" s="141">
        <f t="shared" si="95"/>
        <v>0</v>
      </c>
      <c r="R278" s="141">
        <f t="shared" si="95"/>
        <v>0</v>
      </c>
      <c r="S278" s="141">
        <f t="shared" si="95"/>
        <v>1</v>
      </c>
      <c r="T278" s="141">
        <f t="shared" si="95"/>
        <v>0</v>
      </c>
      <c r="U278" s="141">
        <f t="shared" si="95"/>
        <v>0</v>
      </c>
      <c r="V278" s="141">
        <f t="shared" si="95"/>
        <v>0</v>
      </c>
      <c r="W278" s="141">
        <f t="shared" si="95"/>
        <v>0</v>
      </c>
      <c r="X278" s="141">
        <f t="shared" si="95"/>
        <v>0</v>
      </c>
      <c r="Y278" s="141">
        <f t="shared" si="95"/>
        <v>0</v>
      </c>
      <c r="AA278" s="141">
        <f t="shared" si="96"/>
        <v>0</v>
      </c>
      <c r="AB278" s="141">
        <f t="shared" si="96"/>
        <v>1</v>
      </c>
      <c r="AC278" s="141">
        <f t="shared" si="96"/>
        <v>0</v>
      </c>
      <c r="AD278" s="141">
        <f t="shared" si="96"/>
        <v>1</v>
      </c>
      <c r="AE278" s="141">
        <f t="shared" si="96"/>
        <v>0</v>
      </c>
      <c r="AF278" s="141">
        <f t="shared" si="96"/>
        <v>0</v>
      </c>
      <c r="AG278" s="141">
        <f t="shared" si="96"/>
        <v>1</v>
      </c>
      <c r="AH278" s="141">
        <f t="shared" si="96"/>
        <v>0</v>
      </c>
      <c r="AI278" s="141">
        <f t="shared" si="96"/>
        <v>0</v>
      </c>
      <c r="AJ278" s="141">
        <f t="shared" si="96"/>
        <v>0</v>
      </c>
      <c r="AK278" s="141">
        <f t="shared" si="96"/>
        <v>0</v>
      </c>
      <c r="AL278" s="141">
        <f t="shared" si="96"/>
        <v>1</v>
      </c>
      <c r="AM278" s="141">
        <f t="shared" si="96"/>
        <v>0</v>
      </c>
      <c r="AN278" s="141">
        <f t="shared" si="96"/>
        <v>0</v>
      </c>
      <c r="AO278" s="141">
        <f t="shared" si="96"/>
        <v>0</v>
      </c>
      <c r="AP278" s="141">
        <f t="shared" si="96"/>
        <v>0</v>
      </c>
      <c r="AQ278" s="141">
        <f t="shared" si="96"/>
        <v>0</v>
      </c>
      <c r="AR278" s="141">
        <f t="shared" si="96"/>
        <v>1</v>
      </c>
      <c r="AS278" s="141">
        <f t="shared" si="96"/>
        <v>0</v>
      </c>
      <c r="AT278" s="141">
        <f t="shared" si="96"/>
        <v>0</v>
      </c>
      <c r="AU278" s="141">
        <f t="shared" si="96"/>
        <v>0</v>
      </c>
      <c r="AV278" s="141">
        <f t="shared" si="96"/>
        <v>0</v>
      </c>
      <c r="AW278" s="141">
        <f t="shared" si="96"/>
        <v>0</v>
      </c>
      <c r="AX278" s="141">
        <f t="shared" si="96"/>
        <v>0</v>
      </c>
      <c r="AY278" s="141">
        <f t="shared" si="97"/>
        <v>5</v>
      </c>
      <c r="AZ278" s="22" t="s">
        <v>183</v>
      </c>
    </row>
    <row r="279" spans="1:52">
      <c r="A279" s="141" t="s">
        <v>198</v>
      </c>
      <c r="B279" s="141">
        <f t="shared" si="95"/>
        <v>0</v>
      </c>
      <c r="C279" s="141">
        <f t="shared" si="95"/>
        <v>0</v>
      </c>
      <c r="D279" s="141">
        <f t="shared" si="95"/>
        <v>0</v>
      </c>
      <c r="E279" s="141">
        <f t="shared" si="95"/>
        <v>1</v>
      </c>
      <c r="F279" s="141">
        <f t="shared" si="95"/>
        <v>0</v>
      </c>
      <c r="G279" s="141">
        <f t="shared" si="95"/>
        <v>0</v>
      </c>
      <c r="H279" s="141">
        <f t="shared" si="95"/>
        <v>0</v>
      </c>
      <c r="I279" s="141">
        <f t="shared" si="95"/>
        <v>0</v>
      </c>
      <c r="J279" s="141">
        <f t="shared" si="95"/>
        <v>0</v>
      </c>
      <c r="K279" s="141">
        <f t="shared" si="95"/>
        <v>0</v>
      </c>
      <c r="L279" s="141">
        <f t="shared" si="95"/>
        <v>1</v>
      </c>
      <c r="M279" s="141">
        <f t="shared" si="95"/>
        <v>0</v>
      </c>
      <c r="N279" s="141">
        <f t="shared" si="95"/>
        <v>0</v>
      </c>
      <c r="O279" s="141">
        <f t="shared" si="95"/>
        <v>1</v>
      </c>
      <c r="P279" s="141">
        <f t="shared" si="95"/>
        <v>0</v>
      </c>
      <c r="Q279" s="141">
        <f t="shared" ref="Q279:Y279" si="98">IF(IFERROR(FIND($A$268,Q15,1),0)=0,0,1)</f>
        <v>0</v>
      </c>
      <c r="R279" s="141">
        <f t="shared" si="98"/>
        <v>0</v>
      </c>
      <c r="S279" s="141">
        <f t="shared" si="98"/>
        <v>0</v>
      </c>
      <c r="T279" s="141">
        <f t="shared" si="98"/>
        <v>0</v>
      </c>
      <c r="U279" s="141">
        <f t="shared" si="98"/>
        <v>1</v>
      </c>
      <c r="V279" s="141">
        <f t="shared" si="98"/>
        <v>0</v>
      </c>
      <c r="W279" s="141">
        <f t="shared" si="98"/>
        <v>0</v>
      </c>
      <c r="X279" s="141">
        <f t="shared" si="98"/>
        <v>1</v>
      </c>
      <c r="Y279" s="141">
        <f t="shared" si="98"/>
        <v>0</v>
      </c>
      <c r="AA279" s="141">
        <f t="shared" si="96"/>
        <v>0</v>
      </c>
      <c r="AB279" s="141">
        <f t="shared" si="96"/>
        <v>0</v>
      </c>
      <c r="AC279" s="141">
        <f t="shared" si="96"/>
        <v>0</v>
      </c>
      <c r="AD279" s="141">
        <f t="shared" si="96"/>
        <v>1</v>
      </c>
      <c r="AE279" s="141">
        <f t="shared" si="96"/>
        <v>0</v>
      </c>
      <c r="AF279" s="141">
        <f t="shared" si="96"/>
        <v>0</v>
      </c>
      <c r="AG279" s="141">
        <f t="shared" si="96"/>
        <v>0</v>
      </c>
      <c r="AH279" s="141">
        <f t="shared" si="96"/>
        <v>0</v>
      </c>
      <c r="AI279" s="141">
        <f t="shared" si="96"/>
        <v>0</v>
      </c>
      <c r="AJ279" s="141">
        <f t="shared" si="96"/>
        <v>0</v>
      </c>
      <c r="AK279" s="141">
        <f t="shared" si="96"/>
        <v>1</v>
      </c>
      <c r="AL279" s="141">
        <f t="shared" si="96"/>
        <v>0</v>
      </c>
      <c r="AM279" s="141">
        <f t="shared" si="96"/>
        <v>0</v>
      </c>
      <c r="AN279" s="141">
        <f t="shared" si="96"/>
        <v>0.5</v>
      </c>
      <c r="AO279" s="141">
        <f t="shared" si="96"/>
        <v>0</v>
      </c>
      <c r="AP279" s="141">
        <f t="shared" ref="AP279:AX294" si="99">IF(Q279=0,0,Q279/AP15)</f>
        <v>0</v>
      </c>
      <c r="AQ279" s="141">
        <f t="shared" si="99"/>
        <v>0</v>
      </c>
      <c r="AR279" s="141">
        <f t="shared" si="99"/>
        <v>0</v>
      </c>
      <c r="AS279" s="141">
        <f t="shared" si="99"/>
        <v>0</v>
      </c>
      <c r="AT279" s="141">
        <f t="shared" si="99"/>
        <v>0.5</v>
      </c>
      <c r="AU279" s="141">
        <f t="shared" si="99"/>
        <v>0</v>
      </c>
      <c r="AV279" s="141">
        <f t="shared" si="99"/>
        <v>0</v>
      </c>
      <c r="AW279" s="141">
        <f t="shared" si="99"/>
        <v>1</v>
      </c>
      <c r="AX279" s="141">
        <f t="shared" si="99"/>
        <v>0</v>
      </c>
      <c r="AY279" s="141">
        <f t="shared" si="97"/>
        <v>4</v>
      </c>
      <c r="AZ279" s="22" t="s">
        <v>183</v>
      </c>
    </row>
    <row r="280" spans="1:52">
      <c r="A280" s="141" t="s">
        <v>199</v>
      </c>
      <c r="B280" s="141">
        <f t="shared" ref="B280:Y290" si="100">IF(IFERROR(FIND($A$268,B16,1),0)=0,0,1)</f>
        <v>0</v>
      </c>
      <c r="C280" s="141">
        <f t="shared" si="100"/>
        <v>1</v>
      </c>
      <c r="D280" s="141">
        <f t="shared" si="100"/>
        <v>0</v>
      </c>
      <c r="E280" s="141">
        <f t="shared" si="100"/>
        <v>0</v>
      </c>
      <c r="F280" s="141">
        <f t="shared" si="100"/>
        <v>1</v>
      </c>
      <c r="G280" s="141">
        <f t="shared" si="100"/>
        <v>0</v>
      </c>
      <c r="H280" s="141">
        <f t="shared" si="100"/>
        <v>0</v>
      </c>
      <c r="I280" s="141">
        <f t="shared" si="100"/>
        <v>0</v>
      </c>
      <c r="J280" s="141">
        <f t="shared" si="100"/>
        <v>0</v>
      </c>
      <c r="K280" s="141">
        <f t="shared" si="100"/>
        <v>1</v>
      </c>
      <c r="L280" s="141">
        <f t="shared" si="100"/>
        <v>0</v>
      </c>
      <c r="M280" s="141">
        <f t="shared" si="100"/>
        <v>1</v>
      </c>
      <c r="N280" s="141">
        <f t="shared" si="100"/>
        <v>1</v>
      </c>
      <c r="O280" s="141">
        <f t="shared" si="100"/>
        <v>1</v>
      </c>
      <c r="P280" s="141">
        <f t="shared" si="100"/>
        <v>0</v>
      </c>
      <c r="Q280" s="141">
        <f t="shared" si="100"/>
        <v>0</v>
      </c>
      <c r="R280" s="141">
        <f t="shared" si="100"/>
        <v>0</v>
      </c>
      <c r="S280" s="141">
        <f t="shared" si="100"/>
        <v>0</v>
      </c>
      <c r="T280" s="141">
        <f t="shared" si="100"/>
        <v>1</v>
      </c>
      <c r="U280" s="141">
        <f t="shared" si="100"/>
        <v>0</v>
      </c>
      <c r="V280" s="141">
        <f t="shared" si="100"/>
        <v>0</v>
      </c>
      <c r="W280" s="141">
        <f t="shared" si="100"/>
        <v>0</v>
      </c>
      <c r="X280" s="141">
        <f t="shared" si="100"/>
        <v>1</v>
      </c>
      <c r="Y280" s="141">
        <f t="shared" si="100"/>
        <v>1</v>
      </c>
      <c r="AA280" s="141">
        <f t="shared" ref="AA280:AP295" si="101">IF(B280=0,0,B280/AA16)</f>
        <v>0</v>
      </c>
      <c r="AB280" s="141">
        <f t="shared" si="101"/>
        <v>0.5</v>
      </c>
      <c r="AC280" s="141">
        <f t="shared" si="101"/>
        <v>0</v>
      </c>
      <c r="AD280" s="141">
        <f t="shared" si="101"/>
        <v>0</v>
      </c>
      <c r="AE280" s="141">
        <f t="shared" si="101"/>
        <v>1</v>
      </c>
      <c r="AF280" s="141">
        <f t="shared" si="101"/>
        <v>0</v>
      </c>
      <c r="AG280" s="141">
        <f t="shared" si="101"/>
        <v>0</v>
      </c>
      <c r="AH280" s="141">
        <f t="shared" si="101"/>
        <v>0</v>
      </c>
      <c r="AI280" s="141">
        <f t="shared" si="101"/>
        <v>0</v>
      </c>
      <c r="AJ280" s="141">
        <f t="shared" si="101"/>
        <v>1</v>
      </c>
      <c r="AK280" s="141">
        <f t="shared" si="101"/>
        <v>0</v>
      </c>
      <c r="AL280" s="141">
        <f t="shared" si="101"/>
        <v>1</v>
      </c>
      <c r="AM280" s="141">
        <f t="shared" si="101"/>
        <v>1</v>
      </c>
      <c r="AN280" s="141">
        <f t="shared" si="101"/>
        <v>1</v>
      </c>
      <c r="AO280" s="141">
        <f t="shared" si="101"/>
        <v>0</v>
      </c>
      <c r="AP280" s="141">
        <f t="shared" si="99"/>
        <v>0</v>
      </c>
      <c r="AQ280" s="141">
        <f t="shared" si="99"/>
        <v>0</v>
      </c>
      <c r="AR280" s="141">
        <f t="shared" si="99"/>
        <v>0</v>
      </c>
      <c r="AS280" s="141">
        <f t="shared" si="99"/>
        <v>1</v>
      </c>
      <c r="AT280" s="141">
        <f t="shared" si="99"/>
        <v>0</v>
      </c>
      <c r="AU280" s="141">
        <f t="shared" si="99"/>
        <v>0</v>
      </c>
      <c r="AV280" s="141">
        <f t="shared" si="99"/>
        <v>0</v>
      </c>
      <c r="AW280" s="141">
        <f t="shared" si="99"/>
        <v>1</v>
      </c>
      <c r="AX280" s="141">
        <f t="shared" si="99"/>
        <v>1</v>
      </c>
      <c r="AY280" s="141">
        <f t="shared" si="97"/>
        <v>8.5</v>
      </c>
      <c r="AZ280" s="22" t="s">
        <v>183</v>
      </c>
    </row>
    <row r="281" spans="1:52">
      <c r="A281" s="141" t="s">
        <v>200</v>
      </c>
      <c r="B281" s="141">
        <f t="shared" si="100"/>
        <v>0</v>
      </c>
      <c r="C281" s="141">
        <f t="shared" si="100"/>
        <v>0</v>
      </c>
      <c r="D281" s="141">
        <f t="shared" si="100"/>
        <v>1</v>
      </c>
      <c r="E281" s="141">
        <f t="shared" si="100"/>
        <v>1</v>
      </c>
      <c r="F281" s="141">
        <f t="shared" si="100"/>
        <v>0</v>
      </c>
      <c r="G281" s="141">
        <f t="shared" si="100"/>
        <v>0</v>
      </c>
      <c r="H281" s="141">
        <f t="shared" si="100"/>
        <v>0</v>
      </c>
      <c r="I281" s="141">
        <f t="shared" si="100"/>
        <v>0</v>
      </c>
      <c r="J281" s="141">
        <f t="shared" si="100"/>
        <v>0</v>
      </c>
      <c r="K281" s="141">
        <f t="shared" si="100"/>
        <v>1</v>
      </c>
      <c r="L281" s="141">
        <f t="shared" si="100"/>
        <v>0</v>
      </c>
      <c r="M281" s="141">
        <f t="shared" si="100"/>
        <v>1</v>
      </c>
      <c r="N281" s="141">
        <f t="shared" si="100"/>
        <v>1</v>
      </c>
      <c r="O281" s="141">
        <f t="shared" si="100"/>
        <v>0</v>
      </c>
      <c r="P281" s="141">
        <f t="shared" si="100"/>
        <v>0</v>
      </c>
      <c r="Q281" s="141">
        <f t="shared" si="100"/>
        <v>0</v>
      </c>
      <c r="R281" s="141">
        <f t="shared" si="100"/>
        <v>0</v>
      </c>
      <c r="S281" s="141">
        <f t="shared" si="100"/>
        <v>0</v>
      </c>
      <c r="T281" s="141">
        <f t="shared" si="100"/>
        <v>0</v>
      </c>
      <c r="U281" s="141">
        <f t="shared" si="100"/>
        <v>0</v>
      </c>
      <c r="V281" s="141">
        <f t="shared" si="100"/>
        <v>0</v>
      </c>
      <c r="W281" s="141">
        <f t="shared" si="100"/>
        <v>0</v>
      </c>
      <c r="X281" s="141">
        <f t="shared" si="100"/>
        <v>0</v>
      </c>
      <c r="Y281" s="141">
        <f t="shared" si="100"/>
        <v>1</v>
      </c>
      <c r="AA281" s="141">
        <f t="shared" si="101"/>
        <v>0</v>
      </c>
      <c r="AB281" s="141">
        <f t="shared" si="101"/>
        <v>0</v>
      </c>
      <c r="AC281" s="141">
        <f t="shared" si="101"/>
        <v>1</v>
      </c>
      <c r="AD281" s="141">
        <f t="shared" si="101"/>
        <v>1</v>
      </c>
      <c r="AE281" s="141">
        <f t="shared" si="101"/>
        <v>0</v>
      </c>
      <c r="AF281" s="141">
        <f t="shared" si="101"/>
        <v>0</v>
      </c>
      <c r="AG281" s="141">
        <f t="shared" si="101"/>
        <v>0</v>
      </c>
      <c r="AH281" s="141">
        <f t="shared" si="101"/>
        <v>0</v>
      </c>
      <c r="AI281" s="141">
        <f t="shared" si="101"/>
        <v>0</v>
      </c>
      <c r="AJ281" s="141">
        <f t="shared" si="101"/>
        <v>1</v>
      </c>
      <c r="AK281" s="141">
        <f t="shared" si="101"/>
        <v>0</v>
      </c>
      <c r="AL281" s="141">
        <f t="shared" si="101"/>
        <v>1</v>
      </c>
      <c r="AM281" s="141">
        <f t="shared" si="101"/>
        <v>1</v>
      </c>
      <c r="AN281" s="141">
        <f t="shared" si="101"/>
        <v>0</v>
      </c>
      <c r="AO281" s="141">
        <f t="shared" si="101"/>
        <v>0</v>
      </c>
      <c r="AP281" s="141">
        <f t="shared" si="99"/>
        <v>0</v>
      </c>
      <c r="AQ281" s="141">
        <f t="shared" si="99"/>
        <v>0</v>
      </c>
      <c r="AR281" s="141">
        <f t="shared" si="99"/>
        <v>0</v>
      </c>
      <c r="AS281" s="141">
        <f t="shared" si="99"/>
        <v>0</v>
      </c>
      <c r="AT281" s="141">
        <f t="shared" si="99"/>
        <v>0</v>
      </c>
      <c r="AU281" s="141">
        <f t="shared" si="99"/>
        <v>0</v>
      </c>
      <c r="AV281" s="141">
        <f t="shared" si="99"/>
        <v>0</v>
      </c>
      <c r="AW281" s="141">
        <f t="shared" si="99"/>
        <v>0</v>
      </c>
      <c r="AX281" s="141">
        <f t="shared" si="99"/>
        <v>1</v>
      </c>
      <c r="AY281" s="141">
        <f t="shared" si="97"/>
        <v>6</v>
      </c>
      <c r="AZ281" s="22" t="s">
        <v>183</v>
      </c>
    </row>
    <row r="282" spans="1:52">
      <c r="A282" s="141" t="s">
        <v>201</v>
      </c>
      <c r="B282" s="141">
        <f t="shared" si="100"/>
        <v>0</v>
      </c>
      <c r="C282" s="141">
        <f t="shared" si="100"/>
        <v>0</v>
      </c>
      <c r="D282" s="141">
        <f t="shared" si="100"/>
        <v>0</v>
      </c>
      <c r="E282" s="141">
        <f t="shared" si="100"/>
        <v>0</v>
      </c>
      <c r="F282" s="141">
        <f t="shared" si="100"/>
        <v>0</v>
      </c>
      <c r="G282" s="141">
        <f t="shared" si="100"/>
        <v>0</v>
      </c>
      <c r="H282" s="141">
        <f t="shared" si="100"/>
        <v>0</v>
      </c>
      <c r="I282" s="141">
        <f t="shared" si="100"/>
        <v>0</v>
      </c>
      <c r="J282" s="141">
        <f t="shared" si="100"/>
        <v>0</v>
      </c>
      <c r="K282" s="141">
        <f t="shared" si="100"/>
        <v>0</v>
      </c>
      <c r="L282" s="141">
        <f t="shared" si="100"/>
        <v>0</v>
      </c>
      <c r="M282" s="141">
        <f t="shared" si="100"/>
        <v>0</v>
      </c>
      <c r="N282" s="141">
        <f t="shared" si="100"/>
        <v>0</v>
      </c>
      <c r="O282" s="141">
        <f t="shared" si="100"/>
        <v>0</v>
      </c>
      <c r="P282" s="141">
        <f t="shared" si="100"/>
        <v>0</v>
      </c>
      <c r="Q282" s="141">
        <f t="shared" si="100"/>
        <v>0</v>
      </c>
      <c r="R282" s="141">
        <f t="shared" si="100"/>
        <v>0</v>
      </c>
      <c r="S282" s="141">
        <f t="shared" si="100"/>
        <v>1</v>
      </c>
      <c r="T282" s="141">
        <f t="shared" si="100"/>
        <v>0</v>
      </c>
      <c r="U282" s="141">
        <f t="shared" si="100"/>
        <v>0</v>
      </c>
      <c r="V282" s="141">
        <f t="shared" si="100"/>
        <v>0</v>
      </c>
      <c r="W282" s="141">
        <f t="shared" si="100"/>
        <v>0</v>
      </c>
      <c r="X282" s="141">
        <f t="shared" si="100"/>
        <v>0</v>
      </c>
      <c r="Y282" s="141">
        <f t="shared" si="100"/>
        <v>0</v>
      </c>
      <c r="AA282" s="141">
        <f t="shared" si="101"/>
        <v>0</v>
      </c>
      <c r="AB282" s="141">
        <f t="shared" si="101"/>
        <v>0</v>
      </c>
      <c r="AC282" s="141">
        <f t="shared" si="101"/>
        <v>0</v>
      </c>
      <c r="AD282" s="141">
        <f t="shared" si="101"/>
        <v>0</v>
      </c>
      <c r="AE282" s="141">
        <f t="shared" si="101"/>
        <v>0</v>
      </c>
      <c r="AF282" s="141">
        <f t="shared" si="101"/>
        <v>0</v>
      </c>
      <c r="AG282" s="141">
        <f t="shared" si="101"/>
        <v>0</v>
      </c>
      <c r="AH282" s="141">
        <f t="shared" si="101"/>
        <v>0</v>
      </c>
      <c r="AI282" s="141">
        <f t="shared" si="101"/>
        <v>0</v>
      </c>
      <c r="AJ282" s="141">
        <f t="shared" si="101"/>
        <v>0</v>
      </c>
      <c r="AK282" s="141">
        <f t="shared" si="101"/>
        <v>0</v>
      </c>
      <c r="AL282" s="141">
        <f t="shared" si="101"/>
        <v>0</v>
      </c>
      <c r="AM282" s="141">
        <f t="shared" si="101"/>
        <v>0</v>
      </c>
      <c r="AN282" s="141">
        <f t="shared" si="101"/>
        <v>0</v>
      </c>
      <c r="AO282" s="141">
        <f t="shared" si="101"/>
        <v>0</v>
      </c>
      <c r="AP282" s="141">
        <f t="shared" si="99"/>
        <v>0</v>
      </c>
      <c r="AQ282" s="141">
        <f t="shared" si="99"/>
        <v>0</v>
      </c>
      <c r="AR282" s="141">
        <f t="shared" si="99"/>
        <v>1</v>
      </c>
      <c r="AS282" s="141">
        <f t="shared" si="99"/>
        <v>0</v>
      </c>
      <c r="AT282" s="141">
        <f t="shared" si="99"/>
        <v>0</v>
      </c>
      <c r="AU282" s="141">
        <f t="shared" si="99"/>
        <v>0</v>
      </c>
      <c r="AV282" s="141">
        <f t="shared" si="99"/>
        <v>0</v>
      </c>
      <c r="AW282" s="141">
        <f t="shared" si="99"/>
        <v>0</v>
      </c>
      <c r="AX282" s="141">
        <f t="shared" si="99"/>
        <v>0</v>
      </c>
      <c r="AY282" s="141">
        <f t="shared" si="97"/>
        <v>1</v>
      </c>
      <c r="AZ282" s="22" t="s">
        <v>183</v>
      </c>
    </row>
    <row r="283" spans="1:52">
      <c r="A283" s="141" t="s">
        <v>202</v>
      </c>
      <c r="B283" s="141">
        <f t="shared" si="100"/>
        <v>1</v>
      </c>
      <c r="C283" s="141">
        <f t="shared" si="100"/>
        <v>0</v>
      </c>
      <c r="D283" s="141">
        <f t="shared" si="100"/>
        <v>0</v>
      </c>
      <c r="E283" s="141">
        <f t="shared" si="100"/>
        <v>0</v>
      </c>
      <c r="F283" s="141">
        <f t="shared" si="100"/>
        <v>0</v>
      </c>
      <c r="G283" s="141">
        <f t="shared" si="100"/>
        <v>0</v>
      </c>
      <c r="H283" s="141">
        <f t="shared" si="100"/>
        <v>1</v>
      </c>
      <c r="I283" s="141">
        <f t="shared" si="100"/>
        <v>0</v>
      </c>
      <c r="J283" s="141">
        <f t="shared" si="100"/>
        <v>0</v>
      </c>
      <c r="K283" s="141">
        <f t="shared" si="100"/>
        <v>0</v>
      </c>
      <c r="L283" s="141">
        <f t="shared" si="100"/>
        <v>0</v>
      </c>
      <c r="M283" s="141">
        <f t="shared" si="100"/>
        <v>0</v>
      </c>
      <c r="N283" s="141">
        <f t="shared" si="100"/>
        <v>0</v>
      </c>
      <c r="O283" s="141">
        <f t="shared" si="100"/>
        <v>0</v>
      </c>
      <c r="P283" s="141">
        <f t="shared" si="100"/>
        <v>0</v>
      </c>
      <c r="Q283" s="141">
        <f t="shared" si="100"/>
        <v>0</v>
      </c>
      <c r="R283" s="141">
        <f t="shared" si="100"/>
        <v>0</v>
      </c>
      <c r="S283" s="141">
        <f t="shared" si="100"/>
        <v>0</v>
      </c>
      <c r="T283" s="141">
        <f t="shared" si="100"/>
        <v>0</v>
      </c>
      <c r="U283" s="141">
        <f t="shared" si="100"/>
        <v>0</v>
      </c>
      <c r="V283" s="141">
        <f t="shared" si="100"/>
        <v>0</v>
      </c>
      <c r="W283" s="141">
        <f t="shared" si="100"/>
        <v>0</v>
      </c>
      <c r="X283" s="141">
        <f t="shared" si="100"/>
        <v>0</v>
      </c>
      <c r="Y283" s="141">
        <f t="shared" si="100"/>
        <v>0</v>
      </c>
      <c r="AA283" s="141">
        <f t="shared" si="101"/>
        <v>1</v>
      </c>
      <c r="AB283" s="141">
        <f t="shared" si="101"/>
        <v>0</v>
      </c>
      <c r="AC283" s="141">
        <f t="shared" si="101"/>
        <v>0</v>
      </c>
      <c r="AD283" s="141">
        <f t="shared" si="101"/>
        <v>0</v>
      </c>
      <c r="AE283" s="141">
        <f t="shared" si="101"/>
        <v>0</v>
      </c>
      <c r="AF283" s="141">
        <f t="shared" si="101"/>
        <v>0</v>
      </c>
      <c r="AG283" s="141">
        <f t="shared" si="101"/>
        <v>0.5</v>
      </c>
      <c r="AH283" s="141">
        <f t="shared" si="101"/>
        <v>0</v>
      </c>
      <c r="AI283" s="141">
        <f t="shared" si="101"/>
        <v>0</v>
      </c>
      <c r="AJ283" s="141">
        <f t="shared" si="101"/>
        <v>0</v>
      </c>
      <c r="AK283" s="141">
        <f t="shared" si="101"/>
        <v>0</v>
      </c>
      <c r="AL283" s="141">
        <f t="shared" si="101"/>
        <v>0</v>
      </c>
      <c r="AM283" s="141">
        <f t="shared" si="101"/>
        <v>0</v>
      </c>
      <c r="AN283" s="141">
        <f t="shared" si="101"/>
        <v>0</v>
      </c>
      <c r="AO283" s="141">
        <f t="shared" si="101"/>
        <v>0</v>
      </c>
      <c r="AP283" s="141">
        <f t="shared" si="99"/>
        <v>0</v>
      </c>
      <c r="AQ283" s="141">
        <f t="shared" si="99"/>
        <v>0</v>
      </c>
      <c r="AR283" s="141">
        <f t="shared" si="99"/>
        <v>0</v>
      </c>
      <c r="AS283" s="141">
        <f t="shared" si="99"/>
        <v>0</v>
      </c>
      <c r="AT283" s="141">
        <f t="shared" si="99"/>
        <v>0</v>
      </c>
      <c r="AU283" s="141">
        <f t="shared" si="99"/>
        <v>0</v>
      </c>
      <c r="AV283" s="141">
        <f t="shared" si="99"/>
        <v>0</v>
      </c>
      <c r="AW283" s="141">
        <f t="shared" si="99"/>
        <v>0</v>
      </c>
      <c r="AX283" s="141">
        <f t="shared" si="99"/>
        <v>0</v>
      </c>
      <c r="AY283" s="141">
        <f t="shared" si="97"/>
        <v>1.5</v>
      </c>
      <c r="AZ283" s="22" t="s">
        <v>183</v>
      </c>
    </row>
    <row r="284" spans="1:52">
      <c r="A284" s="141" t="s">
        <v>203</v>
      </c>
      <c r="B284" s="141">
        <f t="shared" si="100"/>
        <v>0</v>
      </c>
      <c r="C284" s="141">
        <f t="shared" si="100"/>
        <v>0</v>
      </c>
      <c r="D284" s="141">
        <f t="shared" si="100"/>
        <v>1</v>
      </c>
      <c r="E284" s="141">
        <f t="shared" si="100"/>
        <v>0</v>
      </c>
      <c r="F284" s="141">
        <f t="shared" si="100"/>
        <v>0</v>
      </c>
      <c r="G284" s="141">
        <f t="shared" si="100"/>
        <v>0</v>
      </c>
      <c r="H284" s="141">
        <f t="shared" si="100"/>
        <v>0</v>
      </c>
      <c r="I284" s="141">
        <f t="shared" si="100"/>
        <v>0</v>
      </c>
      <c r="J284" s="141">
        <f t="shared" si="100"/>
        <v>0</v>
      </c>
      <c r="K284" s="141">
        <f t="shared" si="100"/>
        <v>0</v>
      </c>
      <c r="L284" s="141">
        <f t="shared" si="100"/>
        <v>1</v>
      </c>
      <c r="M284" s="141">
        <f t="shared" si="100"/>
        <v>0</v>
      </c>
      <c r="N284" s="141">
        <f t="shared" si="100"/>
        <v>0</v>
      </c>
      <c r="O284" s="141">
        <f t="shared" si="100"/>
        <v>0</v>
      </c>
      <c r="P284" s="141">
        <f t="shared" si="100"/>
        <v>0</v>
      </c>
      <c r="Q284" s="141">
        <f t="shared" si="100"/>
        <v>0</v>
      </c>
      <c r="R284" s="141">
        <f t="shared" si="100"/>
        <v>0</v>
      </c>
      <c r="S284" s="141">
        <f t="shared" si="100"/>
        <v>0</v>
      </c>
      <c r="T284" s="141">
        <f t="shared" si="100"/>
        <v>0</v>
      </c>
      <c r="U284" s="141">
        <f t="shared" si="100"/>
        <v>0</v>
      </c>
      <c r="V284" s="141">
        <f t="shared" si="100"/>
        <v>0</v>
      </c>
      <c r="W284" s="141">
        <f t="shared" si="100"/>
        <v>0</v>
      </c>
      <c r="X284" s="141">
        <f t="shared" si="100"/>
        <v>0</v>
      </c>
      <c r="Y284" s="141">
        <f t="shared" si="100"/>
        <v>0</v>
      </c>
      <c r="AA284" s="141">
        <f t="shared" si="101"/>
        <v>0</v>
      </c>
      <c r="AB284" s="141">
        <f t="shared" si="101"/>
        <v>0</v>
      </c>
      <c r="AC284" s="141">
        <f t="shared" si="101"/>
        <v>1</v>
      </c>
      <c r="AD284" s="141">
        <f t="shared" si="101"/>
        <v>0</v>
      </c>
      <c r="AE284" s="141">
        <f t="shared" si="101"/>
        <v>0</v>
      </c>
      <c r="AF284" s="141">
        <f t="shared" si="101"/>
        <v>0</v>
      </c>
      <c r="AG284" s="141">
        <f t="shared" si="101"/>
        <v>0</v>
      </c>
      <c r="AH284" s="141">
        <f t="shared" si="101"/>
        <v>0</v>
      </c>
      <c r="AI284" s="141">
        <f t="shared" si="101"/>
        <v>0</v>
      </c>
      <c r="AJ284" s="141">
        <f t="shared" si="101"/>
        <v>0</v>
      </c>
      <c r="AK284" s="141">
        <f t="shared" si="101"/>
        <v>0.5</v>
      </c>
      <c r="AL284" s="141">
        <f t="shared" si="101"/>
        <v>0</v>
      </c>
      <c r="AM284" s="141">
        <f t="shared" si="101"/>
        <v>0</v>
      </c>
      <c r="AN284" s="141">
        <f t="shared" si="101"/>
        <v>0</v>
      </c>
      <c r="AO284" s="141">
        <f t="shared" si="101"/>
        <v>0</v>
      </c>
      <c r="AP284" s="141">
        <f t="shared" si="99"/>
        <v>0</v>
      </c>
      <c r="AQ284" s="141">
        <f t="shared" si="99"/>
        <v>0</v>
      </c>
      <c r="AR284" s="141">
        <f t="shared" si="99"/>
        <v>0</v>
      </c>
      <c r="AS284" s="141">
        <f t="shared" si="99"/>
        <v>0</v>
      </c>
      <c r="AT284" s="141">
        <f t="shared" si="99"/>
        <v>0</v>
      </c>
      <c r="AU284" s="141">
        <f t="shared" si="99"/>
        <v>0</v>
      </c>
      <c r="AV284" s="141">
        <f t="shared" si="99"/>
        <v>0</v>
      </c>
      <c r="AW284" s="141">
        <f t="shared" si="99"/>
        <v>0</v>
      </c>
      <c r="AX284" s="141">
        <f t="shared" si="99"/>
        <v>0</v>
      </c>
      <c r="AY284" s="141">
        <f t="shared" si="97"/>
        <v>1.5</v>
      </c>
      <c r="AZ284" s="22" t="s">
        <v>183</v>
      </c>
    </row>
    <row r="285" spans="1:52">
      <c r="A285" s="141" t="s">
        <v>204</v>
      </c>
      <c r="B285" s="141">
        <f t="shared" si="100"/>
        <v>0</v>
      </c>
      <c r="C285" s="141">
        <f t="shared" si="100"/>
        <v>0</v>
      </c>
      <c r="D285" s="141">
        <f t="shared" si="100"/>
        <v>0</v>
      </c>
      <c r="E285" s="141">
        <f t="shared" si="100"/>
        <v>1</v>
      </c>
      <c r="F285" s="141">
        <f t="shared" si="100"/>
        <v>1</v>
      </c>
      <c r="G285" s="141">
        <f t="shared" si="100"/>
        <v>0</v>
      </c>
      <c r="H285" s="141">
        <f t="shared" si="100"/>
        <v>1</v>
      </c>
      <c r="I285" s="141">
        <f t="shared" si="100"/>
        <v>0</v>
      </c>
      <c r="J285" s="141">
        <f t="shared" si="100"/>
        <v>0</v>
      </c>
      <c r="K285" s="141">
        <f t="shared" si="100"/>
        <v>0</v>
      </c>
      <c r="L285" s="141">
        <f t="shared" si="100"/>
        <v>0</v>
      </c>
      <c r="M285" s="141">
        <f t="shared" si="100"/>
        <v>0</v>
      </c>
      <c r="N285" s="141">
        <f t="shared" si="100"/>
        <v>0</v>
      </c>
      <c r="O285" s="141">
        <f t="shared" si="100"/>
        <v>0</v>
      </c>
      <c r="P285" s="141">
        <f t="shared" si="100"/>
        <v>0</v>
      </c>
      <c r="Q285" s="141">
        <f t="shared" si="100"/>
        <v>0</v>
      </c>
      <c r="R285" s="141">
        <f t="shared" si="100"/>
        <v>0</v>
      </c>
      <c r="S285" s="141">
        <f t="shared" si="100"/>
        <v>0</v>
      </c>
      <c r="T285" s="141">
        <f t="shared" si="100"/>
        <v>0</v>
      </c>
      <c r="U285" s="141">
        <f t="shared" si="100"/>
        <v>0</v>
      </c>
      <c r="V285" s="141">
        <f t="shared" si="100"/>
        <v>0</v>
      </c>
      <c r="W285" s="141">
        <f t="shared" si="100"/>
        <v>0</v>
      </c>
      <c r="X285" s="141">
        <f t="shared" si="100"/>
        <v>1</v>
      </c>
      <c r="Y285" s="141">
        <f t="shared" si="100"/>
        <v>1</v>
      </c>
      <c r="AA285" s="141">
        <f t="shared" si="101"/>
        <v>0</v>
      </c>
      <c r="AB285" s="141">
        <f t="shared" si="101"/>
        <v>0</v>
      </c>
      <c r="AC285" s="141">
        <f t="shared" si="101"/>
        <v>0</v>
      </c>
      <c r="AD285" s="141">
        <f t="shared" si="101"/>
        <v>1</v>
      </c>
      <c r="AE285" s="141">
        <f t="shared" si="101"/>
        <v>1</v>
      </c>
      <c r="AF285" s="141">
        <f t="shared" si="101"/>
        <v>0</v>
      </c>
      <c r="AG285" s="141">
        <f t="shared" si="101"/>
        <v>1</v>
      </c>
      <c r="AH285" s="141">
        <f t="shared" si="101"/>
        <v>0</v>
      </c>
      <c r="AI285" s="141">
        <f t="shared" si="101"/>
        <v>0</v>
      </c>
      <c r="AJ285" s="141">
        <f t="shared" si="101"/>
        <v>0</v>
      </c>
      <c r="AK285" s="141">
        <f t="shared" si="101"/>
        <v>0</v>
      </c>
      <c r="AL285" s="141">
        <f t="shared" si="101"/>
        <v>0</v>
      </c>
      <c r="AM285" s="141">
        <f t="shared" si="101"/>
        <v>0</v>
      </c>
      <c r="AN285" s="141">
        <f t="shared" si="101"/>
        <v>0</v>
      </c>
      <c r="AO285" s="141">
        <f t="shared" si="101"/>
        <v>0</v>
      </c>
      <c r="AP285" s="141">
        <f t="shared" si="99"/>
        <v>0</v>
      </c>
      <c r="AQ285" s="141">
        <f t="shared" si="99"/>
        <v>0</v>
      </c>
      <c r="AR285" s="141">
        <f t="shared" si="99"/>
        <v>0</v>
      </c>
      <c r="AS285" s="141">
        <f t="shared" si="99"/>
        <v>0</v>
      </c>
      <c r="AT285" s="141">
        <f t="shared" si="99"/>
        <v>0</v>
      </c>
      <c r="AU285" s="141">
        <f t="shared" si="99"/>
        <v>0</v>
      </c>
      <c r="AV285" s="141">
        <f t="shared" si="99"/>
        <v>0</v>
      </c>
      <c r="AW285" s="141">
        <f t="shared" si="99"/>
        <v>1</v>
      </c>
      <c r="AX285" s="141">
        <f t="shared" si="99"/>
        <v>1</v>
      </c>
      <c r="AY285" s="141">
        <f t="shared" si="97"/>
        <v>5</v>
      </c>
      <c r="AZ285" s="22" t="s">
        <v>183</v>
      </c>
    </row>
    <row r="286" spans="1:52">
      <c r="A286" s="141" t="s">
        <v>205</v>
      </c>
      <c r="B286" s="141">
        <f t="shared" si="100"/>
        <v>1</v>
      </c>
      <c r="C286" s="141">
        <f t="shared" si="100"/>
        <v>0</v>
      </c>
      <c r="D286" s="141">
        <f t="shared" si="100"/>
        <v>0</v>
      </c>
      <c r="E286" s="141">
        <f t="shared" si="100"/>
        <v>0</v>
      </c>
      <c r="F286" s="141">
        <f t="shared" si="100"/>
        <v>0</v>
      </c>
      <c r="G286" s="141">
        <f t="shared" si="100"/>
        <v>0</v>
      </c>
      <c r="H286" s="141">
        <f t="shared" si="100"/>
        <v>0</v>
      </c>
      <c r="I286" s="141">
        <f t="shared" si="100"/>
        <v>1</v>
      </c>
      <c r="J286" s="141">
        <f t="shared" si="100"/>
        <v>0</v>
      </c>
      <c r="K286" s="141">
        <f t="shared" si="100"/>
        <v>0</v>
      </c>
      <c r="L286" s="141">
        <f t="shared" si="100"/>
        <v>0</v>
      </c>
      <c r="M286" s="141">
        <f t="shared" si="100"/>
        <v>0</v>
      </c>
      <c r="N286" s="141">
        <f t="shared" si="100"/>
        <v>0</v>
      </c>
      <c r="O286" s="141">
        <f t="shared" si="100"/>
        <v>0</v>
      </c>
      <c r="P286" s="141">
        <f t="shared" si="100"/>
        <v>1</v>
      </c>
      <c r="Q286" s="141">
        <f t="shared" si="100"/>
        <v>0</v>
      </c>
      <c r="R286" s="141">
        <f t="shared" si="100"/>
        <v>0</v>
      </c>
      <c r="S286" s="141">
        <f t="shared" si="100"/>
        <v>1</v>
      </c>
      <c r="T286" s="141">
        <f t="shared" si="100"/>
        <v>0</v>
      </c>
      <c r="U286" s="141">
        <f t="shared" si="100"/>
        <v>0</v>
      </c>
      <c r="V286" s="141">
        <f t="shared" si="100"/>
        <v>0</v>
      </c>
      <c r="W286" s="141">
        <f t="shared" si="100"/>
        <v>0</v>
      </c>
      <c r="X286" s="141">
        <f t="shared" si="100"/>
        <v>0</v>
      </c>
      <c r="Y286" s="141">
        <f t="shared" si="100"/>
        <v>0</v>
      </c>
      <c r="AA286" s="141">
        <f t="shared" si="101"/>
        <v>1</v>
      </c>
      <c r="AB286" s="141">
        <f t="shared" si="101"/>
        <v>0</v>
      </c>
      <c r="AC286" s="141">
        <f t="shared" si="101"/>
        <v>0</v>
      </c>
      <c r="AD286" s="141">
        <f t="shared" si="101"/>
        <v>0</v>
      </c>
      <c r="AE286" s="141">
        <f t="shared" si="101"/>
        <v>0</v>
      </c>
      <c r="AF286" s="141">
        <f t="shared" si="101"/>
        <v>0</v>
      </c>
      <c r="AG286" s="141">
        <f t="shared" si="101"/>
        <v>0</v>
      </c>
      <c r="AH286" s="141">
        <f t="shared" si="101"/>
        <v>1</v>
      </c>
      <c r="AI286" s="141">
        <f t="shared" si="101"/>
        <v>0</v>
      </c>
      <c r="AJ286" s="141">
        <f t="shared" si="101"/>
        <v>0</v>
      </c>
      <c r="AK286" s="141">
        <f t="shared" si="101"/>
        <v>0</v>
      </c>
      <c r="AL286" s="141">
        <f t="shared" si="101"/>
        <v>0</v>
      </c>
      <c r="AM286" s="141">
        <f t="shared" si="101"/>
        <v>0</v>
      </c>
      <c r="AN286" s="141">
        <f t="shared" si="101"/>
        <v>0</v>
      </c>
      <c r="AO286" s="141">
        <f t="shared" si="101"/>
        <v>1</v>
      </c>
      <c r="AP286" s="141">
        <f t="shared" si="99"/>
        <v>0</v>
      </c>
      <c r="AQ286" s="141">
        <f t="shared" si="99"/>
        <v>0</v>
      </c>
      <c r="AR286" s="141">
        <f t="shared" si="99"/>
        <v>1</v>
      </c>
      <c r="AS286" s="141">
        <f t="shared" si="99"/>
        <v>0</v>
      </c>
      <c r="AT286" s="141">
        <f t="shared" si="99"/>
        <v>0</v>
      </c>
      <c r="AU286" s="141">
        <f t="shared" si="99"/>
        <v>0</v>
      </c>
      <c r="AV286" s="141">
        <f t="shared" si="99"/>
        <v>0</v>
      </c>
      <c r="AW286" s="141">
        <f t="shared" si="99"/>
        <v>0</v>
      </c>
      <c r="AX286" s="141">
        <f t="shared" si="99"/>
        <v>0</v>
      </c>
      <c r="AY286" s="141">
        <f t="shared" si="97"/>
        <v>4</v>
      </c>
      <c r="AZ286" s="22" t="s">
        <v>183</v>
      </c>
    </row>
    <row r="287" spans="1:52">
      <c r="A287" s="141" t="s">
        <v>206</v>
      </c>
      <c r="B287" s="141">
        <f t="shared" si="100"/>
        <v>1</v>
      </c>
      <c r="C287" s="141">
        <f t="shared" si="100"/>
        <v>0</v>
      </c>
      <c r="D287" s="141">
        <f t="shared" si="100"/>
        <v>0</v>
      </c>
      <c r="E287" s="141">
        <f t="shared" si="100"/>
        <v>0</v>
      </c>
      <c r="F287" s="141">
        <f t="shared" si="100"/>
        <v>1</v>
      </c>
      <c r="G287" s="141">
        <f t="shared" si="100"/>
        <v>1</v>
      </c>
      <c r="H287" s="141">
        <f t="shared" si="100"/>
        <v>0</v>
      </c>
      <c r="I287" s="141">
        <f t="shared" si="100"/>
        <v>0</v>
      </c>
      <c r="J287" s="141">
        <f t="shared" si="100"/>
        <v>1</v>
      </c>
      <c r="K287" s="141">
        <f t="shared" si="100"/>
        <v>0</v>
      </c>
      <c r="L287" s="141">
        <f t="shared" si="100"/>
        <v>0</v>
      </c>
      <c r="M287" s="141">
        <f t="shared" si="100"/>
        <v>1</v>
      </c>
      <c r="N287" s="141">
        <f t="shared" si="100"/>
        <v>0</v>
      </c>
      <c r="O287" s="141">
        <f t="shared" si="100"/>
        <v>0</v>
      </c>
      <c r="P287" s="141">
        <f t="shared" si="100"/>
        <v>0</v>
      </c>
      <c r="Q287" s="141">
        <f t="shared" si="100"/>
        <v>0</v>
      </c>
      <c r="R287" s="141">
        <f t="shared" si="100"/>
        <v>0</v>
      </c>
      <c r="S287" s="141">
        <f t="shared" si="100"/>
        <v>0</v>
      </c>
      <c r="T287" s="141">
        <f t="shared" si="100"/>
        <v>1</v>
      </c>
      <c r="U287" s="141">
        <f t="shared" si="100"/>
        <v>0</v>
      </c>
      <c r="V287" s="141">
        <f t="shared" si="100"/>
        <v>0</v>
      </c>
      <c r="W287" s="141">
        <f t="shared" si="100"/>
        <v>0</v>
      </c>
      <c r="X287" s="141">
        <f t="shared" si="100"/>
        <v>0</v>
      </c>
      <c r="Y287" s="141">
        <f t="shared" si="100"/>
        <v>0</v>
      </c>
      <c r="AA287" s="141">
        <f t="shared" si="101"/>
        <v>1</v>
      </c>
      <c r="AB287" s="141">
        <f t="shared" si="101"/>
        <v>0</v>
      </c>
      <c r="AC287" s="141">
        <f t="shared" si="101"/>
        <v>0</v>
      </c>
      <c r="AD287" s="141">
        <f t="shared" si="101"/>
        <v>0</v>
      </c>
      <c r="AE287" s="141">
        <f t="shared" si="101"/>
        <v>1</v>
      </c>
      <c r="AF287" s="141">
        <f t="shared" si="101"/>
        <v>1</v>
      </c>
      <c r="AG287" s="141">
        <f t="shared" si="101"/>
        <v>0</v>
      </c>
      <c r="AH287" s="141">
        <f t="shared" si="101"/>
        <v>0</v>
      </c>
      <c r="AI287" s="141">
        <f t="shared" si="101"/>
        <v>1</v>
      </c>
      <c r="AJ287" s="141">
        <f t="shared" si="101"/>
        <v>0</v>
      </c>
      <c r="AK287" s="141">
        <f t="shared" si="101"/>
        <v>0</v>
      </c>
      <c r="AL287" s="141">
        <f t="shared" si="101"/>
        <v>1</v>
      </c>
      <c r="AM287" s="141">
        <f t="shared" si="101"/>
        <v>0</v>
      </c>
      <c r="AN287" s="141">
        <f t="shared" si="101"/>
        <v>0</v>
      </c>
      <c r="AO287" s="141">
        <f t="shared" si="101"/>
        <v>0</v>
      </c>
      <c r="AP287" s="141">
        <f t="shared" si="99"/>
        <v>0</v>
      </c>
      <c r="AQ287" s="141">
        <f t="shared" si="99"/>
        <v>0</v>
      </c>
      <c r="AR287" s="141">
        <f t="shared" si="99"/>
        <v>0</v>
      </c>
      <c r="AS287" s="141">
        <f t="shared" si="99"/>
        <v>1</v>
      </c>
      <c r="AT287" s="141">
        <f t="shared" si="99"/>
        <v>0</v>
      </c>
      <c r="AU287" s="141">
        <f t="shared" si="99"/>
        <v>0</v>
      </c>
      <c r="AV287" s="141">
        <f t="shared" si="99"/>
        <v>0</v>
      </c>
      <c r="AW287" s="141">
        <f t="shared" si="99"/>
        <v>0</v>
      </c>
      <c r="AX287" s="141">
        <f t="shared" si="99"/>
        <v>0</v>
      </c>
      <c r="AY287" s="141">
        <f t="shared" si="97"/>
        <v>6</v>
      </c>
      <c r="AZ287" s="22" t="s">
        <v>183</v>
      </c>
    </row>
    <row r="288" spans="1:52">
      <c r="A288" s="141" t="s">
        <v>207</v>
      </c>
      <c r="B288" s="141">
        <f t="shared" si="100"/>
        <v>0</v>
      </c>
      <c r="C288" s="141">
        <f t="shared" si="100"/>
        <v>0</v>
      </c>
      <c r="D288" s="141">
        <f t="shared" si="100"/>
        <v>0</v>
      </c>
      <c r="E288" s="141">
        <f t="shared" si="100"/>
        <v>1</v>
      </c>
      <c r="F288" s="141">
        <f t="shared" si="100"/>
        <v>1</v>
      </c>
      <c r="G288" s="141">
        <f t="shared" si="100"/>
        <v>1</v>
      </c>
      <c r="H288" s="141">
        <f t="shared" si="100"/>
        <v>1</v>
      </c>
      <c r="I288" s="141">
        <f t="shared" si="100"/>
        <v>0</v>
      </c>
      <c r="J288" s="141">
        <f t="shared" si="100"/>
        <v>1</v>
      </c>
      <c r="K288" s="141">
        <f t="shared" si="100"/>
        <v>0</v>
      </c>
      <c r="L288" s="141">
        <f t="shared" si="100"/>
        <v>0</v>
      </c>
      <c r="M288" s="141">
        <f t="shared" si="100"/>
        <v>1</v>
      </c>
      <c r="N288" s="141">
        <f t="shared" si="100"/>
        <v>0</v>
      </c>
      <c r="O288" s="141">
        <f t="shared" si="100"/>
        <v>0</v>
      </c>
      <c r="P288" s="141">
        <f t="shared" si="100"/>
        <v>0</v>
      </c>
      <c r="Q288" s="141">
        <f t="shared" si="100"/>
        <v>1</v>
      </c>
      <c r="R288" s="141">
        <f t="shared" si="100"/>
        <v>0</v>
      </c>
      <c r="S288" s="141">
        <f t="shared" si="100"/>
        <v>0</v>
      </c>
      <c r="T288" s="141">
        <f t="shared" si="100"/>
        <v>0</v>
      </c>
      <c r="U288" s="141">
        <f t="shared" si="100"/>
        <v>0</v>
      </c>
      <c r="V288" s="141">
        <f t="shared" si="100"/>
        <v>0</v>
      </c>
      <c r="W288" s="141">
        <f t="shared" si="100"/>
        <v>0</v>
      </c>
      <c r="X288" s="141">
        <f t="shared" si="100"/>
        <v>1</v>
      </c>
      <c r="Y288" s="141">
        <f t="shared" si="100"/>
        <v>0</v>
      </c>
      <c r="AA288" s="141">
        <f t="shared" si="101"/>
        <v>0</v>
      </c>
      <c r="AB288" s="141">
        <f t="shared" si="101"/>
        <v>0</v>
      </c>
      <c r="AC288" s="141">
        <f t="shared" si="101"/>
        <v>0</v>
      </c>
      <c r="AD288" s="141">
        <f t="shared" si="101"/>
        <v>1</v>
      </c>
      <c r="AE288" s="141">
        <f t="shared" si="101"/>
        <v>1</v>
      </c>
      <c r="AF288" s="141">
        <f t="shared" si="101"/>
        <v>1</v>
      </c>
      <c r="AG288" s="141">
        <f t="shared" si="101"/>
        <v>1</v>
      </c>
      <c r="AH288" s="141">
        <f t="shared" si="101"/>
        <v>0</v>
      </c>
      <c r="AI288" s="141">
        <f t="shared" si="101"/>
        <v>1</v>
      </c>
      <c r="AJ288" s="141">
        <f t="shared" si="101"/>
        <v>0</v>
      </c>
      <c r="AK288" s="141">
        <f t="shared" si="101"/>
        <v>0</v>
      </c>
      <c r="AL288" s="141">
        <f t="shared" si="101"/>
        <v>1</v>
      </c>
      <c r="AM288" s="141">
        <f t="shared" si="101"/>
        <v>0</v>
      </c>
      <c r="AN288" s="141">
        <f t="shared" si="101"/>
        <v>0</v>
      </c>
      <c r="AO288" s="141">
        <f t="shared" si="101"/>
        <v>0</v>
      </c>
      <c r="AP288" s="141">
        <f t="shared" si="99"/>
        <v>1</v>
      </c>
      <c r="AQ288" s="141">
        <f t="shared" si="99"/>
        <v>0</v>
      </c>
      <c r="AR288" s="141">
        <f t="shared" si="99"/>
        <v>0</v>
      </c>
      <c r="AS288" s="141">
        <f t="shared" si="99"/>
        <v>0</v>
      </c>
      <c r="AT288" s="141">
        <f t="shared" si="99"/>
        <v>0</v>
      </c>
      <c r="AU288" s="141">
        <f t="shared" si="99"/>
        <v>0</v>
      </c>
      <c r="AV288" s="141">
        <f t="shared" si="99"/>
        <v>0</v>
      </c>
      <c r="AW288" s="141">
        <f t="shared" si="99"/>
        <v>0.5</v>
      </c>
      <c r="AX288" s="141">
        <f t="shared" si="99"/>
        <v>0</v>
      </c>
      <c r="AY288" s="141">
        <f t="shared" si="97"/>
        <v>7.5</v>
      </c>
      <c r="AZ288" s="22" t="s">
        <v>183</v>
      </c>
    </row>
    <row r="289" spans="1:52">
      <c r="A289" s="141" t="s">
        <v>208</v>
      </c>
      <c r="B289" s="141">
        <f t="shared" si="100"/>
        <v>0</v>
      </c>
      <c r="C289" s="141">
        <f t="shared" si="100"/>
        <v>0</v>
      </c>
      <c r="D289" s="141">
        <f t="shared" si="100"/>
        <v>0</v>
      </c>
      <c r="E289" s="141">
        <f t="shared" si="100"/>
        <v>0</v>
      </c>
      <c r="F289" s="141">
        <f t="shared" si="100"/>
        <v>0</v>
      </c>
      <c r="G289" s="141">
        <f t="shared" si="100"/>
        <v>0</v>
      </c>
      <c r="H289" s="141">
        <f t="shared" si="100"/>
        <v>0</v>
      </c>
      <c r="I289" s="141">
        <f t="shared" si="100"/>
        <v>0</v>
      </c>
      <c r="J289" s="141">
        <f t="shared" si="100"/>
        <v>0</v>
      </c>
      <c r="K289" s="141">
        <f t="shared" si="100"/>
        <v>0</v>
      </c>
      <c r="L289" s="141">
        <f t="shared" si="100"/>
        <v>0</v>
      </c>
      <c r="M289" s="141">
        <f t="shared" si="100"/>
        <v>0</v>
      </c>
      <c r="N289" s="141">
        <f t="shared" si="100"/>
        <v>0</v>
      </c>
      <c r="O289" s="141">
        <f t="shared" si="100"/>
        <v>1</v>
      </c>
      <c r="P289" s="141">
        <f t="shared" si="100"/>
        <v>0</v>
      </c>
      <c r="Q289" s="141">
        <f t="shared" si="100"/>
        <v>0</v>
      </c>
      <c r="R289" s="141">
        <f t="shared" si="100"/>
        <v>0</v>
      </c>
      <c r="S289" s="141">
        <f t="shared" si="100"/>
        <v>0</v>
      </c>
      <c r="T289" s="141">
        <f t="shared" si="100"/>
        <v>0</v>
      </c>
      <c r="U289" s="141">
        <f t="shared" si="100"/>
        <v>0</v>
      </c>
      <c r="V289" s="141">
        <f t="shared" si="100"/>
        <v>0</v>
      </c>
      <c r="W289" s="141">
        <f t="shared" si="100"/>
        <v>0</v>
      </c>
      <c r="X289" s="141">
        <f t="shared" si="100"/>
        <v>0</v>
      </c>
      <c r="Y289" s="141">
        <f t="shared" si="100"/>
        <v>0</v>
      </c>
      <c r="AA289" s="141">
        <f t="shared" si="101"/>
        <v>0</v>
      </c>
      <c r="AB289" s="141">
        <f t="shared" si="101"/>
        <v>0</v>
      </c>
      <c r="AC289" s="141">
        <f t="shared" si="101"/>
        <v>0</v>
      </c>
      <c r="AD289" s="141">
        <f t="shared" si="101"/>
        <v>0</v>
      </c>
      <c r="AE289" s="141">
        <f t="shared" si="101"/>
        <v>0</v>
      </c>
      <c r="AF289" s="141">
        <f t="shared" si="101"/>
        <v>0</v>
      </c>
      <c r="AG289" s="141">
        <f t="shared" si="101"/>
        <v>0</v>
      </c>
      <c r="AH289" s="141">
        <f t="shared" si="101"/>
        <v>0</v>
      </c>
      <c r="AI289" s="141">
        <f t="shared" si="101"/>
        <v>0</v>
      </c>
      <c r="AJ289" s="141">
        <f t="shared" si="101"/>
        <v>0</v>
      </c>
      <c r="AK289" s="141">
        <f t="shared" si="101"/>
        <v>0</v>
      </c>
      <c r="AL289" s="141">
        <f t="shared" si="101"/>
        <v>0</v>
      </c>
      <c r="AM289" s="141">
        <f t="shared" si="101"/>
        <v>0</v>
      </c>
      <c r="AN289" s="141">
        <f t="shared" si="101"/>
        <v>1</v>
      </c>
      <c r="AO289" s="141">
        <f t="shared" si="101"/>
        <v>0</v>
      </c>
      <c r="AP289" s="141">
        <f t="shared" si="99"/>
        <v>0</v>
      </c>
      <c r="AQ289" s="141">
        <f t="shared" si="99"/>
        <v>0</v>
      </c>
      <c r="AR289" s="141">
        <f t="shared" si="99"/>
        <v>0</v>
      </c>
      <c r="AS289" s="141">
        <f t="shared" si="99"/>
        <v>0</v>
      </c>
      <c r="AT289" s="141">
        <f t="shared" si="99"/>
        <v>0</v>
      </c>
      <c r="AU289" s="141">
        <f t="shared" si="99"/>
        <v>0</v>
      </c>
      <c r="AV289" s="141">
        <f t="shared" si="99"/>
        <v>0</v>
      </c>
      <c r="AW289" s="141">
        <f t="shared" si="99"/>
        <v>0</v>
      </c>
      <c r="AX289" s="141">
        <f t="shared" si="99"/>
        <v>0</v>
      </c>
      <c r="AY289" s="141">
        <f t="shared" si="97"/>
        <v>1</v>
      </c>
      <c r="AZ289" s="22" t="s">
        <v>183</v>
      </c>
    </row>
    <row r="290" spans="1:52">
      <c r="A290" s="141" t="s">
        <v>209</v>
      </c>
      <c r="B290" s="141">
        <f t="shared" si="100"/>
        <v>0</v>
      </c>
      <c r="C290" s="141">
        <f t="shared" si="100"/>
        <v>0</v>
      </c>
      <c r="D290" s="141">
        <f t="shared" si="100"/>
        <v>0</v>
      </c>
      <c r="E290" s="141">
        <f t="shared" si="100"/>
        <v>0</v>
      </c>
      <c r="F290" s="141">
        <f t="shared" si="100"/>
        <v>0</v>
      </c>
      <c r="G290" s="141">
        <f t="shared" si="100"/>
        <v>0</v>
      </c>
      <c r="H290" s="141">
        <f t="shared" si="100"/>
        <v>0</v>
      </c>
      <c r="I290" s="141">
        <f t="shared" si="100"/>
        <v>0</v>
      </c>
      <c r="J290" s="141">
        <f t="shared" si="100"/>
        <v>0</v>
      </c>
      <c r="K290" s="141">
        <f t="shared" si="100"/>
        <v>0</v>
      </c>
      <c r="L290" s="141">
        <f t="shared" si="100"/>
        <v>0</v>
      </c>
      <c r="M290" s="141">
        <f t="shared" si="100"/>
        <v>0</v>
      </c>
      <c r="N290" s="141">
        <f t="shared" si="100"/>
        <v>0</v>
      </c>
      <c r="O290" s="141">
        <f t="shared" si="100"/>
        <v>0</v>
      </c>
      <c r="P290" s="141">
        <f t="shared" si="100"/>
        <v>0</v>
      </c>
      <c r="Q290" s="141">
        <f t="shared" ref="Q290:Y290" si="102">IF(IFERROR(FIND($A$268,Q26,1),0)=0,0,1)</f>
        <v>0</v>
      </c>
      <c r="R290" s="141">
        <f t="shared" si="102"/>
        <v>0</v>
      </c>
      <c r="S290" s="141">
        <f t="shared" si="102"/>
        <v>0</v>
      </c>
      <c r="T290" s="141">
        <f t="shared" si="102"/>
        <v>0</v>
      </c>
      <c r="U290" s="141">
        <f t="shared" si="102"/>
        <v>0</v>
      </c>
      <c r="V290" s="141">
        <f t="shared" si="102"/>
        <v>0</v>
      </c>
      <c r="W290" s="141">
        <f t="shared" si="102"/>
        <v>0</v>
      </c>
      <c r="X290" s="141">
        <f t="shared" si="102"/>
        <v>1</v>
      </c>
      <c r="Y290" s="141">
        <f t="shared" si="102"/>
        <v>1</v>
      </c>
      <c r="AA290" s="141">
        <f t="shared" si="101"/>
        <v>0</v>
      </c>
      <c r="AB290" s="141">
        <f t="shared" si="101"/>
        <v>0</v>
      </c>
      <c r="AC290" s="141">
        <f t="shared" si="101"/>
        <v>0</v>
      </c>
      <c r="AD290" s="141">
        <f t="shared" si="101"/>
        <v>0</v>
      </c>
      <c r="AE290" s="141">
        <f t="shared" si="101"/>
        <v>0</v>
      </c>
      <c r="AF290" s="141">
        <f t="shared" si="101"/>
        <v>0</v>
      </c>
      <c r="AG290" s="141">
        <f t="shared" si="101"/>
        <v>0</v>
      </c>
      <c r="AH290" s="141">
        <f t="shared" si="101"/>
        <v>0</v>
      </c>
      <c r="AI290" s="141">
        <f t="shared" si="101"/>
        <v>0</v>
      </c>
      <c r="AJ290" s="141">
        <f t="shared" si="101"/>
        <v>0</v>
      </c>
      <c r="AK290" s="141">
        <f t="shared" si="101"/>
        <v>0</v>
      </c>
      <c r="AL290" s="141">
        <f t="shared" si="101"/>
        <v>0</v>
      </c>
      <c r="AM290" s="141">
        <f t="shared" si="101"/>
        <v>0</v>
      </c>
      <c r="AN290" s="141">
        <f t="shared" si="101"/>
        <v>0</v>
      </c>
      <c r="AO290" s="141">
        <f t="shared" si="101"/>
        <v>0</v>
      </c>
      <c r="AP290" s="141">
        <f t="shared" si="99"/>
        <v>0</v>
      </c>
      <c r="AQ290" s="141">
        <f t="shared" si="99"/>
        <v>0</v>
      </c>
      <c r="AR290" s="141">
        <f t="shared" si="99"/>
        <v>0</v>
      </c>
      <c r="AS290" s="141">
        <f t="shared" si="99"/>
        <v>0</v>
      </c>
      <c r="AT290" s="141">
        <f t="shared" si="99"/>
        <v>0</v>
      </c>
      <c r="AU290" s="141">
        <f t="shared" si="99"/>
        <v>0</v>
      </c>
      <c r="AV290" s="141">
        <f t="shared" si="99"/>
        <v>0</v>
      </c>
      <c r="AW290" s="141">
        <f t="shared" si="99"/>
        <v>1</v>
      </c>
      <c r="AX290" s="141">
        <f t="shared" si="99"/>
        <v>1</v>
      </c>
      <c r="AY290" s="141">
        <f t="shared" si="97"/>
        <v>2</v>
      </c>
      <c r="AZ290" s="22" t="s">
        <v>183</v>
      </c>
    </row>
    <row r="291" spans="1:52">
      <c r="A291" s="141" t="s">
        <v>210</v>
      </c>
      <c r="B291" s="141">
        <f t="shared" ref="B291:Y299" si="103">IF(IFERROR(FIND($A$268,B27,1),0)=0,0,1)</f>
        <v>0</v>
      </c>
      <c r="C291" s="141">
        <f t="shared" si="103"/>
        <v>1</v>
      </c>
      <c r="D291" s="141">
        <f t="shared" si="103"/>
        <v>0</v>
      </c>
      <c r="E291" s="141">
        <f t="shared" si="103"/>
        <v>0</v>
      </c>
      <c r="F291" s="141">
        <f t="shared" si="103"/>
        <v>0</v>
      </c>
      <c r="G291" s="141">
        <f t="shared" si="103"/>
        <v>1</v>
      </c>
      <c r="H291" s="141">
        <f t="shared" si="103"/>
        <v>0</v>
      </c>
      <c r="I291" s="141">
        <f t="shared" si="103"/>
        <v>0</v>
      </c>
      <c r="J291" s="141">
        <f t="shared" si="103"/>
        <v>0</v>
      </c>
      <c r="K291" s="141">
        <f t="shared" si="103"/>
        <v>0</v>
      </c>
      <c r="L291" s="141">
        <f t="shared" si="103"/>
        <v>0</v>
      </c>
      <c r="M291" s="141">
        <f t="shared" si="103"/>
        <v>0</v>
      </c>
      <c r="N291" s="141">
        <f t="shared" si="103"/>
        <v>0</v>
      </c>
      <c r="O291" s="141">
        <f t="shared" si="103"/>
        <v>0</v>
      </c>
      <c r="P291" s="141">
        <f t="shared" si="103"/>
        <v>1</v>
      </c>
      <c r="Q291" s="141">
        <f t="shared" si="103"/>
        <v>0</v>
      </c>
      <c r="R291" s="141">
        <f t="shared" si="103"/>
        <v>1</v>
      </c>
      <c r="S291" s="141">
        <f t="shared" si="103"/>
        <v>0</v>
      </c>
      <c r="T291" s="141">
        <f t="shared" si="103"/>
        <v>0</v>
      </c>
      <c r="U291" s="141">
        <f t="shared" si="103"/>
        <v>0</v>
      </c>
      <c r="V291" s="141">
        <f t="shared" si="103"/>
        <v>0</v>
      </c>
      <c r="W291" s="141">
        <f t="shared" si="103"/>
        <v>0</v>
      </c>
      <c r="X291" s="141">
        <f t="shared" si="103"/>
        <v>0</v>
      </c>
      <c r="Y291" s="141">
        <f t="shared" si="103"/>
        <v>0</v>
      </c>
      <c r="AA291" s="141">
        <f t="shared" si="101"/>
        <v>0</v>
      </c>
      <c r="AB291" s="141">
        <f t="shared" si="101"/>
        <v>1</v>
      </c>
      <c r="AC291" s="141">
        <f t="shared" si="101"/>
        <v>0</v>
      </c>
      <c r="AD291" s="141">
        <f t="shared" si="101"/>
        <v>0</v>
      </c>
      <c r="AE291" s="141">
        <f t="shared" si="101"/>
        <v>0</v>
      </c>
      <c r="AF291" s="141">
        <f t="shared" si="101"/>
        <v>1</v>
      </c>
      <c r="AG291" s="141">
        <f t="shared" si="101"/>
        <v>0</v>
      </c>
      <c r="AH291" s="141">
        <f t="shared" si="101"/>
        <v>0</v>
      </c>
      <c r="AI291" s="141">
        <f t="shared" si="101"/>
        <v>0</v>
      </c>
      <c r="AJ291" s="141">
        <f t="shared" si="101"/>
        <v>0</v>
      </c>
      <c r="AK291" s="141">
        <f t="shared" si="101"/>
        <v>0</v>
      </c>
      <c r="AL291" s="141">
        <f t="shared" si="101"/>
        <v>0</v>
      </c>
      <c r="AM291" s="141">
        <f t="shared" si="101"/>
        <v>0</v>
      </c>
      <c r="AN291" s="141">
        <f t="shared" si="101"/>
        <v>0</v>
      </c>
      <c r="AO291" s="141">
        <f t="shared" si="101"/>
        <v>1</v>
      </c>
      <c r="AP291" s="141">
        <f t="shared" si="99"/>
        <v>0</v>
      </c>
      <c r="AQ291" s="141">
        <f t="shared" si="99"/>
        <v>1</v>
      </c>
      <c r="AR291" s="141">
        <f t="shared" si="99"/>
        <v>0</v>
      </c>
      <c r="AS291" s="141">
        <f t="shared" si="99"/>
        <v>0</v>
      </c>
      <c r="AT291" s="141">
        <f t="shared" si="99"/>
        <v>0</v>
      </c>
      <c r="AU291" s="141">
        <f t="shared" si="99"/>
        <v>0</v>
      </c>
      <c r="AV291" s="141">
        <f t="shared" si="99"/>
        <v>0</v>
      </c>
      <c r="AW291" s="141">
        <f t="shared" si="99"/>
        <v>0</v>
      </c>
      <c r="AX291" s="141">
        <f t="shared" si="99"/>
        <v>0</v>
      </c>
      <c r="AY291" s="141">
        <f t="shared" si="97"/>
        <v>4</v>
      </c>
      <c r="AZ291" s="22" t="s">
        <v>183</v>
      </c>
    </row>
    <row r="292" spans="1:52">
      <c r="A292" s="141" t="s">
        <v>211</v>
      </c>
      <c r="B292" s="141">
        <f t="shared" si="103"/>
        <v>0</v>
      </c>
      <c r="C292" s="141">
        <f t="shared" si="103"/>
        <v>0</v>
      </c>
      <c r="D292" s="141">
        <f t="shared" si="103"/>
        <v>0</v>
      </c>
      <c r="E292" s="141">
        <f t="shared" si="103"/>
        <v>1</v>
      </c>
      <c r="F292" s="141">
        <f t="shared" si="103"/>
        <v>0</v>
      </c>
      <c r="G292" s="141">
        <f t="shared" si="103"/>
        <v>0</v>
      </c>
      <c r="H292" s="141">
        <f t="shared" si="103"/>
        <v>0</v>
      </c>
      <c r="I292" s="141">
        <f t="shared" si="103"/>
        <v>0</v>
      </c>
      <c r="J292" s="141">
        <f t="shared" si="103"/>
        <v>0</v>
      </c>
      <c r="K292" s="141">
        <f t="shared" si="103"/>
        <v>0</v>
      </c>
      <c r="L292" s="141">
        <f t="shared" si="103"/>
        <v>0</v>
      </c>
      <c r="M292" s="141">
        <f t="shared" si="103"/>
        <v>0</v>
      </c>
      <c r="N292" s="141">
        <f t="shared" si="103"/>
        <v>0</v>
      </c>
      <c r="O292" s="141">
        <f t="shared" si="103"/>
        <v>0</v>
      </c>
      <c r="P292" s="141">
        <f t="shared" si="103"/>
        <v>1</v>
      </c>
      <c r="Q292" s="141">
        <f t="shared" si="103"/>
        <v>0</v>
      </c>
      <c r="R292" s="141">
        <f t="shared" si="103"/>
        <v>1</v>
      </c>
      <c r="S292" s="141">
        <f t="shared" si="103"/>
        <v>0</v>
      </c>
      <c r="T292" s="141">
        <f t="shared" si="103"/>
        <v>1</v>
      </c>
      <c r="U292" s="141">
        <f t="shared" si="103"/>
        <v>0</v>
      </c>
      <c r="V292" s="141">
        <f t="shared" si="103"/>
        <v>0</v>
      </c>
      <c r="W292" s="141">
        <f t="shared" si="103"/>
        <v>1</v>
      </c>
      <c r="X292" s="141">
        <f t="shared" si="103"/>
        <v>0</v>
      </c>
      <c r="Y292" s="141">
        <f t="shared" si="103"/>
        <v>1</v>
      </c>
      <c r="AA292" s="141">
        <f t="shared" si="101"/>
        <v>0</v>
      </c>
      <c r="AB292" s="141">
        <f t="shared" si="101"/>
        <v>0</v>
      </c>
      <c r="AC292" s="141">
        <f t="shared" si="101"/>
        <v>0</v>
      </c>
      <c r="AD292" s="141">
        <f t="shared" si="101"/>
        <v>1</v>
      </c>
      <c r="AE292" s="141">
        <f t="shared" si="101"/>
        <v>0</v>
      </c>
      <c r="AF292" s="141">
        <f t="shared" si="101"/>
        <v>0</v>
      </c>
      <c r="AG292" s="141">
        <f t="shared" si="101"/>
        <v>0</v>
      </c>
      <c r="AH292" s="141">
        <f t="shared" si="101"/>
        <v>0</v>
      </c>
      <c r="AI292" s="141">
        <f t="shared" si="101"/>
        <v>0</v>
      </c>
      <c r="AJ292" s="141">
        <f t="shared" si="101"/>
        <v>0</v>
      </c>
      <c r="AK292" s="141">
        <f t="shared" si="101"/>
        <v>0</v>
      </c>
      <c r="AL292" s="141">
        <f t="shared" si="101"/>
        <v>0</v>
      </c>
      <c r="AM292" s="141">
        <f t="shared" si="101"/>
        <v>0</v>
      </c>
      <c r="AN292" s="141">
        <f t="shared" si="101"/>
        <v>0</v>
      </c>
      <c r="AO292" s="141">
        <f t="shared" si="101"/>
        <v>1</v>
      </c>
      <c r="AP292" s="141">
        <f t="shared" si="99"/>
        <v>0</v>
      </c>
      <c r="AQ292" s="141">
        <f t="shared" si="99"/>
        <v>1</v>
      </c>
      <c r="AR292" s="141">
        <f t="shared" si="99"/>
        <v>0</v>
      </c>
      <c r="AS292" s="141">
        <f t="shared" si="99"/>
        <v>1</v>
      </c>
      <c r="AT292" s="141">
        <f t="shared" si="99"/>
        <v>0</v>
      </c>
      <c r="AU292" s="141">
        <f t="shared" si="99"/>
        <v>0</v>
      </c>
      <c r="AV292" s="141">
        <f t="shared" si="99"/>
        <v>1</v>
      </c>
      <c r="AW292" s="141">
        <f t="shared" si="99"/>
        <v>0</v>
      </c>
      <c r="AX292" s="141">
        <f t="shared" si="99"/>
        <v>1</v>
      </c>
      <c r="AY292" s="141">
        <f t="shared" si="97"/>
        <v>6</v>
      </c>
      <c r="AZ292" s="22" t="s">
        <v>183</v>
      </c>
    </row>
    <row r="293" spans="1:52">
      <c r="A293" s="141" t="s">
        <v>212</v>
      </c>
      <c r="B293" s="141">
        <f t="shared" si="103"/>
        <v>1</v>
      </c>
      <c r="C293" s="141">
        <f t="shared" si="103"/>
        <v>1</v>
      </c>
      <c r="D293" s="141">
        <f t="shared" si="103"/>
        <v>1</v>
      </c>
      <c r="E293" s="141">
        <f t="shared" si="103"/>
        <v>1</v>
      </c>
      <c r="F293" s="141">
        <f t="shared" si="103"/>
        <v>1</v>
      </c>
      <c r="G293" s="141">
        <f t="shared" si="103"/>
        <v>1</v>
      </c>
      <c r="H293" s="141">
        <f t="shared" si="103"/>
        <v>1</v>
      </c>
      <c r="I293" s="141">
        <f t="shared" si="103"/>
        <v>0</v>
      </c>
      <c r="J293" s="141">
        <f t="shared" si="103"/>
        <v>0</v>
      </c>
      <c r="K293" s="141">
        <f t="shared" si="103"/>
        <v>0</v>
      </c>
      <c r="L293" s="141">
        <f t="shared" si="103"/>
        <v>1</v>
      </c>
      <c r="M293" s="141">
        <f t="shared" si="103"/>
        <v>1</v>
      </c>
      <c r="N293" s="141">
        <f t="shared" si="103"/>
        <v>1</v>
      </c>
      <c r="O293" s="141">
        <f t="shared" si="103"/>
        <v>1</v>
      </c>
      <c r="P293" s="141">
        <f t="shared" si="103"/>
        <v>0</v>
      </c>
      <c r="Q293" s="141">
        <f t="shared" si="103"/>
        <v>1</v>
      </c>
      <c r="R293" s="141">
        <f t="shared" si="103"/>
        <v>0</v>
      </c>
      <c r="S293" s="141">
        <f t="shared" si="103"/>
        <v>0</v>
      </c>
      <c r="T293" s="141">
        <f t="shared" si="103"/>
        <v>1</v>
      </c>
      <c r="U293" s="141">
        <f t="shared" si="103"/>
        <v>1</v>
      </c>
      <c r="V293" s="141">
        <f t="shared" si="103"/>
        <v>0</v>
      </c>
      <c r="W293" s="141">
        <f t="shared" si="103"/>
        <v>0</v>
      </c>
      <c r="X293" s="141">
        <f t="shared" si="103"/>
        <v>0</v>
      </c>
      <c r="Y293" s="141">
        <f t="shared" si="103"/>
        <v>1</v>
      </c>
      <c r="AA293" s="141">
        <f t="shared" si="101"/>
        <v>1</v>
      </c>
      <c r="AB293" s="141">
        <f t="shared" si="101"/>
        <v>1</v>
      </c>
      <c r="AC293" s="141">
        <f t="shared" si="101"/>
        <v>1</v>
      </c>
      <c r="AD293" s="141">
        <f t="shared" si="101"/>
        <v>1</v>
      </c>
      <c r="AE293" s="141">
        <f t="shared" si="101"/>
        <v>1</v>
      </c>
      <c r="AF293" s="141">
        <f t="shared" si="101"/>
        <v>1</v>
      </c>
      <c r="AG293" s="141">
        <f t="shared" si="101"/>
        <v>1</v>
      </c>
      <c r="AH293" s="141">
        <f t="shared" si="101"/>
        <v>0</v>
      </c>
      <c r="AI293" s="141">
        <f t="shared" si="101"/>
        <v>0</v>
      </c>
      <c r="AJ293" s="141">
        <f t="shared" si="101"/>
        <v>0</v>
      </c>
      <c r="AK293" s="141">
        <f t="shared" si="101"/>
        <v>1</v>
      </c>
      <c r="AL293" s="141">
        <f t="shared" si="101"/>
        <v>1</v>
      </c>
      <c r="AM293" s="141">
        <f t="shared" si="101"/>
        <v>1</v>
      </c>
      <c r="AN293" s="141">
        <f t="shared" si="101"/>
        <v>1</v>
      </c>
      <c r="AO293" s="141">
        <f t="shared" si="101"/>
        <v>0</v>
      </c>
      <c r="AP293" s="141">
        <f t="shared" si="99"/>
        <v>1</v>
      </c>
      <c r="AQ293" s="141">
        <f t="shared" si="99"/>
        <v>0</v>
      </c>
      <c r="AR293" s="141">
        <f t="shared" si="99"/>
        <v>0</v>
      </c>
      <c r="AS293" s="141">
        <f t="shared" si="99"/>
        <v>1</v>
      </c>
      <c r="AT293" s="141">
        <f t="shared" si="99"/>
        <v>1</v>
      </c>
      <c r="AU293" s="141">
        <f t="shared" si="99"/>
        <v>0</v>
      </c>
      <c r="AV293" s="141">
        <f t="shared" si="99"/>
        <v>0</v>
      </c>
      <c r="AW293" s="141">
        <f t="shared" si="99"/>
        <v>0</v>
      </c>
      <c r="AX293" s="141">
        <f t="shared" si="99"/>
        <v>0.33333333333333331</v>
      </c>
      <c r="AY293" s="141">
        <f t="shared" si="97"/>
        <v>14.333333333333334</v>
      </c>
      <c r="AZ293" s="22" t="s">
        <v>183</v>
      </c>
    </row>
    <row r="294" spans="1:52">
      <c r="A294" s="141" t="s">
        <v>213</v>
      </c>
      <c r="B294" s="141">
        <f t="shared" si="103"/>
        <v>1</v>
      </c>
      <c r="C294" s="141">
        <f t="shared" si="103"/>
        <v>0</v>
      </c>
      <c r="D294" s="141">
        <f t="shared" si="103"/>
        <v>1</v>
      </c>
      <c r="E294" s="141">
        <f t="shared" si="103"/>
        <v>0</v>
      </c>
      <c r="F294" s="141">
        <f t="shared" si="103"/>
        <v>1</v>
      </c>
      <c r="G294" s="141">
        <f t="shared" si="103"/>
        <v>1</v>
      </c>
      <c r="H294" s="141">
        <f t="shared" si="103"/>
        <v>0</v>
      </c>
      <c r="I294" s="141">
        <f t="shared" si="103"/>
        <v>0</v>
      </c>
      <c r="J294" s="141">
        <f t="shared" si="103"/>
        <v>0</v>
      </c>
      <c r="K294" s="141">
        <f t="shared" si="103"/>
        <v>0</v>
      </c>
      <c r="L294" s="141">
        <f t="shared" si="103"/>
        <v>1</v>
      </c>
      <c r="M294" s="141">
        <f t="shared" si="103"/>
        <v>0</v>
      </c>
      <c r="N294" s="141">
        <f t="shared" si="103"/>
        <v>0</v>
      </c>
      <c r="O294" s="141">
        <f t="shared" si="103"/>
        <v>1</v>
      </c>
      <c r="P294" s="141">
        <f t="shared" si="103"/>
        <v>1</v>
      </c>
      <c r="Q294" s="141">
        <f t="shared" si="103"/>
        <v>1</v>
      </c>
      <c r="R294" s="141">
        <f t="shared" si="103"/>
        <v>1</v>
      </c>
      <c r="S294" s="141">
        <f t="shared" si="103"/>
        <v>1</v>
      </c>
      <c r="T294" s="141">
        <f t="shared" si="103"/>
        <v>1</v>
      </c>
      <c r="U294" s="141">
        <f t="shared" si="103"/>
        <v>1</v>
      </c>
      <c r="V294" s="141">
        <f t="shared" si="103"/>
        <v>0</v>
      </c>
      <c r="W294" s="141">
        <f t="shared" si="103"/>
        <v>1</v>
      </c>
      <c r="X294" s="141">
        <f t="shared" si="103"/>
        <v>0</v>
      </c>
      <c r="Y294" s="141">
        <f t="shared" si="103"/>
        <v>0</v>
      </c>
      <c r="AA294" s="141">
        <f t="shared" si="101"/>
        <v>1</v>
      </c>
      <c r="AB294" s="141">
        <f t="shared" si="101"/>
        <v>0</v>
      </c>
      <c r="AC294" s="141">
        <f t="shared" si="101"/>
        <v>1</v>
      </c>
      <c r="AD294" s="141">
        <f t="shared" si="101"/>
        <v>0</v>
      </c>
      <c r="AE294" s="141">
        <f t="shared" si="101"/>
        <v>1</v>
      </c>
      <c r="AF294" s="141">
        <f t="shared" si="101"/>
        <v>1</v>
      </c>
      <c r="AG294" s="141">
        <f t="shared" si="101"/>
        <v>0</v>
      </c>
      <c r="AH294" s="141">
        <f t="shared" si="101"/>
        <v>0</v>
      </c>
      <c r="AI294" s="141">
        <f t="shared" si="101"/>
        <v>0</v>
      </c>
      <c r="AJ294" s="141">
        <f t="shared" si="101"/>
        <v>0</v>
      </c>
      <c r="AK294" s="141">
        <f t="shared" si="101"/>
        <v>1</v>
      </c>
      <c r="AL294" s="141">
        <f t="shared" si="101"/>
        <v>0</v>
      </c>
      <c r="AM294" s="141">
        <f t="shared" si="101"/>
        <v>0</v>
      </c>
      <c r="AN294" s="141">
        <f t="shared" si="101"/>
        <v>1</v>
      </c>
      <c r="AO294" s="141">
        <f t="shared" si="101"/>
        <v>1</v>
      </c>
      <c r="AP294" s="141">
        <f t="shared" si="99"/>
        <v>1</v>
      </c>
      <c r="AQ294" s="141">
        <f t="shared" si="99"/>
        <v>1</v>
      </c>
      <c r="AR294" s="141">
        <f t="shared" si="99"/>
        <v>1</v>
      </c>
      <c r="AS294" s="141">
        <f t="shared" si="99"/>
        <v>1</v>
      </c>
      <c r="AT294" s="141">
        <f t="shared" si="99"/>
        <v>1</v>
      </c>
      <c r="AU294" s="141">
        <f t="shared" si="99"/>
        <v>0</v>
      </c>
      <c r="AV294" s="141">
        <f t="shared" si="99"/>
        <v>1</v>
      </c>
      <c r="AW294" s="141">
        <f t="shared" si="99"/>
        <v>0</v>
      </c>
      <c r="AX294" s="141">
        <f t="shared" si="99"/>
        <v>0</v>
      </c>
      <c r="AY294" s="141">
        <f t="shared" si="97"/>
        <v>13</v>
      </c>
      <c r="AZ294" s="22" t="s">
        <v>183</v>
      </c>
    </row>
    <row r="295" spans="1:52">
      <c r="A295" s="141" t="s">
        <v>214</v>
      </c>
      <c r="B295" s="141">
        <f t="shared" si="103"/>
        <v>1</v>
      </c>
      <c r="C295" s="141">
        <f t="shared" si="103"/>
        <v>1</v>
      </c>
      <c r="D295" s="141">
        <f t="shared" si="103"/>
        <v>1</v>
      </c>
      <c r="E295" s="141">
        <f t="shared" si="103"/>
        <v>1</v>
      </c>
      <c r="F295" s="141">
        <f t="shared" si="103"/>
        <v>1</v>
      </c>
      <c r="G295" s="141">
        <f t="shared" si="103"/>
        <v>1</v>
      </c>
      <c r="H295" s="141">
        <f t="shared" si="103"/>
        <v>1</v>
      </c>
      <c r="I295" s="141">
        <f t="shared" si="103"/>
        <v>1</v>
      </c>
      <c r="J295" s="141">
        <f t="shared" si="103"/>
        <v>1</v>
      </c>
      <c r="K295" s="141">
        <f t="shared" si="103"/>
        <v>1</v>
      </c>
      <c r="L295" s="141">
        <f t="shared" si="103"/>
        <v>1</v>
      </c>
      <c r="M295" s="141">
        <f t="shared" si="103"/>
        <v>1</v>
      </c>
      <c r="N295" s="141">
        <f t="shared" si="103"/>
        <v>1</v>
      </c>
      <c r="O295" s="141">
        <f t="shared" si="103"/>
        <v>0</v>
      </c>
      <c r="P295" s="141">
        <f t="shared" si="103"/>
        <v>0</v>
      </c>
      <c r="Q295" s="141">
        <f t="shared" si="103"/>
        <v>1</v>
      </c>
      <c r="R295" s="141">
        <f t="shared" si="103"/>
        <v>1</v>
      </c>
      <c r="S295" s="141">
        <f t="shared" si="103"/>
        <v>1</v>
      </c>
      <c r="T295" s="141">
        <f t="shared" si="103"/>
        <v>1</v>
      </c>
      <c r="U295" s="141">
        <f t="shared" si="103"/>
        <v>0</v>
      </c>
      <c r="V295" s="141">
        <f t="shared" si="103"/>
        <v>0</v>
      </c>
      <c r="W295" s="141">
        <f t="shared" si="103"/>
        <v>0</v>
      </c>
      <c r="X295" s="141">
        <f t="shared" si="103"/>
        <v>0</v>
      </c>
      <c r="Y295" s="141">
        <f t="shared" si="103"/>
        <v>0</v>
      </c>
      <c r="AA295" s="141">
        <f t="shared" si="101"/>
        <v>1</v>
      </c>
      <c r="AB295" s="141">
        <f t="shared" si="101"/>
        <v>1</v>
      </c>
      <c r="AC295" s="141">
        <f t="shared" si="101"/>
        <v>1</v>
      </c>
      <c r="AD295" s="141">
        <f t="shared" si="101"/>
        <v>1</v>
      </c>
      <c r="AE295" s="141">
        <f t="shared" si="101"/>
        <v>1</v>
      </c>
      <c r="AF295" s="141">
        <f t="shared" si="101"/>
        <v>1</v>
      </c>
      <c r="AG295" s="141">
        <f t="shared" si="101"/>
        <v>1</v>
      </c>
      <c r="AH295" s="141">
        <f t="shared" si="101"/>
        <v>1</v>
      </c>
      <c r="AI295" s="141">
        <f t="shared" si="101"/>
        <v>1</v>
      </c>
      <c r="AJ295" s="141">
        <f t="shared" si="101"/>
        <v>1</v>
      </c>
      <c r="AK295" s="141">
        <f t="shared" si="101"/>
        <v>1</v>
      </c>
      <c r="AL295" s="141">
        <f t="shared" si="101"/>
        <v>1</v>
      </c>
      <c r="AM295" s="141">
        <f t="shared" si="101"/>
        <v>1</v>
      </c>
      <c r="AN295" s="141">
        <f t="shared" si="101"/>
        <v>0</v>
      </c>
      <c r="AO295" s="141">
        <f t="shared" si="101"/>
        <v>0</v>
      </c>
      <c r="AP295" s="141">
        <f t="shared" si="101"/>
        <v>1</v>
      </c>
      <c r="AQ295" s="141">
        <f t="shared" ref="AQ295:AX299" si="104">IF(R295=0,0,R295/AQ31)</f>
        <v>1</v>
      </c>
      <c r="AR295" s="141">
        <f t="shared" si="104"/>
        <v>1</v>
      </c>
      <c r="AS295" s="141">
        <f t="shared" si="104"/>
        <v>1</v>
      </c>
      <c r="AT295" s="141">
        <f t="shared" si="104"/>
        <v>0</v>
      </c>
      <c r="AU295" s="141">
        <f t="shared" si="104"/>
        <v>0</v>
      </c>
      <c r="AV295" s="141">
        <f t="shared" si="104"/>
        <v>0</v>
      </c>
      <c r="AW295" s="141">
        <f t="shared" si="104"/>
        <v>0</v>
      </c>
      <c r="AX295" s="141">
        <f t="shared" si="104"/>
        <v>0</v>
      </c>
      <c r="AY295" s="141">
        <f t="shared" si="97"/>
        <v>17</v>
      </c>
      <c r="AZ295" s="22" t="s">
        <v>183</v>
      </c>
    </row>
    <row r="296" spans="1:52">
      <c r="A296" s="141" t="s">
        <v>215</v>
      </c>
      <c r="B296" s="141">
        <f t="shared" si="103"/>
        <v>1</v>
      </c>
      <c r="C296" s="141">
        <f t="shared" si="103"/>
        <v>1</v>
      </c>
      <c r="D296" s="141">
        <f t="shared" si="103"/>
        <v>1</v>
      </c>
      <c r="E296" s="141">
        <f t="shared" si="103"/>
        <v>0</v>
      </c>
      <c r="F296" s="141">
        <f t="shared" si="103"/>
        <v>0</v>
      </c>
      <c r="G296" s="141">
        <f t="shared" si="103"/>
        <v>1</v>
      </c>
      <c r="H296" s="141">
        <f t="shared" si="103"/>
        <v>0</v>
      </c>
      <c r="I296" s="141">
        <f t="shared" si="103"/>
        <v>1</v>
      </c>
      <c r="J296" s="141">
        <f t="shared" si="103"/>
        <v>0</v>
      </c>
      <c r="K296" s="141">
        <f t="shared" si="103"/>
        <v>0</v>
      </c>
      <c r="L296" s="141">
        <f t="shared" si="103"/>
        <v>0</v>
      </c>
      <c r="M296" s="141">
        <f t="shared" si="103"/>
        <v>0</v>
      </c>
      <c r="N296" s="141">
        <f t="shared" si="103"/>
        <v>1</v>
      </c>
      <c r="O296" s="141">
        <f t="shared" si="103"/>
        <v>0</v>
      </c>
      <c r="P296" s="141">
        <f t="shared" si="103"/>
        <v>0</v>
      </c>
      <c r="Q296" s="141">
        <f t="shared" si="103"/>
        <v>0</v>
      </c>
      <c r="R296" s="141">
        <f t="shared" si="103"/>
        <v>0</v>
      </c>
      <c r="S296" s="141">
        <f t="shared" si="103"/>
        <v>0</v>
      </c>
      <c r="T296" s="141">
        <f t="shared" si="103"/>
        <v>0</v>
      </c>
      <c r="U296" s="141">
        <f t="shared" si="103"/>
        <v>0</v>
      </c>
      <c r="V296" s="141">
        <f t="shared" si="103"/>
        <v>0</v>
      </c>
      <c r="W296" s="141">
        <f t="shared" si="103"/>
        <v>0</v>
      </c>
      <c r="X296" s="141">
        <f t="shared" si="103"/>
        <v>0</v>
      </c>
      <c r="Y296" s="141">
        <f t="shared" si="103"/>
        <v>0</v>
      </c>
      <c r="AA296" s="141">
        <f t="shared" ref="AA296:AP299" si="105">IF(B296=0,0,B296/AA32)</f>
        <v>1</v>
      </c>
      <c r="AB296" s="141">
        <f t="shared" si="105"/>
        <v>1</v>
      </c>
      <c r="AC296" s="141">
        <f t="shared" si="105"/>
        <v>1</v>
      </c>
      <c r="AD296" s="141">
        <f t="shared" si="105"/>
        <v>0</v>
      </c>
      <c r="AE296" s="141">
        <f t="shared" si="105"/>
        <v>0</v>
      </c>
      <c r="AF296" s="141">
        <f t="shared" si="105"/>
        <v>1</v>
      </c>
      <c r="AG296" s="141">
        <f t="shared" si="105"/>
        <v>0</v>
      </c>
      <c r="AH296" s="141">
        <f t="shared" si="105"/>
        <v>1</v>
      </c>
      <c r="AI296" s="141">
        <f t="shared" si="105"/>
        <v>0</v>
      </c>
      <c r="AJ296" s="141">
        <f t="shared" si="105"/>
        <v>0</v>
      </c>
      <c r="AK296" s="141">
        <f t="shared" si="105"/>
        <v>0</v>
      </c>
      <c r="AL296" s="141">
        <f t="shared" si="105"/>
        <v>0</v>
      </c>
      <c r="AM296" s="141">
        <f t="shared" si="105"/>
        <v>0.5</v>
      </c>
      <c r="AN296" s="141">
        <f t="shared" si="105"/>
        <v>0</v>
      </c>
      <c r="AO296" s="141">
        <f t="shared" si="105"/>
        <v>0</v>
      </c>
      <c r="AP296" s="141">
        <f t="shared" si="105"/>
        <v>0</v>
      </c>
      <c r="AQ296" s="141">
        <f t="shared" si="104"/>
        <v>0</v>
      </c>
      <c r="AR296" s="141">
        <f t="shared" si="104"/>
        <v>0</v>
      </c>
      <c r="AS296" s="141">
        <f t="shared" si="104"/>
        <v>0</v>
      </c>
      <c r="AT296" s="141">
        <f t="shared" si="104"/>
        <v>0</v>
      </c>
      <c r="AU296" s="141">
        <f t="shared" si="104"/>
        <v>0</v>
      </c>
      <c r="AV296" s="141">
        <f t="shared" si="104"/>
        <v>0</v>
      </c>
      <c r="AW296" s="141">
        <f t="shared" si="104"/>
        <v>0</v>
      </c>
      <c r="AX296" s="141">
        <f t="shared" si="104"/>
        <v>0</v>
      </c>
      <c r="AY296" s="141">
        <f t="shared" si="97"/>
        <v>5.5</v>
      </c>
      <c r="AZ296" s="22" t="s">
        <v>183</v>
      </c>
    </row>
    <row r="297" spans="1:52">
      <c r="A297" s="141" t="s">
        <v>216</v>
      </c>
      <c r="B297" s="141">
        <f t="shared" si="103"/>
        <v>0</v>
      </c>
      <c r="C297" s="141">
        <f t="shared" si="103"/>
        <v>0</v>
      </c>
      <c r="D297" s="141">
        <f t="shared" si="103"/>
        <v>0</v>
      </c>
      <c r="E297" s="141">
        <f t="shared" si="103"/>
        <v>1</v>
      </c>
      <c r="F297" s="141">
        <f t="shared" si="103"/>
        <v>0</v>
      </c>
      <c r="G297" s="141">
        <f t="shared" si="103"/>
        <v>0</v>
      </c>
      <c r="H297" s="141">
        <f t="shared" si="103"/>
        <v>0</v>
      </c>
      <c r="I297" s="141">
        <f t="shared" si="103"/>
        <v>0</v>
      </c>
      <c r="J297" s="141">
        <f t="shared" si="103"/>
        <v>0</v>
      </c>
      <c r="K297" s="141">
        <f t="shared" si="103"/>
        <v>0</v>
      </c>
      <c r="L297" s="141">
        <f t="shared" si="103"/>
        <v>0</v>
      </c>
      <c r="M297" s="141">
        <f t="shared" si="103"/>
        <v>0</v>
      </c>
      <c r="N297" s="141">
        <f t="shared" si="103"/>
        <v>0</v>
      </c>
      <c r="O297" s="141">
        <f t="shared" si="103"/>
        <v>0</v>
      </c>
      <c r="P297" s="141">
        <f t="shared" si="103"/>
        <v>0</v>
      </c>
      <c r="Q297" s="141">
        <f t="shared" si="103"/>
        <v>0</v>
      </c>
      <c r="R297" s="141">
        <f t="shared" si="103"/>
        <v>0</v>
      </c>
      <c r="S297" s="141">
        <f t="shared" si="103"/>
        <v>0</v>
      </c>
      <c r="T297" s="141">
        <f t="shared" si="103"/>
        <v>0</v>
      </c>
      <c r="U297" s="141">
        <f t="shared" si="103"/>
        <v>0</v>
      </c>
      <c r="V297" s="141">
        <f t="shared" si="103"/>
        <v>0</v>
      </c>
      <c r="W297" s="141">
        <f t="shared" si="103"/>
        <v>0</v>
      </c>
      <c r="X297" s="141">
        <f t="shared" si="103"/>
        <v>0</v>
      </c>
      <c r="Y297" s="141">
        <f t="shared" si="103"/>
        <v>0</v>
      </c>
      <c r="AA297" s="141">
        <f t="shared" si="105"/>
        <v>0</v>
      </c>
      <c r="AB297" s="141">
        <f t="shared" si="105"/>
        <v>0</v>
      </c>
      <c r="AC297" s="141">
        <f t="shared" si="105"/>
        <v>0</v>
      </c>
      <c r="AD297" s="141">
        <f t="shared" si="105"/>
        <v>1</v>
      </c>
      <c r="AE297" s="141">
        <f t="shared" si="105"/>
        <v>0</v>
      </c>
      <c r="AF297" s="141">
        <f t="shared" si="105"/>
        <v>0</v>
      </c>
      <c r="AG297" s="141">
        <f t="shared" si="105"/>
        <v>0</v>
      </c>
      <c r="AH297" s="141">
        <f t="shared" si="105"/>
        <v>0</v>
      </c>
      <c r="AI297" s="141">
        <f t="shared" si="105"/>
        <v>0</v>
      </c>
      <c r="AJ297" s="141">
        <f t="shared" si="105"/>
        <v>0</v>
      </c>
      <c r="AK297" s="141">
        <f t="shared" si="105"/>
        <v>0</v>
      </c>
      <c r="AL297" s="141">
        <f t="shared" si="105"/>
        <v>0</v>
      </c>
      <c r="AM297" s="141">
        <f t="shared" si="105"/>
        <v>0</v>
      </c>
      <c r="AN297" s="141">
        <f t="shared" si="105"/>
        <v>0</v>
      </c>
      <c r="AO297" s="141">
        <f t="shared" si="105"/>
        <v>0</v>
      </c>
      <c r="AP297" s="141">
        <f t="shared" si="105"/>
        <v>0</v>
      </c>
      <c r="AQ297" s="141">
        <f t="shared" si="104"/>
        <v>0</v>
      </c>
      <c r="AR297" s="141">
        <f t="shared" si="104"/>
        <v>0</v>
      </c>
      <c r="AS297" s="141">
        <f t="shared" si="104"/>
        <v>0</v>
      </c>
      <c r="AT297" s="141">
        <f t="shared" si="104"/>
        <v>0</v>
      </c>
      <c r="AU297" s="141">
        <f t="shared" si="104"/>
        <v>0</v>
      </c>
      <c r="AV297" s="141">
        <f t="shared" si="104"/>
        <v>0</v>
      </c>
      <c r="AW297" s="141">
        <f t="shared" si="104"/>
        <v>0</v>
      </c>
      <c r="AX297" s="141">
        <f t="shared" si="104"/>
        <v>0</v>
      </c>
      <c r="AY297" s="141">
        <f t="shared" si="97"/>
        <v>1</v>
      </c>
      <c r="AZ297" s="22" t="s">
        <v>183</v>
      </c>
    </row>
    <row r="298" spans="1:52">
      <c r="A298" s="141" t="s">
        <v>217</v>
      </c>
      <c r="B298" s="141">
        <f t="shared" si="103"/>
        <v>0</v>
      </c>
      <c r="C298" s="141">
        <f t="shared" si="103"/>
        <v>0</v>
      </c>
      <c r="D298" s="141">
        <f t="shared" si="103"/>
        <v>0</v>
      </c>
      <c r="E298" s="141">
        <f t="shared" si="103"/>
        <v>0</v>
      </c>
      <c r="F298" s="141">
        <f t="shared" si="103"/>
        <v>0</v>
      </c>
      <c r="G298" s="141">
        <f t="shared" si="103"/>
        <v>0</v>
      </c>
      <c r="H298" s="141">
        <f t="shared" si="103"/>
        <v>0</v>
      </c>
      <c r="I298" s="141">
        <f t="shared" si="103"/>
        <v>0</v>
      </c>
      <c r="J298" s="141">
        <f t="shared" si="103"/>
        <v>0</v>
      </c>
      <c r="K298" s="141">
        <f t="shared" si="103"/>
        <v>0</v>
      </c>
      <c r="L298" s="141">
        <f t="shared" si="103"/>
        <v>0</v>
      </c>
      <c r="M298" s="141">
        <f t="shared" si="103"/>
        <v>0</v>
      </c>
      <c r="N298" s="141">
        <f t="shared" si="103"/>
        <v>0</v>
      </c>
      <c r="O298" s="141">
        <f t="shared" si="103"/>
        <v>0</v>
      </c>
      <c r="P298" s="141">
        <f t="shared" si="103"/>
        <v>1</v>
      </c>
      <c r="Q298" s="141">
        <f t="shared" si="103"/>
        <v>0</v>
      </c>
      <c r="R298" s="141">
        <f t="shared" si="103"/>
        <v>0</v>
      </c>
      <c r="S298" s="141">
        <f t="shared" si="103"/>
        <v>0</v>
      </c>
      <c r="T298" s="141">
        <f t="shared" si="103"/>
        <v>0</v>
      </c>
      <c r="U298" s="141">
        <f t="shared" si="103"/>
        <v>0</v>
      </c>
      <c r="V298" s="141">
        <f t="shared" si="103"/>
        <v>0</v>
      </c>
      <c r="W298" s="141">
        <f t="shared" si="103"/>
        <v>0</v>
      </c>
      <c r="X298" s="141">
        <f t="shared" si="103"/>
        <v>0</v>
      </c>
      <c r="Y298" s="141">
        <f t="shared" si="103"/>
        <v>1</v>
      </c>
      <c r="AA298" s="141">
        <f t="shared" si="105"/>
        <v>0</v>
      </c>
      <c r="AB298" s="141">
        <f t="shared" si="105"/>
        <v>0</v>
      </c>
      <c r="AC298" s="141">
        <f t="shared" si="105"/>
        <v>0</v>
      </c>
      <c r="AD298" s="141">
        <f t="shared" si="105"/>
        <v>0</v>
      </c>
      <c r="AE298" s="141">
        <f t="shared" si="105"/>
        <v>0</v>
      </c>
      <c r="AF298" s="141">
        <f t="shared" si="105"/>
        <v>0</v>
      </c>
      <c r="AG298" s="141">
        <f t="shared" si="105"/>
        <v>0</v>
      </c>
      <c r="AH298" s="141">
        <f t="shared" si="105"/>
        <v>0</v>
      </c>
      <c r="AI298" s="141">
        <f t="shared" si="105"/>
        <v>0</v>
      </c>
      <c r="AJ298" s="141">
        <f t="shared" si="105"/>
        <v>0</v>
      </c>
      <c r="AK298" s="141">
        <f t="shared" si="105"/>
        <v>0</v>
      </c>
      <c r="AL298" s="141">
        <f t="shared" si="105"/>
        <v>0</v>
      </c>
      <c r="AM298" s="141">
        <f t="shared" si="105"/>
        <v>0</v>
      </c>
      <c r="AN298" s="141">
        <f t="shared" si="105"/>
        <v>0</v>
      </c>
      <c r="AO298" s="141">
        <f t="shared" si="105"/>
        <v>1</v>
      </c>
      <c r="AP298" s="141">
        <f t="shared" si="105"/>
        <v>0</v>
      </c>
      <c r="AQ298" s="141">
        <f t="shared" si="104"/>
        <v>0</v>
      </c>
      <c r="AR298" s="141">
        <f t="shared" si="104"/>
        <v>0</v>
      </c>
      <c r="AS298" s="141">
        <f t="shared" si="104"/>
        <v>0</v>
      </c>
      <c r="AT298" s="141">
        <f t="shared" si="104"/>
        <v>0</v>
      </c>
      <c r="AU298" s="141">
        <f t="shared" si="104"/>
        <v>0</v>
      </c>
      <c r="AV298" s="141">
        <f t="shared" si="104"/>
        <v>0</v>
      </c>
      <c r="AW298" s="141">
        <f t="shared" si="104"/>
        <v>0</v>
      </c>
      <c r="AX298" s="141">
        <f t="shared" si="104"/>
        <v>1</v>
      </c>
      <c r="AY298" s="141">
        <f t="shared" si="97"/>
        <v>2</v>
      </c>
      <c r="AZ298" s="22" t="s">
        <v>183</v>
      </c>
    </row>
    <row r="299" spans="1:52">
      <c r="A299" s="141" t="s">
        <v>218</v>
      </c>
      <c r="B299" s="141">
        <f t="shared" si="103"/>
        <v>0</v>
      </c>
      <c r="C299" s="141">
        <f t="shared" si="103"/>
        <v>0</v>
      </c>
      <c r="D299" s="141">
        <f t="shared" si="103"/>
        <v>0</v>
      </c>
      <c r="E299" s="141">
        <f t="shared" si="103"/>
        <v>0</v>
      </c>
      <c r="F299" s="141">
        <f t="shared" si="103"/>
        <v>0</v>
      </c>
      <c r="G299" s="141">
        <f t="shared" si="103"/>
        <v>0</v>
      </c>
      <c r="H299" s="141">
        <f t="shared" si="103"/>
        <v>0</v>
      </c>
      <c r="I299" s="141">
        <f t="shared" si="103"/>
        <v>0</v>
      </c>
      <c r="J299" s="141">
        <f t="shared" si="103"/>
        <v>0</v>
      </c>
      <c r="K299" s="141">
        <f t="shared" si="103"/>
        <v>0</v>
      </c>
      <c r="L299" s="141">
        <f t="shared" si="103"/>
        <v>0</v>
      </c>
      <c r="M299" s="141">
        <f t="shared" si="103"/>
        <v>0</v>
      </c>
      <c r="N299" s="141">
        <f t="shared" si="103"/>
        <v>0</v>
      </c>
      <c r="O299" s="141">
        <f t="shared" si="103"/>
        <v>0</v>
      </c>
      <c r="P299" s="141">
        <f t="shared" si="103"/>
        <v>0</v>
      </c>
      <c r="Q299" s="141">
        <f t="shared" si="103"/>
        <v>0</v>
      </c>
      <c r="R299" s="141">
        <f t="shared" si="103"/>
        <v>0</v>
      </c>
      <c r="S299" s="141">
        <f t="shared" si="103"/>
        <v>0</v>
      </c>
      <c r="T299" s="141">
        <f t="shared" si="103"/>
        <v>0</v>
      </c>
      <c r="U299" s="141">
        <f t="shared" si="103"/>
        <v>0</v>
      </c>
      <c r="V299" s="141">
        <f t="shared" si="103"/>
        <v>0</v>
      </c>
      <c r="W299" s="141">
        <f t="shared" si="103"/>
        <v>0</v>
      </c>
      <c r="X299" s="141">
        <f t="shared" si="103"/>
        <v>0</v>
      </c>
      <c r="Y299" s="141">
        <f t="shared" si="103"/>
        <v>0</v>
      </c>
      <c r="AA299" s="141">
        <f t="shared" si="105"/>
        <v>0</v>
      </c>
      <c r="AB299" s="141">
        <f t="shared" si="105"/>
        <v>0</v>
      </c>
      <c r="AC299" s="141">
        <f t="shared" si="105"/>
        <v>0</v>
      </c>
      <c r="AD299" s="141">
        <f t="shared" si="105"/>
        <v>0</v>
      </c>
      <c r="AE299" s="141">
        <f t="shared" si="105"/>
        <v>0</v>
      </c>
      <c r="AF299" s="141">
        <f t="shared" si="105"/>
        <v>0</v>
      </c>
      <c r="AG299" s="141">
        <f t="shared" si="105"/>
        <v>0</v>
      </c>
      <c r="AH299" s="141">
        <f t="shared" si="105"/>
        <v>0</v>
      </c>
      <c r="AI299" s="141">
        <f t="shared" si="105"/>
        <v>0</v>
      </c>
      <c r="AJ299" s="141">
        <f t="shared" si="105"/>
        <v>0</v>
      </c>
      <c r="AK299" s="141">
        <f t="shared" si="105"/>
        <v>0</v>
      </c>
      <c r="AL299" s="141">
        <f t="shared" si="105"/>
        <v>0</v>
      </c>
      <c r="AM299" s="141">
        <f t="shared" si="105"/>
        <v>0</v>
      </c>
      <c r="AN299" s="141">
        <f t="shared" si="105"/>
        <v>0</v>
      </c>
      <c r="AO299" s="141">
        <f t="shared" si="105"/>
        <v>0</v>
      </c>
      <c r="AP299" s="141">
        <f t="shared" si="105"/>
        <v>0</v>
      </c>
      <c r="AQ299" s="141">
        <f t="shared" si="104"/>
        <v>0</v>
      </c>
      <c r="AR299" s="141">
        <f t="shared" si="104"/>
        <v>0</v>
      </c>
      <c r="AS299" s="141">
        <f t="shared" si="104"/>
        <v>0</v>
      </c>
      <c r="AT299" s="141">
        <f t="shared" si="104"/>
        <v>0</v>
      </c>
      <c r="AU299" s="141">
        <f t="shared" si="104"/>
        <v>0</v>
      </c>
      <c r="AV299" s="141">
        <f t="shared" si="104"/>
        <v>0</v>
      </c>
      <c r="AW299" s="141">
        <f t="shared" si="104"/>
        <v>0</v>
      </c>
      <c r="AX299" s="141">
        <f t="shared" si="104"/>
        <v>0</v>
      </c>
      <c r="AY299" s="141">
        <f t="shared" si="97"/>
        <v>0</v>
      </c>
      <c r="AZ299" s="22" t="s">
        <v>183</v>
      </c>
    </row>
    <row r="301" spans="1:52">
      <c r="A301" s="158" t="s">
        <v>184</v>
      </c>
    </row>
    <row r="302" spans="1:52">
      <c r="A302" s="141" t="s">
        <v>188</v>
      </c>
      <c r="B302" s="141">
        <f t="shared" ref="B302:Y312" si="106">IF(IFERROR(FIND($A$301,B5,1),0)=0,0,1)</f>
        <v>0</v>
      </c>
      <c r="C302" s="141">
        <f t="shared" si="106"/>
        <v>1</v>
      </c>
      <c r="D302" s="141">
        <f t="shared" si="106"/>
        <v>0</v>
      </c>
      <c r="E302" s="141">
        <f t="shared" si="106"/>
        <v>0</v>
      </c>
      <c r="F302" s="141">
        <f t="shared" si="106"/>
        <v>0</v>
      </c>
      <c r="G302" s="141">
        <f t="shared" si="106"/>
        <v>0</v>
      </c>
      <c r="H302" s="141">
        <f t="shared" si="106"/>
        <v>0</v>
      </c>
      <c r="I302" s="141">
        <f t="shared" si="106"/>
        <v>0</v>
      </c>
      <c r="J302" s="141">
        <f t="shared" si="106"/>
        <v>0</v>
      </c>
      <c r="K302" s="141">
        <f t="shared" si="106"/>
        <v>0</v>
      </c>
      <c r="L302" s="141">
        <f t="shared" si="106"/>
        <v>0</v>
      </c>
      <c r="M302" s="141">
        <f t="shared" si="106"/>
        <v>0</v>
      </c>
      <c r="N302" s="141">
        <f t="shared" si="106"/>
        <v>0</v>
      </c>
      <c r="O302" s="141">
        <f t="shared" si="106"/>
        <v>0</v>
      </c>
      <c r="P302" s="141">
        <f t="shared" si="106"/>
        <v>1</v>
      </c>
      <c r="Q302" s="141">
        <f t="shared" si="106"/>
        <v>0</v>
      </c>
      <c r="R302" s="141">
        <f t="shared" si="106"/>
        <v>0</v>
      </c>
      <c r="S302" s="141">
        <f t="shared" si="106"/>
        <v>0</v>
      </c>
      <c r="T302" s="141">
        <f t="shared" si="106"/>
        <v>0</v>
      </c>
      <c r="U302" s="141">
        <f t="shared" si="106"/>
        <v>0</v>
      </c>
      <c r="V302" s="141">
        <f t="shared" si="106"/>
        <v>0</v>
      </c>
      <c r="W302" s="141">
        <f t="shared" si="106"/>
        <v>0</v>
      </c>
      <c r="X302" s="141">
        <f t="shared" si="106"/>
        <v>0</v>
      </c>
      <c r="Y302" s="141">
        <f t="shared" si="106"/>
        <v>1</v>
      </c>
      <c r="AA302" s="141">
        <f t="shared" ref="AA302:AX312" si="107">IF(B302=0,0,B302/AA5)</f>
        <v>0</v>
      </c>
      <c r="AB302" s="141">
        <f t="shared" si="107"/>
        <v>1</v>
      </c>
      <c r="AC302" s="141">
        <f t="shared" si="107"/>
        <v>0</v>
      </c>
      <c r="AD302" s="141">
        <f t="shared" si="107"/>
        <v>0</v>
      </c>
      <c r="AE302" s="141">
        <f t="shared" si="107"/>
        <v>0</v>
      </c>
      <c r="AF302" s="141">
        <f t="shared" si="107"/>
        <v>0</v>
      </c>
      <c r="AG302" s="141">
        <f t="shared" si="107"/>
        <v>0</v>
      </c>
      <c r="AH302" s="141">
        <f t="shared" si="107"/>
        <v>0</v>
      </c>
      <c r="AI302" s="141">
        <f t="shared" si="107"/>
        <v>0</v>
      </c>
      <c r="AJ302" s="141">
        <f t="shared" si="107"/>
        <v>0</v>
      </c>
      <c r="AK302" s="141">
        <f t="shared" si="107"/>
        <v>0</v>
      </c>
      <c r="AL302" s="141">
        <f t="shared" si="107"/>
        <v>0</v>
      </c>
      <c r="AM302" s="141">
        <f t="shared" si="107"/>
        <v>0</v>
      </c>
      <c r="AN302" s="141">
        <f t="shared" si="107"/>
        <v>0</v>
      </c>
      <c r="AO302" s="141">
        <f t="shared" si="107"/>
        <v>1</v>
      </c>
      <c r="AP302" s="141">
        <f t="shared" si="107"/>
        <v>0</v>
      </c>
      <c r="AQ302" s="141">
        <f t="shared" si="107"/>
        <v>0</v>
      </c>
      <c r="AR302" s="141">
        <f t="shared" si="107"/>
        <v>0</v>
      </c>
      <c r="AS302" s="141">
        <f t="shared" si="107"/>
        <v>0</v>
      </c>
      <c r="AT302" s="141">
        <f t="shared" si="107"/>
        <v>0</v>
      </c>
      <c r="AU302" s="141">
        <f t="shared" si="107"/>
        <v>0</v>
      </c>
      <c r="AV302" s="141">
        <f t="shared" si="107"/>
        <v>0</v>
      </c>
      <c r="AW302" s="141">
        <f t="shared" si="107"/>
        <v>0</v>
      </c>
      <c r="AX302" s="141">
        <f t="shared" si="107"/>
        <v>1</v>
      </c>
      <c r="AY302" s="141">
        <f t="shared" ref="AY302:AY332" si="108">SUM(AA302:AX302)</f>
        <v>3</v>
      </c>
      <c r="AZ302" s="22" t="s">
        <v>184</v>
      </c>
    </row>
    <row r="303" spans="1:52">
      <c r="A303" s="141" t="s">
        <v>189</v>
      </c>
      <c r="B303" s="141">
        <f t="shared" si="106"/>
        <v>0</v>
      </c>
      <c r="C303" s="141">
        <f t="shared" si="106"/>
        <v>0</v>
      </c>
      <c r="D303" s="141">
        <f t="shared" si="106"/>
        <v>1</v>
      </c>
      <c r="E303" s="141">
        <f t="shared" si="106"/>
        <v>0</v>
      </c>
      <c r="F303" s="141">
        <f t="shared" si="106"/>
        <v>0</v>
      </c>
      <c r="G303" s="141">
        <f t="shared" si="106"/>
        <v>0</v>
      </c>
      <c r="H303" s="141">
        <f t="shared" si="106"/>
        <v>1</v>
      </c>
      <c r="I303" s="141">
        <f t="shared" si="106"/>
        <v>0</v>
      </c>
      <c r="J303" s="141">
        <f t="shared" si="106"/>
        <v>0</v>
      </c>
      <c r="K303" s="141">
        <f t="shared" si="106"/>
        <v>1</v>
      </c>
      <c r="L303" s="141">
        <f t="shared" si="106"/>
        <v>0</v>
      </c>
      <c r="M303" s="141">
        <f t="shared" si="106"/>
        <v>0</v>
      </c>
      <c r="N303" s="141">
        <f t="shared" si="106"/>
        <v>0</v>
      </c>
      <c r="O303" s="141">
        <f t="shared" si="106"/>
        <v>1</v>
      </c>
      <c r="P303" s="141">
        <f t="shared" si="106"/>
        <v>0</v>
      </c>
      <c r="Q303" s="141">
        <f t="shared" si="106"/>
        <v>0</v>
      </c>
      <c r="R303" s="141">
        <f t="shared" si="106"/>
        <v>0</v>
      </c>
      <c r="S303" s="141">
        <f t="shared" si="106"/>
        <v>0</v>
      </c>
      <c r="T303" s="141">
        <f t="shared" si="106"/>
        <v>0</v>
      </c>
      <c r="U303" s="141">
        <f t="shared" si="106"/>
        <v>0</v>
      </c>
      <c r="V303" s="141">
        <f t="shared" si="106"/>
        <v>0</v>
      </c>
      <c r="W303" s="141">
        <f t="shared" si="106"/>
        <v>0</v>
      </c>
      <c r="X303" s="141">
        <f t="shared" si="106"/>
        <v>0</v>
      </c>
      <c r="Y303" s="141">
        <f t="shared" si="106"/>
        <v>0</v>
      </c>
      <c r="AA303" s="141">
        <f t="shared" si="107"/>
        <v>0</v>
      </c>
      <c r="AB303" s="141">
        <f t="shared" si="107"/>
        <v>0</v>
      </c>
      <c r="AC303" s="141">
        <f t="shared" si="107"/>
        <v>1</v>
      </c>
      <c r="AD303" s="141">
        <f t="shared" si="107"/>
        <v>0</v>
      </c>
      <c r="AE303" s="141">
        <f t="shared" si="107"/>
        <v>0</v>
      </c>
      <c r="AF303" s="141">
        <f t="shared" si="107"/>
        <v>0</v>
      </c>
      <c r="AG303" s="141">
        <f t="shared" si="107"/>
        <v>1</v>
      </c>
      <c r="AH303" s="141">
        <f t="shared" si="107"/>
        <v>0</v>
      </c>
      <c r="AI303" s="141">
        <f t="shared" si="107"/>
        <v>0</v>
      </c>
      <c r="AJ303" s="141">
        <f t="shared" si="107"/>
        <v>1</v>
      </c>
      <c r="AK303" s="141">
        <f t="shared" si="107"/>
        <v>0</v>
      </c>
      <c r="AL303" s="141">
        <f t="shared" si="107"/>
        <v>0</v>
      </c>
      <c r="AM303" s="141">
        <f t="shared" si="107"/>
        <v>0</v>
      </c>
      <c r="AN303" s="141">
        <f t="shared" si="107"/>
        <v>1</v>
      </c>
      <c r="AO303" s="141">
        <f t="shared" si="107"/>
        <v>0</v>
      </c>
      <c r="AP303" s="141">
        <f t="shared" si="107"/>
        <v>0</v>
      </c>
      <c r="AQ303" s="141">
        <f t="shared" si="107"/>
        <v>0</v>
      </c>
      <c r="AR303" s="141">
        <f t="shared" si="107"/>
        <v>0</v>
      </c>
      <c r="AS303" s="141">
        <f t="shared" si="107"/>
        <v>0</v>
      </c>
      <c r="AT303" s="141">
        <f t="shared" si="107"/>
        <v>0</v>
      </c>
      <c r="AU303" s="141">
        <f t="shared" si="107"/>
        <v>0</v>
      </c>
      <c r="AV303" s="141">
        <f t="shared" si="107"/>
        <v>0</v>
      </c>
      <c r="AW303" s="141">
        <f t="shared" si="107"/>
        <v>0</v>
      </c>
      <c r="AX303" s="141">
        <f t="shared" si="107"/>
        <v>0</v>
      </c>
      <c r="AY303" s="141">
        <f t="shared" si="108"/>
        <v>4</v>
      </c>
      <c r="AZ303" s="22" t="s">
        <v>184</v>
      </c>
    </row>
    <row r="304" spans="1:52">
      <c r="A304" s="141" t="s">
        <v>190</v>
      </c>
      <c r="B304" s="141">
        <f t="shared" si="106"/>
        <v>0</v>
      </c>
      <c r="C304" s="141">
        <f t="shared" si="106"/>
        <v>0</v>
      </c>
      <c r="D304" s="141">
        <f t="shared" si="106"/>
        <v>0</v>
      </c>
      <c r="E304" s="141">
        <f t="shared" si="106"/>
        <v>0</v>
      </c>
      <c r="F304" s="141">
        <f t="shared" si="106"/>
        <v>0</v>
      </c>
      <c r="G304" s="141">
        <f t="shared" si="106"/>
        <v>0</v>
      </c>
      <c r="H304" s="141">
        <f t="shared" si="106"/>
        <v>0</v>
      </c>
      <c r="I304" s="141">
        <f t="shared" si="106"/>
        <v>0</v>
      </c>
      <c r="J304" s="141">
        <f t="shared" si="106"/>
        <v>0</v>
      </c>
      <c r="K304" s="141">
        <f t="shared" si="106"/>
        <v>0</v>
      </c>
      <c r="L304" s="141">
        <f t="shared" si="106"/>
        <v>1</v>
      </c>
      <c r="M304" s="141">
        <f t="shared" si="106"/>
        <v>0</v>
      </c>
      <c r="N304" s="141">
        <f t="shared" si="106"/>
        <v>0</v>
      </c>
      <c r="O304" s="141">
        <f t="shared" si="106"/>
        <v>0</v>
      </c>
      <c r="P304" s="141">
        <f t="shared" si="106"/>
        <v>0</v>
      </c>
      <c r="Q304" s="141">
        <f t="shared" si="106"/>
        <v>0</v>
      </c>
      <c r="R304" s="141">
        <f t="shared" si="106"/>
        <v>0</v>
      </c>
      <c r="S304" s="141">
        <f t="shared" si="106"/>
        <v>0</v>
      </c>
      <c r="T304" s="141">
        <f t="shared" si="106"/>
        <v>0</v>
      </c>
      <c r="U304" s="141">
        <f t="shared" si="106"/>
        <v>0</v>
      </c>
      <c r="V304" s="141">
        <f t="shared" si="106"/>
        <v>0</v>
      </c>
      <c r="W304" s="141">
        <f t="shared" si="106"/>
        <v>0</v>
      </c>
      <c r="X304" s="141">
        <f t="shared" si="106"/>
        <v>0</v>
      </c>
      <c r="Y304" s="141">
        <f t="shared" si="106"/>
        <v>0</v>
      </c>
      <c r="AA304" s="141">
        <f t="shared" si="107"/>
        <v>0</v>
      </c>
      <c r="AB304" s="141">
        <f t="shared" si="107"/>
        <v>0</v>
      </c>
      <c r="AC304" s="141">
        <f t="shared" si="107"/>
        <v>0</v>
      </c>
      <c r="AD304" s="141">
        <f t="shared" si="107"/>
        <v>0</v>
      </c>
      <c r="AE304" s="141">
        <f t="shared" si="107"/>
        <v>0</v>
      </c>
      <c r="AF304" s="141">
        <f t="shared" si="107"/>
        <v>0</v>
      </c>
      <c r="AG304" s="141">
        <f t="shared" si="107"/>
        <v>0</v>
      </c>
      <c r="AH304" s="141">
        <f t="shared" si="107"/>
        <v>0</v>
      </c>
      <c r="AI304" s="141">
        <f t="shared" si="107"/>
        <v>0</v>
      </c>
      <c r="AJ304" s="141">
        <f t="shared" si="107"/>
        <v>0</v>
      </c>
      <c r="AK304" s="141">
        <f t="shared" si="107"/>
        <v>1</v>
      </c>
      <c r="AL304" s="141">
        <f t="shared" si="107"/>
        <v>0</v>
      </c>
      <c r="AM304" s="141">
        <f t="shared" si="107"/>
        <v>0</v>
      </c>
      <c r="AN304" s="141">
        <f t="shared" si="107"/>
        <v>0</v>
      </c>
      <c r="AO304" s="141">
        <f t="shared" si="107"/>
        <v>0</v>
      </c>
      <c r="AP304" s="141">
        <f t="shared" si="107"/>
        <v>0</v>
      </c>
      <c r="AQ304" s="141">
        <f t="shared" si="107"/>
        <v>0</v>
      </c>
      <c r="AR304" s="141">
        <f t="shared" si="107"/>
        <v>0</v>
      </c>
      <c r="AS304" s="141">
        <f t="shared" si="107"/>
        <v>0</v>
      </c>
      <c r="AT304" s="141">
        <f t="shared" si="107"/>
        <v>0</v>
      </c>
      <c r="AU304" s="141">
        <f t="shared" si="107"/>
        <v>0</v>
      </c>
      <c r="AV304" s="141">
        <f t="shared" si="107"/>
        <v>0</v>
      </c>
      <c r="AW304" s="141">
        <f t="shared" si="107"/>
        <v>0</v>
      </c>
      <c r="AX304" s="141">
        <f t="shared" si="107"/>
        <v>0</v>
      </c>
      <c r="AY304" s="141">
        <f t="shared" si="108"/>
        <v>1</v>
      </c>
      <c r="AZ304" s="22" t="s">
        <v>184</v>
      </c>
    </row>
    <row r="305" spans="1:52">
      <c r="A305" s="141" t="s">
        <v>191</v>
      </c>
      <c r="B305" s="141">
        <f t="shared" si="106"/>
        <v>1</v>
      </c>
      <c r="C305" s="141">
        <f t="shared" si="106"/>
        <v>0</v>
      </c>
      <c r="D305" s="141">
        <f t="shared" si="106"/>
        <v>1</v>
      </c>
      <c r="E305" s="141">
        <f t="shared" si="106"/>
        <v>0</v>
      </c>
      <c r="F305" s="141">
        <f t="shared" si="106"/>
        <v>0</v>
      </c>
      <c r="G305" s="141">
        <f t="shared" si="106"/>
        <v>0</v>
      </c>
      <c r="H305" s="141">
        <f t="shared" si="106"/>
        <v>0</v>
      </c>
      <c r="I305" s="141">
        <f t="shared" si="106"/>
        <v>0</v>
      </c>
      <c r="J305" s="141">
        <f t="shared" si="106"/>
        <v>0</v>
      </c>
      <c r="K305" s="141">
        <f t="shared" si="106"/>
        <v>0</v>
      </c>
      <c r="L305" s="141">
        <f t="shared" si="106"/>
        <v>0</v>
      </c>
      <c r="M305" s="141">
        <f t="shared" si="106"/>
        <v>0</v>
      </c>
      <c r="N305" s="141">
        <f t="shared" si="106"/>
        <v>0</v>
      </c>
      <c r="O305" s="141">
        <f t="shared" si="106"/>
        <v>1</v>
      </c>
      <c r="P305" s="141">
        <f t="shared" si="106"/>
        <v>0</v>
      </c>
      <c r="Q305" s="141">
        <f t="shared" si="106"/>
        <v>1</v>
      </c>
      <c r="R305" s="141">
        <f t="shared" si="106"/>
        <v>1</v>
      </c>
      <c r="S305" s="141">
        <f t="shared" si="106"/>
        <v>0</v>
      </c>
      <c r="T305" s="141">
        <f t="shared" si="106"/>
        <v>1</v>
      </c>
      <c r="U305" s="141">
        <f t="shared" si="106"/>
        <v>0</v>
      </c>
      <c r="V305" s="141">
        <f t="shared" si="106"/>
        <v>0</v>
      </c>
      <c r="W305" s="141">
        <f t="shared" si="106"/>
        <v>0</v>
      </c>
      <c r="X305" s="141">
        <f t="shared" si="106"/>
        <v>0</v>
      </c>
      <c r="Y305" s="141">
        <f t="shared" si="106"/>
        <v>0</v>
      </c>
      <c r="AA305" s="141">
        <f t="shared" si="107"/>
        <v>1</v>
      </c>
      <c r="AB305" s="141">
        <f t="shared" si="107"/>
        <v>0</v>
      </c>
      <c r="AC305" s="141">
        <f t="shared" si="107"/>
        <v>1</v>
      </c>
      <c r="AD305" s="141">
        <f t="shared" si="107"/>
        <v>0</v>
      </c>
      <c r="AE305" s="141">
        <f t="shared" si="107"/>
        <v>0</v>
      </c>
      <c r="AF305" s="141">
        <f t="shared" si="107"/>
        <v>0</v>
      </c>
      <c r="AG305" s="141">
        <f t="shared" si="107"/>
        <v>0</v>
      </c>
      <c r="AH305" s="141">
        <f t="shared" si="107"/>
        <v>0</v>
      </c>
      <c r="AI305" s="141">
        <f t="shared" si="107"/>
        <v>0</v>
      </c>
      <c r="AJ305" s="141">
        <f t="shared" si="107"/>
        <v>0</v>
      </c>
      <c r="AK305" s="141">
        <f t="shared" si="107"/>
        <v>0</v>
      </c>
      <c r="AL305" s="141">
        <f t="shared" si="107"/>
        <v>0</v>
      </c>
      <c r="AM305" s="141">
        <f t="shared" si="107"/>
        <v>0</v>
      </c>
      <c r="AN305" s="141">
        <f t="shared" si="107"/>
        <v>1</v>
      </c>
      <c r="AO305" s="141">
        <f t="shared" si="107"/>
        <v>0</v>
      </c>
      <c r="AP305" s="141">
        <f t="shared" si="107"/>
        <v>1</v>
      </c>
      <c r="AQ305" s="141">
        <f t="shared" si="107"/>
        <v>1</v>
      </c>
      <c r="AR305" s="141">
        <f t="shared" si="107"/>
        <v>0</v>
      </c>
      <c r="AS305" s="141">
        <f t="shared" si="107"/>
        <v>1</v>
      </c>
      <c r="AT305" s="141">
        <f t="shared" si="107"/>
        <v>0</v>
      </c>
      <c r="AU305" s="141">
        <f t="shared" si="107"/>
        <v>0</v>
      </c>
      <c r="AV305" s="141">
        <f t="shared" si="107"/>
        <v>0</v>
      </c>
      <c r="AW305" s="141">
        <f t="shared" si="107"/>
        <v>0</v>
      </c>
      <c r="AX305" s="141">
        <f t="shared" si="107"/>
        <v>0</v>
      </c>
      <c r="AY305" s="141">
        <f t="shared" si="108"/>
        <v>6</v>
      </c>
      <c r="AZ305" s="22" t="s">
        <v>184</v>
      </c>
    </row>
    <row r="306" spans="1:52">
      <c r="A306" s="141" t="s">
        <v>192</v>
      </c>
      <c r="B306" s="141">
        <f t="shared" si="106"/>
        <v>0</v>
      </c>
      <c r="C306" s="141">
        <f t="shared" si="106"/>
        <v>1</v>
      </c>
      <c r="D306" s="141">
        <f t="shared" si="106"/>
        <v>1</v>
      </c>
      <c r="E306" s="141">
        <f t="shared" si="106"/>
        <v>1</v>
      </c>
      <c r="F306" s="141">
        <f t="shared" si="106"/>
        <v>1</v>
      </c>
      <c r="G306" s="141">
        <f t="shared" si="106"/>
        <v>1</v>
      </c>
      <c r="H306" s="141">
        <f t="shared" si="106"/>
        <v>1</v>
      </c>
      <c r="I306" s="141">
        <f t="shared" si="106"/>
        <v>1</v>
      </c>
      <c r="J306" s="141">
        <f t="shared" si="106"/>
        <v>0</v>
      </c>
      <c r="K306" s="141">
        <f t="shared" si="106"/>
        <v>0</v>
      </c>
      <c r="L306" s="141">
        <f t="shared" si="106"/>
        <v>0</v>
      </c>
      <c r="M306" s="141">
        <f t="shared" si="106"/>
        <v>0</v>
      </c>
      <c r="N306" s="141">
        <f t="shared" si="106"/>
        <v>0</v>
      </c>
      <c r="O306" s="141">
        <f t="shared" si="106"/>
        <v>0</v>
      </c>
      <c r="P306" s="141">
        <f t="shared" si="106"/>
        <v>0</v>
      </c>
      <c r="Q306" s="141">
        <f t="shared" si="106"/>
        <v>1</v>
      </c>
      <c r="R306" s="141">
        <f t="shared" si="106"/>
        <v>1</v>
      </c>
      <c r="S306" s="141">
        <f t="shared" si="106"/>
        <v>1</v>
      </c>
      <c r="T306" s="141">
        <f t="shared" si="106"/>
        <v>1</v>
      </c>
      <c r="U306" s="141">
        <f t="shared" si="106"/>
        <v>0</v>
      </c>
      <c r="V306" s="141">
        <f t="shared" si="106"/>
        <v>0</v>
      </c>
      <c r="W306" s="141">
        <f t="shared" si="106"/>
        <v>0</v>
      </c>
      <c r="X306" s="141">
        <f t="shared" si="106"/>
        <v>0</v>
      </c>
      <c r="Y306" s="141">
        <f t="shared" si="106"/>
        <v>0</v>
      </c>
      <c r="AA306" s="141">
        <f t="shared" si="107"/>
        <v>0</v>
      </c>
      <c r="AB306" s="141">
        <f t="shared" si="107"/>
        <v>1</v>
      </c>
      <c r="AC306" s="141">
        <f t="shared" si="107"/>
        <v>1</v>
      </c>
      <c r="AD306" s="141">
        <f t="shared" si="107"/>
        <v>1</v>
      </c>
      <c r="AE306" s="141">
        <f t="shared" si="107"/>
        <v>1</v>
      </c>
      <c r="AF306" s="141">
        <f t="shared" si="107"/>
        <v>1</v>
      </c>
      <c r="AG306" s="141">
        <f t="shared" si="107"/>
        <v>1</v>
      </c>
      <c r="AH306" s="141">
        <f t="shared" si="107"/>
        <v>1</v>
      </c>
      <c r="AI306" s="141">
        <f t="shared" si="107"/>
        <v>0</v>
      </c>
      <c r="AJ306" s="141">
        <f t="shared" si="107"/>
        <v>0</v>
      </c>
      <c r="AK306" s="141">
        <f t="shared" si="107"/>
        <v>0</v>
      </c>
      <c r="AL306" s="141">
        <f t="shared" si="107"/>
        <v>0</v>
      </c>
      <c r="AM306" s="141">
        <f t="shared" si="107"/>
        <v>0</v>
      </c>
      <c r="AN306" s="141">
        <f t="shared" si="107"/>
        <v>0</v>
      </c>
      <c r="AO306" s="141">
        <f t="shared" si="107"/>
        <v>0</v>
      </c>
      <c r="AP306" s="141">
        <f t="shared" si="107"/>
        <v>1</v>
      </c>
      <c r="AQ306" s="141">
        <f t="shared" si="107"/>
        <v>1</v>
      </c>
      <c r="AR306" s="141">
        <f t="shared" si="107"/>
        <v>1</v>
      </c>
      <c r="AS306" s="141">
        <f t="shared" si="107"/>
        <v>1</v>
      </c>
      <c r="AT306" s="141">
        <f t="shared" si="107"/>
        <v>0</v>
      </c>
      <c r="AU306" s="141">
        <f t="shared" si="107"/>
        <v>0</v>
      </c>
      <c r="AV306" s="141">
        <f t="shared" si="107"/>
        <v>0</v>
      </c>
      <c r="AW306" s="141">
        <f t="shared" si="107"/>
        <v>0</v>
      </c>
      <c r="AX306" s="141">
        <f t="shared" si="107"/>
        <v>0</v>
      </c>
      <c r="AY306" s="141">
        <f t="shared" si="108"/>
        <v>11</v>
      </c>
      <c r="AZ306" s="22" t="s">
        <v>184</v>
      </c>
    </row>
    <row r="307" spans="1:52">
      <c r="A307" s="141" t="s">
        <v>193</v>
      </c>
      <c r="B307" s="141">
        <f t="shared" si="106"/>
        <v>0</v>
      </c>
      <c r="C307" s="141">
        <f t="shared" si="106"/>
        <v>1</v>
      </c>
      <c r="D307" s="141">
        <f t="shared" si="106"/>
        <v>1</v>
      </c>
      <c r="E307" s="141">
        <f t="shared" si="106"/>
        <v>0</v>
      </c>
      <c r="F307" s="141">
        <f t="shared" si="106"/>
        <v>0</v>
      </c>
      <c r="G307" s="141">
        <f t="shared" si="106"/>
        <v>0</v>
      </c>
      <c r="H307" s="141">
        <f t="shared" si="106"/>
        <v>1</v>
      </c>
      <c r="I307" s="141">
        <f t="shared" si="106"/>
        <v>1</v>
      </c>
      <c r="J307" s="141">
        <f t="shared" si="106"/>
        <v>1</v>
      </c>
      <c r="K307" s="141">
        <f t="shared" si="106"/>
        <v>0</v>
      </c>
      <c r="L307" s="141">
        <f t="shared" si="106"/>
        <v>1</v>
      </c>
      <c r="M307" s="141">
        <f t="shared" si="106"/>
        <v>0</v>
      </c>
      <c r="N307" s="141">
        <f t="shared" si="106"/>
        <v>1</v>
      </c>
      <c r="O307" s="141">
        <f t="shared" si="106"/>
        <v>1</v>
      </c>
      <c r="P307" s="141">
        <f t="shared" si="106"/>
        <v>1</v>
      </c>
      <c r="Q307" s="141">
        <f t="shared" si="106"/>
        <v>0</v>
      </c>
      <c r="R307" s="141">
        <f t="shared" si="106"/>
        <v>0</v>
      </c>
      <c r="S307" s="141">
        <f t="shared" si="106"/>
        <v>0</v>
      </c>
      <c r="T307" s="141">
        <f t="shared" si="106"/>
        <v>0</v>
      </c>
      <c r="U307" s="141">
        <f t="shared" si="106"/>
        <v>0</v>
      </c>
      <c r="V307" s="141">
        <f t="shared" si="106"/>
        <v>0</v>
      </c>
      <c r="W307" s="141">
        <f t="shared" si="106"/>
        <v>0</v>
      </c>
      <c r="X307" s="141">
        <f t="shared" si="106"/>
        <v>0</v>
      </c>
      <c r="Y307" s="141">
        <f t="shared" si="106"/>
        <v>0</v>
      </c>
      <c r="AA307" s="141">
        <f t="shared" si="107"/>
        <v>0</v>
      </c>
      <c r="AB307" s="141">
        <f t="shared" si="107"/>
        <v>1</v>
      </c>
      <c r="AC307" s="141">
        <f t="shared" si="107"/>
        <v>1</v>
      </c>
      <c r="AD307" s="141">
        <f t="shared" si="107"/>
        <v>0</v>
      </c>
      <c r="AE307" s="141">
        <f t="shared" si="107"/>
        <v>0</v>
      </c>
      <c r="AF307" s="141">
        <f t="shared" si="107"/>
        <v>0</v>
      </c>
      <c r="AG307" s="141">
        <f t="shared" si="107"/>
        <v>1</v>
      </c>
      <c r="AH307" s="141">
        <f t="shared" si="107"/>
        <v>1</v>
      </c>
      <c r="AI307" s="141">
        <f t="shared" si="107"/>
        <v>1</v>
      </c>
      <c r="AJ307" s="141">
        <f t="shared" si="107"/>
        <v>0</v>
      </c>
      <c r="AK307" s="141">
        <f t="shared" si="107"/>
        <v>1</v>
      </c>
      <c r="AL307" s="141">
        <f t="shared" si="107"/>
        <v>0</v>
      </c>
      <c r="AM307" s="141">
        <f t="shared" si="107"/>
        <v>1</v>
      </c>
      <c r="AN307" s="141">
        <f t="shared" si="107"/>
        <v>1</v>
      </c>
      <c r="AO307" s="141">
        <f t="shared" si="107"/>
        <v>1</v>
      </c>
      <c r="AP307" s="141">
        <f t="shared" si="107"/>
        <v>0</v>
      </c>
      <c r="AQ307" s="141">
        <f t="shared" si="107"/>
        <v>0</v>
      </c>
      <c r="AR307" s="141">
        <f t="shared" si="107"/>
        <v>0</v>
      </c>
      <c r="AS307" s="141">
        <f t="shared" si="107"/>
        <v>0</v>
      </c>
      <c r="AT307" s="141">
        <f t="shared" si="107"/>
        <v>0</v>
      </c>
      <c r="AU307" s="141">
        <f t="shared" si="107"/>
        <v>0</v>
      </c>
      <c r="AV307" s="141">
        <f t="shared" si="107"/>
        <v>0</v>
      </c>
      <c r="AW307" s="141">
        <f t="shared" si="107"/>
        <v>0</v>
      </c>
      <c r="AX307" s="141">
        <f t="shared" si="107"/>
        <v>0</v>
      </c>
      <c r="AY307" s="141">
        <f t="shared" si="108"/>
        <v>9</v>
      </c>
      <c r="AZ307" s="22" t="s">
        <v>184</v>
      </c>
    </row>
    <row r="308" spans="1:52">
      <c r="A308" s="141" t="s">
        <v>194</v>
      </c>
      <c r="B308" s="141">
        <f t="shared" si="106"/>
        <v>0</v>
      </c>
      <c r="C308" s="141">
        <f t="shared" si="106"/>
        <v>0</v>
      </c>
      <c r="D308" s="141">
        <f t="shared" si="106"/>
        <v>0</v>
      </c>
      <c r="E308" s="141">
        <f t="shared" si="106"/>
        <v>1</v>
      </c>
      <c r="F308" s="141">
        <f t="shared" si="106"/>
        <v>1</v>
      </c>
      <c r="G308" s="141">
        <f t="shared" si="106"/>
        <v>0</v>
      </c>
      <c r="H308" s="141">
        <f t="shared" si="106"/>
        <v>0</v>
      </c>
      <c r="I308" s="141">
        <f t="shared" si="106"/>
        <v>1</v>
      </c>
      <c r="J308" s="141">
        <f t="shared" si="106"/>
        <v>1</v>
      </c>
      <c r="K308" s="141">
        <f>IF(IFERROR(FIND($A$301,#REF!,1),0)=0,0,1)</f>
        <v>0</v>
      </c>
      <c r="L308" s="141">
        <f t="shared" si="106"/>
        <v>0</v>
      </c>
      <c r="M308" s="141">
        <f t="shared" si="106"/>
        <v>0</v>
      </c>
      <c r="N308" s="141">
        <f t="shared" si="106"/>
        <v>1</v>
      </c>
      <c r="O308" s="141">
        <f t="shared" si="106"/>
        <v>0</v>
      </c>
      <c r="P308" s="141">
        <f t="shared" si="106"/>
        <v>0</v>
      </c>
      <c r="Q308" s="141">
        <f t="shared" si="106"/>
        <v>1</v>
      </c>
      <c r="R308" s="141">
        <f t="shared" si="106"/>
        <v>0</v>
      </c>
      <c r="S308" s="141">
        <f t="shared" si="106"/>
        <v>0</v>
      </c>
      <c r="T308" s="141">
        <f t="shared" si="106"/>
        <v>0</v>
      </c>
      <c r="U308" s="141">
        <f t="shared" si="106"/>
        <v>0</v>
      </c>
      <c r="V308" s="141">
        <f t="shared" si="106"/>
        <v>0</v>
      </c>
      <c r="W308" s="141">
        <f t="shared" si="106"/>
        <v>0</v>
      </c>
      <c r="X308" s="141">
        <f t="shared" si="106"/>
        <v>0</v>
      </c>
      <c r="Y308" s="141">
        <f t="shared" si="106"/>
        <v>1</v>
      </c>
      <c r="AA308" s="141">
        <f t="shared" si="107"/>
        <v>0</v>
      </c>
      <c r="AB308" s="141">
        <f t="shared" si="107"/>
        <v>0</v>
      </c>
      <c r="AC308" s="141">
        <f t="shared" si="107"/>
        <v>0</v>
      </c>
      <c r="AD308" s="141">
        <f t="shared" si="107"/>
        <v>1</v>
      </c>
      <c r="AE308" s="141">
        <f t="shared" si="107"/>
        <v>1</v>
      </c>
      <c r="AF308" s="141">
        <f t="shared" si="107"/>
        <v>0</v>
      </c>
      <c r="AG308" s="141">
        <f t="shared" si="107"/>
        <v>0</v>
      </c>
      <c r="AH308" s="141">
        <f t="shared" si="107"/>
        <v>1</v>
      </c>
      <c r="AI308" s="141">
        <f t="shared" si="107"/>
        <v>1</v>
      </c>
      <c r="AJ308" s="141">
        <f t="shared" si="107"/>
        <v>0</v>
      </c>
      <c r="AK308" s="141">
        <f t="shared" si="107"/>
        <v>0</v>
      </c>
      <c r="AL308" s="141">
        <f t="shared" si="107"/>
        <v>0</v>
      </c>
      <c r="AM308" s="141">
        <f t="shared" si="107"/>
        <v>1</v>
      </c>
      <c r="AN308" s="141">
        <f t="shared" si="107"/>
        <v>0</v>
      </c>
      <c r="AO308" s="141">
        <f t="shared" si="107"/>
        <v>0</v>
      </c>
      <c r="AP308" s="141">
        <f t="shared" si="107"/>
        <v>1</v>
      </c>
      <c r="AQ308" s="141">
        <f t="shared" si="107"/>
        <v>0</v>
      </c>
      <c r="AR308" s="141">
        <f t="shared" si="107"/>
        <v>0</v>
      </c>
      <c r="AS308" s="141">
        <f t="shared" si="107"/>
        <v>0</v>
      </c>
      <c r="AT308" s="141">
        <f t="shared" si="107"/>
        <v>0</v>
      </c>
      <c r="AU308" s="141">
        <f t="shared" si="107"/>
        <v>0</v>
      </c>
      <c r="AV308" s="141">
        <f t="shared" si="107"/>
        <v>0</v>
      </c>
      <c r="AW308" s="141">
        <f t="shared" si="107"/>
        <v>0</v>
      </c>
      <c r="AX308" s="141">
        <f t="shared" si="107"/>
        <v>1</v>
      </c>
      <c r="AY308" s="141">
        <f t="shared" si="108"/>
        <v>7</v>
      </c>
      <c r="AZ308" s="22" t="s">
        <v>184</v>
      </c>
    </row>
    <row r="309" spans="1:52">
      <c r="A309" s="141" t="s">
        <v>195</v>
      </c>
      <c r="B309" s="141">
        <f t="shared" si="106"/>
        <v>0</v>
      </c>
      <c r="C309" s="141">
        <f t="shared" si="106"/>
        <v>0</v>
      </c>
      <c r="D309" s="141">
        <f t="shared" si="106"/>
        <v>1</v>
      </c>
      <c r="E309" s="141">
        <f t="shared" si="106"/>
        <v>1</v>
      </c>
      <c r="F309" s="141">
        <f t="shared" si="106"/>
        <v>1</v>
      </c>
      <c r="G309" s="141">
        <f t="shared" si="106"/>
        <v>0</v>
      </c>
      <c r="H309" s="141">
        <f t="shared" si="106"/>
        <v>1</v>
      </c>
      <c r="I309" s="141">
        <f t="shared" si="106"/>
        <v>1</v>
      </c>
      <c r="J309" s="141">
        <f t="shared" si="106"/>
        <v>1</v>
      </c>
      <c r="K309" s="141">
        <f t="shared" si="106"/>
        <v>0</v>
      </c>
      <c r="L309" s="141">
        <f t="shared" si="106"/>
        <v>1</v>
      </c>
      <c r="M309" s="141">
        <f t="shared" si="106"/>
        <v>0</v>
      </c>
      <c r="N309" s="141">
        <f t="shared" si="106"/>
        <v>0</v>
      </c>
      <c r="O309" s="141">
        <f t="shared" si="106"/>
        <v>0</v>
      </c>
      <c r="P309" s="141">
        <f t="shared" si="106"/>
        <v>1</v>
      </c>
      <c r="Q309" s="141">
        <f t="shared" si="106"/>
        <v>1</v>
      </c>
      <c r="R309" s="141">
        <f t="shared" si="106"/>
        <v>0</v>
      </c>
      <c r="S309" s="141">
        <f t="shared" si="106"/>
        <v>0</v>
      </c>
      <c r="T309" s="141">
        <f t="shared" si="106"/>
        <v>0</v>
      </c>
      <c r="U309" s="141">
        <f t="shared" si="106"/>
        <v>0</v>
      </c>
      <c r="V309" s="141">
        <f t="shared" si="106"/>
        <v>0</v>
      </c>
      <c r="W309" s="141">
        <f t="shared" si="106"/>
        <v>0</v>
      </c>
      <c r="X309" s="141">
        <f t="shared" si="106"/>
        <v>0</v>
      </c>
      <c r="Y309" s="141">
        <f t="shared" si="106"/>
        <v>0</v>
      </c>
      <c r="AA309" s="141">
        <f t="shared" si="107"/>
        <v>0</v>
      </c>
      <c r="AB309" s="141">
        <f t="shared" si="107"/>
        <v>0</v>
      </c>
      <c r="AC309" s="141">
        <f t="shared" si="107"/>
        <v>1</v>
      </c>
      <c r="AD309" s="141">
        <f t="shared" si="107"/>
        <v>1</v>
      </c>
      <c r="AE309" s="141">
        <f t="shared" si="107"/>
        <v>1</v>
      </c>
      <c r="AF309" s="141">
        <f t="shared" si="107"/>
        <v>0</v>
      </c>
      <c r="AG309" s="141">
        <f t="shared" si="107"/>
        <v>1</v>
      </c>
      <c r="AH309" s="141">
        <f t="shared" si="107"/>
        <v>1</v>
      </c>
      <c r="AI309" s="141">
        <f t="shared" si="107"/>
        <v>0.5</v>
      </c>
      <c r="AJ309" s="141">
        <f t="shared" si="107"/>
        <v>0</v>
      </c>
      <c r="AK309" s="141">
        <f t="shared" si="107"/>
        <v>1</v>
      </c>
      <c r="AL309" s="141">
        <f t="shared" si="107"/>
        <v>0</v>
      </c>
      <c r="AM309" s="141">
        <f t="shared" si="107"/>
        <v>0</v>
      </c>
      <c r="AN309" s="141">
        <f t="shared" si="107"/>
        <v>0</v>
      </c>
      <c r="AO309" s="141">
        <f t="shared" si="107"/>
        <v>1</v>
      </c>
      <c r="AP309" s="141">
        <f t="shared" si="107"/>
        <v>1</v>
      </c>
      <c r="AQ309" s="141">
        <f t="shared" si="107"/>
        <v>0</v>
      </c>
      <c r="AR309" s="141">
        <f t="shared" si="107"/>
        <v>0</v>
      </c>
      <c r="AS309" s="141">
        <f t="shared" si="107"/>
        <v>0</v>
      </c>
      <c r="AT309" s="141">
        <f t="shared" si="107"/>
        <v>0</v>
      </c>
      <c r="AU309" s="141">
        <f t="shared" si="107"/>
        <v>0</v>
      </c>
      <c r="AV309" s="141">
        <f t="shared" si="107"/>
        <v>0</v>
      </c>
      <c r="AW309" s="141">
        <f t="shared" si="107"/>
        <v>0</v>
      </c>
      <c r="AX309" s="141">
        <f t="shared" si="107"/>
        <v>0</v>
      </c>
      <c r="AY309" s="141">
        <f t="shared" si="108"/>
        <v>8.5</v>
      </c>
      <c r="AZ309" s="22" t="s">
        <v>184</v>
      </c>
    </row>
    <row r="310" spans="1:52">
      <c r="A310" s="141" t="s">
        <v>196</v>
      </c>
      <c r="B310" s="141">
        <f t="shared" si="106"/>
        <v>0</v>
      </c>
      <c r="C310" s="141">
        <f t="shared" si="106"/>
        <v>0</v>
      </c>
      <c r="D310" s="141">
        <f t="shared" si="106"/>
        <v>1</v>
      </c>
      <c r="E310" s="141">
        <f t="shared" si="106"/>
        <v>1</v>
      </c>
      <c r="F310" s="141">
        <f t="shared" si="106"/>
        <v>1</v>
      </c>
      <c r="G310" s="141">
        <f t="shared" si="106"/>
        <v>0</v>
      </c>
      <c r="H310" s="141">
        <f t="shared" si="106"/>
        <v>0</v>
      </c>
      <c r="I310" s="141">
        <f t="shared" si="106"/>
        <v>0</v>
      </c>
      <c r="J310" s="141">
        <f>IF(IFERROR(FIND($A$301,K11,1),0)=0,0,1)</f>
        <v>0</v>
      </c>
      <c r="K310" s="141">
        <f t="shared" si="106"/>
        <v>0</v>
      </c>
      <c r="L310" s="141">
        <f t="shared" si="106"/>
        <v>0</v>
      </c>
      <c r="M310" s="141">
        <f t="shared" si="106"/>
        <v>0</v>
      </c>
      <c r="N310" s="141">
        <f t="shared" si="106"/>
        <v>0</v>
      </c>
      <c r="O310" s="141">
        <f t="shared" si="106"/>
        <v>0</v>
      </c>
      <c r="P310" s="141">
        <f t="shared" si="106"/>
        <v>0</v>
      </c>
      <c r="Q310" s="141">
        <f t="shared" si="106"/>
        <v>1</v>
      </c>
      <c r="R310" s="141">
        <f t="shared" si="106"/>
        <v>1</v>
      </c>
      <c r="S310" s="141">
        <f t="shared" si="106"/>
        <v>0</v>
      </c>
      <c r="T310" s="141">
        <f t="shared" si="106"/>
        <v>0</v>
      </c>
      <c r="U310" s="141">
        <f t="shared" si="106"/>
        <v>0</v>
      </c>
      <c r="V310" s="141">
        <f t="shared" si="106"/>
        <v>0</v>
      </c>
      <c r="W310" s="141">
        <f t="shared" si="106"/>
        <v>0</v>
      </c>
      <c r="X310" s="141">
        <f t="shared" si="106"/>
        <v>0</v>
      </c>
      <c r="Y310" s="141">
        <f t="shared" si="106"/>
        <v>1</v>
      </c>
      <c r="AA310" s="141">
        <f t="shared" si="107"/>
        <v>0</v>
      </c>
      <c r="AB310" s="141">
        <f t="shared" si="107"/>
        <v>0</v>
      </c>
      <c r="AC310" s="141">
        <f t="shared" si="107"/>
        <v>1</v>
      </c>
      <c r="AD310" s="141">
        <f t="shared" si="107"/>
        <v>1</v>
      </c>
      <c r="AE310" s="141">
        <f t="shared" si="107"/>
        <v>1</v>
      </c>
      <c r="AF310" s="141">
        <f t="shared" si="107"/>
        <v>0</v>
      </c>
      <c r="AG310" s="141">
        <f t="shared" si="107"/>
        <v>0</v>
      </c>
      <c r="AH310" s="141">
        <f t="shared" si="107"/>
        <v>0</v>
      </c>
      <c r="AI310" s="141">
        <f t="shared" si="107"/>
        <v>0</v>
      </c>
      <c r="AJ310" s="141">
        <f t="shared" si="107"/>
        <v>0</v>
      </c>
      <c r="AK310" s="141">
        <f t="shared" si="107"/>
        <v>0</v>
      </c>
      <c r="AL310" s="141">
        <f t="shared" si="107"/>
        <v>0</v>
      </c>
      <c r="AM310" s="141">
        <f t="shared" si="107"/>
        <v>0</v>
      </c>
      <c r="AN310" s="141">
        <f t="shared" si="107"/>
        <v>0</v>
      </c>
      <c r="AO310" s="141">
        <f t="shared" si="107"/>
        <v>0</v>
      </c>
      <c r="AP310" s="141">
        <f t="shared" si="107"/>
        <v>0.5</v>
      </c>
      <c r="AQ310" s="141">
        <f t="shared" si="107"/>
        <v>0.5</v>
      </c>
      <c r="AR310" s="141">
        <f t="shared" si="107"/>
        <v>0</v>
      </c>
      <c r="AS310" s="141">
        <f t="shared" si="107"/>
        <v>0</v>
      </c>
      <c r="AT310" s="141">
        <f t="shared" si="107"/>
        <v>0</v>
      </c>
      <c r="AU310" s="141">
        <f t="shared" si="107"/>
        <v>0</v>
      </c>
      <c r="AV310" s="141">
        <f t="shared" si="107"/>
        <v>0</v>
      </c>
      <c r="AW310" s="141">
        <f t="shared" si="107"/>
        <v>0</v>
      </c>
      <c r="AX310" s="141">
        <f t="shared" si="107"/>
        <v>1</v>
      </c>
      <c r="AY310" s="141">
        <f t="shared" si="108"/>
        <v>5</v>
      </c>
      <c r="AZ310" s="22" t="s">
        <v>184</v>
      </c>
    </row>
    <row r="311" spans="1:52">
      <c r="A311" s="141" t="s">
        <v>197</v>
      </c>
      <c r="B311" s="141">
        <f t="shared" si="106"/>
        <v>0</v>
      </c>
      <c r="C311" s="141">
        <f t="shared" si="106"/>
        <v>0</v>
      </c>
      <c r="D311" s="141">
        <f t="shared" si="106"/>
        <v>1</v>
      </c>
      <c r="E311" s="141">
        <f t="shared" si="106"/>
        <v>0</v>
      </c>
      <c r="F311" s="141">
        <f t="shared" si="106"/>
        <v>1</v>
      </c>
      <c r="G311" s="141">
        <f t="shared" si="106"/>
        <v>0</v>
      </c>
      <c r="H311" s="141">
        <f t="shared" si="106"/>
        <v>0</v>
      </c>
      <c r="I311" s="141">
        <f t="shared" si="106"/>
        <v>0</v>
      </c>
      <c r="J311" s="141">
        <f t="shared" si="106"/>
        <v>0</v>
      </c>
      <c r="K311" s="141">
        <f t="shared" si="106"/>
        <v>0</v>
      </c>
      <c r="L311" s="141">
        <f t="shared" si="106"/>
        <v>1</v>
      </c>
      <c r="M311" s="141">
        <f t="shared" si="106"/>
        <v>0</v>
      </c>
      <c r="N311" s="141">
        <f t="shared" si="106"/>
        <v>0</v>
      </c>
      <c r="O311" s="141">
        <f t="shared" si="106"/>
        <v>0</v>
      </c>
      <c r="P311" s="141">
        <f t="shared" si="106"/>
        <v>0</v>
      </c>
      <c r="Q311" s="141">
        <f t="shared" si="106"/>
        <v>0</v>
      </c>
      <c r="R311" s="141">
        <f t="shared" si="106"/>
        <v>0</v>
      </c>
      <c r="S311" s="141">
        <f t="shared" si="106"/>
        <v>0</v>
      </c>
      <c r="T311" s="141">
        <f t="shared" si="106"/>
        <v>1</v>
      </c>
      <c r="U311" s="141">
        <f t="shared" si="106"/>
        <v>0</v>
      </c>
      <c r="V311" s="141">
        <f t="shared" si="106"/>
        <v>0</v>
      </c>
      <c r="W311" s="141">
        <f t="shared" si="106"/>
        <v>0</v>
      </c>
      <c r="X311" s="141">
        <f t="shared" si="106"/>
        <v>1</v>
      </c>
      <c r="Y311" s="141">
        <f t="shared" si="106"/>
        <v>0</v>
      </c>
      <c r="AA311" s="141">
        <f t="shared" si="107"/>
        <v>0</v>
      </c>
      <c r="AB311" s="141">
        <f t="shared" si="107"/>
        <v>0</v>
      </c>
      <c r="AC311" s="141">
        <f t="shared" si="107"/>
        <v>1</v>
      </c>
      <c r="AD311" s="141">
        <f t="shared" si="107"/>
        <v>0</v>
      </c>
      <c r="AE311" s="141">
        <f t="shared" si="107"/>
        <v>1</v>
      </c>
      <c r="AF311" s="141">
        <f t="shared" si="107"/>
        <v>0</v>
      </c>
      <c r="AG311" s="141">
        <f t="shared" si="107"/>
        <v>0</v>
      </c>
      <c r="AH311" s="141">
        <f t="shared" si="107"/>
        <v>0</v>
      </c>
      <c r="AI311" s="141">
        <f t="shared" si="107"/>
        <v>0</v>
      </c>
      <c r="AJ311" s="141">
        <f t="shared" si="107"/>
        <v>0</v>
      </c>
      <c r="AK311" s="141">
        <f t="shared" si="107"/>
        <v>1</v>
      </c>
      <c r="AL311" s="141">
        <f t="shared" si="107"/>
        <v>0</v>
      </c>
      <c r="AM311" s="141">
        <f t="shared" si="107"/>
        <v>0</v>
      </c>
      <c r="AN311" s="141">
        <f t="shared" si="107"/>
        <v>0</v>
      </c>
      <c r="AO311" s="141">
        <f t="shared" si="107"/>
        <v>0</v>
      </c>
      <c r="AP311" s="141">
        <f t="shared" si="107"/>
        <v>0</v>
      </c>
      <c r="AQ311" s="141">
        <f t="shared" si="107"/>
        <v>0</v>
      </c>
      <c r="AR311" s="141">
        <f t="shared" si="107"/>
        <v>0</v>
      </c>
      <c r="AS311" s="141">
        <f t="shared" si="107"/>
        <v>1</v>
      </c>
      <c r="AT311" s="141">
        <f t="shared" si="107"/>
        <v>0</v>
      </c>
      <c r="AU311" s="141">
        <f t="shared" si="107"/>
        <v>0</v>
      </c>
      <c r="AV311" s="141">
        <f t="shared" si="107"/>
        <v>0</v>
      </c>
      <c r="AW311" s="141">
        <f t="shared" si="107"/>
        <v>1</v>
      </c>
      <c r="AX311" s="141">
        <f t="shared" si="107"/>
        <v>0</v>
      </c>
      <c r="AY311" s="141">
        <f t="shared" si="108"/>
        <v>5</v>
      </c>
      <c r="AZ311" s="22" t="s">
        <v>184</v>
      </c>
    </row>
    <row r="312" spans="1:52">
      <c r="A312" s="141" t="s">
        <v>198</v>
      </c>
      <c r="B312" s="141">
        <f t="shared" si="106"/>
        <v>1</v>
      </c>
      <c r="C312" s="141">
        <f t="shared" si="106"/>
        <v>0</v>
      </c>
      <c r="D312" s="141">
        <f t="shared" si="106"/>
        <v>1</v>
      </c>
      <c r="E312" s="141">
        <f t="shared" si="106"/>
        <v>0</v>
      </c>
      <c r="F312" s="141">
        <f t="shared" si="106"/>
        <v>0</v>
      </c>
      <c r="G312" s="141">
        <f t="shared" si="106"/>
        <v>1</v>
      </c>
      <c r="H312" s="141">
        <f t="shared" si="106"/>
        <v>0</v>
      </c>
      <c r="I312" s="141">
        <f t="shared" si="106"/>
        <v>0</v>
      </c>
      <c r="J312" s="141">
        <f t="shared" si="106"/>
        <v>0</v>
      </c>
      <c r="K312" s="141">
        <f t="shared" si="106"/>
        <v>0</v>
      </c>
      <c r="L312" s="141">
        <f t="shared" si="106"/>
        <v>0</v>
      </c>
      <c r="M312" s="141">
        <f t="shared" si="106"/>
        <v>0</v>
      </c>
      <c r="N312" s="141">
        <f t="shared" si="106"/>
        <v>0</v>
      </c>
      <c r="O312" s="141">
        <f t="shared" si="106"/>
        <v>0</v>
      </c>
      <c r="P312" s="141">
        <f t="shared" si="106"/>
        <v>0</v>
      </c>
      <c r="Q312" s="141">
        <f t="shared" ref="Q312:Y312" si="109">IF(IFERROR(FIND($A$301,Q15,1),0)=0,0,1)</f>
        <v>0</v>
      </c>
      <c r="R312" s="141">
        <f t="shared" si="109"/>
        <v>0</v>
      </c>
      <c r="S312" s="141">
        <f t="shared" si="109"/>
        <v>0</v>
      </c>
      <c r="T312" s="141">
        <f t="shared" si="109"/>
        <v>0</v>
      </c>
      <c r="U312" s="141">
        <f t="shared" si="109"/>
        <v>0</v>
      </c>
      <c r="V312" s="141">
        <f t="shared" si="109"/>
        <v>0</v>
      </c>
      <c r="W312" s="141">
        <f t="shared" si="109"/>
        <v>0</v>
      </c>
      <c r="X312" s="141">
        <f t="shared" si="109"/>
        <v>0</v>
      </c>
      <c r="Y312" s="141">
        <f t="shared" si="109"/>
        <v>0</v>
      </c>
      <c r="AA312" s="141">
        <f t="shared" si="107"/>
        <v>1</v>
      </c>
      <c r="AB312" s="141">
        <f t="shared" si="107"/>
        <v>0</v>
      </c>
      <c r="AC312" s="141">
        <f t="shared" si="107"/>
        <v>1</v>
      </c>
      <c r="AD312" s="141">
        <f t="shared" si="107"/>
        <v>0</v>
      </c>
      <c r="AE312" s="141">
        <f t="shared" si="107"/>
        <v>0</v>
      </c>
      <c r="AF312" s="141">
        <f t="shared" si="107"/>
        <v>1</v>
      </c>
      <c r="AG312" s="141">
        <f t="shared" si="107"/>
        <v>0</v>
      </c>
      <c r="AH312" s="141">
        <f t="shared" si="107"/>
        <v>0</v>
      </c>
      <c r="AI312" s="141">
        <f t="shared" si="107"/>
        <v>0</v>
      </c>
      <c r="AJ312" s="141">
        <f t="shared" si="107"/>
        <v>0</v>
      </c>
      <c r="AK312" s="141">
        <f t="shared" si="107"/>
        <v>0</v>
      </c>
      <c r="AL312" s="141">
        <f t="shared" si="107"/>
        <v>0</v>
      </c>
      <c r="AM312" s="141">
        <f t="shared" si="107"/>
        <v>0</v>
      </c>
      <c r="AN312" s="141">
        <f t="shared" si="107"/>
        <v>0</v>
      </c>
      <c r="AO312" s="141">
        <f t="shared" si="107"/>
        <v>0</v>
      </c>
      <c r="AP312" s="141">
        <f t="shared" ref="AP312:AX327" si="110">IF(Q312=0,0,Q312/AP15)</f>
        <v>0</v>
      </c>
      <c r="AQ312" s="141">
        <f t="shared" si="110"/>
        <v>0</v>
      </c>
      <c r="AR312" s="141">
        <f t="shared" si="110"/>
        <v>0</v>
      </c>
      <c r="AS312" s="141">
        <f t="shared" si="110"/>
        <v>0</v>
      </c>
      <c r="AT312" s="141">
        <f t="shared" si="110"/>
        <v>0</v>
      </c>
      <c r="AU312" s="141">
        <f t="shared" si="110"/>
        <v>0</v>
      </c>
      <c r="AV312" s="141">
        <f t="shared" si="110"/>
        <v>0</v>
      </c>
      <c r="AW312" s="141">
        <f t="shared" si="110"/>
        <v>0</v>
      </c>
      <c r="AX312" s="141">
        <f t="shared" si="110"/>
        <v>0</v>
      </c>
      <c r="AY312" s="141">
        <f t="shared" si="108"/>
        <v>3</v>
      </c>
      <c r="AZ312" s="22" t="s">
        <v>184</v>
      </c>
    </row>
    <row r="313" spans="1:52">
      <c r="A313" s="141" t="s">
        <v>199</v>
      </c>
      <c r="B313" s="141">
        <f t="shared" ref="B313:Y323" si="111">IF(IFERROR(FIND($A$301,B16,1),0)=0,0,1)</f>
        <v>0</v>
      </c>
      <c r="C313" s="141">
        <f t="shared" si="111"/>
        <v>0</v>
      </c>
      <c r="D313" s="141">
        <f t="shared" si="111"/>
        <v>0</v>
      </c>
      <c r="E313" s="141">
        <f t="shared" si="111"/>
        <v>1</v>
      </c>
      <c r="F313" s="141">
        <f t="shared" si="111"/>
        <v>0</v>
      </c>
      <c r="G313" s="141">
        <f t="shared" si="111"/>
        <v>1</v>
      </c>
      <c r="H313" s="141">
        <f t="shared" si="111"/>
        <v>1</v>
      </c>
      <c r="I313" s="141">
        <f t="shared" si="111"/>
        <v>1</v>
      </c>
      <c r="J313" s="141">
        <f t="shared" si="111"/>
        <v>1</v>
      </c>
      <c r="K313" s="141">
        <f t="shared" si="111"/>
        <v>0</v>
      </c>
      <c r="L313" s="141">
        <f t="shared" si="111"/>
        <v>1</v>
      </c>
      <c r="M313" s="141">
        <f t="shared" si="111"/>
        <v>0</v>
      </c>
      <c r="N313" s="141">
        <f t="shared" si="111"/>
        <v>0</v>
      </c>
      <c r="O313" s="141">
        <f t="shared" si="111"/>
        <v>0</v>
      </c>
      <c r="P313" s="141">
        <f t="shared" si="111"/>
        <v>1</v>
      </c>
      <c r="Q313" s="141">
        <f t="shared" si="111"/>
        <v>1</v>
      </c>
      <c r="R313" s="141">
        <f t="shared" si="111"/>
        <v>1</v>
      </c>
      <c r="S313" s="141">
        <f t="shared" si="111"/>
        <v>1</v>
      </c>
      <c r="T313" s="141">
        <f t="shared" si="111"/>
        <v>0</v>
      </c>
      <c r="U313" s="141">
        <f t="shared" si="111"/>
        <v>0</v>
      </c>
      <c r="V313" s="141">
        <f t="shared" si="111"/>
        <v>0</v>
      </c>
      <c r="W313" s="141">
        <f t="shared" si="111"/>
        <v>0</v>
      </c>
      <c r="X313" s="141">
        <f t="shared" si="111"/>
        <v>0</v>
      </c>
      <c r="Y313" s="141">
        <f t="shared" si="111"/>
        <v>0</v>
      </c>
      <c r="AA313" s="141">
        <f t="shared" ref="AA313:AP328" si="112">IF(B313=0,0,B313/AA16)</f>
        <v>0</v>
      </c>
      <c r="AB313" s="141">
        <f t="shared" si="112"/>
        <v>0</v>
      </c>
      <c r="AC313" s="141">
        <f t="shared" si="112"/>
        <v>0</v>
      </c>
      <c r="AD313" s="141">
        <f t="shared" si="112"/>
        <v>1</v>
      </c>
      <c r="AE313" s="141">
        <f t="shared" si="112"/>
        <v>0</v>
      </c>
      <c r="AF313" s="141">
        <f t="shared" si="112"/>
        <v>1</v>
      </c>
      <c r="AG313" s="141">
        <f t="shared" si="112"/>
        <v>1</v>
      </c>
      <c r="AH313" s="141">
        <f t="shared" si="112"/>
        <v>1</v>
      </c>
      <c r="AI313" s="141">
        <f t="shared" si="112"/>
        <v>1</v>
      </c>
      <c r="AJ313" s="141">
        <f t="shared" si="112"/>
        <v>0</v>
      </c>
      <c r="AK313" s="141">
        <f t="shared" si="112"/>
        <v>1</v>
      </c>
      <c r="AL313" s="141">
        <f t="shared" si="112"/>
        <v>0</v>
      </c>
      <c r="AM313" s="141">
        <f t="shared" si="112"/>
        <v>0</v>
      </c>
      <c r="AN313" s="141">
        <f t="shared" si="112"/>
        <v>0</v>
      </c>
      <c r="AO313" s="141">
        <f t="shared" si="112"/>
        <v>1</v>
      </c>
      <c r="AP313" s="141">
        <f t="shared" si="110"/>
        <v>1</v>
      </c>
      <c r="AQ313" s="141">
        <f t="shared" si="110"/>
        <v>1</v>
      </c>
      <c r="AR313" s="141">
        <f t="shared" si="110"/>
        <v>1</v>
      </c>
      <c r="AS313" s="141">
        <f t="shared" si="110"/>
        <v>0</v>
      </c>
      <c r="AT313" s="141">
        <f t="shared" si="110"/>
        <v>0</v>
      </c>
      <c r="AU313" s="141">
        <f t="shared" si="110"/>
        <v>0</v>
      </c>
      <c r="AV313" s="141">
        <f t="shared" si="110"/>
        <v>0</v>
      </c>
      <c r="AW313" s="141">
        <f t="shared" si="110"/>
        <v>0</v>
      </c>
      <c r="AX313" s="141">
        <f t="shared" si="110"/>
        <v>0</v>
      </c>
      <c r="AY313" s="141">
        <f t="shared" si="108"/>
        <v>10</v>
      </c>
      <c r="AZ313" s="22" t="s">
        <v>184</v>
      </c>
    </row>
    <row r="314" spans="1:52">
      <c r="A314" s="141" t="s">
        <v>200</v>
      </c>
      <c r="B314" s="141">
        <f t="shared" si="111"/>
        <v>1</v>
      </c>
      <c r="C314" s="141">
        <f t="shared" si="111"/>
        <v>0</v>
      </c>
      <c r="D314" s="141">
        <f t="shared" si="111"/>
        <v>0</v>
      </c>
      <c r="E314" s="141">
        <f t="shared" si="111"/>
        <v>0</v>
      </c>
      <c r="F314" s="141">
        <f t="shared" si="111"/>
        <v>0</v>
      </c>
      <c r="G314" s="141">
        <f t="shared" si="111"/>
        <v>1</v>
      </c>
      <c r="H314" s="141">
        <f t="shared" si="111"/>
        <v>1</v>
      </c>
      <c r="I314" s="141">
        <f t="shared" si="111"/>
        <v>1</v>
      </c>
      <c r="J314" s="141">
        <f t="shared" si="111"/>
        <v>1</v>
      </c>
      <c r="K314" s="141">
        <f t="shared" si="111"/>
        <v>0</v>
      </c>
      <c r="L314" s="141">
        <f t="shared" si="111"/>
        <v>1</v>
      </c>
      <c r="M314" s="141">
        <f t="shared" si="111"/>
        <v>0</v>
      </c>
      <c r="N314" s="141">
        <f t="shared" si="111"/>
        <v>0</v>
      </c>
      <c r="O314" s="141">
        <f t="shared" si="111"/>
        <v>0</v>
      </c>
      <c r="P314" s="141">
        <f t="shared" si="111"/>
        <v>1</v>
      </c>
      <c r="Q314" s="141">
        <f t="shared" si="111"/>
        <v>1</v>
      </c>
      <c r="R314" s="141">
        <f t="shared" si="111"/>
        <v>1</v>
      </c>
      <c r="S314" s="141">
        <f t="shared" si="111"/>
        <v>1</v>
      </c>
      <c r="T314" s="141">
        <f t="shared" si="111"/>
        <v>0</v>
      </c>
      <c r="U314" s="141">
        <f t="shared" si="111"/>
        <v>0</v>
      </c>
      <c r="V314" s="141">
        <f t="shared" si="111"/>
        <v>0</v>
      </c>
      <c r="W314" s="141">
        <f t="shared" si="111"/>
        <v>0</v>
      </c>
      <c r="X314" s="141">
        <f t="shared" si="111"/>
        <v>0</v>
      </c>
      <c r="Y314" s="141">
        <f t="shared" si="111"/>
        <v>0</v>
      </c>
      <c r="AA314" s="141">
        <f t="shared" si="112"/>
        <v>1</v>
      </c>
      <c r="AB314" s="141">
        <f t="shared" si="112"/>
        <v>0</v>
      </c>
      <c r="AC314" s="141">
        <f t="shared" si="112"/>
        <v>0</v>
      </c>
      <c r="AD314" s="141">
        <f t="shared" si="112"/>
        <v>0</v>
      </c>
      <c r="AE314" s="141">
        <f t="shared" si="112"/>
        <v>0</v>
      </c>
      <c r="AF314" s="141">
        <f t="shared" si="112"/>
        <v>1</v>
      </c>
      <c r="AG314" s="141">
        <f t="shared" si="112"/>
        <v>1</v>
      </c>
      <c r="AH314" s="141">
        <f t="shared" si="112"/>
        <v>1</v>
      </c>
      <c r="AI314" s="141">
        <f t="shared" si="112"/>
        <v>1</v>
      </c>
      <c r="AJ314" s="141">
        <f t="shared" si="112"/>
        <v>0</v>
      </c>
      <c r="AK314" s="141">
        <f t="shared" si="112"/>
        <v>1</v>
      </c>
      <c r="AL314" s="141">
        <f t="shared" si="112"/>
        <v>0</v>
      </c>
      <c r="AM314" s="141">
        <f t="shared" si="112"/>
        <v>0</v>
      </c>
      <c r="AN314" s="141">
        <f t="shared" si="112"/>
        <v>0</v>
      </c>
      <c r="AO314" s="141">
        <f t="shared" si="112"/>
        <v>1</v>
      </c>
      <c r="AP314" s="141">
        <f t="shared" si="110"/>
        <v>1</v>
      </c>
      <c r="AQ314" s="141">
        <f t="shared" si="110"/>
        <v>1</v>
      </c>
      <c r="AR314" s="141">
        <f t="shared" si="110"/>
        <v>1</v>
      </c>
      <c r="AS314" s="141">
        <f t="shared" si="110"/>
        <v>0</v>
      </c>
      <c r="AT314" s="141">
        <f t="shared" si="110"/>
        <v>0</v>
      </c>
      <c r="AU314" s="141">
        <f t="shared" si="110"/>
        <v>0</v>
      </c>
      <c r="AV314" s="141">
        <f t="shared" si="110"/>
        <v>0</v>
      </c>
      <c r="AW314" s="141">
        <f t="shared" si="110"/>
        <v>0</v>
      </c>
      <c r="AX314" s="141">
        <f t="shared" si="110"/>
        <v>0</v>
      </c>
      <c r="AY314" s="141">
        <f t="shared" si="108"/>
        <v>10</v>
      </c>
      <c r="AZ314" s="22" t="s">
        <v>184</v>
      </c>
    </row>
    <row r="315" spans="1:52">
      <c r="A315" s="141" t="s">
        <v>201</v>
      </c>
      <c r="B315" s="141">
        <f t="shared" si="111"/>
        <v>1</v>
      </c>
      <c r="C315" s="141">
        <f t="shared" si="111"/>
        <v>1</v>
      </c>
      <c r="D315" s="141">
        <f t="shared" si="111"/>
        <v>1</v>
      </c>
      <c r="E315" s="141">
        <f t="shared" si="111"/>
        <v>1</v>
      </c>
      <c r="F315" s="141">
        <f t="shared" si="111"/>
        <v>1</v>
      </c>
      <c r="G315" s="141">
        <f t="shared" si="111"/>
        <v>1</v>
      </c>
      <c r="H315" s="141">
        <f t="shared" si="111"/>
        <v>0</v>
      </c>
      <c r="I315" s="141">
        <f t="shared" si="111"/>
        <v>0</v>
      </c>
      <c r="J315" s="141">
        <f t="shared" si="111"/>
        <v>0</v>
      </c>
      <c r="K315" s="141">
        <f t="shared" si="111"/>
        <v>0</v>
      </c>
      <c r="L315" s="141">
        <f t="shared" si="111"/>
        <v>0</v>
      </c>
      <c r="M315" s="141">
        <f t="shared" si="111"/>
        <v>1</v>
      </c>
      <c r="N315" s="141">
        <f t="shared" si="111"/>
        <v>1</v>
      </c>
      <c r="O315" s="141">
        <f t="shared" si="111"/>
        <v>1</v>
      </c>
      <c r="P315" s="141">
        <f t="shared" si="111"/>
        <v>1</v>
      </c>
      <c r="Q315" s="141">
        <f t="shared" si="111"/>
        <v>0</v>
      </c>
      <c r="R315" s="141">
        <f t="shared" si="111"/>
        <v>0</v>
      </c>
      <c r="S315" s="141">
        <f t="shared" si="111"/>
        <v>0</v>
      </c>
      <c r="T315" s="141">
        <f t="shared" si="111"/>
        <v>0</v>
      </c>
      <c r="U315" s="141">
        <f t="shared" si="111"/>
        <v>0</v>
      </c>
      <c r="V315" s="141">
        <f t="shared" si="111"/>
        <v>0</v>
      </c>
      <c r="W315" s="141">
        <f t="shared" si="111"/>
        <v>0</v>
      </c>
      <c r="X315" s="141">
        <f t="shared" si="111"/>
        <v>0</v>
      </c>
      <c r="Y315" s="141">
        <f t="shared" si="111"/>
        <v>0</v>
      </c>
      <c r="AA315" s="141">
        <f t="shared" si="112"/>
        <v>1</v>
      </c>
      <c r="AB315" s="141">
        <f t="shared" si="112"/>
        <v>1</v>
      </c>
      <c r="AC315" s="141">
        <f t="shared" si="112"/>
        <v>1</v>
      </c>
      <c r="AD315" s="141">
        <f t="shared" si="112"/>
        <v>1</v>
      </c>
      <c r="AE315" s="141">
        <f t="shared" si="112"/>
        <v>1</v>
      </c>
      <c r="AF315" s="141">
        <f t="shared" si="112"/>
        <v>1</v>
      </c>
      <c r="AG315" s="141">
        <f t="shared" si="112"/>
        <v>0</v>
      </c>
      <c r="AH315" s="141">
        <f t="shared" si="112"/>
        <v>0</v>
      </c>
      <c r="AI315" s="141">
        <f t="shared" si="112"/>
        <v>0</v>
      </c>
      <c r="AJ315" s="141">
        <f t="shared" si="112"/>
        <v>0</v>
      </c>
      <c r="AK315" s="141">
        <f t="shared" si="112"/>
        <v>0</v>
      </c>
      <c r="AL315" s="141">
        <f t="shared" si="112"/>
        <v>1</v>
      </c>
      <c r="AM315" s="141">
        <f t="shared" si="112"/>
        <v>1</v>
      </c>
      <c r="AN315" s="141">
        <f t="shared" si="112"/>
        <v>1</v>
      </c>
      <c r="AO315" s="141">
        <f t="shared" si="112"/>
        <v>1</v>
      </c>
      <c r="AP315" s="141">
        <f t="shared" si="110"/>
        <v>0</v>
      </c>
      <c r="AQ315" s="141">
        <f t="shared" si="110"/>
        <v>0</v>
      </c>
      <c r="AR315" s="141">
        <f t="shared" si="110"/>
        <v>0</v>
      </c>
      <c r="AS315" s="141">
        <f t="shared" si="110"/>
        <v>0</v>
      </c>
      <c r="AT315" s="141">
        <f t="shared" si="110"/>
        <v>0</v>
      </c>
      <c r="AU315" s="141">
        <f t="shared" si="110"/>
        <v>0</v>
      </c>
      <c r="AV315" s="141">
        <f t="shared" si="110"/>
        <v>0</v>
      </c>
      <c r="AW315" s="141">
        <f t="shared" si="110"/>
        <v>0</v>
      </c>
      <c r="AX315" s="141">
        <f t="shared" si="110"/>
        <v>0</v>
      </c>
      <c r="AY315" s="141">
        <f t="shared" si="108"/>
        <v>10</v>
      </c>
      <c r="AZ315" s="22" t="s">
        <v>184</v>
      </c>
    </row>
    <row r="316" spans="1:52">
      <c r="A316" s="141" t="s">
        <v>202</v>
      </c>
      <c r="B316" s="141">
        <f t="shared" si="111"/>
        <v>0</v>
      </c>
      <c r="C316" s="141">
        <f t="shared" si="111"/>
        <v>1</v>
      </c>
      <c r="D316" s="141">
        <f t="shared" si="111"/>
        <v>1</v>
      </c>
      <c r="E316" s="141">
        <f t="shared" si="111"/>
        <v>1</v>
      </c>
      <c r="F316" s="141">
        <f t="shared" si="111"/>
        <v>1</v>
      </c>
      <c r="G316" s="141">
        <f t="shared" si="111"/>
        <v>0</v>
      </c>
      <c r="H316" s="141">
        <f t="shared" si="111"/>
        <v>0</v>
      </c>
      <c r="I316" s="141">
        <f t="shared" si="111"/>
        <v>0</v>
      </c>
      <c r="J316" s="141">
        <f t="shared" si="111"/>
        <v>0</v>
      </c>
      <c r="K316" s="141">
        <f t="shared" si="111"/>
        <v>0</v>
      </c>
      <c r="L316" s="141">
        <f t="shared" si="111"/>
        <v>0</v>
      </c>
      <c r="M316" s="141">
        <f t="shared" si="111"/>
        <v>0</v>
      </c>
      <c r="N316" s="141">
        <f t="shared" si="111"/>
        <v>0</v>
      </c>
      <c r="O316" s="141">
        <f t="shared" si="111"/>
        <v>0</v>
      </c>
      <c r="P316" s="141">
        <f t="shared" si="111"/>
        <v>0</v>
      </c>
      <c r="Q316" s="141">
        <f t="shared" si="111"/>
        <v>0</v>
      </c>
      <c r="R316" s="141">
        <f t="shared" si="111"/>
        <v>0</v>
      </c>
      <c r="S316" s="141">
        <f t="shared" si="111"/>
        <v>0</v>
      </c>
      <c r="T316" s="141">
        <f t="shared" si="111"/>
        <v>0</v>
      </c>
      <c r="U316" s="141">
        <f t="shared" si="111"/>
        <v>0</v>
      </c>
      <c r="V316" s="141">
        <f t="shared" si="111"/>
        <v>0</v>
      </c>
      <c r="W316" s="141">
        <f t="shared" si="111"/>
        <v>0</v>
      </c>
      <c r="X316" s="141">
        <f t="shared" si="111"/>
        <v>0</v>
      </c>
      <c r="Y316" s="141">
        <f t="shared" si="111"/>
        <v>0</v>
      </c>
      <c r="AA316" s="141">
        <f t="shared" si="112"/>
        <v>0</v>
      </c>
      <c r="AB316" s="141">
        <f t="shared" si="112"/>
        <v>1</v>
      </c>
      <c r="AC316" s="141">
        <f t="shared" si="112"/>
        <v>1</v>
      </c>
      <c r="AD316" s="141">
        <f t="shared" si="112"/>
        <v>1</v>
      </c>
      <c r="AE316" s="141">
        <f t="shared" si="112"/>
        <v>1</v>
      </c>
      <c r="AF316" s="141">
        <f t="shared" si="112"/>
        <v>0</v>
      </c>
      <c r="AG316" s="141">
        <f t="shared" si="112"/>
        <v>0</v>
      </c>
      <c r="AH316" s="141">
        <f t="shared" si="112"/>
        <v>0</v>
      </c>
      <c r="AI316" s="141">
        <f t="shared" si="112"/>
        <v>0</v>
      </c>
      <c r="AJ316" s="141">
        <f t="shared" si="112"/>
        <v>0</v>
      </c>
      <c r="AK316" s="141">
        <f t="shared" si="112"/>
        <v>0</v>
      </c>
      <c r="AL316" s="141">
        <f t="shared" si="112"/>
        <v>0</v>
      </c>
      <c r="AM316" s="141">
        <f t="shared" si="112"/>
        <v>0</v>
      </c>
      <c r="AN316" s="141">
        <f t="shared" si="112"/>
        <v>0</v>
      </c>
      <c r="AO316" s="141">
        <f t="shared" si="112"/>
        <v>0</v>
      </c>
      <c r="AP316" s="141">
        <f t="shared" si="110"/>
        <v>0</v>
      </c>
      <c r="AQ316" s="141">
        <f t="shared" si="110"/>
        <v>0</v>
      </c>
      <c r="AR316" s="141">
        <f t="shared" si="110"/>
        <v>0</v>
      </c>
      <c r="AS316" s="141">
        <f t="shared" si="110"/>
        <v>0</v>
      </c>
      <c r="AT316" s="141">
        <f t="shared" si="110"/>
        <v>0</v>
      </c>
      <c r="AU316" s="141">
        <f t="shared" si="110"/>
        <v>0</v>
      </c>
      <c r="AV316" s="141">
        <f t="shared" si="110"/>
        <v>0</v>
      </c>
      <c r="AW316" s="141">
        <f t="shared" si="110"/>
        <v>0</v>
      </c>
      <c r="AX316" s="141">
        <f t="shared" si="110"/>
        <v>0</v>
      </c>
      <c r="AY316" s="141">
        <f t="shared" si="108"/>
        <v>4</v>
      </c>
      <c r="AZ316" s="22" t="s">
        <v>184</v>
      </c>
    </row>
    <row r="317" spans="1:52">
      <c r="A317" s="141" t="s">
        <v>203</v>
      </c>
      <c r="B317" s="141">
        <f t="shared" si="111"/>
        <v>0</v>
      </c>
      <c r="C317" s="141">
        <f t="shared" si="111"/>
        <v>1</v>
      </c>
      <c r="D317" s="141">
        <f t="shared" si="111"/>
        <v>0</v>
      </c>
      <c r="E317" s="141">
        <f t="shared" si="111"/>
        <v>0</v>
      </c>
      <c r="F317" s="141">
        <f t="shared" si="111"/>
        <v>0</v>
      </c>
      <c r="G317" s="141">
        <f t="shared" si="111"/>
        <v>1</v>
      </c>
      <c r="H317" s="141">
        <f t="shared" si="111"/>
        <v>0</v>
      </c>
      <c r="I317" s="141">
        <f t="shared" si="111"/>
        <v>0</v>
      </c>
      <c r="J317" s="141">
        <f t="shared" si="111"/>
        <v>0</v>
      </c>
      <c r="K317" s="141">
        <f t="shared" si="111"/>
        <v>0</v>
      </c>
      <c r="L317" s="141">
        <f t="shared" si="111"/>
        <v>0</v>
      </c>
      <c r="M317" s="141">
        <f t="shared" si="111"/>
        <v>0</v>
      </c>
      <c r="N317" s="141">
        <f t="shared" si="111"/>
        <v>0</v>
      </c>
      <c r="O317" s="141">
        <f t="shared" si="111"/>
        <v>0</v>
      </c>
      <c r="P317" s="141">
        <f t="shared" si="111"/>
        <v>0</v>
      </c>
      <c r="Q317" s="141">
        <f t="shared" si="111"/>
        <v>0</v>
      </c>
      <c r="R317" s="141">
        <f t="shared" si="111"/>
        <v>0</v>
      </c>
      <c r="S317" s="141">
        <f t="shared" si="111"/>
        <v>0</v>
      </c>
      <c r="T317" s="141">
        <f t="shared" si="111"/>
        <v>0</v>
      </c>
      <c r="U317" s="141">
        <f t="shared" si="111"/>
        <v>0</v>
      </c>
      <c r="V317" s="141">
        <f t="shared" si="111"/>
        <v>0</v>
      </c>
      <c r="W317" s="141">
        <f t="shared" si="111"/>
        <v>0</v>
      </c>
      <c r="X317" s="141">
        <f t="shared" si="111"/>
        <v>0</v>
      </c>
      <c r="Y317" s="141">
        <f t="shared" si="111"/>
        <v>1</v>
      </c>
      <c r="AA317" s="141">
        <f t="shared" si="112"/>
        <v>0</v>
      </c>
      <c r="AB317" s="141">
        <f t="shared" si="112"/>
        <v>1</v>
      </c>
      <c r="AC317" s="141">
        <f t="shared" si="112"/>
        <v>0</v>
      </c>
      <c r="AD317" s="141">
        <f t="shared" si="112"/>
        <v>0</v>
      </c>
      <c r="AE317" s="141">
        <f t="shared" si="112"/>
        <v>0</v>
      </c>
      <c r="AF317" s="141">
        <f t="shared" si="112"/>
        <v>1</v>
      </c>
      <c r="AG317" s="141">
        <f t="shared" si="112"/>
        <v>0</v>
      </c>
      <c r="AH317" s="141">
        <f t="shared" si="112"/>
        <v>0</v>
      </c>
      <c r="AI317" s="141">
        <f t="shared" si="112"/>
        <v>0</v>
      </c>
      <c r="AJ317" s="141">
        <f t="shared" si="112"/>
        <v>0</v>
      </c>
      <c r="AK317" s="141">
        <f t="shared" si="112"/>
        <v>0</v>
      </c>
      <c r="AL317" s="141">
        <f t="shared" si="112"/>
        <v>0</v>
      </c>
      <c r="AM317" s="141">
        <f t="shared" si="112"/>
        <v>0</v>
      </c>
      <c r="AN317" s="141">
        <f t="shared" si="112"/>
        <v>0</v>
      </c>
      <c r="AO317" s="141">
        <f t="shared" si="112"/>
        <v>0</v>
      </c>
      <c r="AP317" s="141">
        <f t="shared" si="110"/>
        <v>0</v>
      </c>
      <c r="AQ317" s="141">
        <f t="shared" si="110"/>
        <v>0</v>
      </c>
      <c r="AR317" s="141">
        <f t="shared" si="110"/>
        <v>0</v>
      </c>
      <c r="AS317" s="141">
        <f t="shared" si="110"/>
        <v>0</v>
      </c>
      <c r="AT317" s="141">
        <f t="shared" si="110"/>
        <v>0</v>
      </c>
      <c r="AU317" s="141">
        <f t="shared" si="110"/>
        <v>0</v>
      </c>
      <c r="AV317" s="141">
        <f t="shared" si="110"/>
        <v>0</v>
      </c>
      <c r="AW317" s="141">
        <f t="shared" si="110"/>
        <v>0</v>
      </c>
      <c r="AX317" s="141">
        <f t="shared" si="110"/>
        <v>1</v>
      </c>
      <c r="AY317" s="141">
        <f t="shared" si="108"/>
        <v>3</v>
      </c>
      <c r="AZ317" s="22" t="s">
        <v>184</v>
      </c>
    </row>
    <row r="318" spans="1:52">
      <c r="A318" s="141" t="s">
        <v>204</v>
      </c>
      <c r="B318" s="141">
        <f t="shared" si="111"/>
        <v>0</v>
      </c>
      <c r="C318" s="141">
        <f t="shared" si="111"/>
        <v>1</v>
      </c>
      <c r="D318" s="141">
        <f t="shared" si="111"/>
        <v>1</v>
      </c>
      <c r="E318" s="141">
        <f t="shared" si="111"/>
        <v>0</v>
      </c>
      <c r="F318" s="141">
        <f t="shared" si="111"/>
        <v>0</v>
      </c>
      <c r="G318" s="141">
        <f t="shared" si="111"/>
        <v>1</v>
      </c>
      <c r="H318" s="141">
        <f t="shared" si="111"/>
        <v>0</v>
      </c>
      <c r="I318" s="141">
        <f t="shared" si="111"/>
        <v>0</v>
      </c>
      <c r="J318" s="141">
        <f t="shared" si="111"/>
        <v>0</v>
      </c>
      <c r="K318" s="141">
        <f t="shared" si="111"/>
        <v>0</v>
      </c>
      <c r="L318" s="141">
        <f t="shared" si="111"/>
        <v>0</v>
      </c>
      <c r="M318" s="141">
        <f t="shared" si="111"/>
        <v>0</v>
      </c>
      <c r="N318" s="141">
        <f t="shared" si="111"/>
        <v>0</v>
      </c>
      <c r="O318" s="141">
        <f t="shared" si="111"/>
        <v>0</v>
      </c>
      <c r="P318" s="141">
        <f t="shared" si="111"/>
        <v>0</v>
      </c>
      <c r="Q318" s="141">
        <f t="shared" si="111"/>
        <v>0</v>
      </c>
      <c r="R318" s="141">
        <f t="shared" si="111"/>
        <v>0</v>
      </c>
      <c r="S318" s="141">
        <f t="shared" si="111"/>
        <v>0</v>
      </c>
      <c r="T318" s="141">
        <f t="shared" si="111"/>
        <v>0</v>
      </c>
      <c r="U318" s="141">
        <f t="shared" si="111"/>
        <v>0</v>
      </c>
      <c r="V318" s="141">
        <f t="shared" si="111"/>
        <v>0</v>
      </c>
      <c r="W318" s="141">
        <f t="shared" si="111"/>
        <v>0</v>
      </c>
      <c r="X318" s="141">
        <f t="shared" si="111"/>
        <v>0</v>
      </c>
      <c r="Y318" s="141">
        <f t="shared" si="111"/>
        <v>0</v>
      </c>
      <c r="AA318" s="141">
        <f t="shared" si="112"/>
        <v>0</v>
      </c>
      <c r="AB318" s="141">
        <f t="shared" si="112"/>
        <v>1</v>
      </c>
      <c r="AC318" s="141">
        <f t="shared" si="112"/>
        <v>1</v>
      </c>
      <c r="AD318" s="141">
        <f t="shared" si="112"/>
        <v>0</v>
      </c>
      <c r="AE318" s="141">
        <f t="shared" si="112"/>
        <v>0</v>
      </c>
      <c r="AF318" s="141">
        <f t="shared" si="112"/>
        <v>1</v>
      </c>
      <c r="AG318" s="141">
        <f t="shared" si="112"/>
        <v>0</v>
      </c>
      <c r="AH318" s="141">
        <f t="shared" si="112"/>
        <v>0</v>
      </c>
      <c r="AI318" s="141">
        <f t="shared" si="112"/>
        <v>0</v>
      </c>
      <c r="AJ318" s="141">
        <f t="shared" si="112"/>
        <v>0</v>
      </c>
      <c r="AK318" s="141">
        <f t="shared" si="112"/>
        <v>0</v>
      </c>
      <c r="AL318" s="141">
        <f t="shared" si="112"/>
        <v>0</v>
      </c>
      <c r="AM318" s="141">
        <f t="shared" si="112"/>
        <v>0</v>
      </c>
      <c r="AN318" s="141">
        <f t="shared" si="112"/>
        <v>0</v>
      </c>
      <c r="AO318" s="141">
        <f t="shared" si="112"/>
        <v>0</v>
      </c>
      <c r="AP318" s="141">
        <f t="shared" si="110"/>
        <v>0</v>
      </c>
      <c r="AQ318" s="141">
        <f t="shared" si="110"/>
        <v>0</v>
      </c>
      <c r="AR318" s="141">
        <f t="shared" si="110"/>
        <v>0</v>
      </c>
      <c r="AS318" s="141">
        <f t="shared" si="110"/>
        <v>0</v>
      </c>
      <c r="AT318" s="141">
        <f t="shared" si="110"/>
        <v>0</v>
      </c>
      <c r="AU318" s="141">
        <f t="shared" si="110"/>
        <v>0</v>
      </c>
      <c r="AV318" s="141">
        <f t="shared" si="110"/>
        <v>0</v>
      </c>
      <c r="AW318" s="141">
        <f t="shared" si="110"/>
        <v>0</v>
      </c>
      <c r="AX318" s="141">
        <f t="shared" si="110"/>
        <v>0</v>
      </c>
      <c r="AY318" s="141">
        <f t="shared" si="108"/>
        <v>3</v>
      </c>
      <c r="AZ318" s="22" t="s">
        <v>184</v>
      </c>
    </row>
    <row r="319" spans="1:52">
      <c r="A319" s="141" t="s">
        <v>205</v>
      </c>
      <c r="B319" s="141">
        <f t="shared" si="111"/>
        <v>0</v>
      </c>
      <c r="C319" s="141">
        <f t="shared" si="111"/>
        <v>0</v>
      </c>
      <c r="D319" s="141">
        <f t="shared" si="111"/>
        <v>1</v>
      </c>
      <c r="E319" s="141">
        <f t="shared" si="111"/>
        <v>1</v>
      </c>
      <c r="F319" s="141">
        <f t="shared" si="111"/>
        <v>1</v>
      </c>
      <c r="G319" s="141">
        <f t="shared" si="111"/>
        <v>1</v>
      </c>
      <c r="H319" s="141">
        <f t="shared" si="111"/>
        <v>0</v>
      </c>
      <c r="I319" s="141">
        <f t="shared" si="111"/>
        <v>0</v>
      </c>
      <c r="J319" s="141">
        <f t="shared" si="111"/>
        <v>0</v>
      </c>
      <c r="K319" s="141">
        <f t="shared" si="111"/>
        <v>0</v>
      </c>
      <c r="L319" s="141">
        <f t="shared" si="111"/>
        <v>1</v>
      </c>
      <c r="M319" s="141">
        <f t="shared" si="111"/>
        <v>1</v>
      </c>
      <c r="N319" s="141">
        <f t="shared" si="111"/>
        <v>0</v>
      </c>
      <c r="O319" s="141">
        <f t="shared" si="111"/>
        <v>1</v>
      </c>
      <c r="P319" s="141">
        <f t="shared" si="111"/>
        <v>0</v>
      </c>
      <c r="Q319" s="141">
        <f t="shared" si="111"/>
        <v>1</v>
      </c>
      <c r="R319" s="141">
        <f t="shared" si="111"/>
        <v>1</v>
      </c>
      <c r="S319" s="141">
        <f t="shared" si="111"/>
        <v>0</v>
      </c>
      <c r="T319" s="141">
        <f t="shared" si="111"/>
        <v>1</v>
      </c>
      <c r="U319" s="141">
        <f t="shared" si="111"/>
        <v>1</v>
      </c>
      <c r="V319" s="141">
        <f t="shared" si="111"/>
        <v>0</v>
      </c>
      <c r="W319" s="141">
        <f t="shared" si="111"/>
        <v>0</v>
      </c>
      <c r="X319" s="141">
        <f t="shared" si="111"/>
        <v>1</v>
      </c>
      <c r="Y319" s="141">
        <f t="shared" si="111"/>
        <v>1</v>
      </c>
      <c r="AA319" s="141">
        <f t="shared" si="112"/>
        <v>0</v>
      </c>
      <c r="AB319" s="141">
        <f t="shared" si="112"/>
        <v>0</v>
      </c>
      <c r="AC319" s="141">
        <f t="shared" si="112"/>
        <v>1</v>
      </c>
      <c r="AD319" s="141">
        <f t="shared" si="112"/>
        <v>1</v>
      </c>
      <c r="AE319" s="141">
        <f t="shared" si="112"/>
        <v>1</v>
      </c>
      <c r="AF319" s="141">
        <f t="shared" si="112"/>
        <v>1</v>
      </c>
      <c r="AG319" s="141">
        <f t="shared" si="112"/>
        <v>0</v>
      </c>
      <c r="AH319" s="141">
        <f t="shared" si="112"/>
        <v>0</v>
      </c>
      <c r="AI319" s="141">
        <f t="shared" si="112"/>
        <v>0</v>
      </c>
      <c r="AJ319" s="141">
        <f t="shared" si="112"/>
        <v>0</v>
      </c>
      <c r="AK319" s="141">
        <f t="shared" si="112"/>
        <v>0.5</v>
      </c>
      <c r="AL319" s="141">
        <f t="shared" si="112"/>
        <v>1</v>
      </c>
      <c r="AM319" s="141">
        <f t="shared" si="112"/>
        <v>0</v>
      </c>
      <c r="AN319" s="141">
        <f t="shared" si="112"/>
        <v>1</v>
      </c>
      <c r="AO319" s="141">
        <f t="shared" si="112"/>
        <v>0</v>
      </c>
      <c r="AP319" s="141">
        <f t="shared" si="110"/>
        <v>1</v>
      </c>
      <c r="AQ319" s="141">
        <f t="shared" si="110"/>
        <v>1</v>
      </c>
      <c r="AR319" s="141">
        <f t="shared" si="110"/>
        <v>0</v>
      </c>
      <c r="AS319" s="141">
        <f t="shared" si="110"/>
        <v>1</v>
      </c>
      <c r="AT319" s="141">
        <f t="shared" si="110"/>
        <v>0.5</v>
      </c>
      <c r="AU319" s="141">
        <f t="shared" si="110"/>
        <v>0</v>
      </c>
      <c r="AV319" s="141">
        <f t="shared" si="110"/>
        <v>0</v>
      </c>
      <c r="AW319" s="141">
        <f t="shared" si="110"/>
        <v>1</v>
      </c>
      <c r="AX319" s="141">
        <f t="shared" si="110"/>
        <v>1</v>
      </c>
      <c r="AY319" s="141">
        <f t="shared" si="108"/>
        <v>12</v>
      </c>
      <c r="AZ319" s="22" t="s">
        <v>184</v>
      </c>
    </row>
    <row r="320" spans="1:52">
      <c r="A320" s="141" t="s">
        <v>206</v>
      </c>
      <c r="B320" s="141">
        <f t="shared" si="111"/>
        <v>0</v>
      </c>
      <c r="C320" s="141">
        <f t="shared" si="111"/>
        <v>1</v>
      </c>
      <c r="D320" s="141">
        <f t="shared" si="111"/>
        <v>1</v>
      </c>
      <c r="E320" s="141">
        <f t="shared" si="111"/>
        <v>0</v>
      </c>
      <c r="F320" s="141">
        <f t="shared" si="111"/>
        <v>0</v>
      </c>
      <c r="G320" s="141">
        <f t="shared" si="111"/>
        <v>0</v>
      </c>
      <c r="H320" s="141">
        <f t="shared" si="111"/>
        <v>0</v>
      </c>
      <c r="I320" s="141">
        <f t="shared" si="111"/>
        <v>0</v>
      </c>
      <c r="J320" s="141">
        <f t="shared" si="111"/>
        <v>0</v>
      </c>
      <c r="K320" s="141">
        <f t="shared" si="111"/>
        <v>1</v>
      </c>
      <c r="L320" s="141">
        <f t="shared" si="111"/>
        <v>1</v>
      </c>
      <c r="M320" s="141">
        <f t="shared" si="111"/>
        <v>0</v>
      </c>
      <c r="N320" s="141">
        <f t="shared" si="111"/>
        <v>1</v>
      </c>
      <c r="O320" s="141">
        <f t="shared" si="111"/>
        <v>1</v>
      </c>
      <c r="P320" s="141">
        <f t="shared" si="111"/>
        <v>1</v>
      </c>
      <c r="Q320" s="141">
        <f t="shared" si="111"/>
        <v>0</v>
      </c>
      <c r="R320" s="141">
        <f t="shared" si="111"/>
        <v>0</v>
      </c>
      <c r="S320" s="141">
        <f t="shared" si="111"/>
        <v>1</v>
      </c>
      <c r="T320" s="141">
        <f t="shared" si="111"/>
        <v>0</v>
      </c>
      <c r="U320" s="141">
        <f t="shared" si="111"/>
        <v>0</v>
      </c>
      <c r="V320" s="141">
        <f t="shared" si="111"/>
        <v>0</v>
      </c>
      <c r="W320" s="141">
        <f t="shared" si="111"/>
        <v>0</v>
      </c>
      <c r="X320" s="141">
        <f t="shared" si="111"/>
        <v>0</v>
      </c>
      <c r="Y320" s="141">
        <f t="shared" si="111"/>
        <v>0</v>
      </c>
      <c r="AA320" s="141">
        <f t="shared" si="112"/>
        <v>0</v>
      </c>
      <c r="AB320" s="141">
        <f t="shared" si="112"/>
        <v>1</v>
      </c>
      <c r="AC320" s="141">
        <f t="shared" si="112"/>
        <v>1</v>
      </c>
      <c r="AD320" s="141">
        <f t="shared" si="112"/>
        <v>0</v>
      </c>
      <c r="AE320" s="141">
        <f t="shared" si="112"/>
        <v>0</v>
      </c>
      <c r="AF320" s="141">
        <f t="shared" si="112"/>
        <v>0</v>
      </c>
      <c r="AG320" s="141">
        <f t="shared" si="112"/>
        <v>0</v>
      </c>
      <c r="AH320" s="141">
        <f t="shared" si="112"/>
        <v>0</v>
      </c>
      <c r="AI320" s="141">
        <f t="shared" si="112"/>
        <v>0</v>
      </c>
      <c r="AJ320" s="141">
        <f t="shared" si="112"/>
        <v>1</v>
      </c>
      <c r="AK320" s="141">
        <f t="shared" si="112"/>
        <v>1</v>
      </c>
      <c r="AL320" s="141">
        <f t="shared" si="112"/>
        <v>0</v>
      </c>
      <c r="AM320" s="141">
        <f t="shared" si="112"/>
        <v>1</v>
      </c>
      <c r="AN320" s="141">
        <f t="shared" si="112"/>
        <v>1</v>
      </c>
      <c r="AO320" s="141">
        <f t="shared" si="112"/>
        <v>1</v>
      </c>
      <c r="AP320" s="141">
        <f t="shared" si="110"/>
        <v>0</v>
      </c>
      <c r="AQ320" s="141">
        <f t="shared" si="110"/>
        <v>0</v>
      </c>
      <c r="AR320" s="141">
        <f t="shared" si="110"/>
        <v>1</v>
      </c>
      <c r="AS320" s="141">
        <f t="shared" si="110"/>
        <v>0</v>
      </c>
      <c r="AT320" s="141">
        <f t="shared" si="110"/>
        <v>0</v>
      </c>
      <c r="AU320" s="141">
        <f t="shared" si="110"/>
        <v>0</v>
      </c>
      <c r="AV320" s="141">
        <f t="shared" si="110"/>
        <v>0</v>
      </c>
      <c r="AW320" s="141">
        <f t="shared" si="110"/>
        <v>0</v>
      </c>
      <c r="AX320" s="141">
        <f t="shared" si="110"/>
        <v>0</v>
      </c>
      <c r="AY320" s="141">
        <f t="shared" si="108"/>
        <v>8</v>
      </c>
      <c r="AZ320" s="22" t="s">
        <v>184</v>
      </c>
    </row>
    <row r="321" spans="1:52">
      <c r="A321" s="141" t="s">
        <v>207</v>
      </c>
      <c r="B321" s="141">
        <f t="shared" si="111"/>
        <v>1</v>
      </c>
      <c r="C321" s="141">
        <f t="shared" si="111"/>
        <v>1</v>
      </c>
      <c r="D321" s="141">
        <f t="shared" si="111"/>
        <v>1</v>
      </c>
      <c r="E321" s="141">
        <f t="shared" si="111"/>
        <v>0</v>
      </c>
      <c r="F321" s="141">
        <f t="shared" si="111"/>
        <v>0</v>
      </c>
      <c r="G321" s="141">
        <f t="shared" si="111"/>
        <v>0</v>
      </c>
      <c r="H321" s="141">
        <f t="shared" si="111"/>
        <v>0</v>
      </c>
      <c r="I321" s="141">
        <f t="shared" si="111"/>
        <v>1</v>
      </c>
      <c r="J321" s="141">
        <f t="shared" si="111"/>
        <v>0</v>
      </c>
      <c r="K321" s="141">
        <f t="shared" si="111"/>
        <v>1</v>
      </c>
      <c r="L321" s="141">
        <f t="shared" si="111"/>
        <v>1</v>
      </c>
      <c r="M321" s="141">
        <f t="shared" si="111"/>
        <v>0</v>
      </c>
      <c r="N321" s="141">
        <f t="shared" si="111"/>
        <v>1</v>
      </c>
      <c r="O321" s="141">
        <f t="shared" si="111"/>
        <v>1</v>
      </c>
      <c r="P321" s="141">
        <f t="shared" si="111"/>
        <v>1</v>
      </c>
      <c r="Q321" s="141">
        <f t="shared" si="111"/>
        <v>0</v>
      </c>
      <c r="R321" s="141">
        <f t="shared" si="111"/>
        <v>1</v>
      </c>
      <c r="S321" s="141">
        <f t="shared" si="111"/>
        <v>1</v>
      </c>
      <c r="T321" s="141">
        <f t="shared" si="111"/>
        <v>0</v>
      </c>
      <c r="U321" s="141">
        <f t="shared" si="111"/>
        <v>0</v>
      </c>
      <c r="V321" s="141">
        <f t="shared" si="111"/>
        <v>0</v>
      </c>
      <c r="W321" s="141">
        <f t="shared" si="111"/>
        <v>0</v>
      </c>
      <c r="X321" s="141">
        <f t="shared" si="111"/>
        <v>0</v>
      </c>
      <c r="Y321" s="141">
        <f t="shared" si="111"/>
        <v>0</v>
      </c>
      <c r="AA321" s="141">
        <f t="shared" si="112"/>
        <v>1</v>
      </c>
      <c r="AB321" s="141">
        <f t="shared" si="112"/>
        <v>1</v>
      </c>
      <c r="AC321" s="141">
        <f t="shared" si="112"/>
        <v>1</v>
      </c>
      <c r="AD321" s="141">
        <f t="shared" si="112"/>
        <v>0</v>
      </c>
      <c r="AE321" s="141">
        <f t="shared" si="112"/>
        <v>0</v>
      </c>
      <c r="AF321" s="141">
        <f t="shared" si="112"/>
        <v>0</v>
      </c>
      <c r="AG321" s="141">
        <f t="shared" si="112"/>
        <v>0</v>
      </c>
      <c r="AH321" s="141">
        <f t="shared" si="112"/>
        <v>1</v>
      </c>
      <c r="AI321" s="141">
        <f t="shared" si="112"/>
        <v>0</v>
      </c>
      <c r="AJ321" s="141">
        <f t="shared" si="112"/>
        <v>1</v>
      </c>
      <c r="AK321" s="141">
        <f t="shared" si="112"/>
        <v>1</v>
      </c>
      <c r="AL321" s="141">
        <f t="shared" si="112"/>
        <v>0</v>
      </c>
      <c r="AM321" s="141">
        <f t="shared" si="112"/>
        <v>1</v>
      </c>
      <c r="AN321" s="141">
        <f t="shared" si="112"/>
        <v>1</v>
      </c>
      <c r="AO321" s="141">
        <f t="shared" si="112"/>
        <v>1</v>
      </c>
      <c r="AP321" s="141">
        <f t="shared" si="110"/>
        <v>0</v>
      </c>
      <c r="AQ321" s="141">
        <f t="shared" si="110"/>
        <v>1</v>
      </c>
      <c r="AR321" s="141">
        <f t="shared" si="110"/>
        <v>1</v>
      </c>
      <c r="AS321" s="141">
        <f t="shared" si="110"/>
        <v>0</v>
      </c>
      <c r="AT321" s="141">
        <f t="shared" si="110"/>
        <v>0</v>
      </c>
      <c r="AU321" s="141">
        <f t="shared" si="110"/>
        <v>0</v>
      </c>
      <c r="AV321" s="141">
        <f t="shared" si="110"/>
        <v>0</v>
      </c>
      <c r="AW321" s="141">
        <f t="shared" si="110"/>
        <v>0</v>
      </c>
      <c r="AX321" s="141">
        <f t="shared" si="110"/>
        <v>0</v>
      </c>
      <c r="AY321" s="141">
        <f t="shared" si="108"/>
        <v>11</v>
      </c>
      <c r="AZ321" s="22" t="s">
        <v>184</v>
      </c>
    </row>
    <row r="322" spans="1:52">
      <c r="A322" s="141" t="s">
        <v>208</v>
      </c>
      <c r="B322" s="141">
        <f t="shared" si="111"/>
        <v>1</v>
      </c>
      <c r="C322" s="141">
        <f t="shared" si="111"/>
        <v>0</v>
      </c>
      <c r="D322" s="141">
        <f t="shared" si="111"/>
        <v>1</v>
      </c>
      <c r="E322" s="141">
        <f t="shared" si="111"/>
        <v>1</v>
      </c>
      <c r="F322" s="141">
        <f t="shared" si="111"/>
        <v>1</v>
      </c>
      <c r="G322" s="141">
        <f t="shared" si="111"/>
        <v>0</v>
      </c>
      <c r="H322" s="141">
        <f t="shared" si="111"/>
        <v>0</v>
      </c>
      <c r="I322" s="141">
        <f t="shared" si="111"/>
        <v>0</v>
      </c>
      <c r="J322" s="141">
        <f t="shared" si="111"/>
        <v>0</v>
      </c>
      <c r="K322" s="141">
        <f t="shared" si="111"/>
        <v>0</v>
      </c>
      <c r="L322" s="141">
        <f t="shared" si="111"/>
        <v>0</v>
      </c>
      <c r="M322" s="141">
        <f t="shared" si="111"/>
        <v>0</v>
      </c>
      <c r="N322" s="141">
        <f t="shared" si="111"/>
        <v>0</v>
      </c>
      <c r="O322" s="141">
        <f t="shared" si="111"/>
        <v>0</v>
      </c>
      <c r="P322" s="141">
        <f t="shared" si="111"/>
        <v>0</v>
      </c>
      <c r="Q322" s="141">
        <f t="shared" si="111"/>
        <v>0</v>
      </c>
      <c r="R322" s="141">
        <f t="shared" si="111"/>
        <v>0</v>
      </c>
      <c r="S322" s="141">
        <f t="shared" si="111"/>
        <v>0</v>
      </c>
      <c r="T322" s="141">
        <f t="shared" si="111"/>
        <v>0</v>
      </c>
      <c r="U322" s="141">
        <f t="shared" si="111"/>
        <v>0</v>
      </c>
      <c r="V322" s="141">
        <f t="shared" si="111"/>
        <v>0</v>
      </c>
      <c r="W322" s="141">
        <f t="shared" si="111"/>
        <v>0</v>
      </c>
      <c r="X322" s="141">
        <f t="shared" si="111"/>
        <v>0</v>
      </c>
      <c r="Y322" s="141">
        <f t="shared" si="111"/>
        <v>0</v>
      </c>
      <c r="AA322" s="141">
        <f t="shared" si="112"/>
        <v>1</v>
      </c>
      <c r="AB322" s="141">
        <f t="shared" si="112"/>
        <v>0</v>
      </c>
      <c r="AC322" s="141">
        <f t="shared" si="112"/>
        <v>1</v>
      </c>
      <c r="AD322" s="141">
        <f t="shared" si="112"/>
        <v>1</v>
      </c>
      <c r="AE322" s="141">
        <f t="shared" si="112"/>
        <v>1</v>
      </c>
      <c r="AF322" s="141">
        <f t="shared" si="112"/>
        <v>0</v>
      </c>
      <c r="AG322" s="141">
        <f t="shared" si="112"/>
        <v>0</v>
      </c>
      <c r="AH322" s="141">
        <f t="shared" si="112"/>
        <v>0</v>
      </c>
      <c r="AI322" s="141">
        <f t="shared" si="112"/>
        <v>0</v>
      </c>
      <c r="AJ322" s="141">
        <f t="shared" si="112"/>
        <v>0</v>
      </c>
      <c r="AK322" s="141">
        <f t="shared" si="112"/>
        <v>0</v>
      </c>
      <c r="AL322" s="141">
        <f t="shared" si="112"/>
        <v>0</v>
      </c>
      <c r="AM322" s="141">
        <f t="shared" si="112"/>
        <v>0</v>
      </c>
      <c r="AN322" s="141">
        <f t="shared" si="112"/>
        <v>0</v>
      </c>
      <c r="AO322" s="141">
        <f t="shared" si="112"/>
        <v>0</v>
      </c>
      <c r="AP322" s="141">
        <f t="shared" si="110"/>
        <v>0</v>
      </c>
      <c r="AQ322" s="141">
        <f t="shared" si="110"/>
        <v>0</v>
      </c>
      <c r="AR322" s="141">
        <f t="shared" si="110"/>
        <v>0</v>
      </c>
      <c r="AS322" s="141">
        <f t="shared" si="110"/>
        <v>0</v>
      </c>
      <c r="AT322" s="141">
        <f t="shared" si="110"/>
        <v>0</v>
      </c>
      <c r="AU322" s="141">
        <f t="shared" si="110"/>
        <v>0</v>
      </c>
      <c r="AV322" s="141">
        <f t="shared" si="110"/>
        <v>0</v>
      </c>
      <c r="AW322" s="141">
        <f t="shared" si="110"/>
        <v>0</v>
      </c>
      <c r="AX322" s="141">
        <f t="shared" si="110"/>
        <v>0</v>
      </c>
      <c r="AY322" s="141">
        <f t="shared" si="108"/>
        <v>4</v>
      </c>
      <c r="AZ322" s="22" t="s">
        <v>184</v>
      </c>
    </row>
    <row r="323" spans="1:52">
      <c r="A323" s="141" t="s">
        <v>209</v>
      </c>
      <c r="B323" s="141">
        <f t="shared" si="111"/>
        <v>0</v>
      </c>
      <c r="C323" s="141">
        <f t="shared" si="111"/>
        <v>0</v>
      </c>
      <c r="D323" s="141">
        <f t="shared" si="111"/>
        <v>0</v>
      </c>
      <c r="E323" s="141">
        <f t="shared" si="111"/>
        <v>0</v>
      </c>
      <c r="F323" s="141">
        <f t="shared" si="111"/>
        <v>1</v>
      </c>
      <c r="G323" s="141">
        <f t="shared" si="111"/>
        <v>0</v>
      </c>
      <c r="H323" s="141">
        <f t="shared" si="111"/>
        <v>0</v>
      </c>
      <c r="I323" s="141">
        <f t="shared" si="111"/>
        <v>0</v>
      </c>
      <c r="J323" s="141">
        <f t="shared" si="111"/>
        <v>0</v>
      </c>
      <c r="K323" s="141">
        <f t="shared" si="111"/>
        <v>0</v>
      </c>
      <c r="L323" s="141">
        <f t="shared" si="111"/>
        <v>0</v>
      </c>
      <c r="M323" s="141">
        <f t="shared" si="111"/>
        <v>1</v>
      </c>
      <c r="N323" s="141">
        <f t="shared" si="111"/>
        <v>0</v>
      </c>
      <c r="O323" s="141">
        <f t="shared" si="111"/>
        <v>0</v>
      </c>
      <c r="P323" s="141">
        <f t="shared" si="111"/>
        <v>0</v>
      </c>
      <c r="Q323" s="141">
        <f t="shared" ref="Q323:Y323" si="113">IF(IFERROR(FIND($A$301,Q26,1),0)=0,0,1)</f>
        <v>0</v>
      </c>
      <c r="R323" s="141">
        <f t="shared" si="113"/>
        <v>0</v>
      </c>
      <c r="S323" s="141">
        <f t="shared" si="113"/>
        <v>0</v>
      </c>
      <c r="T323" s="141">
        <f t="shared" si="113"/>
        <v>0</v>
      </c>
      <c r="U323" s="141">
        <f t="shared" si="113"/>
        <v>0</v>
      </c>
      <c r="V323" s="141">
        <f t="shared" si="113"/>
        <v>0</v>
      </c>
      <c r="W323" s="141">
        <f t="shared" si="113"/>
        <v>0</v>
      </c>
      <c r="X323" s="141">
        <f t="shared" si="113"/>
        <v>0</v>
      </c>
      <c r="Y323" s="141">
        <f t="shared" si="113"/>
        <v>0</v>
      </c>
      <c r="AA323" s="141">
        <f t="shared" si="112"/>
        <v>0</v>
      </c>
      <c r="AB323" s="141">
        <f t="shared" si="112"/>
        <v>0</v>
      </c>
      <c r="AC323" s="141">
        <f t="shared" si="112"/>
        <v>0</v>
      </c>
      <c r="AD323" s="141">
        <f t="shared" si="112"/>
        <v>0</v>
      </c>
      <c r="AE323" s="141">
        <f t="shared" si="112"/>
        <v>1</v>
      </c>
      <c r="AF323" s="141">
        <f t="shared" si="112"/>
        <v>0</v>
      </c>
      <c r="AG323" s="141">
        <f t="shared" si="112"/>
        <v>0</v>
      </c>
      <c r="AH323" s="141">
        <f t="shared" si="112"/>
        <v>0</v>
      </c>
      <c r="AI323" s="141">
        <f t="shared" si="112"/>
        <v>0</v>
      </c>
      <c r="AJ323" s="141">
        <f t="shared" si="112"/>
        <v>0</v>
      </c>
      <c r="AK323" s="141">
        <f t="shared" si="112"/>
        <v>0</v>
      </c>
      <c r="AL323" s="141">
        <f t="shared" si="112"/>
        <v>1</v>
      </c>
      <c r="AM323" s="141">
        <f t="shared" si="112"/>
        <v>0</v>
      </c>
      <c r="AN323" s="141">
        <f t="shared" si="112"/>
        <v>0</v>
      </c>
      <c r="AO323" s="141">
        <f t="shared" si="112"/>
        <v>0</v>
      </c>
      <c r="AP323" s="141">
        <f t="shared" si="110"/>
        <v>0</v>
      </c>
      <c r="AQ323" s="141">
        <f t="shared" si="110"/>
        <v>0</v>
      </c>
      <c r="AR323" s="141">
        <f t="shared" si="110"/>
        <v>0</v>
      </c>
      <c r="AS323" s="141">
        <f t="shared" si="110"/>
        <v>0</v>
      </c>
      <c r="AT323" s="141">
        <f t="shared" si="110"/>
        <v>0</v>
      </c>
      <c r="AU323" s="141">
        <f t="shared" si="110"/>
        <v>0</v>
      </c>
      <c r="AV323" s="141">
        <f t="shared" si="110"/>
        <v>0</v>
      </c>
      <c r="AW323" s="141">
        <f t="shared" si="110"/>
        <v>0</v>
      </c>
      <c r="AX323" s="141">
        <f t="shared" si="110"/>
        <v>0</v>
      </c>
      <c r="AY323" s="141">
        <f t="shared" si="108"/>
        <v>2</v>
      </c>
      <c r="AZ323" s="22" t="s">
        <v>184</v>
      </c>
    </row>
    <row r="324" spans="1:52">
      <c r="A324" s="141" t="s">
        <v>210</v>
      </c>
      <c r="B324" s="141">
        <f t="shared" ref="B324:Y332" si="114">IF(IFERROR(FIND($A$301,B27,1),0)=0,0,1)</f>
        <v>1</v>
      </c>
      <c r="C324" s="141">
        <f t="shared" si="114"/>
        <v>0</v>
      </c>
      <c r="D324" s="141">
        <f t="shared" si="114"/>
        <v>1</v>
      </c>
      <c r="E324" s="141">
        <f t="shared" si="114"/>
        <v>1</v>
      </c>
      <c r="F324" s="141">
        <f t="shared" si="114"/>
        <v>1</v>
      </c>
      <c r="G324" s="141">
        <f t="shared" si="114"/>
        <v>0</v>
      </c>
      <c r="H324" s="141">
        <f t="shared" si="114"/>
        <v>1</v>
      </c>
      <c r="I324" s="141">
        <f t="shared" si="114"/>
        <v>0</v>
      </c>
      <c r="J324" s="141">
        <f t="shared" si="114"/>
        <v>0</v>
      </c>
      <c r="K324" s="141">
        <f t="shared" si="114"/>
        <v>0</v>
      </c>
      <c r="L324" s="141">
        <f t="shared" si="114"/>
        <v>0</v>
      </c>
      <c r="M324" s="141">
        <f t="shared" si="114"/>
        <v>0</v>
      </c>
      <c r="N324" s="141">
        <f t="shared" si="114"/>
        <v>1</v>
      </c>
      <c r="O324" s="141">
        <f t="shared" si="114"/>
        <v>0</v>
      </c>
      <c r="P324" s="141">
        <f t="shared" si="114"/>
        <v>0</v>
      </c>
      <c r="Q324" s="141">
        <f t="shared" si="114"/>
        <v>1</v>
      </c>
      <c r="R324" s="141">
        <f t="shared" si="114"/>
        <v>0</v>
      </c>
      <c r="S324" s="141">
        <f t="shared" si="114"/>
        <v>0</v>
      </c>
      <c r="T324" s="141">
        <f t="shared" si="114"/>
        <v>1</v>
      </c>
      <c r="U324" s="141">
        <f t="shared" si="114"/>
        <v>0</v>
      </c>
      <c r="V324" s="141">
        <f t="shared" si="114"/>
        <v>0</v>
      </c>
      <c r="W324" s="141">
        <f t="shared" si="114"/>
        <v>0</v>
      </c>
      <c r="X324" s="141">
        <f t="shared" si="114"/>
        <v>1</v>
      </c>
      <c r="Y324" s="141">
        <f t="shared" si="114"/>
        <v>1</v>
      </c>
      <c r="AA324" s="141">
        <f t="shared" si="112"/>
        <v>1</v>
      </c>
      <c r="AB324" s="141">
        <f t="shared" si="112"/>
        <v>0</v>
      </c>
      <c r="AC324" s="141">
        <f t="shared" si="112"/>
        <v>1</v>
      </c>
      <c r="AD324" s="141">
        <f t="shared" si="112"/>
        <v>1</v>
      </c>
      <c r="AE324" s="141">
        <f t="shared" si="112"/>
        <v>1</v>
      </c>
      <c r="AF324" s="141">
        <f t="shared" si="112"/>
        <v>0</v>
      </c>
      <c r="AG324" s="141">
        <f t="shared" si="112"/>
        <v>1</v>
      </c>
      <c r="AH324" s="141">
        <f t="shared" si="112"/>
        <v>0</v>
      </c>
      <c r="AI324" s="141">
        <f t="shared" si="112"/>
        <v>0</v>
      </c>
      <c r="AJ324" s="141">
        <f t="shared" si="112"/>
        <v>0</v>
      </c>
      <c r="AK324" s="141">
        <f t="shared" si="112"/>
        <v>0</v>
      </c>
      <c r="AL324" s="141">
        <f t="shared" si="112"/>
        <v>0</v>
      </c>
      <c r="AM324" s="141">
        <f t="shared" si="112"/>
        <v>1</v>
      </c>
      <c r="AN324" s="141">
        <f t="shared" si="112"/>
        <v>0</v>
      </c>
      <c r="AO324" s="141">
        <f t="shared" si="112"/>
        <v>0</v>
      </c>
      <c r="AP324" s="141">
        <f t="shared" si="110"/>
        <v>1</v>
      </c>
      <c r="AQ324" s="141">
        <f t="shared" si="110"/>
        <v>0</v>
      </c>
      <c r="AR324" s="141">
        <f t="shared" si="110"/>
        <v>0</v>
      </c>
      <c r="AS324" s="141">
        <f t="shared" si="110"/>
        <v>1</v>
      </c>
      <c r="AT324" s="141">
        <f t="shared" si="110"/>
        <v>0</v>
      </c>
      <c r="AU324" s="141">
        <f t="shared" si="110"/>
        <v>0</v>
      </c>
      <c r="AV324" s="141">
        <f t="shared" si="110"/>
        <v>0</v>
      </c>
      <c r="AW324" s="141">
        <f t="shared" si="110"/>
        <v>0.33333333333333331</v>
      </c>
      <c r="AX324" s="141">
        <f t="shared" si="110"/>
        <v>1</v>
      </c>
      <c r="AY324" s="141">
        <f t="shared" si="108"/>
        <v>9.3333333333333339</v>
      </c>
      <c r="AZ324" s="22" t="s">
        <v>184</v>
      </c>
    </row>
    <row r="325" spans="1:52">
      <c r="A325" s="141" t="s">
        <v>211</v>
      </c>
      <c r="B325" s="141">
        <f t="shared" si="114"/>
        <v>0</v>
      </c>
      <c r="C325" s="141">
        <f t="shared" si="114"/>
        <v>1</v>
      </c>
      <c r="D325" s="141">
        <f t="shared" si="114"/>
        <v>0</v>
      </c>
      <c r="E325" s="141">
        <f t="shared" si="114"/>
        <v>0</v>
      </c>
      <c r="F325" s="141">
        <f t="shared" si="114"/>
        <v>1</v>
      </c>
      <c r="G325" s="141">
        <f t="shared" si="114"/>
        <v>1</v>
      </c>
      <c r="H325" s="141">
        <f t="shared" si="114"/>
        <v>0</v>
      </c>
      <c r="I325" s="141">
        <f t="shared" si="114"/>
        <v>0</v>
      </c>
      <c r="J325" s="141">
        <f t="shared" si="114"/>
        <v>0</v>
      </c>
      <c r="K325" s="141">
        <f t="shared" si="114"/>
        <v>0</v>
      </c>
      <c r="L325" s="141">
        <f t="shared" si="114"/>
        <v>0</v>
      </c>
      <c r="M325" s="141">
        <f t="shared" si="114"/>
        <v>0</v>
      </c>
      <c r="N325" s="141">
        <f t="shared" si="114"/>
        <v>0</v>
      </c>
      <c r="O325" s="141">
        <f t="shared" si="114"/>
        <v>1</v>
      </c>
      <c r="P325" s="141">
        <f t="shared" si="114"/>
        <v>0</v>
      </c>
      <c r="Q325" s="141">
        <f t="shared" si="114"/>
        <v>1</v>
      </c>
      <c r="R325" s="141">
        <f t="shared" si="114"/>
        <v>0</v>
      </c>
      <c r="S325" s="141">
        <f t="shared" si="114"/>
        <v>1</v>
      </c>
      <c r="T325" s="141">
        <f t="shared" si="114"/>
        <v>0</v>
      </c>
      <c r="U325" s="141">
        <f t="shared" si="114"/>
        <v>0</v>
      </c>
      <c r="V325" s="141">
        <f t="shared" si="114"/>
        <v>0</v>
      </c>
      <c r="W325" s="141">
        <f t="shared" si="114"/>
        <v>0</v>
      </c>
      <c r="X325" s="141">
        <f t="shared" si="114"/>
        <v>0</v>
      </c>
      <c r="Y325" s="141">
        <f t="shared" si="114"/>
        <v>0</v>
      </c>
      <c r="AA325" s="141">
        <f t="shared" si="112"/>
        <v>0</v>
      </c>
      <c r="AB325" s="141">
        <f t="shared" si="112"/>
        <v>1</v>
      </c>
      <c r="AC325" s="141">
        <f t="shared" si="112"/>
        <v>0</v>
      </c>
      <c r="AD325" s="141">
        <f t="shared" si="112"/>
        <v>0</v>
      </c>
      <c r="AE325" s="141">
        <f t="shared" si="112"/>
        <v>1</v>
      </c>
      <c r="AF325" s="141">
        <f t="shared" si="112"/>
        <v>1</v>
      </c>
      <c r="AG325" s="141">
        <f t="shared" si="112"/>
        <v>0</v>
      </c>
      <c r="AH325" s="141">
        <f t="shared" si="112"/>
        <v>0</v>
      </c>
      <c r="AI325" s="141">
        <f t="shared" si="112"/>
        <v>0</v>
      </c>
      <c r="AJ325" s="141">
        <f t="shared" si="112"/>
        <v>0</v>
      </c>
      <c r="AK325" s="141">
        <f t="shared" si="112"/>
        <v>0</v>
      </c>
      <c r="AL325" s="141">
        <f t="shared" si="112"/>
        <v>0</v>
      </c>
      <c r="AM325" s="141">
        <f t="shared" si="112"/>
        <v>0</v>
      </c>
      <c r="AN325" s="141">
        <f t="shared" si="112"/>
        <v>1</v>
      </c>
      <c r="AO325" s="141">
        <f t="shared" si="112"/>
        <v>0</v>
      </c>
      <c r="AP325" s="141">
        <f t="shared" si="110"/>
        <v>1</v>
      </c>
      <c r="AQ325" s="141">
        <f t="shared" si="110"/>
        <v>0</v>
      </c>
      <c r="AR325" s="141">
        <f t="shared" si="110"/>
        <v>1</v>
      </c>
      <c r="AS325" s="141">
        <f t="shared" si="110"/>
        <v>0</v>
      </c>
      <c r="AT325" s="141">
        <f t="shared" si="110"/>
        <v>0</v>
      </c>
      <c r="AU325" s="141">
        <f t="shared" si="110"/>
        <v>0</v>
      </c>
      <c r="AV325" s="141">
        <f t="shared" si="110"/>
        <v>0</v>
      </c>
      <c r="AW325" s="141">
        <f t="shared" si="110"/>
        <v>0</v>
      </c>
      <c r="AX325" s="141">
        <f t="shared" si="110"/>
        <v>0</v>
      </c>
      <c r="AY325" s="141">
        <f t="shared" si="108"/>
        <v>6</v>
      </c>
      <c r="AZ325" s="22" t="s">
        <v>184</v>
      </c>
    </row>
    <row r="326" spans="1:52">
      <c r="A326" s="141" t="s">
        <v>212</v>
      </c>
      <c r="B326" s="141">
        <f t="shared" si="114"/>
        <v>0</v>
      </c>
      <c r="C326" s="141">
        <f t="shared" si="114"/>
        <v>0</v>
      </c>
      <c r="D326" s="141">
        <f t="shared" si="114"/>
        <v>0</v>
      </c>
      <c r="E326" s="141">
        <f t="shared" si="114"/>
        <v>0</v>
      </c>
      <c r="F326" s="141">
        <f t="shared" si="114"/>
        <v>0</v>
      </c>
      <c r="G326" s="141">
        <f t="shared" si="114"/>
        <v>0</v>
      </c>
      <c r="H326" s="141">
        <f t="shared" si="114"/>
        <v>0</v>
      </c>
      <c r="I326" s="141">
        <f t="shared" si="114"/>
        <v>0</v>
      </c>
      <c r="J326" s="141">
        <f t="shared" si="114"/>
        <v>0</v>
      </c>
      <c r="K326" s="141">
        <f t="shared" si="114"/>
        <v>0</v>
      </c>
      <c r="L326" s="141">
        <f t="shared" si="114"/>
        <v>0</v>
      </c>
      <c r="M326" s="141">
        <f t="shared" si="114"/>
        <v>0</v>
      </c>
      <c r="N326" s="141">
        <f t="shared" si="114"/>
        <v>0</v>
      </c>
      <c r="O326" s="141">
        <f t="shared" si="114"/>
        <v>0</v>
      </c>
      <c r="P326" s="141">
        <f t="shared" si="114"/>
        <v>0</v>
      </c>
      <c r="Q326" s="141">
        <f t="shared" si="114"/>
        <v>0</v>
      </c>
      <c r="R326" s="141">
        <f t="shared" si="114"/>
        <v>0</v>
      </c>
      <c r="S326" s="141">
        <f t="shared" si="114"/>
        <v>0</v>
      </c>
      <c r="T326" s="141">
        <f t="shared" si="114"/>
        <v>0</v>
      </c>
      <c r="U326" s="141">
        <f t="shared" si="114"/>
        <v>0</v>
      </c>
      <c r="V326" s="141">
        <f t="shared" si="114"/>
        <v>0</v>
      </c>
      <c r="W326" s="141">
        <f t="shared" si="114"/>
        <v>0</v>
      </c>
      <c r="X326" s="141">
        <f t="shared" si="114"/>
        <v>0</v>
      </c>
      <c r="Y326" s="141">
        <f t="shared" si="114"/>
        <v>1</v>
      </c>
      <c r="AA326" s="141">
        <f t="shared" si="112"/>
        <v>0</v>
      </c>
      <c r="AB326" s="141">
        <f t="shared" si="112"/>
        <v>0</v>
      </c>
      <c r="AC326" s="141">
        <f t="shared" si="112"/>
        <v>0</v>
      </c>
      <c r="AD326" s="141">
        <f t="shared" si="112"/>
        <v>0</v>
      </c>
      <c r="AE326" s="141">
        <f t="shared" si="112"/>
        <v>0</v>
      </c>
      <c r="AF326" s="141">
        <f t="shared" si="112"/>
        <v>0</v>
      </c>
      <c r="AG326" s="141">
        <f t="shared" si="112"/>
        <v>0</v>
      </c>
      <c r="AH326" s="141">
        <f t="shared" si="112"/>
        <v>0</v>
      </c>
      <c r="AI326" s="141">
        <f t="shared" si="112"/>
        <v>0</v>
      </c>
      <c r="AJ326" s="141">
        <f t="shared" si="112"/>
        <v>0</v>
      </c>
      <c r="AK326" s="141">
        <f t="shared" si="112"/>
        <v>0</v>
      </c>
      <c r="AL326" s="141">
        <f t="shared" si="112"/>
        <v>0</v>
      </c>
      <c r="AM326" s="141">
        <f t="shared" si="112"/>
        <v>0</v>
      </c>
      <c r="AN326" s="141">
        <f t="shared" si="112"/>
        <v>0</v>
      </c>
      <c r="AO326" s="141">
        <f t="shared" si="112"/>
        <v>0</v>
      </c>
      <c r="AP326" s="141">
        <f t="shared" si="110"/>
        <v>0</v>
      </c>
      <c r="AQ326" s="141">
        <f t="shared" si="110"/>
        <v>0</v>
      </c>
      <c r="AR326" s="141">
        <f t="shared" si="110"/>
        <v>0</v>
      </c>
      <c r="AS326" s="141">
        <f t="shared" si="110"/>
        <v>0</v>
      </c>
      <c r="AT326" s="141">
        <f t="shared" si="110"/>
        <v>0</v>
      </c>
      <c r="AU326" s="141">
        <f t="shared" si="110"/>
        <v>0</v>
      </c>
      <c r="AV326" s="141">
        <f t="shared" si="110"/>
        <v>0</v>
      </c>
      <c r="AW326" s="141">
        <f t="shared" si="110"/>
        <v>0</v>
      </c>
      <c r="AX326" s="141">
        <f t="shared" si="110"/>
        <v>0.33333333333333331</v>
      </c>
      <c r="AY326" s="141">
        <f t="shared" si="108"/>
        <v>0.33333333333333331</v>
      </c>
      <c r="AZ326" s="22" t="s">
        <v>184</v>
      </c>
    </row>
    <row r="327" spans="1:52">
      <c r="A327" s="141" t="s">
        <v>213</v>
      </c>
      <c r="B327" s="141">
        <f t="shared" si="114"/>
        <v>0</v>
      </c>
      <c r="C327" s="141">
        <f t="shared" si="114"/>
        <v>1</v>
      </c>
      <c r="D327" s="141">
        <f t="shared" si="114"/>
        <v>0</v>
      </c>
      <c r="E327" s="141">
        <f t="shared" si="114"/>
        <v>0</v>
      </c>
      <c r="F327" s="141">
        <f t="shared" si="114"/>
        <v>0</v>
      </c>
      <c r="G327" s="141">
        <f t="shared" si="114"/>
        <v>0</v>
      </c>
      <c r="H327" s="141">
        <f t="shared" si="114"/>
        <v>1</v>
      </c>
      <c r="I327" s="141">
        <f t="shared" si="114"/>
        <v>1</v>
      </c>
      <c r="J327" s="141">
        <f t="shared" si="114"/>
        <v>0</v>
      </c>
      <c r="K327" s="141">
        <f t="shared" si="114"/>
        <v>0</v>
      </c>
      <c r="L327" s="141">
        <f t="shared" si="114"/>
        <v>0</v>
      </c>
      <c r="M327" s="141">
        <f t="shared" si="114"/>
        <v>1</v>
      </c>
      <c r="N327" s="141">
        <f t="shared" si="114"/>
        <v>1</v>
      </c>
      <c r="O327" s="141">
        <f t="shared" si="114"/>
        <v>0</v>
      </c>
      <c r="P327" s="141">
        <f t="shared" si="114"/>
        <v>0</v>
      </c>
      <c r="Q327" s="141">
        <f t="shared" si="114"/>
        <v>0</v>
      </c>
      <c r="R327" s="141">
        <f t="shared" si="114"/>
        <v>0</v>
      </c>
      <c r="S327" s="141">
        <f t="shared" si="114"/>
        <v>0</v>
      </c>
      <c r="T327" s="141">
        <f t="shared" si="114"/>
        <v>0</v>
      </c>
      <c r="U327" s="141">
        <f t="shared" si="114"/>
        <v>0</v>
      </c>
      <c r="V327" s="141">
        <f t="shared" si="114"/>
        <v>0</v>
      </c>
      <c r="W327" s="141">
        <f t="shared" si="114"/>
        <v>0</v>
      </c>
      <c r="X327" s="141">
        <f t="shared" si="114"/>
        <v>0</v>
      </c>
      <c r="Y327" s="141">
        <f t="shared" si="114"/>
        <v>1</v>
      </c>
      <c r="AA327" s="141">
        <f t="shared" si="112"/>
        <v>0</v>
      </c>
      <c r="AB327" s="141">
        <f t="shared" si="112"/>
        <v>1</v>
      </c>
      <c r="AC327" s="141">
        <f t="shared" si="112"/>
        <v>0</v>
      </c>
      <c r="AD327" s="141">
        <f t="shared" si="112"/>
        <v>0</v>
      </c>
      <c r="AE327" s="141">
        <f t="shared" si="112"/>
        <v>0</v>
      </c>
      <c r="AF327" s="141">
        <f t="shared" si="112"/>
        <v>0</v>
      </c>
      <c r="AG327" s="141">
        <f t="shared" si="112"/>
        <v>1</v>
      </c>
      <c r="AH327" s="141">
        <f t="shared" si="112"/>
        <v>1</v>
      </c>
      <c r="AI327" s="141">
        <f t="shared" si="112"/>
        <v>0</v>
      </c>
      <c r="AJ327" s="141">
        <f t="shared" si="112"/>
        <v>0</v>
      </c>
      <c r="AK327" s="141">
        <f t="shared" si="112"/>
        <v>0</v>
      </c>
      <c r="AL327" s="141">
        <f t="shared" si="112"/>
        <v>1</v>
      </c>
      <c r="AM327" s="141">
        <f t="shared" si="112"/>
        <v>1</v>
      </c>
      <c r="AN327" s="141">
        <f t="shared" si="112"/>
        <v>0</v>
      </c>
      <c r="AO327" s="141">
        <f t="shared" si="112"/>
        <v>0</v>
      </c>
      <c r="AP327" s="141">
        <f t="shared" si="110"/>
        <v>0</v>
      </c>
      <c r="AQ327" s="141">
        <f t="shared" si="110"/>
        <v>0</v>
      </c>
      <c r="AR327" s="141">
        <f t="shared" si="110"/>
        <v>0</v>
      </c>
      <c r="AS327" s="141">
        <f t="shared" si="110"/>
        <v>0</v>
      </c>
      <c r="AT327" s="141">
        <f t="shared" si="110"/>
        <v>0</v>
      </c>
      <c r="AU327" s="141">
        <f t="shared" si="110"/>
        <v>0</v>
      </c>
      <c r="AV327" s="141">
        <f t="shared" si="110"/>
        <v>0</v>
      </c>
      <c r="AW327" s="141">
        <f t="shared" si="110"/>
        <v>0</v>
      </c>
      <c r="AX327" s="141">
        <f t="shared" si="110"/>
        <v>1</v>
      </c>
      <c r="AY327" s="141">
        <f t="shared" si="108"/>
        <v>6</v>
      </c>
      <c r="AZ327" s="22" t="s">
        <v>184</v>
      </c>
    </row>
    <row r="328" spans="1:52">
      <c r="A328" s="141" t="s">
        <v>214</v>
      </c>
      <c r="B328" s="141">
        <f t="shared" si="114"/>
        <v>0</v>
      </c>
      <c r="C328" s="141">
        <f t="shared" si="114"/>
        <v>0</v>
      </c>
      <c r="D328" s="141">
        <f t="shared" si="114"/>
        <v>0</v>
      </c>
      <c r="E328" s="141">
        <f t="shared" si="114"/>
        <v>0</v>
      </c>
      <c r="F328" s="141">
        <f t="shared" si="114"/>
        <v>0</v>
      </c>
      <c r="G328" s="141">
        <f t="shared" si="114"/>
        <v>0</v>
      </c>
      <c r="H328" s="141">
        <f t="shared" si="114"/>
        <v>0</v>
      </c>
      <c r="I328" s="141">
        <f t="shared" si="114"/>
        <v>0</v>
      </c>
      <c r="J328" s="141">
        <f t="shared" si="114"/>
        <v>0</v>
      </c>
      <c r="K328" s="141">
        <f t="shared" si="114"/>
        <v>0</v>
      </c>
      <c r="L328" s="141">
        <f t="shared" si="114"/>
        <v>0</v>
      </c>
      <c r="M328" s="141">
        <f t="shared" si="114"/>
        <v>0</v>
      </c>
      <c r="N328" s="141">
        <f t="shared" si="114"/>
        <v>0</v>
      </c>
      <c r="O328" s="141">
        <f t="shared" si="114"/>
        <v>0</v>
      </c>
      <c r="P328" s="141">
        <f t="shared" si="114"/>
        <v>0</v>
      </c>
      <c r="Q328" s="141">
        <f t="shared" si="114"/>
        <v>0</v>
      </c>
      <c r="R328" s="141">
        <f t="shared" si="114"/>
        <v>0</v>
      </c>
      <c r="S328" s="141">
        <f t="shared" si="114"/>
        <v>0</v>
      </c>
      <c r="T328" s="141">
        <f t="shared" si="114"/>
        <v>0</v>
      </c>
      <c r="U328" s="141">
        <f t="shared" si="114"/>
        <v>0</v>
      </c>
      <c r="V328" s="141">
        <f t="shared" si="114"/>
        <v>0</v>
      </c>
      <c r="W328" s="141">
        <f t="shared" si="114"/>
        <v>0</v>
      </c>
      <c r="X328" s="141">
        <f t="shared" si="114"/>
        <v>0</v>
      </c>
      <c r="Y328" s="141">
        <f t="shared" si="114"/>
        <v>0</v>
      </c>
      <c r="AA328" s="141">
        <f t="shared" si="112"/>
        <v>0</v>
      </c>
      <c r="AB328" s="141">
        <f t="shared" si="112"/>
        <v>0</v>
      </c>
      <c r="AC328" s="141">
        <f t="shared" si="112"/>
        <v>0</v>
      </c>
      <c r="AD328" s="141">
        <f t="shared" si="112"/>
        <v>0</v>
      </c>
      <c r="AE328" s="141">
        <f t="shared" si="112"/>
        <v>0</v>
      </c>
      <c r="AF328" s="141">
        <f t="shared" si="112"/>
        <v>0</v>
      </c>
      <c r="AG328" s="141">
        <f t="shared" si="112"/>
        <v>0</v>
      </c>
      <c r="AH328" s="141">
        <f t="shared" si="112"/>
        <v>0</v>
      </c>
      <c r="AI328" s="141">
        <f t="shared" si="112"/>
        <v>0</v>
      </c>
      <c r="AJ328" s="141">
        <f t="shared" si="112"/>
        <v>0</v>
      </c>
      <c r="AK328" s="141">
        <f t="shared" si="112"/>
        <v>0</v>
      </c>
      <c r="AL328" s="141">
        <f t="shared" si="112"/>
        <v>0</v>
      </c>
      <c r="AM328" s="141">
        <f t="shared" si="112"/>
        <v>0</v>
      </c>
      <c r="AN328" s="141">
        <f t="shared" si="112"/>
        <v>0</v>
      </c>
      <c r="AO328" s="141">
        <f t="shared" si="112"/>
        <v>0</v>
      </c>
      <c r="AP328" s="141">
        <f t="shared" si="112"/>
        <v>0</v>
      </c>
      <c r="AQ328" s="141">
        <f t="shared" ref="AQ328:AX332" si="115">IF(R328=0,0,R328/AQ31)</f>
        <v>0</v>
      </c>
      <c r="AR328" s="141">
        <f t="shared" si="115"/>
        <v>0</v>
      </c>
      <c r="AS328" s="141">
        <f t="shared" si="115"/>
        <v>0</v>
      </c>
      <c r="AT328" s="141">
        <f t="shared" si="115"/>
        <v>0</v>
      </c>
      <c r="AU328" s="141">
        <f t="shared" si="115"/>
        <v>0</v>
      </c>
      <c r="AV328" s="141">
        <f t="shared" si="115"/>
        <v>0</v>
      </c>
      <c r="AW328" s="141">
        <f t="shared" si="115"/>
        <v>0</v>
      </c>
      <c r="AX328" s="141">
        <f t="shared" si="115"/>
        <v>0</v>
      </c>
      <c r="AY328" s="141">
        <f t="shared" si="108"/>
        <v>0</v>
      </c>
      <c r="AZ328" s="22" t="s">
        <v>184</v>
      </c>
    </row>
    <row r="329" spans="1:52">
      <c r="A329" s="141" t="s">
        <v>215</v>
      </c>
      <c r="B329" s="141">
        <f t="shared" si="114"/>
        <v>0</v>
      </c>
      <c r="C329" s="141">
        <f t="shared" si="114"/>
        <v>0</v>
      </c>
      <c r="D329" s="141">
        <f t="shared" si="114"/>
        <v>0</v>
      </c>
      <c r="E329" s="141">
        <f t="shared" si="114"/>
        <v>1</v>
      </c>
      <c r="F329" s="141">
        <f t="shared" si="114"/>
        <v>1</v>
      </c>
      <c r="G329" s="141">
        <f t="shared" si="114"/>
        <v>0</v>
      </c>
      <c r="H329" s="141">
        <f t="shared" si="114"/>
        <v>0</v>
      </c>
      <c r="I329" s="141">
        <f t="shared" si="114"/>
        <v>0</v>
      </c>
      <c r="J329" s="141">
        <f t="shared" si="114"/>
        <v>0</v>
      </c>
      <c r="K329" s="141">
        <f t="shared" si="114"/>
        <v>0</v>
      </c>
      <c r="L329" s="141">
        <f t="shared" si="114"/>
        <v>1</v>
      </c>
      <c r="M329" s="141">
        <f t="shared" si="114"/>
        <v>0</v>
      </c>
      <c r="N329" s="141">
        <f t="shared" si="114"/>
        <v>1</v>
      </c>
      <c r="O329" s="141">
        <f t="shared" si="114"/>
        <v>1</v>
      </c>
      <c r="P329" s="141">
        <f t="shared" si="114"/>
        <v>1</v>
      </c>
      <c r="Q329" s="141">
        <f t="shared" si="114"/>
        <v>1</v>
      </c>
      <c r="R329" s="141">
        <f t="shared" si="114"/>
        <v>1</v>
      </c>
      <c r="S329" s="141">
        <f t="shared" si="114"/>
        <v>1</v>
      </c>
      <c r="T329" s="141">
        <f t="shared" si="114"/>
        <v>0</v>
      </c>
      <c r="U329" s="141">
        <f t="shared" si="114"/>
        <v>0</v>
      </c>
      <c r="V329" s="141">
        <f t="shared" si="114"/>
        <v>0</v>
      </c>
      <c r="W329" s="141">
        <f t="shared" si="114"/>
        <v>0</v>
      </c>
      <c r="X329" s="141">
        <f t="shared" si="114"/>
        <v>1</v>
      </c>
      <c r="Y329" s="141">
        <f t="shared" si="114"/>
        <v>0</v>
      </c>
      <c r="AA329" s="141">
        <f t="shared" ref="AA329:AP332" si="116">IF(B329=0,0,B329/AA32)</f>
        <v>0</v>
      </c>
      <c r="AB329" s="141">
        <f t="shared" si="116"/>
        <v>0</v>
      </c>
      <c r="AC329" s="141">
        <f t="shared" si="116"/>
        <v>0</v>
      </c>
      <c r="AD329" s="141">
        <f t="shared" si="116"/>
        <v>1</v>
      </c>
      <c r="AE329" s="141">
        <f t="shared" si="116"/>
        <v>1</v>
      </c>
      <c r="AF329" s="141">
        <f t="shared" si="116"/>
        <v>0</v>
      </c>
      <c r="AG329" s="141">
        <f t="shared" si="116"/>
        <v>0</v>
      </c>
      <c r="AH329" s="141">
        <f t="shared" si="116"/>
        <v>0</v>
      </c>
      <c r="AI329" s="141">
        <f t="shared" si="116"/>
        <v>0</v>
      </c>
      <c r="AJ329" s="141">
        <f t="shared" si="116"/>
        <v>0</v>
      </c>
      <c r="AK329" s="141">
        <f t="shared" si="116"/>
        <v>1</v>
      </c>
      <c r="AL329" s="141">
        <f t="shared" si="116"/>
        <v>0</v>
      </c>
      <c r="AM329" s="141">
        <f t="shared" si="116"/>
        <v>0.5</v>
      </c>
      <c r="AN329" s="141">
        <f t="shared" si="116"/>
        <v>1</v>
      </c>
      <c r="AO329" s="141">
        <f t="shared" si="116"/>
        <v>1</v>
      </c>
      <c r="AP329" s="141">
        <f t="shared" si="116"/>
        <v>0.5</v>
      </c>
      <c r="AQ329" s="141">
        <f t="shared" si="115"/>
        <v>0.5</v>
      </c>
      <c r="AR329" s="141">
        <f t="shared" si="115"/>
        <v>1</v>
      </c>
      <c r="AS329" s="141">
        <f t="shared" si="115"/>
        <v>0</v>
      </c>
      <c r="AT329" s="141">
        <f t="shared" si="115"/>
        <v>0</v>
      </c>
      <c r="AU329" s="141">
        <f t="shared" si="115"/>
        <v>0</v>
      </c>
      <c r="AV329" s="141">
        <f t="shared" si="115"/>
        <v>0</v>
      </c>
      <c r="AW329" s="141">
        <f t="shared" si="115"/>
        <v>1</v>
      </c>
      <c r="AX329" s="141">
        <f t="shared" si="115"/>
        <v>0</v>
      </c>
      <c r="AY329" s="141">
        <f t="shared" si="108"/>
        <v>8.5</v>
      </c>
      <c r="AZ329" s="22" t="s">
        <v>184</v>
      </c>
    </row>
    <row r="330" spans="1:52">
      <c r="A330" s="141" t="s">
        <v>216</v>
      </c>
      <c r="B330" s="141">
        <f t="shared" si="114"/>
        <v>1</v>
      </c>
      <c r="C330" s="141">
        <f t="shared" si="114"/>
        <v>1</v>
      </c>
      <c r="D330" s="141">
        <f t="shared" si="114"/>
        <v>1</v>
      </c>
      <c r="E330" s="141">
        <f t="shared" si="114"/>
        <v>0</v>
      </c>
      <c r="F330" s="141">
        <f t="shared" si="114"/>
        <v>1</v>
      </c>
      <c r="G330" s="141">
        <f t="shared" si="114"/>
        <v>1</v>
      </c>
      <c r="H330" s="141">
        <f t="shared" si="114"/>
        <v>0</v>
      </c>
      <c r="I330" s="141">
        <f t="shared" si="114"/>
        <v>0</v>
      </c>
      <c r="J330" s="141">
        <f t="shared" si="114"/>
        <v>0</v>
      </c>
      <c r="K330" s="141">
        <f t="shared" si="114"/>
        <v>0</v>
      </c>
      <c r="L330" s="141">
        <f t="shared" si="114"/>
        <v>0</v>
      </c>
      <c r="M330" s="141">
        <f t="shared" si="114"/>
        <v>0</v>
      </c>
      <c r="N330" s="141">
        <f t="shared" si="114"/>
        <v>0</v>
      </c>
      <c r="O330" s="141">
        <f t="shared" si="114"/>
        <v>0</v>
      </c>
      <c r="P330" s="141">
        <f t="shared" si="114"/>
        <v>1</v>
      </c>
      <c r="Q330" s="141">
        <f t="shared" si="114"/>
        <v>0</v>
      </c>
      <c r="R330" s="141">
        <f t="shared" si="114"/>
        <v>0</v>
      </c>
      <c r="S330" s="141">
        <f t="shared" si="114"/>
        <v>0</v>
      </c>
      <c r="T330" s="141">
        <f t="shared" si="114"/>
        <v>0</v>
      </c>
      <c r="U330" s="141">
        <f t="shared" si="114"/>
        <v>0</v>
      </c>
      <c r="V330" s="141">
        <f t="shared" si="114"/>
        <v>1</v>
      </c>
      <c r="W330" s="141">
        <f t="shared" si="114"/>
        <v>0</v>
      </c>
      <c r="X330" s="141">
        <f t="shared" si="114"/>
        <v>0</v>
      </c>
      <c r="Y330" s="141">
        <f t="shared" si="114"/>
        <v>0</v>
      </c>
      <c r="AA330" s="141">
        <f t="shared" si="116"/>
        <v>1</v>
      </c>
      <c r="AB330" s="141">
        <f t="shared" si="116"/>
        <v>1</v>
      </c>
      <c r="AC330" s="141">
        <f t="shared" si="116"/>
        <v>1</v>
      </c>
      <c r="AD330" s="141">
        <f t="shared" si="116"/>
        <v>0</v>
      </c>
      <c r="AE330" s="141">
        <f t="shared" si="116"/>
        <v>1</v>
      </c>
      <c r="AF330" s="141">
        <f t="shared" si="116"/>
        <v>1</v>
      </c>
      <c r="AG330" s="141">
        <f t="shared" si="116"/>
        <v>0</v>
      </c>
      <c r="AH330" s="141">
        <f t="shared" si="116"/>
        <v>0</v>
      </c>
      <c r="AI330" s="141">
        <f t="shared" si="116"/>
        <v>0</v>
      </c>
      <c r="AJ330" s="141">
        <f t="shared" si="116"/>
        <v>0</v>
      </c>
      <c r="AK330" s="141">
        <f t="shared" si="116"/>
        <v>0</v>
      </c>
      <c r="AL330" s="141">
        <f t="shared" si="116"/>
        <v>0</v>
      </c>
      <c r="AM330" s="141">
        <f t="shared" si="116"/>
        <v>0</v>
      </c>
      <c r="AN330" s="141">
        <f t="shared" si="116"/>
        <v>0</v>
      </c>
      <c r="AO330" s="141">
        <f t="shared" si="116"/>
        <v>1</v>
      </c>
      <c r="AP330" s="141">
        <f t="shared" si="116"/>
        <v>0</v>
      </c>
      <c r="AQ330" s="141">
        <f t="shared" si="115"/>
        <v>0</v>
      </c>
      <c r="AR330" s="141">
        <f t="shared" si="115"/>
        <v>0</v>
      </c>
      <c r="AS330" s="141">
        <f t="shared" si="115"/>
        <v>0</v>
      </c>
      <c r="AT330" s="141">
        <f t="shared" si="115"/>
        <v>0</v>
      </c>
      <c r="AU330" s="141">
        <f t="shared" si="115"/>
        <v>1</v>
      </c>
      <c r="AV330" s="141">
        <f t="shared" si="115"/>
        <v>0</v>
      </c>
      <c r="AW330" s="141">
        <f t="shared" si="115"/>
        <v>0</v>
      </c>
      <c r="AX330" s="141">
        <f t="shared" si="115"/>
        <v>0</v>
      </c>
      <c r="AY330" s="141">
        <f t="shared" si="108"/>
        <v>7</v>
      </c>
      <c r="AZ330" s="22" t="s">
        <v>184</v>
      </c>
    </row>
    <row r="331" spans="1:52">
      <c r="A331" s="141" t="s">
        <v>217</v>
      </c>
      <c r="B331" s="141">
        <f t="shared" si="114"/>
        <v>0</v>
      </c>
      <c r="C331" s="141">
        <f t="shared" si="114"/>
        <v>0</v>
      </c>
      <c r="D331" s="141">
        <f t="shared" si="114"/>
        <v>0</v>
      </c>
      <c r="E331" s="141">
        <f t="shared" si="114"/>
        <v>1</v>
      </c>
      <c r="F331" s="141">
        <f t="shared" si="114"/>
        <v>0</v>
      </c>
      <c r="G331" s="141">
        <f t="shared" si="114"/>
        <v>0</v>
      </c>
      <c r="H331" s="141">
        <f t="shared" si="114"/>
        <v>0</v>
      </c>
      <c r="I331" s="141">
        <f t="shared" si="114"/>
        <v>0</v>
      </c>
      <c r="J331" s="141">
        <f t="shared" si="114"/>
        <v>0</v>
      </c>
      <c r="K331" s="141">
        <f t="shared" si="114"/>
        <v>0</v>
      </c>
      <c r="L331" s="141">
        <f t="shared" si="114"/>
        <v>0</v>
      </c>
      <c r="M331" s="141">
        <f t="shared" si="114"/>
        <v>0</v>
      </c>
      <c r="N331" s="141">
        <f t="shared" si="114"/>
        <v>1</v>
      </c>
      <c r="O331" s="141">
        <f t="shared" si="114"/>
        <v>0</v>
      </c>
      <c r="P331" s="141">
        <f t="shared" si="114"/>
        <v>0</v>
      </c>
      <c r="Q331" s="141">
        <f t="shared" si="114"/>
        <v>0</v>
      </c>
      <c r="R331" s="141">
        <f t="shared" si="114"/>
        <v>1</v>
      </c>
      <c r="S331" s="141">
        <f t="shared" si="114"/>
        <v>1</v>
      </c>
      <c r="T331" s="141">
        <f t="shared" si="114"/>
        <v>0</v>
      </c>
      <c r="U331" s="141">
        <f t="shared" si="114"/>
        <v>0</v>
      </c>
      <c r="V331" s="141">
        <f t="shared" si="114"/>
        <v>0</v>
      </c>
      <c r="W331" s="141">
        <f t="shared" si="114"/>
        <v>0</v>
      </c>
      <c r="X331" s="141">
        <f t="shared" si="114"/>
        <v>1</v>
      </c>
      <c r="Y331" s="141">
        <f t="shared" si="114"/>
        <v>0</v>
      </c>
      <c r="AA331" s="141">
        <f t="shared" si="116"/>
        <v>0</v>
      </c>
      <c r="AB331" s="141">
        <f t="shared" si="116"/>
        <v>0</v>
      </c>
      <c r="AC331" s="141">
        <f t="shared" si="116"/>
        <v>0</v>
      </c>
      <c r="AD331" s="141">
        <f t="shared" si="116"/>
        <v>0.5</v>
      </c>
      <c r="AE331" s="141">
        <f t="shared" si="116"/>
        <v>0</v>
      </c>
      <c r="AF331" s="141">
        <f t="shared" si="116"/>
        <v>0</v>
      </c>
      <c r="AG331" s="141">
        <f t="shared" si="116"/>
        <v>0</v>
      </c>
      <c r="AH331" s="141">
        <f t="shared" si="116"/>
        <v>0</v>
      </c>
      <c r="AI331" s="141">
        <f t="shared" si="116"/>
        <v>0</v>
      </c>
      <c r="AJ331" s="141">
        <f t="shared" si="116"/>
        <v>0</v>
      </c>
      <c r="AK331" s="141">
        <f t="shared" si="116"/>
        <v>0</v>
      </c>
      <c r="AL331" s="141">
        <f t="shared" si="116"/>
        <v>0</v>
      </c>
      <c r="AM331" s="141">
        <f t="shared" si="116"/>
        <v>1</v>
      </c>
      <c r="AN331" s="141">
        <f t="shared" si="116"/>
        <v>0</v>
      </c>
      <c r="AO331" s="141">
        <f t="shared" si="116"/>
        <v>0</v>
      </c>
      <c r="AP331" s="141">
        <f t="shared" si="116"/>
        <v>0</v>
      </c>
      <c r="AQ331" s="141">
        <f t="shared" si="115"/>
        <v>1</v>
      </c>
      <c r="AR331" s="141">
        <f t="shared" si="115"/>
        <v>1</v>
      </c>
      <c r="AS331" s="141">
        <f t="shared" si="115"/>
        <v>0</v>
      </c>
      <c r="AT331" s="141">
        <f t="shared" si="115"/>
        <v>0</v>
      </c>
      <c r="AU331" s="141">
        <f t="shared" si="115"/>
        <v>0</v>
      </c>
      <c r="AV331" s="141">
        <f t="shared" si="115"/>
        <v>0</v>
      </c>
      <c r="AW331" s="141">
        <f t="shared" si="115"/>
        <v>1</v>
      </c>
      <c r="AX331" s="141">
        <f t="shared" si="115"/>
        <v>0</v>
      </c>
      <c r="AY331" s="141">
        <f t="shared" si="108"/>
        <v>4.5</v>
      </c>
      <c r="AZ331" s="22" t="s">
        <v>184</v>
      </c>
    </row>
    <row r="332" spans="1:52">
      <c r="A332" s="141" t="s">
        <v>218</v>
      </c>
      <c r="B332" s="141">
        <f t="shared" si="114"/>
        <v>0</v>
      </c>
      <c r="C332" s="141">
        <f t="shared" si="114"/>
        <v>0</v>
      </c>
      <c r="D332" s="141">
        <f t="shared" si="114"/>
        <v>0</v>
      </c>
      <c r="E332" s="141">
        <f t="shared" si="114"/>
        <v>0</v>
      </c>
      <c r="F332" s="141">
        <f t="shared" si="114"/>
        <v>0</v>
      </c>
      <c r="G332" s="141">
        <f t="shared" si="114"/>
        <v>0</v>
      </c>
      <c r="H332" s="141">
        <f t="shared" si="114"/>
        <v>0</v>
      </c>
      <c r="I332" s="141">
        <f t="shared" si="114"/>
        <v>0</v>
      </c>
      <c r="J332" s="141">
        <f t="shared" si="114"/>
        <v>0</v>
      </c>
      <c r="K332" s="141">
        <f t="shared" si="114"/>
        <v>0</v>
      </c>
      <c r="L332" s="141">
        <f t="shared" si="114"/>
        <v>0</v>
      </c>
      <c r="M332" s="141">
        <f t="shared" si="114"/>
        <v>0</v>
      </c>
      <c r="N332" s="141">
        <f t="shared" si="114"/>
        <v>0</v>
      </c>
      <c r="O332" s="141">
        <f t="shared" si="114"/>
        <v>0</v>
      </c>
      <c r="P332" s="141">
        <f t="shared" si="114"/>
        <v>0</v>
      </c>
      <c r="Q332" s="141">
        <f t="shared" si="114"/>
        <v>0</v>
      </c>
      <c r="R332" s="141">
        <f t="shared" si="114"/>
        <v>0</v>
      </c>
      <c r="S332" s="141">
        <f t="shared" si="114"/>
        <v>0</v>
      </c>
      <c r="T332" s="141">
        <f t="shared" si="114"/>
        <v>0</v>
      </c>
      <c r="U332" s="141">
        <f t="shared" si="114"/>
        <v>0</v>
      </c>
      <c r="V332" s="141">
        <f t="shared" si="114"/>
        <v>0</v>
      </c>
      <c r="W332" s="141">
        <f t="shared" si="114"/>
        <v>0</v>
      </c>
      <c r="X332" s="141">
        <f t="shared" si="114"/>
        <v>0</v>
      </c>
      <c r="Y332" s="141">
        <f t="shared" si="114"/>
        <v>0</v>
      </c>
      <c r="AA332" s="141">
        <f t="shared" si="116"/>
        <v>0</v>
      </c>
      <c r="AB332" s="141">
        <f t="shared" si="116"/>
        <v>0</v>
      </c>
      <c r="AC332" s="141">
        <f t="shared" si="116"/>
        <v>0</v>
      </c>
      <c r="AD332" s="141">
        <f t="shared" si="116"/>
        <v>0</v>
      </c>
      <c r="AE332" s="141">
        <f t="shared" si="116"/>
        <v>0</v>
      </c>
      <c r="AF332" s="141">
        <f t="shared" si="116"/>
        <v>0</v>
      </c>
      <c r="AG332" s="141">
        <f t="shared" si="116"/>
        <v>0</v>
      </c>
      <c r="AH332" s="141">
        <f t="shared" si="116"/>
        <v>0</v>
      </c>
      <c r="AI332" s="141">
        <f t="shared" si="116"/>
        <v>0</v>
      </c>
      <c r="AJ332" s="141">
        <f t="shared" si="116"/>
        <v>0</v>
      </c>
      <c r="AK332" s="141">
        <f t="shared" si="116"/>
        <v>0</v>
      </c>
      <c r="AL332" s="141">
        <f t="shared" si="116"/>
        <v>0</v>
      </c>
      <c r="AM332" s="141">
        <f t="shared" si="116"/>
        <v>0</v>
      </c>
      <c r="AN332" s="141">
        <f t="shared" si="116"/>
        <v>0</v>
      </c>
      <c r="AO332" s="141">
        <f t="shared" si="116"/>
        <v>0</v>
      </c>
      <c r="AP332" s="141">
        <f t="shared" si="116"/>
        <v>0</v>
      </c>
      <c r="AQ332" s="141">
        <f t="shared" si="115"/>
        <v>0</v>
      </c>
      <c r="AR332" s="141">
        <f t="shared" si="115"/>
        <v>0</v>
      </c>
      <c r="AS332" s="141">
        <f t="shared" si="115"/>
        <v>0</v>
      </c>
      <c r="AT332" s="141">
        <f t="shared" si="115"/>
        <v>0</v>
      </c>
      <c r="AU332" s="141">
        <f t="shared" si="115"/>
        <v>0</v>
      </c>
      <c r="AV332" s="141">
        <f t="shared" si="115"/>
        <v>0</v>
      </c>
      <c r="AW332" s="141">
        <f t="shared" si="115"/>
        <v>0</v>
      </c>
      <c r="AX332" s="141">
        <f t="shared" si="115"/>
        <v>0</v>
      </c>
      <c r="AY332" s="141">
        <f t="shared" si="108"/>
        <v>0</v>
      </c>
      <c r="AZ332" s="22" t="s">
        <v>184</v>
      </c>
    </row>
    <row r="334" spans="1:52">
      <c r="A334" s="158" t="s">
        <v>185</v>
      </c>
    </row>
    <row r="335" spans="1:52">
      <c r="A335" s="141" t="s">
        <v>188</v>
      </c>
      <c r="B335" s="141">
        <f t="shared" ref="B335:Y345" si="117">IF(IFERROR(FIND($A$334,B5,1),0)=0,0,1)</f>
        <v>0</v>
      </c>
      <c r="C335" s="141">
        <f t="shared" si="117"/>
        <v>0</v>
      </c>
      <c r="D335" s="141">
        <f t="shared" si="117"/>
        <v>0</v>
      </c>
      <c r="E335" s="141">
        <f t="shared" si="117"/>
        <v>1</v>
      </c>
      <c r="F335" s="141">
        <f t="shared" si="117"/>
        <v>1</v>
      </c>
      <c r="G335" s="141">
        <f t="shared" si="117"/>
        <v>1</v>
      </c>
      <c r="H335" s="141">
        <f t="shared" si="117"/>
        <v>0</v>
      </c>
      <c r="I335" s="141">
        <f t="shared" si="117"/>
        <v>0</v>
      </c>
      <c r="J335" s="141">
        <f t="shared" si="117"/>
        <v>0</v>
      </c>
      <c r="K335" s="141">
        <f t="shared" si="117"/>
        <v>0</v>
      </c>
      <c r="L335" s="141">
        <f t="shared" si="117"/>
        <v>0</v>
      </c>
      <c r="M335" s="141">
        <f t="shared" si="117"/>
        <v>0</v>
      </c>
      <c r="N335" s="141">
        <f t="shared" si="117"/>
        <v>0</v>
      </c>
      <c r="O335" s="141">
        <f t="shared" si="117"/>
        <v>0</v>
      </c>
      <c r="P335" s="141">
        <f t="shared" si="117"/>
        <v>0</v>
      </c>
      <c r="Q335" s="141">
        <f t="shared" si="117"/>
        <v>0</v>
      </c>
      <c r="R335" s="141">
        <f t="shared" si="117"/>
        <v>0</v>
      </c>
      <c r="S335" s="141">
        <f t="shared" si="117"/>
        <v>0</v>
      </c>
      <c r="T335" s="141">
        <f t="shared" si="117"/>
        <v>0</v>
      </c>
      <c r="U335" s="141">
        <f t="shared" si="117"/>
        <v>0</v>
      </c>
      <c r="V335" s="141">
        <f t="shared" si="117"/>
        <v>0</v>
      </c>
      <c r="W335" s="141">
        <f t="shared" si="117"/>
        <v>0</v>
      </c>
      <c r="X335" s="141">
        <f t="shared" si="117"/>
        <v>0</v>
      </c>
      <c r="Y335" s="141">
        <f t="shared" si="117"/>
        <v>0</v>
      </c>
      <c r="AA335" s="141">
        <f t="shared" ref="AA335:AX345" si="118">IF(B335=0,0,B335/AA5)</f>
        <v>0</v>
      </c>
      <c r="AB335" s="141">
        <f t="shared" si="118"/>
        <v>0</v>
      </c>
      <c r="AC335" s="141">
        <f t="shared" si="118"/>
        <v>0</v>
      </c>
      <c r="AD335" s="141">
        <f t="shared" si="118"/>
        <v>0.5</v>
      </c>
      <c r="AE335" s="141">
        <f t="shared" si="118"/>
        <v>1</v>
      </c>
      <c r="AF335" s="141">
        <f t="shared" si="118"/>
        <v>1</v>
      </c>
      <c r="AG335" s="141">
        <f t="shared" si="118"/>
        <v>0</v>
      </c>
      <c r="AH335" s="141">
        <f t="shared" si="118"/>
        <v>0</v>
      </c>
      <c r="AI335" s="141">
        <f t="shared" si="118"/>
        <v>0</v>
      </c>
      <c r="AJ335" s="141">
        <f t="shared" si="118"/>
        <v>0</v>
      </c>
      <c r="AK335" s="141">
        <f t="shared" si="118"/>
        <v>0</v>
      </c>
      <c r="AL335" s="141">
        <f t="shared" si="118"/>
        <v>0</v>
      </c>
      <c r="AM335" s="141">
        <f t="shared" si="118"/>
        <v>0</v>
      </c>
      <c r="AN335" s="141">
        <f t="shared" si="118"/>
        <v>0</v>
      </c>
      <c r="AO335" s="141">
        <f t="shared" si="118"/>
        <v>0</v>
      </c>
      <c r="AP335" s="141">
        <f t="shared" si="118"/>
        <v>0</v>
      </c>
      <c r="AQ335" s="141">
        <f t="shared" si="118"/>
        <v>0</v>
      </c>
      <c r="AR335" s="141">
        <f t="shared" si="118"/>
        <v>0</v>
      </c>
      <c r="AS335" s="141">
        <f t="shared" si="118"/>
        <v>0</v>
      </c>
      <c r="AT335" s="141">
        <f t="shared" si="118"/>
        <v>0</v>
      </c>
      <c r="AU335" s="141">
        <f t="shared" si="118"/>
        <v>0</v>
      </c>
      <c r="AV335" s="141">
        <f t="shared" si="118"/>
        <v>0</v>
      </c>
      <c r="AW335" s="141">
        <f t="shared" si="118"/>
        <v>0</v>
      </c>
      <c r="AX335" s="141">
        <f t="shared" si="118"/>
        <v>0</v>
      </c>
      <c r="AY335" s="141">
        <f t="shared" ref="AY335:AY365" si="119">SUM(AA335:AX335)</f>
        <v>2.5</v>
      </c>
      <c r="AZ335" s="146" t="s">
        <v>185</v>
      </c>
    </row>
    <row r="336" spans="1:52">
      <c r="A336" s="141" t="s">
        <v>189</v>
      </c>
      <c r="B336" s="141">
        <f t="shared" si="117"/>
        <v>0</v>
      </c>
      <c r="C336" s="141">
        <f t="shared" si="117"/>
        <v>0</v>
      </c>
      <c r="D336" s="141">
        <f t="shared" si="117"/>
        <v>0</v>
      </c>
      <c r="E336" s="141">
        <f t="shared" si="117"/>
        <v>1</v>
      </c>
      <c r="F336" s="141">
        <f t="shared" si="117"/>
        <v>0</v>
      </c>
      <c r="G336" s="141">
        <f t="shared" si="117"/>
        <v>1</v>
      </c>
      <c r="H336" s="141">
        <f t="shared" si="117"/>
        <v>0</v>
      </c>
      <c r="I336" s="141">
        <f t="shared" si="117"/>
        <v>0</v>
      </c>
      <c r="J336" s="141">
        <f t="shared" si="117"/>
        <v>0</v>
      </c>
      <c r="K336" s="141">
        <f t="shared" si="117"/>
        <v>0</v>
      </c>
      <c r="L336" s="141">
        <f t="shared" si="117"/>
        <v>0</v>
      </c>
      <c r="M336" s="141">
        <f t="shared" si="117"/>
        <v>0</v>
      </c>
      <c r="N336" s="141">
        <f t="shared" si="117"/>
        <v>0</v>
      </c>
      <c r="O336" s="141">
        <f t="shared" si="117"/>
        <v>0</v>
      </c>
      <c r="P336" s="141">
        <f t="shared" si="117"/>
        <v>0</v>
      </c>
      <c r="Q336" s="141">
        <f t="shared" si="117"/>
        <v>1</v>
      </c>
      <c r="R336" s="141">
        <f t="shared" si="117"/>
        <v>0</v>
      </c>
      <c r="S336" s="141">
        <f t="shared" si="117"/>
        <v>0</v>
      </c>
      <c r="T336" s="141">
        <f t="shared" si="117"/>
        <v>0</v>
      </c>
      <c r="U336" s="141">
        <f t="shared" si="117"/>
        <v>0</v>
      </c>
      <c r="V336" s="141">
        <f t="shared" si="117"/>
        <v>0</v>
      </c>
      <c r="W336" s="141">
        <f t="shared" si="117"/>
        <v>0</v>
      </c>
      <c r="X336" s="141">
        <f t="shared" si="117"/>
        <v>0</v>
      </c>
      <c r="Y336" s="141">
        <f t="shared" si="117"/>
        <v>0</v>
      </c>
      <c r="AA336" s="141">
        <f t="shared" si="118"/>
        <v>0</v>
      </c>
      <c r="AB336" s="141">
        <f t="shared" si="118"/>
        <v>0</v>
      </c>
      <c r="AC336" s="141">
        <f t="shared" si="118"/>
        <v>0</v>
      </c>
      <c r="AD336" s="141">
        <f t="shared" si="118"/>
        <v>1</v>
      </c>
      <c r="AE336" s="141">
        <f t="shared" si="118"/>
        <v>0</v>
      </c>
      <c r="AF336" s="141">
        <f t="shared" si="118"/>
        <v>1</v>
      </c>
      <c r="AG336" s="141">
        <f t="shared" si="118"/>
        <v>0</v>
      </c>
      <c r="AH336" s="141">
        <f t="shared" si="118"/>
        <v>0</v>
      </c>
      <c r="AI336" s="141">
        <f t="shared" si="118"/>
        <v>0</v>
      </c>
      <c r="AJ336" s="141">
        <f t="shared" si="118"/>
        <v>0</v>
      </c>
      <c r="AK336" s="141">
        <f t="shared" si="118"/>
        <v>0</v>
      </c>
      <c r="AL336" s="141">
        <f t="shared" si="118"/>
        <v>0</v>
      </c>
      <c r="AM336" s="141">
        <f t="shared" si="118"/>
        <v>0</v>
      </c>
      <c r="AN336" s="141">
        <f t="shared" si="118"/>
        <v>0</v>
      </c>
      <c r="AO336" s="141">
        <f t="shared" si="118"/>
        <v>0</v>
      </c>
      <c r="AP336" s="141">
        <f t="shared" si="118"/>
        <v>1</v>
      </c>
      <c r="AQ336" s="141">
        <f t="shared" si="118"/>
        <v>0</v>
      </c>
      <c r="AR336" s="141">
        <f t="shared" si="118"/>
        <v>0</v>
      </c>
      <c r="AS336" s="141">
        <f t="shared" si="118"/>
        <v>0</v>
      </c>
      <c r="AT336" s="141">
        <f t="shared" si="118"/>
        <v>0</v>
      </c>
      <c r="AU336" s="141">
        <f t="shared" si="118"/>
        <v>0</v>
      </c>
      <c r="AV336" s="141">
        <f t="shared" si="118"/>
        <v>0</v>
      </c>
      <c r="AW336" s="141">
        <f t="shared" si="118"/>
        <v>0</v>
      </c>
      <c r="AX336" s="141">
        <f t="shared" si="118"/>
        <v>0</v>
      </c>
      <c r="AY336" s="141">
        <f t="shared" si="119"/>
        <v>3</v>
      </c>
      <c r="AZ336" s="146" t="s">
        <v>185</v>
      </c>
    </row>
    <row r="337" spans="1:52">
      <c r="A337" s="141" t="s">
        <v>190</v>
      </c>
      <c r="B337" s="141">
        <f t="shared" si="117"/>
        <v>0</v>
      </c>
      <c r="C337" s="141">
        <f t="shared" si="117"/>
        <v>0</v>
      </c>
      <c r="D337" s="141">
        <f t="shared" si="117"/>
        <v>0</v>
      </c>
      <c r="E337" s="141">
        <f t="shared" si="117"/>
        <v>0</v>
      </c>
      <c r="F337" s="141">
        <f t="shared" si="117"/>
        <v>1</v>
      </c>
      <c r="G337" s="141">
        <f t="shared" si="117"/>
        <v>1</v>
      </c>
      <c r="H337" s="141">
        <f t="shared" si="117"/>
        <v>0</v>
      </c>
      <c r="I337" s="141">
        <f t="shared" si="117"/>
        <v>0</v>
      </c>
      <c r="J337" s="141">
        <f t="shared" si="117"/>
        <v>0</v>
      </c>
      <c r="K337" s="141">
        <f t="shared" si="117"/>
        <v>0</v>
      </c>
      <c r="L337" s="141">
        <f t="shared" si="117"/>
        <v>0</v>
      </c>
      <c r="M337" s="141">
        <f t="shared" si="117"/>
        <v>0</v>
      </c>
      <c r="N337" s="141">
        <f t="shared" si="117"/>
        <v>0</v>
      </c>
      <c r="O337" s="141">
        <f t="shared" si="117"/>
        <v>0</v>
      </c>
      <c r="P337" s="141">
        <f t="shared" si="117"/>
        <v>0</v>
      </c>
      <c r="Q337" s="141">
        <f t="shared" si="117"/>
        <v>0</v>
      </c>
      <c r="R337" s="141">
        <f t="shared" si="117"/>
        <v>0</v>
      </c>
      <c r="S337" s="141">
        <f t="shared" si="117"/>
        <v>0</v>
      </c>
      <c r="T337" s="141">
        <f t="shared" si="117"/>
        <v>0</v>
      </c>
      <c r="U337" s="141">
        <f t="shared" si="117"/>
        <v>0</v>
      </c>
      <c r="V337" s="141">
        <f t="shared" si="117"/>
        <v>0</v>
      </c>
      <c r="W337" s="141">
        <f t="shared" si="117"/>
        <v>0</v>
      </c>
      <c r="X337" s="141">
        <f t="shared" si="117"/>
        <v>0</v>
      </c>
      <c r="Y337" s="141">
        <f t="shared" si="117"/>
        <v>0</v>
      </c>
      <c r="AA337" s="141">
        <f t="shared" si="118"/>
        <v>0</v>
      </c>
      <c r="AB337" s="141">
        <f t="shared" si="118"/>
        <v>0</v>
      </c>
      <c r="AC337" s="141">
        <f t="shared" si="118"/>
        <v>0</v>
      </c>
      <c r="AD337" s="141">
        <f t="shared" si="118"/>
        <v>0</v>
      </c>
      <c r="AE337" s="141">
        <f t="shared" si="118"/>
        <v>1</v>
      </c>
      <c r="AF337" s="141">
        <f t="shared" si="118"/>
        <v>1</v>
      </c>
      <c r="AG337" s="141">
        <f t="shared" si="118"/>
        <v>0</v>
      </c>
      <c r="AH337" s="141">
        <f t="shared" si="118"/>
        <v>0</v>
      </c>
      <c r="AI337" s="141">
        <f t="shared" si="118"/>
        <v>0</v>
      </c>
      <c r="AJ337" s="141">
        <f t="shared" si="118"/>
        <v>0</v>
      </c>
      <c r="AK337" s="141">
        <f t="shared" si="118"/>
        <v>0</v>
      </c>
      <c r="AL337" s="141">
        <f t="shared" si="118"/>
        <v>0</v>
      </c>
      <c r="AM337" s="141">
        <f t="shared" si="118"/>
        <v>0</v>
      </c>
      <c r="AN337" s="141">
        <f t="shared" si="118"/>
        <v>0</v>
      </c>
      <c r="AO337" s="141">
        <f t="shared" si="118"/>
        <v>0</v>
      </c>
      <c r="AP337" s="141">
        <f t="shared" si="118"/>
        <v>0</v>
      </c>
      <c r="AQ337" s="141">
        <f t="shared" si="118"/>
        <v>0</v>
      </c>
      <c r="AR337" s="141">
        <f t="shared" si="118"/>
        <v>0</v>
      </c>
      <c r="AS337" s="141">
        <f t="shared" si="118"/>
        <v>0</v>
      </c>
      <c r="AT337" s="141">
        <f t="shared" si="118"/>
        <v>0</v>
      </c>
      <c r="AU337" s="141">
        <f t="shared" si="118"/>
        <v>0</v>
      </c>
      <c r="AV337" s="141">
        <f t="shared" si="118"/>
        <v>0</v>
      </c>
      <c r="AW337" s="141">
        <f t="shared" si="118"/>
        <v>0</v>
      </c>
      <c r="AX337" s="141">
        <f t="shared" si="118"/>
        <v>0</v>
      </c>
      <c r="AY337" s="141">
        <f t="shared" si="119"/>
        <v>2</v>
      </c>
      <c r="AZ337" s="146" t="s">
        <v>185</v>
      </c>
    </row>
    <row r="338" spans="1:52">
      <c r="A338" s="141" t="s">
        <v>191</v>
      </c>
      <c r="B338" s="141">
        <f t="shared" si="117"/>
        <v>0</v>
      </c>
      <c r="C338" s="141">
        <f t="shared" si="117"/>
        <v>1</v>
      </c>
      <c r="D338" s="141">
        <f t="shared" si="117"/>
        <v>0</v>
      </c>
      <c r="E338" s="141">
        <f t="shared" si="117"/>
        <v>1</v>
      </c>
      <c r="F338" s="141">
        <f t="shared" si="117"/>
        <v>1</v>
      </c>
      <c r="G338" s="141">
        <f t="shared" si="117"/>
        <v>1</v>
      </c>
      <c r="H338" s="141">
        <f t="shared" si="117"/>
        <v>0</v>
      </c>
      <c r="I338" s="141">
        <f t="shared" si="117"/>
        <v>0</v>
      </c>
      <c r="J338" s="141">
        <f t="shared" si="117"/>
        <v>0</v>
      </c>
      <c r="K338" s="141">
        <f t="shared" si="117"/>
        <v>0</v>
      </c>
      <c r="L338" s="141">
        <f t="shared" si="117"/>
        <v>0</v>
      </c>
      <c r="M338" s="141">
        <f t="shared" si="117"/>
        <v>0</v>
      </c>
      <c r="N338" s="141">
        <f t="shared" si="117"/>
        <v>0</v>
      </c>
      <c r="O338" s="141">
        <f t="shared" si="117"/>
        <v>0</v>
      </c>
      <c r="P338" s="141">
        <f t="shared" si="117"/>
        <v>0</v>
      </c>
      <c r="Q338" s="141">
        <f t="shared" si="117"/>
        <v>0</v>
      </c>
      <c r="R338" s="141">
        <f t="shared" si="117"/>
        <v>0</v>
      </c>
      <c r="S338" s="141">
        <f t="shared" si="117"/>
        <v>1</v>
      </c>
      <c r="T338" s="141">
        <f t="shared" si="117"/>
        <v>0</v>
      </c>
      <c r="U338" s="141">
        <f t="shared" si="117"/>
        <v>0</v>
      </c>
      <c r="V338" s="141">
        <f t="shared" si="117"/>
        <v>0</v>
      </c>
      <c r="W338" s="141">
        <f t="shared" si="117"/>
        <v>0</v>
      </c>
      <c r="X338" s="141">
        <f t="shared" si="117"/>
        <v>1</v>
      </c>
      <c r="Y338" s="141">
        <f t="shared" si="117"/>
        <v>0</v>
      </c>
      <c r="AA338" s="141">
        <f t="shared" si="118"/>
        <v>0</v>
      </c>
      <c r="AB338" s="141">
        <f t="shared" si="118"/>
        <v>1</v>
      </c>
      <c r="AC338" s="141">
        <f t="shared" si="118"/>
        <v>0</v>
      </c>
      <c r="AD338" s="141">
        <f t="shared" si="118"/>
        <v>1</v>
      </c>
      <c r="AE338" s="141">
        <f t="shared" si="118"/>
        <v>1</v>
      </c>
      <c r="AF338" s="141">
        <f t="shared" si="118"/>
        <v>1</v>
      </c>
      <c r="AG338" s="141">
        <f t="shared" si="118"/>
        <v>0</v>
      </c>
      <c r="AH338" s="141">
        <f t="shared" si="118"/>
        <v>0</v>
      </c>
      <c r="AI338" s="141">
        <f t="shared" si="118"/>
        <v>0</v>
      </c>
      <c r="AJ338" s="141">
        <f t="shared" si="118"/>
        <v>0</v>
      </c>
      <c r="AK338" s="141">
        <f t="shared" si="118"/>
        <v>0</v>
      </c>
      <c r="AL338" s="141">
        <f t="shared" si="118"/>
        <v>0</v>
      </c>
      <c r="AM338" s="141">
        <f t="shared" si="118"/>
        <v>0</v>
      </c>
      <c r="AN338" s="141">
        <f t="shared" si="118"/>
        <v>0</v>
      </c>
      <c r="AO338" s="141">
        <f t="shared" si="118"/>
        <v>0</v>
      </c>
      <c r="AP338" s="141">
        <f t="shared" si="118"/>
        <v>0</v>
      </c>
      <c r="AQ338" s="141">
        <f t="shared" si="118"/>
        <v>0</v>
      </c>
      <c r="AR338" s="141">
        <f t="shared" si="118"/>
        <v>1</v>
      </c>
      <c r="AS338" s="141">
        <f t="shared" si="118"/>
        <v>0</v>
      </c>
      <c r="AT338" s="141">
        <f t="shared" si="118"/>
        <v>0</v>
      </c>
      <c r="AU338" s="141">
        <f t="shared" si="118"/>
        <v>0</v>
      </c>
      <c r="AV338" s="141">
        <f t="shared" si="118"/>
        <v>0</v>
      </c>
      <c r="AW338" s="141">
        <f t="shared" si="118"/>
        <v>1</v>
      </c>
      <c r="AX338" s="141">
        <f t="shared" si="118"/>
        <v>0</v>
      </c>
      <c r="AY338" s="141">
        <f t="shared" si="119"/>
        <v>6</v>
      </c>
      <c r="AZ338" s="146" t="s">
        <v>185</v>
      </c>
    </row>
    <row r="339" spans="1:52">
      <c r="A339" s="141" t="s">
        <v>192</v>
      </c>
      <c r="B339" s="141">
        <f t="shared" si="117"/>
        <v>0</v>
      </c>
      <c r="C339" s="141">
        <f t="shared" si="117"/>
        <v>0</v>
      </c>
      <c r="D339" s="141">
        <f t="shared" si="117"/>
        <v>0</v>
      </c>
      <c r="E339" s="141">
        <f t="shared" si="117"/>
        <v>0</v>
      </c>
      <c r="F339" s="141">
        <f t="shared" si="117"/>
        <v>0</v>
      </c>
      <c r="G339" s="141">
        <f t="shared" si="117"/>
        <v>0</v>
      </c>
      <c r="H339" s="141">
        <f t="shared" si="117"/>
        <v>0</v>
      </c>
      <c r="I339" s="141">
        <f t="shared" si="117"/>
        <v>0</v>
      </c>
      <c r="J339" s="141">
        <f t="shared" si="117"/>
        <v>0</v>
      </c>
      <c r="K339" s="141">
        <f t="shared" si="117"/>
        <v>0</v>
      </c>
      <c r="L339" s="141">
        <f t="shared" si="117"/>
        <v>1</v>
      </c>
      <c r="M339" s="141">
        <f t="shared" si="117"/>
        <v>0</v>
      </c>
      <c r="N339" s="141">
        <f t="shared" si="117"/>
        <v>0</v>
      </c>
      <c r="O339" s="141">
        <f t="shared" si="117"/>
        <v>0</v>
      </c>
      <c r="P339" s="141">
        <f t="shared" si="117"/>
        <v>1</v>
      </c>
      <c r="Q339" s="141">
        <f t="shared" si="117"/>
        <v>0</v>
      </c>
      <c r="R339" s="141">
        <f t="shared" si="117"/>
        <v>0</v>
      </c>
      <c r="S339" s="141">
        <f t="shared" si="117"/>
        <v>0</v>
      </c>
      <c r="T339" s="141">
        <f t="shared" si="117"/>
        <v>0</v>
      </c>
      <c r="U339" s="141">
        <f t="shared" si="117"/>
        <v>0</v>
      </c>
      <c r="V339" s="141">
        <f t="shared" si="117"/>
        <v>0</v>
      </c>
      <c r="W339" s="141">
        <f t="shared" si="117"/>
        <v>0</v>
      </c>
      <c r="X339" s="141">
        <f t="shared" si="117"/>
        <v>0</v>
      </c>
      <c r="Y339" s="141">
        <f t="shared" si="117"/>
        <v>1</v>
      </c>
      <c r="AA339" s="141">
        <f t="shared" si="118"/>
        <v>0</v>
      </c>
      <c r="AB339" s="141">
        <f t="shared" si="118"/>
        <v>0</v>
      </c>
      <c r="AC339" s="141">
        <f t="shared" si="118"/>
        <v>0</v>
      </c>
      <c r="AD339" s="141">
        <f t="shared" si="118"/>
        <v>0</v>
      </c>
      <c r="AE339" s="141">
        <f t="shared" si="118"/>
        <v>0</v>
      </c>
      <c r="AF339" s="141">
        <f t="shared" si="118"/>
        <v>0</v>
      </c>
      <c r="AG339" s="141">
        <f t="shared" si="118"/>
        <v>0</v>
      </c>
      <c r="AH339" s="141">
        <f t="shared" si="118"/>
        <v>0</v>
      </c>
      <c r="AI339" s="141">
        <f t="shared" si="118"/>
        <v>0</v>
      </c>
      <c r="AJ339" s="141">
        <f t="shared" si="118"/>
        <v>0</v>
      </c>
      <c r="AK339" s="141">
        <f t="shared" si="118"/>
        <v>1</v>
      </c>
      <c r="AL339" s="141">
        <f t="shared" si="118"/>
        <v>0</v>
      </c>
      <c r="AM339" s="141">
        <f t="shared" si="118"/>
        <v>0</v>
      </c>
      <c r="AN339" s="141">
        <f t="shared" si="118"/>
        <v>0</v>
      </c>
      <c r="AO339" s="141">
        <f t="shared" si="118"/>
        <v>1</v>
      </c>
      <c r="AP339" s="141">
        <f t="shared" si="118"/>
        <v>0</v>
      </c>
      <c r="AQ339" s="141">
        <f t="shared" si="118"/>
        <v>0</v>
      </c>
      <c r="AR339" s="141">
        <f t="shared" si="118"/>
        <v>0</v>
      </c>
      <c r="AS339" s="141">
        <f t="shared" si="118"/>
        <v>0</v>
      </c>
      <c r="AT339" s="141">
        <f t="shared" si="118"/>
        <v>0</v>
      </c>
      <c r="AU339" s="141">
        <f t="shared" si="118"/>
        <v>0</v>
      </c>
      <c r="AV339" s="141">
        <f t="shared" si="118"/>
        <v>0</v>
      </c>
      <c r="AW339" s="141">
        <f t="shared" si="118"/>
        <v>0</v>
      </c>
      <c r="AX339" s="141">
        <f t="shared" si="118"/>
        <v>1</v>
      </c>
      <c r="AY339" s="141">
        <f t="shared" si="119"/>
        <v>3</v>
      </c>
      <c r="AZ339" s="146" t="s">
        <v>185</v>
      </c>
    </row>
    <row r="340" spans="1:52">
      <c r="A340" s="141" t="s">
        <v>193</v>
      </c>
      <c r="B340" s="141">
        <f t="shared" si="117"/>
        <v>0</v>
      </c>
      <c r="C340" s="141">
        <f t="shared" si="117"/>
        <v>0</v>
      </c>
      <c r="D340" s="141">
        <f t="shared" si="117"/>
        <v>0</v>
      </c>
      <c r="E340" s="141">
        <f t="shared" si="117"/>
        <v>0</v>
      </c>
      <c r="F340" s="141">
        <f t="shared" si="117"/>
        <v>0</v>
      </c>
      <c r="G340" s="141">
        <f t="shared" si="117"/>
        <v>0</v>
      </c>
      <c r="H340" s="141">
        <f t="shared" si="117"/>
        <v>0</v>
      </c>
      <c r="I340" s="141">
        <f t="shared" si="117"/>
        <v>0</v>
      </c>
      <c r="J340" s="141">
        <f t="shared" si="117"/>
        <v>0</v>
      </c>
      <c r="K340" s="141">
        <f t="shared" si="117"/>
        <v>0</v>
      </c>
      <c r="L340" s="141">
        <f t="shared" si="117"/>
        <v>0</v>
      </c>
      <c r="M340" s="141">
        <f t="shared" si="117"/>
        <v>0</v>
      </c>
      <c r="N340" s="141">
        <f t="shared" si="117"/>
        <v>0</v>
      </c>
      <c r="O340" s="141">
        <f t="shared" si="117"/>
        <v>0</v>
      </c>
      <c r="P340" s="141">
        <f t="shared" si="117"/>
        <v>0</v>
      </c>
      <c r="Q340" s="141">
        <f t="shared" si="117"/>
        <v>0</v>
      </c>
      <c r="R340" s="141">
        <f t="shared" si="117"/>
        <v>0</v>
      </c>
      <c r="S340" s="141">
        <f t="shared" si="117"/>
        <v>1</v>
      </c>
      <c r="T340" s="141">
        <f t="shared" si="117"/>
        <v>0</v>
      </c>
      <c r="U340" s="141">
        <f t="shared" si="117"/>
        <v>0</v>
      </c>
      <c r="V340" s="141">
        <f t="shared" si="117"/>
        <v>0</v>
      </c>
      <c r="W340" s="141">
        <f t="shared" si="117"/>
        <v>0</v>
      </c>
      <c r="X340" s="141">
        <f t="shared" si="117"/>
        <v>0</v>
      </c>
      <c r="Y340" s="141">
        <f t="shared" si="117"/>
        <v>0</v>
      </c>
      <c r="AA340" s="141">
        <f t="shared" si="118"/>
        <v>0</v>
      </c>
      <c r="AB340" s="141">
        <f t="shared" si="118"/>
        <v>0</v>
      </c>
      <c r="AC340" s="141">
        <f t="shared" si="118"/>
        <v>0</v>
      </c>
      <c r="AD340" s="141">
        <f t="shared" si="118"/>
        <v>0</v>
      </c>
      <c r="AE340" s="141">
        <f t="shared" si="118"/>
        <v>0</v>
      </c>
      <c r="AF340" s="141">
        <f t="shared" si="118"/>
        <v>0</v>
      </c>
      <c r="AG340" s="141">
        <f t="shared" si="118"/>
        <v>0</v>
      </c>
      <c r="AH340" s="141">
        <f t="shared" si="118"/>
        <v>0</v>
      </c>
      <c r="AI340" s="141">
        <f t="shared" si="118"/>
        <v>0</v>
      </c>
      <c r="AJ340" s="141">
        <f t="shared" si="118"/>
        <v>0</v>
      </c>
      <c r="AK340" s="141">
        <f t="shared" si="118"/>
        <v>0</v>
      </c>
      <c r="AL340" s="141">
        <f t="shared" si="118"/>
        <v>0</v>
      </c>
      <c r="AM340" s="141">
        <f t="shared" si="118"/>
        <v>0</v>
      </c>
      <c r="AN340" s="141">
        <f t="shared" si="118"/>
        <v>0</v>
      </c>
      <c r="AO340" s="141">
        <f t="shared" si="118"/>
        <v>0</v>
      </c>
      <c r="AP340" s="141">
        <f t="shared" si="118"/>
        <v>0</v>
      </c>
      <c r="AQ340" s="141">
        <f t="shared" si="118"/>
        <v>0</v>
      </c>
      <c r="AR340" s="141">
        <f t="shared" si="118"/>
        <v>1</v>
      </c>
      <c r="AS340" s="141">
        <f t="shared" si="118"/>
        <v>0</v>
      </c>
      <c r="AT340" s="141">
        <f t="shared" si="118"/>
        <v>0</v>
      </c>
      <c r="AU340" s="141">
        <f t="shared" si="118"/>
        <v>0</v>
      </c>
      <c r="AV340" s="141">
        <f t="shared" si="118"/>
        <v>0</v>
      </c>
      <c r="AW340" s="141">
        <f t="shared" si="118"/>
        <v>0</v>
      </c>
      <c r="AX340" s="141">
        <f t="shared" si="118"/>
        <v>0</v>
      </c>
      <c r="AY340" s="141">
        <f t="shared" si="119"/>
        <v>1</v>
      </c>
      <c r="AZ340" s="146" t="s">
        <v>185</v>
      </c>
    </row>
    <row r="341" spans="1:52">
      <c r="A341" s="141" t="s">
        <v>194</v>
      </c>
      <c r="B341" s="141">
        <f t="shared" si="117"/>
        <v>0</v>
      </c>
      <c r="C341" s="141">
        <f t="shared" si="117"/>
        <v>1</v>
      </c>
      <c r="D341" s="141">
        <f t="shared" si="117"/>
        <v>0</v>
      </c>
      <c r="E341" s="141">
        <f t="shared" si="117"/>
        <v>0</v>
      </c>
      <c r="F341" s="141">
        <f t="shared" si="117"/>
        <v>0</v>
      </c>
      <c r="G341" s="141">
        <f t="shared" si="117"/>
        <v>1</v>
      </c>
      <c r="H341" s="141">
        <f t="shared" si="117"/>
        <v>0</v>
      </c>
      <c r="I341" s="141">
        <f t="shared" si="117"/>
        <v>0</v>
      </c>
      <c r="J341" s="141">
        <f t="shared" si="117"/>
        <v>0</v>
      </c>
      <c r="K341" s="141">
        <f>IF(IFERROR(FIND($A$334,#REF!,1),0)=0,0,1)</f>
        <v>0</v>
      </c>
      <c r="L341" s="141">
        <f t="shared" si="117"/>
        <v>1</v>
      </c>
      <c r="M341" s="141">
        <f t="shared" si="117"/>
        <v>0</v>
      </c>
      <c r="N341" s="141">
        <f t="shared" si="117"/>
        <v>0</v>
      </c>
      <c r="O341" s="141">
        <f t="shared" si="117"/>
        <v>0</v>
      </c>
      <c r="P341" s="141">
        <f t="shared" si="117"/>
        <v>0</v>
      </c>
      <c r="Q341" s="141">
        <f t="shared" si="117"/>
        <v>0</v>
      </c>
      <c r="R341" s="141">
        <f t="shared" si="117"/>
        <v>0</v>
      </c>
      <c r="S341" s="141">
        <f t="shared" si="117"/>
        <v>0</v>
      </c>
      <c r="T341" s="141">
        <f t="shared" si="117"/>
        <v>0</v>
      </c>
      <c r="U341" s="141">
        <f t="shared" si="117"/>
        <v>0</v>
      </c>
      <c r="V341" s="141">
        <f t="shared" si="117"/>
        <v>0</v>
      </c>
      <c r="W341" s="141">
        <f t="shared" si="117"/>
        <v>0</v>
      </c>
      <c r="X341" s="141">
        <f t="shared" si="117"/>
        <v>0</v>
      </c>
      <c r="Y341" s="141">
        <f t="shared" si="117"/>
        <v>0</v>
      </c>
      <c r="AA341" s="141">
        <f t="shared" si="118"/>
        <v>0</v>
      </c>
      <c r="AB341" s="141">
        <f t="shared" si="118"/>
        <v>1</v>
      </c>
      <c r="AC341" s="141">
        <f t="shared" si="118"/>
        <v>0</v>
      </c>
      <c r="AD341" s="141">
        <f t="shared" si="118"/>
        <v>0</v>
      </c>
      <c r="AE341" s="141">
        <f t="shared" si="118"/>
        <v>0</v>
      </c>
      <c r="AF341" s="141">
        <f t="shared" si="118"/>
        <v>1</v>
      </c>
      <c r="AG341" s="141">
        <f t="shared" si="118"/>
        <v>0</v>
      </c>
      <c r="AH341" s="141">
        <f t="shared" si="118"/>
        <v>0</v>
      </c>
      <c r="AI341" s="141">
        <f t="shared" si="118"/>
        <v>0</v>
      </c>
      <c r="AJ341" s="141">
        <f t="shared" si="118"/>
        <v>0</v>
      </c>
      <c r="AK341" s="141">
        <f t="shared" si="118"/>
        <v>1</v>
      </c>
      <c r="AL341" s="141">
        <f t="shared" si="118"/>
        <v>0</v>
      </c>
      <c r="AM341" s="141">
        <f t="shared" si="118"/>
        <v>0</v>
      </c>
      <c r="AN341" s="141">
        <f t="shared" si="118"/>
        <v>0</v>
      </c>
      <c r="AO341" s="141">
        <f t="shared" si="118"/>
        <v>0</v>
      </c>
      <c r="AP341" s="141">
        <f t="shared" si="118"/>
        <v>0</v>
      </c>
      <c r="AQ341" s="141">
        <f t="shared" si="118"/>
        <v>0</v>
      </c>
      <c r="AR341" s="141">
        <f t="shared" si="118"/>
        <v>0</v>
      </c>
      <c r="AS341" s="141">
        <f t="shared" si="118"/>
        <v>0</v>
      </c>
      <c r="AT341" s="141">
        <f t="shared" si="118"/>
        <v>0</v>
      </c>
      <c r="AU341" s="141">
        <f t="shared" si="118"/>
        <v>0</v>
      </c>
      <c r="AV341" s="141">
        <f t="shared" si="118"/>
        <v>0</v>
      </c>
      <c r="AW341" s="141">
        <f t="shared" si="118"/>
        <v>0</v>
      </c>
      <c r="AX341" s="141">
        <f t="shared" si="118"/>
        <v>0</v>
      </c>
      <c r="AY341" s="141">
        <f t="shared" si="119"/>
        <v>3</v>
      </c>
      <c r="AZ341" s="146" t="s">
        <v>185</v>
      </c>
    </row>
    <row r="342" spans="1:52">
      <c r="A342" s="141" t="s">
        <v>195</v>
      </c>
      <c r="B342" s="141">
        <f t="shared" si="117"/>
        <v>0</v>
      </c>
      <c r="C342" s="141">
        <f t="shared" si="117"/>
        <v>1</v>
      </c>
      <c r="D342" s="141">
        <f t="shared" si="117"/>
        <v>0</v>
      </c>
      <c r="E342" s="141">
        <f t="shared" si="117"/>
        <v>0</v>
      </c>
      <c r="F342" s="141">
        <f t="shared" si="117"/>
        <v>0</v>
      </c>
      <c r="G342" s="141">
        <f t="shared" si="117"/>
        <v>1</v>
      </c>
      <c r="H342" s="141">
        <f t="shared" si="117"/>
        <v>0</v>
      </c>
      <c r="I342" s="141">
        <f t="shared" si="117"/>
        <v>0</v>
      </c>
      <c r="J342" s="141">
        <f t="shared" si="117"/>
        <v>0</v>
      </c>
      <c r="K342" s="141">
        <f t="shared" si="117"/>
        <v>0</v>
      </c>
      <c r="L342" s="141">
        <f t="shared" si="117"/>
        <v>0</v>
      </c>
      <c r="M342" s="141">
        <f t="shared" si="117"/>
        <v>1</v>
      </c>
      <c r="N342" s="141">
        <f t="shared" si="117"/>
        <v>0</v>
      </c>
      <c r="O342" s="141">
        <f t="shared" si="117"/>
        <v>0</v>
      </c>
      <c r="P342" s="141">
        <f t="shared" si="117"/>
        <v>0</v>
      </c>
      <c r="Q342" s="141">
        <f t="shared" si="117"/>
        <v>0</v>
      </c>
      <c r="R342" s="141">
        <f t="shared" si="117"/>
        <v>0</v>
      </c>
      <c r="S342" s="141">
        <f t="shared" si="117"/>
        <v>0</v>
      </c>
      <c r="T342" s="141">
        <f t="shared" si="117"/>
        <v>0</v>
      </c>
      <c r="U342" s="141">
        <f t="shared" si="117"/>
        <v>0</v>
      </c>
      <c r="V342" s="141">
        <f t="shared" si="117"/>
        <v>0</v>
      </c>
      <c r="W342" s="141">
        <f t="shared" si="117"/>
        <v>0</v>
      </c>
      <c r="X342" s="141">
        <f t="shared" si="117"/>
        <v>0</v>
      </c>
      <c r="Y342" s="141">
        <f t="shared" si="117"/>
        <v>0</v>
      </c>
      <c r="AA342" s="141">
        <f t="shared" si="118"/>
        <v>0</v>
      </c>
      <c r="AB342" s="141">
        <f t="shared" si="118"/>
        <v>0.5</v>
      </c>
      <c r="AC342" s="141">
        <f t="shared" si="118"/>
        <v>0</v>
      </c>
      <c r="AD342" s="141">
        <f t="shared" si="118"/>
        <v>0</v>
      </c>
      <c r="AE342" s="141">
        <f t="shared" si="118"/>
        <v>0</v>
      </c>
      <c r="AF342" s="141">
        <f t="shared" si="118"/>
        <v>1</v>
      </c>
      <c r="AG342" s="141">
        <f t="shared" si="118"/>
        <v>0</v>
      </c>
      <c r="AH342" s="141">
        <f t="shared" si="118"/>
        <v>0</v>
      </c>
      <c r="AI342" s="141">
        <f t="shared" si="118"/>
        <v>0</v>
      </c>
      <c r="AJ342" s="141">
        <f t="shared" si="118"/>
        <v>0</v>
      </c>
      <c r="AK342" s="141">
        <f t="shared" si="118"/>
        <v>0</v>
      </c>
      <c r="AL342" s="141">
        <f t="shared" si="118"/>
        <v>1</v>
      </c>
      <c r="AM342" s="141">
        <f t="shared" si="118"/>
        <v>0</v>
      </c>
      <c r="AN342" s="141">
        <f t="shared" si="118"/>
        <v>0</v>
      </c>
      <c r="AO342" s="141">
        <f t="shared" si="118"/>
        <v>0</v>
      </c>
      <c r="AP342" s="141">
        <f t="shared" si="118"/>
        <v>0</v>
      </c>
      <c r="AQ342" s="141">
        <f t="shared" si="118"/>
        <v>0</v>
      </c>
      <c r="AR342" s="141">
        <f t="shared" si="118"/>
        <v>0</v>
      </c>
      <c r="AS342" s="141">
        <f t="shared" si="118"/>
        <v>0</v>
      </c>
      <c r="AT342" s="141">
        <f t="shared" si="118"/>
        <v>0</v>
      </c>
      <c r="AU342" s="141">
        <f t="shared" si="118"/>
        <v>0</v>
      </c>
      <c r="AV342" s="141">
        <f t="shared" si="118"/>
        <v>0</v>
      </c>
      <c r="AW342" s="141">
        <f t="shared" si="118"/>
        <v>0</v>
      </c>
      <c r="AX342" s="141">
        <f t="shared" si="118"/>
        <v>0</v>
      </c>
      <c r="AY342" s="141">
        <f t="shared" si="119"/>
        <v>2.5</v>
      </c>
      <c r="AZ342" s="146" t="s">
        <v>185</v>
      </c>
    </row>
    <row r="343" spans="1:52">
      <c r="A343" s="141" t="s">
        <v>196</v>
      </c>
      <c r="B343" s="141">
        <f t="shared" si="117"/>
        <v>0</v>
      </c>
      <c r="C343" s="141">
        <f t="shared" si="117"/>
        <v>0</v>
      </c>
      <c r="D343" s="141">
        <f t="shared" si="117"/>
        <v>0</v>
      </c>
      <c r="E343" s="141">
        <f t="shared" si="117"/>
        <v>0</v>
      </c>
      <c r="F343" s="141">
        <f t="shared" si="117"/>
        <v>0</v>
      </c>
      <c r="G343" s="141">
        <f t="shared" si="117"/>
        <v>1</v>
      </c>
      <c r="H343" s="141">
        <f t="shared" si="117"/>
        <v>0</v>
      </c>
      <c r="I343" s="141">
        <f t="shared" si="117"/>
        <v>0</v>
      </c>
      <c r="J343" s="141">
        <f>IF(IFERROR(FIND($A$334,K11,1),0)=0,0,1)</f>
        <v>0</v>
      </c>
      <c r="K343" s="141">
        <f t="shared" si="117"/>
        <v>0</v>
      </c>
      <c r="L343" s="141">
        <f t="shared" si="117"/>
        <v>0</v>
      </c>
      <c r="M343" s="141">
        <f t="shared" si="117"/>
        <v>0</v>
      </c>
      <c r="N343" s="141">
        <f t="shared" si="117"/>
        <v>0</v>
      </c>
      <c r="O343" s="141">
        <f t="shared" si="117"/>
        <v>0</v>
      </c>
      <c r="P343" s="141">
        <f t="shared" si="117"/>
        <v>0</v>
      </c>
      <c r="Q343" s="141">
        <f t="shared" si="117"/>
        <v>0</v>
      </c>
      <c r="R343" s="141">
        <f t="shared" si="117"/>
        <v>0</v>
      </c>
      <c r="S343" s="141">
        <f t="shared" si="117"/>
        <v>0</v>
      </c>
      <c r="T343" s="141">
        <f t="shared" si="117"/>
        <v>0</v>
      </c>
      <c r="U343" s="141">
        <f t="shared" si="117"/>
        <v>0</v>
      </c>
      <c r="V343" s="141">
        <f t="shared" si="117"/>
        <v>0</v>
      </c>
      <c r="W343" s="141">
        <f t="shared" si="117"/>
        <v>0</v>
      </c>
      <c r="X343" s="141">
        <f t="shared" si="117"/>
        <v>0</v>
      </c>
      <c r="Y343" s="141">
        <f t="shared" si="117"/>
        <v>0</v>
      </c>
      <c r="AA343" s="141">
        <f t="shared" si="118"/>
        <v>0</v>
      </c>
      <c r="AB343" s="141">
        <f t="shared" si="118"/>
        <v>0</v>
      </c>
      <c r="AC343" s="141">
        <f t="shared" si="118"/>
        <v>0</v>
      </c>
      <c r="AD343" s="141">
        <f t="shared" si="118"/>
        <v>0</v>
      </c>
      <c r="AE343" s="141">
        <f t="shared" si="118"/>
        <v>0</v>
      </c>
      <c r="AF343" s="141">
        <f t="shared" si="118"/>
        <v>1</v>
      </c>
      <c r="AG343" s="141">
        <f t="shared" si="118"/>
        <v>0</v>
      </c>
      <c r="AH343" s="141">
        <f t="shared" si="118"/>
        <v>0</v>
      </c>
      <c r="AI343" s="141">
        <f t="shared" si="118"/>
        <v>0</v>
      </c>
      <c r="AJ343" s="141">
        <f t="shared" si="118"/>
        <v>0</v>
      </c>
      <c r="AK343" s="141">
        <f t="shared" si="118"/>
        <v>0</v>
      </c>
      <c r="AL343" s="141">
        <f t="shared" si="118"/>
        <v>0</v>
      </c>
      <c r="AM343" s="141">
        <f t="shared" si="118"/>
        <v>0</v>
      </c>
      <c r="AN343" s="141">
        <f t="shared" si="118"/>
        <v>0</v>
      </c>
      <c r="AO343" s="141">
        <f t="shared" si="118"/>
        <v>0</v>
      </c>
      <c r="AP343" s="141">
        <f t="shared" si="118"/>
        <v>0</v>
      </c>
      <c r="AQ343" s="141">
        <f t="shared" si="118"/>
        <v>0</v>
      </c>
      <c r="AR343" s="141">
        <f t="shared" si="118"/>
        <v>0</v>
      </c>
      <c r="AS343" s="141">
        <f t="shared" si="118"/>
        <v>0</v>
      </c>
      <c r="AT343" s="141">
        <f t="shared" si="118"/>
        <v>0</v>
      </c>
      <c r="AU343" s="141">
        <f t="shared" si="118"/>
        <v>0</v>
      </c>
      <c r="AV343" s="141">
        <f t="shared" si="118"/>
        <v>0</v>
      </c>
      <c r="AW343" s="141">
        <f t="shared" si="118"/>
        <v>0</v>
      </c>
      <c r="AX343" s="141">
        <f t="shared" si="118"/>
        <v>0</v>
      </c>
      <c r="AY343" s="141">
        <f t="shared" si="119"/>
        <v>1</v>
      </c>
      <c r="AZ343" s="146" t="s">
        <v>185</v>
      </c>
    </row>
    <row r="344" spans="1:52">
      <c r="A344" s="141" t="s">
        <v>197</v>
      </c>
      <c r="B344" s="141">
        <f t="shared" si="117"/>
        <v>1</v>
      </c>
      <c r="C344" s="141">
        <f t="shared" si="117"/>
        <v>0</v>
      </c>
      <c r="D344" s="141">
        <f t="shared" si="117"/>
        <v>0</v>
      </c>
      <c r="E344" s="141">
        <f t="shared" si="117"/>
        <v>0</v>
      </c>
      <c r="F344" s="141">
        <f t="shared" si="117"/>
        <v>0</v>
      </c>
      <c r="G344" s="141">
        <f t="shared" si="117"/>
        <v>1</v>
      </c>
      <c r="H344" s="141">
        <f t="shared" si="117"/>
        <v>0</v>
      </c>
      <c r="I344" s="141">
        <f t="shared" si="117"/>
        <v>0</v>
      </c>
      <c r="J344" s="141">
        <f t="shared" si="117"/>
        <v>0</v>
      </c>
      <c r="K344" s="141">
        <f t="shared" si="117"/>
        <v>0</v>
      </c>
      <c r="L344" s="141">
        <f t="shared" si="117"/>
        <v>0</v>
      </c>
      <c r="M344" s="141">
        <f t="shared" si="117"/>
        <v>0</v>
      </c>
      <c r="N344" s="141">
        <f t="shared" si="117"/>
        <v>0</v>
      </c>
      <c r="O344" s="141">
        <f t="shared" si="117"/>
        <v>0</v>
      </c>
      <c r="P344" s="141">
        <f t="shared" si="117"/>
        <v>0</v>
      </c>
      <c r="Q344" s="141">
        <f t="shared" si="117"/>
        <v>0</v>
      </c>
      <c r="R344" s="141">
        <f t="shared" si="117"/>
        <v>0</v>
      </c>
      <c r="S344" s="141">
        <f t="shared" si="117"/>
        <v>0</v>
      </c>
      <c r="T344" s="141">
        <f t="shared" si="117"/>
        <v>0</v>
      </c>
      <c r="U344" s="141">
        <f t="shared" si="117"/>
        <v>0</v>
      </c>
      <c r="V344" s="141">
        <f t="shared" si="117"/>
        <v>0</v>
      </c>
      <c r="W344" s="141">
        <f t="shared" si="117"/>
        <v>0</v>
      </c>
      <c r="X344" s="141">
        <f t="shared" si="117"/>
        <v>0</v>
      </c>
      <c r="Y344" s="141">
        <f t="shared" si="117"/>
        <v>0</v>
      </c>
      <c r="AA344" s="141">
        <f t="shared" si="118"/>
        <v>1</v>
      </c>
      <c r="AB344" s="141">
        <f t="shared" si="118"/>
        <v>0</v>
      </c>
      <c r="AC344" s="141">
        <f t="shared" si="118"/>
        <v>0</v>
      </c>
      <c r="AD344" s="141">
        <f t="shared" si="118"/>
        <v>0</v>
      </c>
      <c r="AE344" s="141">
        <f t="shared" si="118"/>
        <v>0</v>
      </c>
      <c r="AF344" s="141">
        <f t="shared" si="118"/>
        <v>1</v>
      </c>
      <c r="AG344" s="141">
        <f t="shared" si="118"/>
        <v>0</v>
      </c>
      <c r="AH344" s="141">
        <f t="shared" si="118"/>
        <v>0</v>
      </c>
      <c r="AI344" s="141">
        <f t="shared" si="118"/>
        <v>0</v>
      </c>
      <c r="AJ344" s="141">
        <f t="shared" si="118"/>
        <v>0</v>
      </c>
      <c r="AK344" s="141">
        <f t="shared" si="118"/>
        <v>0</v>
      </c>
      <c r="AL344" s="141">
        <f t="shared" si="118"/>
        <v>0</v>
      </c>
      <c r="AM344" s="141">
        <f t="shared" si="118"/>
        <v>0</v>
      </c>
      <c r="AN344" s="141">
        <f t="shared" si="118"/>
        <v>0</v>
      </c>
      <c r="AO344" s="141">
        <f t="shared" si="118"/>
        <v>0</v>
      </c>
      <c r="AP344" s="141">
        <f t="shared" si="118"/>
        <v>0</v>
      </c>
      <c r="AQ344" s="141">
        <f t="shared" si="118"/>
        <v>0</v>
      </c>
      <c r="AR344" s="141">
        <f t="shared" si="118"/>
        <v>0</v>
      </c>
      <c r="AS344" s="141">
        <f t="shared" si="118"/>
        <v>0</v>
      </c>
      <c r="AT344" s="141">
        <f t="shared" si="118"/>
        <v>0</v>
      </c>
      <c r="AU344" s="141">
        <f t="shared" si="118"/>
        <v>0</v>
      </c>
      <c r="AV344" s="141">
        <f t="shared" si="118"/>
        <v>0</v>
      </c>
      <c r="AW344" s="141">
        <f t="shared" si="118"/>
        <v>0</v>
      </c>
      <c r="AX344" s="141">
        <f t="shared" si="118"/>
        <v>0</v>
      </c>
      <c r="AY344" s="141">
        <f t="shared" si="119"/>
        <v>2</v>
      </c>
      <c r="AZ344" s="146" t="s">
        <v>185</v>
      </c>
    </row>
    <row r="345" spans="1:52">
      <c r="A345" s="141" t="s">
        <v>198</v>
      </c>
      <c r="B345" s="141">
        <f t="shared" si="117"/>
        <v>0</v>
      </c>
      <c r="C345" s="141">
        <f t="shared" si="117"/>
        <v>0</v>
      </c>
      <c r="D345" s="141">
        <f t="shared" si="117"/>
        <v>0</v>
      </c>
      <c r="E345" s="141">
        <f t="shared" si="117"/>
        <v>0</v>
      </c>
      <c r="F345" s="141">
        <f t="shared" si="117"/>
        <v>1</v>
      </c>
      <c r="G345" s="141">
        <f t="shared" si="117"/>
        <v>0</v>
      </c>
      <c r="H345" s="141">
        <f t="shared" si="117"/>
        <v>0</v>
      </c>
      <c r="I345" s="141">
        <f t="shared" si="117"/>
        <v>0</v>
      </c>
      <c r="J345" s="141">
        <f t="shared" si="117"/>
        <v>0</v>
      </c>
      <c r="K345" s="141">
        <f t="shared" si="117"/>
        <v>0</v>
      </c>
      <c r="L345" s="141">
        <f t="shared" si="117"/>
        <v>0</v>
      </c>
      <c r="M345" s="141">
        <f t="shared" si="117"/>
        <v>0</v>
      </c>
      <c r="N345" s="141">
        <f t="shared" si="117"/>
        <v>0</v>
      </c>
      <c r="O345" s="141">
        <f t="shared" si="117"/>
        <v>0</v>
      </c>
      <c r="P345" s="141">
        <f t="shared" si="117"/>
        <v>0</v>
      </c>
      <c r="Q345" s="141">
        <f t="shared" ref="Q345:Y345" si="120">IF(IFERROR(FIND($A$334,Q15,1),0)=0,0,1)</f>
        <v>0</v>
      </c>
      <c r="R345" s="141">
        <f t="shared" si="120"/>
        <v>1</v>
      </c>
      <c r="S345" s="141">
        <f t="shared" si="120"/>
        <v>0</v>
      </c>
      <c r="T345" s="141">
        <f t="shared" si="120"/>
        <v>0</v>
      </c>
      <c r="U345" s="141">
        <f t="shared" si="120"/>
        <v>0</v>
      </c>
      <c r="V345" s="141">
        <f t="shared" si="120"/>
        <v>0</v>
      </c>
      <c r="W345" s="141">
        <f t="shared" si="120"/>
        <v>0</v>
      </c>
      <c r="X345" s="141">
        <f t="shared" si="120"/>
        <v>0</v>
      </c>
      <c r="Y345" s="141">
        <f t="shared" si="120"/>
        <v>0</v>
      </c>
      <c r="AA345" s="141">
        <f t="shared" si="118"/>
        <v>0</v>
      </c>
      <c r="AB345" s="141">
        <f t="shared" si="118"/>
        <v>0</v>
      </c>
      <c r="AC345" s="141">
        <f t="shared" si="118"/>
        <v>0</v>
      </c>
      <c r="AD345" s="141">
        <f t="shared" si="118"/>
        <v>0</v>
      </c>
      <c r="AE345" s="141">
        <f t="shared" si="118"/>
        <v>1</v>
      </c>
      <c r="AF345" s="141">
        <f t="shared" si="118"/>
        <v>0</v>
      </c>
      <c r="AG345" s="141">
        <f t="shared" si="118"/>
        <v>0</v>
      </c>
      <c r="AH345" s="141">
        <f t="shared" si="118"/>
        <v>0</v>
      </c>
      <c r="AI345" s="141">
        <f t="shared" si="118"/>
        <v>0</v>
      </c>
      <c r="AJ345" s="141">
        <f t="shared" si="118"/>
        <v>0</v>
      </c>
      <c r="AK345" s="141">
        <f t="shared" si="118"/>
        <v>0</v>
      </c>
      <c r="AL345" s="141">
        <f t="shared" si="118"/>
        <v>0</v>
      </c>
      <c r="AM345" s="141">
        <f t="shared" si="118"/>
        <v>0</v>
      </c>
      <c r="AN345" s="141">
        <f t="shared" si="118"/>
        <v>0</v>
      </c>
      <c r="AO345" s="141">
        <f t="shared" si="118"/>
        <v>0</v>
      </c>
      <c r="AP345" s="141">
        <f t="shared" ref="AP345:AX360" si="121">IF(Q345=0,0,Q345/AP15)</f>
        <v>0</v>
      </c>
      <c r="AQ345" s="141">
        <f t="shared" si="121"/>
        <v>1</v>
      </c>
      <c r="AR345" s="141">
        <f t="shared" si="121"/>
        <v>0</v>
      </c>
      <c r="AS345" s="141">
        <f t="shared" si="121"/>
        <v>0</v>
      </c>
      <c r="AT345" s="141">
        <f t="shared" si="121"/>
        <v>0</v>
      </c>
      <c r="AU345" s="141">
        <f t="shared" si="121"/>
        <v>0</v>
      </c>
      <c r="AV345" s="141">
        <f t="shared" si="121"/>
        <v>0</v>
      </c>
      <c r="AW345" s="141">
        <f t="shared" si="121"/>
        <v>0</v>
      </c>
      <c r="AX345" s="141">
        <f t="shared" si="121"/>
        <v>0</v>
      </c>
      <c r="AY345" s="141">
        <f t="shared" si="119"/>
        <v>2</v>
      </c>
      <c r="AZ345" s="146" t="s">
        <v>185</v>
      </c>
    </row>
    <row r="346" spans="1:52">
      <c r="A346" s="141" t="s">
        <v>199</v>
      </c>
      <c r="B346" s="141">
        <f t="shared" ref="B346:Y356" si="122">IF(IFERROR(FIND($A$334,B16,1),0)=0,0,1)</f>
        <v>0</v>
      </c>
      <c r="C346" s="141">
        <f t="shared" si="122"/>
        <v>0</v>
      </c>
      <c r="D346" s="141">
        <f t="shared" si="122"/>
        <v>0</v>
      </c>
      <c r="E346" s="141">
        <f t="shared" si="122"/>
        <v>0</v>
      </c>
      <c r="F346" s="141">
        <f t="shared" si="122"/>
        <v>0</v>
      </c>
      <c r="G346" s="141">
        <f t="shared" si="122"/>
        <v>0</v>
      </c>
      <c r="H346" s="141">
        <f t="shared" si="122"/>
        <v>0</v>
      </c>
      <c r="I346" s="141">
        <f t="shared" si="122"/>
        <v>0</v>
      </c>
      <c r="J346" s="141">
        <f t="shared" si="122"/>
        <v>0</v>
      </c>
      <c r="K346" s="141">
        <f t="shared" si="122"/>
        <v>0</v>
      </c>
      <c r="L346" s="141">
        <f t="shared" si="122"/>
        <v>0</v>
      </c>
      <c r="M346" s="141">
        <f t="shared" si="122"/>
        <v>0</v>
      </c>
      <c r="N346" s="141">
        <f t="shared" si="122"/>
        <v>0</v>
      </c>
      <c r="O346" s="141">
        <f t="shared" si="122"/>
        <v>0</v>
      </c>
      <c r="P346" s="141">
        <f t="shared" si="122"/>
        <v>0</v>
      </c>
      <c r="Q346" s="141">
        <f t="shared" si="122"/>
        <v>0</v>
      </c>
      <c r="R346" s="141">
        <f t="shared" si="122"/>
        <v>0</v>
      </c>
      <c r="S346" s="141">
        <f t="shared" si="122"/>
        <v>0</v>
      </c>
      <c r="T346" s="141">
        <f t="shared" si="122"/>
        <v>0</v>
      </c>
      <c r="U346" s="141">
        <f t="shared" si="122"/>
        <v>0</v>
      </c>
      <c r="V346" s="141">
        <f t="shared" si="122"/>
        <v>0</v>
      </c>
      <c r="W346" s="141">
        <f t="shared" si="122"/>
        <v>0</v>
      </c>
      <c r="X346" s="141">
        <f t="shared" si="122"/>
        <v>0</v>
      </c>
      <c r="Y346" s="141">
        <f t="shared" si="122"/>
        <v>0</v>
      </c>
      <c r="AA346" s="141">
        <f t="shared" ref="AA346:AP361" si="123">IF(B346=0,0,B346/AA16)</f>
        <v>0</v>
      </c>
      <c r="AB346" s="141">
        <f t="shared" si="123"/>
        <v>0</v>
      </c>
      <c r="AC346" s="141">
        <f t="shared" si="123"/>
        <v>0</v>
      </c>
      <c r="AD346" s="141">
        <f t="shared" si="123"/>
        <v>0</v>
      </c>
      <c r="AE346" s="141">
        <f t="shared" si="123"/>
        <v>0</v>
      </c>
      <c r="AF346" s="141">
        <f t="shared" si="123"/>
        <v>0</v>
      </c>
      <c r="AG346" s="141">
        <f t="shared" si="123"/>
        <v>0</v>
      </c>
      <c r="AH346" s="141">
        <f t="shared" si="123"/>
        <v>0</v>
      </c>
      <c r="AI346" s="141">
        <f t="shared" si="123"/>
        <v>0</v>
      </c>
      <c r="AJ346" s="141">
        <f t="shared" si="123"/>
        <v>0</v>
      </c>
      <c r="AK346" s="141">
        <f t="shared" si="123"/>
        <v>0</v>
      </c>
      <c r="AL346" s="141">
        <f t="shared" si="123"/>
        <v>0</v>
      </c>
      <c r="AM346" s="141">
        <f t="shared" si="123"/>
        <v>0</v>
      </c>
      <c r="AN346" s="141">
        <f t="shared" si="123"/>
        <v>0</v>
      </c>
      <c r="AO346" s="141">
        <f t="shared" si="123"/>
        <v>0</v>
      </c>
      <c r="AP346" s="141">
        <f t="shared" si="121"/>
        <v>0</v>
      </c>
      <c r="AQ346" s="141">
        <f t="shared" si="121"/>
        <v>0</v>
      </c>
      <c r="AR346" s="141">
        <f t="shared" si="121"/>
        <v>0</v>
      </c>
      <c r="AS346" s="141">
        <f t="shared" si="121"/>
        <v>0</v>
      </c>
      <c r="AT346" s="141">
        <f t="shared" si="121"/>
        <v>0</v>
      </c>
      <c r="AU346" s="141">
        <f t="shared" si="121"/>
        <v>0</v>
      </c>
      <c r="AV346" s="141">
        <f t="shared" si="121"/>
        <v>0</v>
      </c>
      <c r="AW346" s="141">
        <f t="shared" si="121"/>
        <v>0</v>
      </c>
      <c r="AX346" s="141">
        <f t="shared" si="121"/>
        <v>0</v>
      </c>
      <c r="AY346" s="141">
        <f t="shared" si="119"/>
        <v>0</v>
      </c>
      <c r="AZ346" s="146" t="s">
        <v>185</v>
      </c>
    </row>
    <row r="347" spans="1:52">
      <c r="A347" s="141" t="s">
        <v>200</v>
      </c>
      <c r="B347" s="141">
        <f t="shared" si="122"/>
        <v>0</v>
      </c>
      <c r="C347" s="141">
        <f t="shared" si="122"/>
        <v>1</v>
      </c>
      <c r="D347" s="141">
        <f t="shared" si="122"/>
        <v>0</v>
      </c>
      <c r="E347" s="141">
        <f t="shared" si="122"/>
        <v>0</v>
      </c>
      <c r="F347" s="141">
        <f t="shared" si="122"/>
        <v>1</v>
      </c>
      <c r="G347" s="141">
        <f t="shared" si="122"/>
        <v>0</v>
      </c>
      <c r="H347" s="141">
        <f t="shared" si="122"/>
        <v>0</v>
      </c>
      <c r="I347" s="141">
        <f t="shared" si="122"/>
        <v>0</v>
      </c>
      <c r="J347" s="141">
        <f t="shared" si="122"/>
        <v>0</v>
      </c>
      <c r="K347" s="141">
        <f t="shared" si="122"/>
        <v>0</v>
      </c>
      <c r="L347" s="141">
        <f t="shared" si="122"/>
        <v>0</v>
      </c>
      <c r="M347" s="141">
        <f t="shared" si="122"/>
        <v>0</v>
      </c>
      <c r="N347" s="141">
        <f t="shared" si="122"/>
        <v>0</v>
      </c>
      <c r="O347" s="141">
        <f t="shared" si="122"/>
        <v>1</v>
      </c>
      <c r="P347" s="141">
        <f t="shared" si="122"/>
        <v>0</v>
      </c>
      <c r="Q347" s="141">
        <f t="shared" si="122"/>
        <v>0</v>
      </c>
      <c r="R347" s="141">
        <f t="shared" si="122"/>
        <v>0</v>
      </c>
      <c r="S347" s="141">
        <f t="shared" si="122"/>
        <v>0</v>
      </c>
      <c r="T347" s="141">
        <f t="shared" si="122"/>
        <v>0</v>
      </c>
      <c r="U347" s="141">
        <f t="shared" si="122"/>
        <v>0</v>
      </c>
      <c r="V347" s="141">
        <f t="shared" si="122"/>
        <v>0</v>
      </c>
      <c r="W347" s="141">
        <f t="shared" si="122"/>
        <v>0</v>
      </c>
      <c r="X347" s="141">
        <f t="shared" si="122"/>
        <v>0</v>
      </c>
      <c r="Y347" s="141">
        <f t="shared" si="122"/>
        <v>0</v>
      </c>
      <c r="AA347" s="141">
        <f t="shared" si="123"/>
        <v>0</v>
      </c>
      <c r="AB347" s="141">
        <f t="shared" si="123"/>
        <v>1</v>
      </c>
      <c r="AC347" s="141">
        <f t="shared" si="123"/>
        <v>0</v>
      </c>
      <c r="AD347" s="141">
        <f t="shared" si="123"/>
        <v>0</v>
      </c>
      <c r="AE347" s="141">
        <f t="shared" si="123"/>
        <v>1</v>
      </c>
      <c r="AF347" s="141">
        <f t="shared" si="123"/>
        <v>0</v>
      </c>
      <c r="AG347" s="141">
        <f t="shared" si="123"/>
        <v>0</v>
      </c>
      <c r="AH347" s="141">
        <f t="shared" si="123"/>
        <v>0</v>
      </c>
      <c r="AI347" s="141">
        <f t="shared" si="123"/>
        <v>0</v>
      </c>
      <c r="AJ347" s="141">
        <f t="shared" si="123"/>
        <v>0</v>
      </c>
      <c r="AK347" s="141">
        <f t="shared" si="123"/>
        <v>0</v>
      </c>
      <c r="AL347" s="141">
        <f t="shared" si="123"/>
        <v>0</v>
      </c>
      <c r="AM347" s="141">
        <f t="shared" si="123"/>
        <v>0</v>
      </c>
      <c r="AN347" s="141">
        <f t="shared" si="123"/>
        <v>1</v>
      </c>
      <c r="AO347" s="141">
        <f t="shared" si="123"/>
        <v>0</v>
      </c>
      <c r="AP347" s="141">
        <f t="shared" si="121"/>
        <v>0</v>
      </c>
      <c r="AQ347" s="141">
        <f t="shared" si="121"/>
        <v>0</v>
      </c>
      <c r="AR347" s="141">
        <f t="shared" si="121"/>
        <v>0</v>
      </c>
      <c r="AS347" s="141">
        <f t="shared" si="121"/>
        <v>0</v>
      </c>
      <c r="AT347" s="141">
        <f t="shared" si="121"/>
        <v>0</v>
      </c>
      <c r="AU347" s="141">
        <f t="shared" si="121"/>
        <v>0</v>
      </c>
      <c r="AV347" s="141">
        <f t="shared" si="121"/>
        <v>0</v>
      </c>
      <c r="AW347" s="141">
        <f t="shared" si="121"/>
        <v>0</v>
      </c>
      <c r="AX347" s="141">
        <f t="shared" si="121"/>
        <v>0</v>
      </c>
      <c r="AY347" s="141">
        <f t="shared" si="119"/>
        <v>3</v>
      </c>
      <c r="AZ347" s="146" t="s">
        <v>185</v>
      </c>
    </row>
    <row r="348" spans="1:52">
      <c r="A348" s="141" t="s">
        <v>201</v>
      </c>
      <c r="B348" s="141">
        <f t="shared" si="122"/>
        <v>0</v>
      </c>
      <c r="C348" s="141">
        <f t="shared" si="122"/>
        <v>0</v>
      </c>
      <c r="D348" s="141">
        <f t="shared" si="122"/>
        <v>0</v>
      </c>
      <c r="E348" s="141">
        <f t="shared" si="122"/>
        <v>0</v>
      </c>
      <c r="F348" s="141">
        <f t="shared" si="122"/>
        <v>0</v>
      </c>
      <c r="G348" s="141">
        <f t="shared" si="122"/>
        <v>0</v>
      </c>
      <c r="H348" s="141">
        <f t="shared" si="122"/>
        <v>0</v>
      </c>
      <c r="I348" s="141">
        <f t="shared" si="122"/>
        <v>0</v>
      </c>
      <c r="J348" s="141">
        <f t="shared" si="122"/>
        <v>0</v>
      </c>
      <c r="K348" s="141">
        <f t="shared" si="122"/>
        <v>0</v>
      </c>
      <c r="L348" s="141">
        <f t="shared" si="122"/>
        <v>0</v>
      </c>
      <c r="M348" s="141">
        <f t="shared" si="122"/>
        <v>0</v>
      </c>
      <c r="N348" s="141">
        <f t="shared" si="122"/>
        <v>0</v>
      </c>
      <c r="O348" s="141">
        <f t="shared" si="122"/>
        <v>0</v>
      </c>
      <c r="P348" s="141">
        <f t="shared" si="122"/>
        <v>0</v>
      </c>
      <c r="Q348" s="141">
        <f t="shared" si="122"/>
        <v>0</v>
      </c>
      <c r="R348" s="141">
        <f t="shared" si="122"/>
        <v>0</v>
      </c>
      <c r="S348" s="141">
        <f t="shared" si="122"/>
        <v>0</v>
      </c>
      <c r="T348" s="141">
        <f t="shared" si="122"/>
        <v>0</v>
      </c>
      <c r="U348" s="141">
        <f t="shared" si="122"/>
        <v>0</v>
      </c>
      <c r="V348" s="141">
        <f t="shared" si="122"/>
        <v>0</v>
      </c>
      <c r="W348" s="141">
        <f t="shared" si="122"/>
        <v>0</v>
      </c>
      <c r="X348" s="141">
        <f t="shared" si="122"/>
        <v>0</v>
      </c>
      <c r="Y348" s="141">
        <f t="shared" si="122"/>
        <v>0</v>
      </c>
      <c r="AA348" s="141">
        <f t="shared" si="123"/>
        <v>0</v>
      </c>
      <c r="AB348" s="141">
        <f t="shared" si="123"/>
        <v>0</v>
      </c>
      <c r="AC348" s="141">
        <f t="shared" si="123"/>
        <v>0</v>
      </c>
      <c r="AD348" s="141">
        <f t="shared" si="123"/>
        <v>0</v>
      </c>
      <c r="AE348" s="141">
        <f t="shared" si="123"/>
        <v>0</v>
      </c>
      <c r="AF348" s="141">
        <f t="shared" si="123"/>
        <v>0</v>
      </c>
      <c r="AG348" s="141">
        <f t="shared" si="123"/>
        <v>0</v>
      </c>
      <c r="AH348" s="141">
        <f t="shared" si="123"/>
        <v>0</v>
      </c>
      <c r="AI348" s="141">
        <f t="shared" si="123"/>
        <v>0</v>
      </c>
      <c r="AJ348" s="141">
        <f t="shared" si="123"/>
        <v>0</v>
      </c>
      <c r="AK348" s="141">
        <f t="shared" si="123"/>
        <v>0</v>
      </c>
      <c r="AL348" s="141">
        <f t="shared" si="123"/>
        <v>0</v>
      </c>
      <c r="AM348" s="141">
        <f t="shared" si="123"/>
        <v>0</v>
      </c>
      <c r="AN348" s="141">
        <f t="shared" si="123"/>
        <v>0</v>
      </c>
      <c r="AO348" s="141">
        <f t="shared" si="123"/>
        <v>0</v>
      </c>
      <c r="AP348" s="141">
        <f t="shared" si="121"/>
        <v>0</v>
      </c>
      <c r="AQ348" s="141">
        <f t="shared" si="121"/>
        <v>0</v>
      </c>
      <c r="AR348" s="141">
        <f t="shared" si="121"/>
        <v>0</v>
      </c>
      <c r="AS348" s="141">
        <f t="shared" si="121"/>
        <v>0</v>
      </c>
      <c r="AT348" s="141">
        <f t="shared" si="121"/>
        <v>0</v>
      </c>
      <c r="AU348" s="141">
        <f t="shared" si="121"/>
        <v>0</v>
      </c>
      <c r="AV348" s="141">
        <f t="shared" si="121"/>
        <v>0</v>
      </c>
      <c r="AW348" s="141">
        <f t="shared" si="121"/>
        <v>0</v>
      </c>
      <c r="AX348" s="141">
        <f t="shared" si="121"/>
        <v>0</v>
      </c>
      <c r="AY348" s="141">
        <f t="shared" si="119"/>
        <v>0</v>
      </c>
      <c r="AZ348" s="146" t="s">
        <v>185</v>
      </c>
    </row>
    <row r="349" spans="1:52">
      <c r="A349" s="141" t="s">
        <v>202</v>
      </c>
      <c r="B349" s="141">
        <f t="shared" si="122"/>
        <v>0</v>
      </c>
      <c r="C349" s="141">
        <f t="shared" si="122"/>
        <v>0</v>
      </c>
      <c r="D349" s="141">
        <f t="shared" si="122"/>
        <v>0</v>
      </c>
      <c r="E349" s="141">
        <f t="shared" si="122"/>
        <v>0</v>
      </c>
      <c r="F349" s="141">
        <f t="shared" si="122"/>
        <v>0</v>
      </c>
      <c r="G349" s="141">
        <f t="shared" si="122"/>
        <v>1</v>
      </c>
      <c r="H349" s="141">
        <f t="shared" si="122"/>
        <v>0</v>
      </c>
      <c r="I349" s="141">
        <f t="shared" si="122"/>
        <v>0</v>
      </c>
      <c r="J349" s="141">
        <f t="shared" si="122"/>
        <v>0</v>
      </c>
      <c r="K349" s="141">
        <f t="shared" si="122"/>
        <v>0</v>
      </c>
      <c r="L349" s="141">
        <f t="shared" si="122"/>
        <v>0</v>
      </c>
      <c r="M349" s="141">
        <f t="shared" si="122"/>
        <v>0</v>
      </c>
      <c r="N349" s="141">
        <f t="shared" si="122"/>
        <v>0</v>
      </c>
      <c r="O349" s="141">
        <f t="shared" si="122"/>
        <v>0</v>
      </c>
      <c r="P349" s="141">
        <f t="shared" si="122"/>
        <v>0</v>
      </c>
      <c r="Q349" s="141">
        <f t="shared" si="122"/>
        <v>0</v>
      </c>
      <c r="R349" s="141">
        <f t="shared" si="122"/>
        <v>0</v>
      </c>
      <c r="S349" s="141">
        <f t="shared" si="122"/>
        <v>0</v>
      </c>
      <c r="T349" s="141">
        <f t="shared" si="122"/>
        <v>0</v>
      </c>
      <c r="U349" s="141">
        <f t="shared" si="122"/>
        <v>0</v>
      </c>
      <c r="V349" s="141">
        <f t="shared" si="122"/>
        <v>0</v>
      </c>
      <c r="W349" s="141">
        <f t="shared" si="122"/>
        <v>0</v>
      </c>
      <c r="X349" s="141">
        <f t="shared" si="122"/>
        <v>0</v>
      </c>
      <c r="Y349" s="141">
        <f t="shared" si="122"/>
        <v>0</v>
      </c>
      <c r="AA349" s="141">
        <f t="shared" si="123"/>
        <v>0</v>
      </c>
      <c r="AB349" s="141">
        <f t="shared" si="123"/>
        <v>0</v>
      </c>
      <c r="AC349" s="141">
        <f t="shared" si="123"/>
        <v>0</v>
      </c>
      <c r="AD349" s="141">
        <f t="shared" si="123"/>
        <v>0</v>
      </c>
      <c r="AE349" s="141">
        <f t="shared" si="123"/>
        <v>0</v>
      </c>
      <c r="AF349" s="141">
        <f t="shared" si="123"/>
        <v>1</v>
      </c>
      <c r="AG349" s="141">
        <f t="shared" si="123"/>
        <v>0</v>
      </c>
      <c r="AH349" s="141">
        <f t="shared" si="123"/>
        <v>0</v>
      </c>
      <c r="AI349" s="141">
        <f t="shared" si="123"/>
        <v>0</v>
      </c>
      <c r="AJ349" s="141">
        <f t="shared" si="123"/>
        <v>0</v>
      </c>
      <c r="AK349" s="141">
        <f t="shared" si="123"/>
        <v>0</v>
      </c>
      <c r="AL349" s="141">
        <f t="shared" si="123"/>
        <v>0</v>
      </c>
      <c r="AM349" s="141">
        <f t="shared" si="123"/>
        <v>0</v>
      </c>
      <c r="AN349" s="141">
        <f t="shared" si="123"/>
        <v>0</v>
      </c>
      <c r="AO349" s="141">
        <f t="shared" si="123"/>
        <v>0</v>
      </c>
      <c r="AP349" s="141">
        <f t="shared" si="121"/>
        <v>0</v>
      </c>
      <c r="AQ349" s="141">
        <f t="shared" si="121"/>
        <v>0</v>
      </c>
      <c r="AR349" s="141">
        <f t="shared" si="121"/>
        <v>0</v>
      </c>
      <c r="AS349" s="141">
        <f t="shared" si="121"/>
        <v>0</v>
      </c>
      <c r="AT349" s="141">
        <f t="shared" si="121"/>
        <v>0</v>
      </c>
      <c r="AU349" s="141">
        <f t="shared" si="121"/>
        <v>0</v>
      </c>
      <c r="AV349" s="141">
        <f t="shared" si="121"/>
        <v>0</v>
      </c>
      <c r="AW349" s="141">
        <f t="shared" si="121"/>
        <v>0</v>
      </c>
      <c r="AX349" s="141">
        <f t="shared" si="121"/>
        <v>0</v>
      </c>
      <c r="AY349" s="141">
        <f t="shared" si="119"/>
        <v>1</v>
      </c>
      <c r="AZ349" s="146" t="s">
        <v>185</v>
      </c>
    </row>
    <row r="350" spans="1:52">
      <c r="A350" s="141" t="s">
        <v>203</v>
      </c>
      <c r="B350" s="141">
        <f t="shared" si="122"/>
        <v>0</v>
      </c>
      <c r="C350" s="141">
        <f t="shared" si="122"/>
        <v>0</v>
      </c>
      <c r="D350" s="141">
        <f t="shared" si="122"/>
        <v>0</v>
      </c>
      <c r="E350" s="141">
        <f t="shared" si="122"/>
        <v>0</v>
      </c>
      <c r="F350" s="141">
        <f t="shared" si="122"/>
        <v>1</v>
      </c>
      <c r="G350" s="141">
        <f t="shared" si="122"/>
        <v>0</v>
      </c>
      <c r="H350" s="141">
        <f t="shared" si="122"/>
        <v>0</v>
      </c>
      <c r="I350" s="141">
        <f t="shared" si="122"/>
        <v>0</v>
      </c>
      <c r="J350" s="141">
        <f t="shared" si="122"/>
        <v>0</v>
      </c>
      <c r="K350" s="141">
        <f t="shared" si="122"/>
        <v>0</v>
      </c>
      <c r="L350" s="141">
        <f t="shared" si="122"/>
        <v>0</v>
      </c>
      <c r="M350" s="141">
        <f t="shared" si="122"/>
        <v>0</v>
      </c>
      <c r="N350" s="141">
        <f t="shared" si="122"/>
        <v>0</v>
      </c>
      <c r="O350" s="141">
        <f t="shared" si="122"/>
        <v>0</v>
      </c>
      <c r="P350" s="141">
        <f t="shared" si="122"/>
        <v>0</v>
      </c>
      <c r="Q350" s="141">
        <f t="shared" si="122"/>
        <v>0</v>
      </c>
      <c r="R350" s="141">
        <f t="shared" si="122"/>
        <v>0</v>
      </c>
      <c r="S350" s="141">
        <f t="shared" si="122"/>
        <v>0</v>
      </c>
      <c r="T350" s="141">
        <f t="shared" si="122"/>
        <v>0</v>
      </c>
      <c r="U350" s="141">
        <f t="shared" si="122"/>
        <v>0</v>
      </c>
      <c r="V350" s="141">
        <f t="shared" si="122"/>
        <v>0</v>
      </c>
      <c r="W350" s="141">
        <f t="shared" si="122"/>
        <v>0</v>
      </c>
      <c r="X350" s="141">
        <f t="shared" si="122"/>
        <v>0</v>
      </c>
      <c r="Y350" s="141">
        <f t="shared" si="122"/>
        <v>0</v>
      </c>
      <c r="AA350" s="141">
        <f t="shared" si="123"/>
        <v>0</v>
      </c>
      <c r="AB350" s="141">
        <f t="shared" si="123"/>
        <v>0</v>
      </c>
      <c r="AC350" s="141">
        <f t="shared" si="123"/>
        <v>0</v>
      </c>
      <c r="AD350" s="141">
        <f t="shared" si="123"/>
        <v>0</v>
      </c>
      <c r="AE350" s="141">
        <f t="shared" si="123"/>
        <v>1</v>
      </c>
      <c r="AF350" s="141">
        <f t="shared" si="123"/>
        <v>0</v>
      </c>
      <c r="AG350" s="141">
        <f t="shared" si="123"/>
        <v>0</v>
      </c>
      <c r="AH350" s="141">
        <f t="shared" si="123"/>
        <v>0</v>
      </c>
      <c r="AI350" s="141">
        <f t="shared" si="123"/>
        <v>0</v>
      </c>
      <c r="AJ350" s="141">
        <f t="shared" si="123"/>
        <v>0</v>
      </c>
      <c r="AK350" s="141">
        <f t="shared" si="123"/>
        <v>0</v>
      </c>
      <c r="AL350" s="141">
        <f t="shared" si="123"/>
        <v>0</v>
      </c>
      <c r="AM350" s="141">
        <f t="shared" si="123"/>
        <v>0</v>
      </c>
      <c r="AN350" s="141">
        <f t="shared" si="123"/>
        <v>0</v>
      </c>
      <c r="AO350" s="141">
        <f t="shared" si="123"/>
        <v>0</v>
      </c>
      <c r="AP350" s="141">
        <f t="shared" si="121"/>
        <v>0</v>
      </c>
      <c r="AQ350" s="141">
        <f t="shared" si="121"/>
        <v>0</v>
      </c>
      <c r="AR350" s="141">
        <f t="shared" si="121"/>
        <v>0</v>
      </c>
      <c r="AS350" s="141">
        <f t="shared" si="121"/>
        <v>0</v>
      </c>
      <c r="AT350" s="141">
        <f t="shared" si="121"/>
        <v>0</v>
      </c>
      <c r="AU350" s="141">
        <f t="shared" si="121"/>
        <v>0</v>
      </c>
      <c r="AV350" s="141">
        <f t="shared" si="121"/>
        <v>0</v>
      </c>
      <c r="AW350" s="141">
        <f t="shared" si="121"/>
        <v>0</v>
      </c>
      <c r="AX350" s="141">
        <f t="shared" si="121"/>
        <v>0</v>
      </c>
      <c r="AY350" s="141">
        <f t="shared" si="119"/>
        <v>1</v>
      </c>
      <c r="AZ350" s="146" t="s">
        <v>185</v>
      </c>
    </row>
    <row r="351" spans="1:52">
      <c r="A351" s="141" t="s">
        <v>204</v>
      </c>
      <c r="B351" s="141">
        <f t="shared" si="122"/>
        <v>0</v>
      </c>
      <c r="C351" s="141">
        <f t="shared" si="122"/>
        <v>0</v>
      </c>
      <c r="D351" s="141">
        <f t="shared" si="122"/>
        <v>0</v>
      </c>
      <c r="E351" s="141">
        <f t="shared" si="122"/>
        <v>0</v>
      </c>
      <c r="F351" s="141">
        <f t="shared" si="122"/>
        <v>0</v>
      </c>
      <c r="G351" s="141">
        <f t="shared" si="122"/>
        <v>0</v>
      </c>
      <c r="H351" s="141">
        <f t="shared" si="122"/>
        <v>0</v>
      </c>
      <c r="I351" s="141">
        <f t="shared" si="122"/>
        <v>0</v>
      </c>
      <c r="J351" s="141">
        <f t="shared" si="122"/>
        <v>0</v>
      </c>
      <c r="K351" s="141">
        <f t="shared" si="122"/>
        <v>0</v>
      </c>
      <c r="L351" s="141">
        <f t="shared" si="122"/>
        <v>0</v>
      </c>
      <c r="M351" s="141">
        <f t="shared" si="122"/>
        <v>0</v>
      </c>
      <c r="N351" s="141">
        <f t="shared" si="122"/>
        <v>0</v>
      </c>
      <c r="O351" s="141">
        <f t="shared" si="122"/>
        <v>0</v>
      </c>
      <c r="P351" s="141">
        <f t="shared" si="122"/>
        <v>0</v>
      </c>
      <c r="Q351" s="141">
        <f t="shared" si="122"/>
        <v>0</v>
      </c>
      <c r="R351" s="141">
        <f t="shared" si="122"/>
        <v>0</v>
      </c>
      <c r="S351" s="141">
        <f t="shared" si="122"/>
        <v>0</v>
      </c>
      <c r="T351" s="141">
        <f t="shared" si="122"/>
        <v>0</v>
      </c>
      <c r="U351" s="141">
        <f t="shared" si="122"/>
        <v>0</v>
      </c>
      <c r="V351" s="141">
        <f t="shared" si="122"/>
        <v>0</v>
      </c>
      <c r="W351" s="141">
        <f t="shared" si="122"/>
        <v>0</v>
      </c>
      <c r="X351" s="141">
        <f t="shared" si="122"/>
        <v>0</v>
      </c>
      <c r="Y351" s="141">
        <f t="shared" si="122"/>
        <v>0</v>
      </c>
      <c r="AA351" s="141">
        <f t="shared" si="123"/>
        <v>0</v>
      </c>
      <c r="AB351" s="141">
        <f t="shared" si="123"/>
        <v>0</v>
      </c>
      <c r="AC351" s="141">
        <f t="shared" si="123"/>
        <v>0</v>
      </c>
      <c r="AD351" s="141">
        <f t="shared" si="123"/>
        <v>0</v>
      </c>
      <c r="AE351" s="141">
        <f t="shared" si="123"/>
        <v>0</v>
      </c>
      <c r="AF351" s="141">
        <f t="shared" si="123"/>
        <v>0</v>
      </c>
      <c r="AG351" s="141">
        <f t="shared" si="123"/>
        <v>0</v>
      </c>
      <c r="AH351" s="141">
        <f t="shared" si="123"/>
        <v>0</v>
      </c>
      <c r="AI351" s="141">
        <f t="shared" si="123"/>
        <v>0</v>
      </c>
      <c r="AJ351" s="141">
        <f t="shared" si="123"/>
        <v>0</v>
      </c>
      <c r="AK351" s="141">
        <f t="shared" si="123"/>
        <v>0</v>
      </c>
      <c r="AL351" s="141">
        <f t="shared" si="123"/>
        <v>0</v>
      </c>
      <c r="AM351" s="141">
        <f t="shared" si="123"/>
        <v>0</v>
      </c>
      <c r="AN351" s="141">
        <f t="shared" si="123"/>
        <v>0</v>
      </c>
      <c r="AO351" s="141">
        <f t="shared" si="123"/>
        <v>0</v>
      </c>
      <c r="AP351" s="141">
        <f t="shared" si="121"/>
        <v>0</v>
      </c>
      <c r="AQ351" s="141">
        <f t="shared" si="121"/>
        <v>0</v>
      </c>
      <c r="AR351" s="141">
        <f t="shared" si="121"/>
        <v>0</v>
      </c>
      <c r="AS351" s="141">
        <f t="shared" si="121"/>
        <v>0</v>
      </c>
      <c r="AT351" s="141">
        <f t="shared" si="121"/>
        <v>0</v>
      </c>
      <c r="AU351" s="141">
        <f t="shared" si="121"/>
        <v>0</v>
      </c>
      <c r="AV351" s="141">
        <f t="shared" si="121"/>
        <v>0</v>
      </c>
      <c r="AW351" s="141">
        <f t="shared" si="121"/>
        <v>0</v>
      </c>
      <c r="AX351" s="141">
        <f t="shared" si="121"/>
        <v>0</v>
      </c>
      <c r="AY351" s="141">
        <f t="shared" si="119"/>
        <v>0</v>
      </c>
      <c r="AZ351" s="146" t="s">
        <v>185</v>
      </c>
    </row>
    <row r="352" spans="1:52">
      <c r="A352" s="141" t="s">
        <v>205</v>
      </c>
      <c r="B352" s="141">
        <f t="shared" si="122"/>
        <v>0</v>
      </c>
      <c r="C352" s="141">
        <f t="shared" si="122"/>
        <v>0</v>
      </c>
      <c r="D352" s="141">
        <f t="shared" si="122"/>
        <v>0</v>
      </c>
      <c r="E352" s="141">
        <f t="shared" si="122"/>
        <v>0</v>
      </c>
      <c r="F352" s="141">
        <f t="shared" si="122"/>
        <v>0</v>
      </c>
      <c r="G352" s="141">
        <f t="shared" si="122"/>
        <v>0</v>
      </c>
      <c r="H352" s="141">
        <f t="shared" si="122"/>
        <v>0</v>
      </c>
      <c r="I352" s="141">
        <f t="shared" si="122"/>
        <v>0</v>
      </c>
      <c r="J352" s="141">
        <f t="shared" si="122"/>
        <v>0</v>
      </c>
      <c r="K352" s="141">
        <f t="shared" si="122"/>
        <v>0</v>
      </c>
      <c r="L352" s="141">
        <f t="shared" si="122"/>
        <v>0</v>
      </c>
      <c r="M352" s="141">
        <f t="shared" si="122"/>
        <v>0</v>
      </c>
      <c r="N352" s="141">
        <f t="shared" si="122"/>
        <v>0</v>
      </c>
      <c r="O352" s="141">
        <f t="shared" si="122"/>
        <v>0</v>
      </c>
      <c r="P352" s="141">
        <f t="shared" si="122"/>
        <v>0</v>
      </c>
      <c r="Q352" s="141">
        <f t="shared" si="122"/>
        <v>0</v>
      </c>
      <c r="R352" s="141">
        <f t="shared" si="122"/>
        <v>0</v>
      </c>
      <c r="S352" s="141">
        <f t="shared" si="122"/>
        <v>0</v>
      </c>
      <c r="T352" s="141">
        <f t="shared" si="122"/>
        <v>0</v>
      </c>
      <c r="U352" s="141">
        <f t="shared" si="122"/>
        <v>0</v>
      </c>
      <c r="V352" s="141">
        <f t="shared" si="122"/>
        <v>0</v>
      </c>
      <c r="W352" s="141">
        <f t="shared" si="122"/>
        <v>0</v>
      </c>
      <c r="X352" s="141">
        <f t="shared" si="122"/>
        <v>0</v>
      </c>
      <c r="Y352" s="141">
        <f t="shared" si="122"/>
        <v>0</v>
      </c>
      <c r="AA352" s="141">
        <f t="shared" si="123"/>
        <v>0</v>
      </c>
      <c r="AB352" s="141">
        <f t="shared" si="123"/>
        <v>0</v>
      </c>
      <c r="AC352" s="141">
        <f t="shared" si="123"/>
        <v>0</v>
      </c>
      <c r="AD352" s="141">
        <f t="shared" si="123"/>
        <v>0</v>
      </c>
      <c r="AE352" s="141">
        <f t="shared" si="123"/>
        <v>0</v>
      </c>
      <c r="AF352" s="141">
        <f t="shared" si="123"/>
        <v>0</v>
      </c>
      <c r="AG352" s="141">
        <f t="shared" si="123"/>
        <v>0</v>
      </c>
      <c r="AH352" s="141">
        <f t="shared" si="123"/>
        <v>0</v>
      </c>
      <c r="AI352" s="141">
        <f t="shared" si="123"/>
        <v>0</v>
      </c>
      <c r="AJ352" s="141">
        <f t="shared" si="123"/>
        <v>0</v>
      </c>
      <c r="AK352" s="141">
        <f t="shared" si="123"/>
        <v>0</v>
      </c>
      <c r="AL352" s="141">
        <f t="shared" si="123"/>
        <v>0</v>
      </c>
      <c r="AM352" s="141">
        <f t="shared" si="123"/>
        <v>0</v>
      </c>
      <c r="AN352" s="141">
        <f t="shared" si="123"/>
        <v>0</v>
      </c>
      <c r="AO352" s="141">
        <f t="shared" si="123"/>
        <v>0</v>
      </c>
      <c r="AP352" s="141">
        <f t="shared" si="121"/>
        <v>0</v>
      </c>
      <c r="AQ352" s="141">
        <f t="shared" si="121"/>
        <v>0</v>
      </c>
      <c r="AR352" s="141">
        <f t="shared" si="121"/>
        <v>0</v>
      </c>
      <c r="AS352" s="141">
        <f t="shared" si="121"/>
        <v>0</v>
      </c>
      <c r="AT352" s="141">
        <f t="shared" si="121"/>
        <v>0</v>
      </c>
      <c r="AU352" s="141">
        <f t="shared" si="121"/>
        <v>0</v>
      </c>
      <c r="AV352" s="141">
        <f t="shared" si="121"/>
        <v>0</v>
      </c>
      <c r="AW352" s="141">
        <f t="shared" si="121"/>
        <v>0</v>
      </c>
      <c r="AX352" s="141">
        <f t="shared" si="121"/>
        <v>0</v>
      </c>
      <c r="AY352" s="141">
        <f t="shared" si="119"/>
        <v>0</v>
      </c>
      <c r="AZ352" s="146" t="s">
        <v>185</v>
      </c>
    </row>
    <row r="353" spans="1:52">
      <c r="A353" s="141" t="s">
        <v>206</v>
      </c>
      <c r="B353" s="141">
        <f t="shared" si="122"/>
        <v>0</v>
      </c>
      <c r="C353" s="141">
        <f t="shared" si="122"/>
        <v>0</v>
      </c>
      <c r="D353" s="141">
        <f t="shared" si="122"/>
        <v>0</v>
      </c>
      <c r="E353" s="141">
        <f t="shared" si="122"/>
        <v>1</v>
      </c>
      <c r="F353" s="141">
        <f t="shared" si="122"/>
        <v>0</v>
      </c>
      <c r="G353" s="141">
        <f t="shared" si="122"/>
        <v>0</v>
      </c>
      <c r="H353" s="141">
        <f t="shared" si="122"/>
        <v>1</v>
      </c>
      <c r="I353" s="141">
        <f t="shared" si="122"/>
        <v>0</v>
      </c>
      <c r="J353" s="141">
        <f t="shared" si="122"/>
        <v>0</v>
      </c>
      <c r="K353" s="141">
        <f t="shared" si="122"/>
        <v>0</v>
      </c>
      <c r="L353" s="141">
        <f t="shared" si="122"/>
        <v>0</v>
      </c>
      <c r="M353" s="141">
        <f t="shared" si="122"/>
        <v>0</v>
      </c>
      <c r="N353" s="141">
        <f t="shared" si="122"/>
        <v>0</v>
      </c>
      <c r="O353" s="141">
        <f t="shared" si="122"/>
        <v>0</v>
      </c>
      <c r="P353" s="141">
        <f t="shared" si="122"/>
        <v>0</v>
      </c>
      <c r="Q353" s="141">
        <f t="shared" si="122"/>
        <v>1</v>
      </c>
      <c r="R353" s="141">
        <f t="shared" si="122"/>
        <v>1</v>
      </c>
      <c r="S353" s="141">
        <f t="shared" si="122"/>
        <v>0</v>
      </c>
      <c r="T353" s="141">
        <f t="shared" si="122"/>
        <v>0</v>
      </c>
      <c r="U353" s="141">
        <f t="shared" si="122"/>
        <v>0</v>
      </c>
      <c r="V353" s="141">
        <f t="shared" si="122"/>
        <v>0</v>
      </c>
      <c r="W353" s="141">
        <f t="shared" si="122"/>
        <v>0</v>
      </c>
      <c r="X353" s="141">
        <f t="shared" si="122"/>
        <v>0</v>
      </c>
      <c r="Y353" s="141">
        <f t="shared" si="122"/>
        <v>0</v>
      </c>
      <c r="AA353" s="141">
        <f t="shared" si="123"/>
        <v>0</v>
      </c>
      <c r="AB353" s="141">
        <f t="shared" si="123"/>
        <v>0</v>
      </c>
      <c r="AC353" s="141">
        <f t="shared" si="123"/>
        <v>0</v>
      </c>
      <c r="AD353" s="141">
        <f t="shared" si="123"/>
        <v>1</v>
      </c>
      <c r="AE353" s="141">
        <f t="shared" si="123"/>
        <v>0</v>
      </c>
      <c r="AF353" s="141">
        <f t="shared" si="123"/>
        <v>0</v>
      </c>
      <c r="AG353" s="141">
        <f t="shared" si="123"/>
        <v>1</v>
      </c>
      <c r="AH353" s="141">
        <f t="shared" si="123"/>
        <v>0</v>
      </c>
      <c r="AI353" s="141">
        <f t="shared" si="123"/>
        <v>0</v>
      </c>
      <c r="AJ353" s="141">
        <f t="shared" si="123"/>
        <v>0</v>
      </c>
      <c r="AK353" s="141">
        <f t="shared" si="123"/>
        <v>0</v>
      </c>
      <c r="AL353" s="141">
        <f t="shared" si="123"/>
        <v>0</v>
      </c>
      <c r="AM353" s="141">
        <f t="shared" si="123"/>
        <v>0</v>
      </c>
      <c r="AN353" s="141">
        <f t="shared" si="123"/>
        <v>0</v>
      </c>
      <c r="AO353" s="141">
        <f t="shared" si="123"/>
        <v>0</v>
      </c>
      <c r="AP353" s="141">
        <f t="shared" si="121"/>
        <v>1</v>
      </c>
      <c r="AQ353" s="141">
        <f t="shared" si="121"/>
        <v>1</v>
      </c>
      <c r="AR353" s="141">
        <f t="shared" si="121"/>
        <v>0</v>
      </c>
      <c r="AS353" s="141">
        <f t="shared" si="121"/>
        <v>0</v>
      </c>
      <c r="AT353" s="141">
        <f t="shared" si="121"/>
        <v>0</v>
      </c>
      <c r="AU353" s="141">
        <f t="shared" si="121"/>
        <v>0</v>
      </c>
      <c r="AV353" s="141">
        <f t="shared" si="121"/>
        <v>0</v>
      </c>
      <c r="AW353" s="141">
        <f t="shared" si="121"/>
        <v>0</v>
      </c>
      <c r="AX353" s="141">
        <f t="shared" si="121"/>
        <v>0</v>
      </c>
      <c r="AY353" s="141">
        <f t="shared" si="119"/>
        <v>4</v>
      </c>
      <c r="AZ353" s="146" t="s">
        <v>185</v>
      </c>
    </row>
    <row r="354" spans="1:52">
      <c r="A354" s="141" t="s">
        <v>207</v>
      </c>
      <c r="B354" s="141">
        <f t="shared" si="122"/>
        <v>0</v>
      </c>
      <c r="C354" s="141">
        <f t="shared" si="122"/>
        <v>0</v>
      </c>
      <c r="D354" s="141">
        <f t="shared" si="122"/>
        <v>0</v>
      </c>
      <c r="E354" s="141">
        <f t="shared" si="122"/>
        <v>0</v>
      </c>
      <c r="F354" s="141">
        <f t="shared" si="122"/>
        <v>0</v>
      </c>
      <c r="G354" s="141">
        <f t="shared" si="122"/>
        <v>0</v>
      </c>
      <c r="H354" s="141">
        <f t="shared" si="122"/>
        <v>0</v>
      </c>
      <c r="I354" s="141">
        <f t="shared" si="122"/>
        <v>0</v>
      </c>
      <c r="J354" s="141">
        <f t="shared" si="122"/>
        <v>0</v>
      </c>
      <c r="K354" s="141">
        <f t="shared" si="122"/>
        <v>0</v>
      </c>
      <c r="L354" s="141">
        <f t="shared" si="122"/>
        <v>0</v>
      </c>
      <c r="M354" s="141">
        <f t="shared" si="122"/>
        <v>0</v>
      </c>
      <c r="N354" s="141">
        <f t="shared" si="122"/>
        <v>0</v>
      </c>
      <c r="O354" s="141">
        <f t="shared" si="122"/>
        <v>0</v>
      </c>
      <c r="P354" s="141">
        <f t="shared" si="122"/>
        <v>0</v>
      </c>
      <c r="Q354" s="141">
        <f t="shared" si="122"/>
        <v>0</v>
      </c>
      <c r="R354" s="141">
        <f t="shared" si="122"/>
        <v>0</v>
      </c>
      <c r="S354" s="141">
        <f t="shared" si="122"/>
        <v>0</v>
      </c>
      <c r="T354" s="141">
        <f t="shared" si="122"/>
        <v>0</v>
      </c>
      <c r="U354" s="141">
        <f t="shared" si="122"/>
        <v>0</v>
      </c>
      <c r="V354" s="141">
        <f t="shared" si="122"/>
        <v>0</v>
      </c>
      <c r="W354" s="141">
        <f t="shared" si="122"/>
        <v>0</v>
      </c>
      <c r="X354" s="141">
        <f t="shared" si="122"/>
        <v>0</v>
      </c>
      <c r="Y354" s="141">
        <f t="shared" si="122"/>
        <v>0</v>
      </c>
      <c r="AA354" s="141">
        <f t="shared" si="123"/>
        <v>0</v>
      </c>
      <c r="AB354" s="141">
        <f t="shared" si="123"/>
        <v>0</v>
      </c>
      <c r="AC354" s="141">
        <f t="shared" si="123"/>
        <v>0</v>
      </c>
      <c r="AD354" s="141">
        <f t="shared" si="123"/>
        <v>0</v>
      </c>
      <c r="AE354" s="141">
        <f t="shared" si="123"/>
        <v>0</v>
      </c>
      <c r="AF354" s="141">
        <f t="shared" si="123"/>
        <v>0</v>
      </c>
      <c r="AG354" s="141">
        <f t="shared" si="123"/>
        <v>0</v>
      </c>
      <c r="AH354" s="141">
        <f t="shared" si="123"/>
        <v>0</v>
      </c>
      <c r="AI354" s="141">
        <f t="shared" si="123"/>
        <v>0</v>
      </c>
      <c r="AJ354" s="141">
        <f t="shared" si="123"/>
        <v>0</v>
      </c>
      <c r="AK354" s="141">
        <f t="shared" si="123"/>
        <v>0</v>
      </c>
      <c r="AL354" s="141">
        <f t="shared" si="123"/>
        <v>0</v>
      </c>
      <c r="AM354" s="141">
        <f t="shared" si="123"/>
        <v>0</v>
      </c>
      <c r="AN354" s="141">
        <f t="shared" si="123"/>
        <v>0</v>
      </c>
      <c r="AO354" s="141">
        <f t="shared" si="123"/>
        <v>0</v>
      </c>
      <c r="AP354" s="141">
        <f t="shared" si="121"/>
        <v>0</v>
      </c>
      <c r="AQ354" s="141">
        <f t="shared" si="121"/>
        <v>0</v>
      </c>
      <c r="AR354" s="141">
        <f t="shared" si="121"/>
        <v>0</v>
      </c>
      <c r="AS354" s="141">
        <f t="shared" si="121"/>
        <v>0</v>
      </c>
      <c r="AT354" s="141">
        <f t="shared" si="121"/>
        <v>0</v>
      </c>
      <c r="AU354" s="141">
        <f t="shared" si="121"/>
        <v>0</v>
      </c>
      <c r="AV354" s="141">
        <f t="shared" si="121"/>
        <v>0</v>
      </c>
      <c r="AW354" s="141">
        <f t="shared" si="121"/>
        <v>0</v>
      </c>
      <c r="AX354" s="141">
        <f t="shared" si="121"/>
        <v>0</v>
      </c>
      <c r="AY354" s="141">
        <f t="shared" si="119"/>
        <v>0</v>
      </c>
      <c r="AZ354" s="146" t="s">
        <v>185</v>
      </c>
    </row>
    <row r="355" spans="1:52">
      <c r="A355" s="141" t="s">
        <v>208</v>
      </c>
      <c r="B355" s="141">
        <f t="shared" si="122"/>
        <v>0</v>
      </c>
      <c r="C355" s="141">
        <f t="shared" si="122"/>
        <v>0</v>
      </c>
      <c r="D355" s="141">
        <f t="shared" si="122"/>
        <v>0</v>
      </c>
      <c r="E355" s="141">
        <f t="shared" si="122"/>
        <v>0</v>
      </c>
      <c r="F355" s="141">
        <f t="shared" si="122"/>
        <v>0</v>
      </c>
      <c r="G355" s="141">
        <f t="shared" si="122"/>
        <v>1</v>
      </c>
      <c r="H355" s="141">
        <f t="shared" si="122"/>
        <v>0</v>
      </c>
      <c r="I355" s="141">
        <f t="shared" si="122"/>
        <v>0</v>
      </c>
      <c r="J355" s="141">
        <f t="shared" si="122"/>
        <v>0</v>
      </c>
      <c r="K355" s="141">
        <f t="shared" si="122"/>
        <v>0</v>
      </c>
      <c r="L355" s="141">
        <f t="shared" si="122"/>
        <v>0</v>
      </c>
      <c r="M355" s="141">
        <f t="shared" si="122"/>
        <v>0</v>
      </c>
      <c r="N355" s="141">
        <f t="shared" si="122"/>
        <v>0</v>
      </c>
      <c r="O355" s="141">
        <f t="shared" si="122"/>
        <v>0</v>
      </c>
      <c r="P355" s="141">
        <f t="shared" si="122"/>
        <v>0</v>
      </c>
      <c r="Q355" s="141">
        <f t="shared" si="122"/>
        <v>0</v>
      </c>
      <c r="R355" s="141">
        <f t="shared" si="122"/>
        <v>0</v>
      </c>
      <c r="S355" s="141">
        <f t="shared" si="122"/>
        <v>0</v>
      </c>
      <c r="T355" s="141">
        <f t="shared" si="122"/>
        <v>0</v>
      </c>
      <c r="U355" s="141">
        <f t="shared" si="122"/>
        <v>0</v>
      </c>
      <c r="V355" s="141">
        <f t="shared" si="122"/>
        <v>0</v>
      </c>
      <c r="W355" s="141">
        <f t="shared" si="122"/>
        <v>0</v>
      </c>
      <c r="X355" s="141">
        <f t="shared" si="122"/>
        <v>0</v>
      </c>
      <c r="Y355" s="141">
        <f t="shared" si="122"/>
        <v>0</v>
      </c>
      <c r="AA355" s="141">
        <f t="shared" si="123"/>
        <v>0</v>
      </c>
      <c r="AB355" s="141">
        <f t="shared" si="123"/>
        <v>0</v>
      </c>
      <c r="AC355" s="141">
        <f t="shared" si="123"/>
        <v>0</v>
      </c>
      <c r="AD355" s="141">
        <f t="shared" si="123"/>
        <v>0</v>
      </c>
      <c r="AE355" s="141">
        <f t="shared" si="123"/>
        <v>0</v>
      </c>
      <c r="AF355" s="141">
        <f t="shared" si="123"/>
        <v>1</v>
      </c>
      <c r="AG355" s="141">
        <f t="shared" si="123"/>
        <v>0</v>
      </c>
      <c r="AH355" s="141">
        <f t="shared" si="123"/>
        <v>0</v>
      </c>
      <c r="AI355" s="141">
        <f t="shared" si="123"/>
        <v>0</v>
      </c>
      <c r="AJ355" s="141">
        <f t="shared" si="123"/>
        <v>0</v>
      </c>
      <c r="AK355" s="141">
        <f t="shared" si="123"/>
        <v>0</v>
      </c>
      <c r="AL355" s="141">
        <f t="shared" si="123"/>
        <v>0</v>
      </c>
      <c r="AM355" s="141">
        <f t="shared" si="123"/>
        <v>0</v>
      </c>
      <c r="AN355" s="141">
        <f t="shared" si="123"/>
        <v>0</v>
      </c>
      <c r="AO355" s="141">
        <f t="shared" si="123"/>
        <v>0</v>
      </c>
      <c r="AP355" s="141">
        <f t="shared" si="121"/>
        <v>0</v>
      </c>
      <c r="AQ355" s="141">
        <f t="shared" si="121"/>
        <v>0</v>
      </c>
      <c r="AR355" s="141">
        <f t="shared" si="121"/>
        <v>0</v>
      </c>
      <c r="AS355" s="141">
        <f t="shared" si="121"/>
        <v>0</v>
      </c>
      <c r="AT355" s="141">
        <f t="shared" si="121"/>
        <v>0</v>
      </c>
      <c r="AU355" s="141">
        <f t="shared" si="121"/>
        <v>0</v>
      </c>
      <c r="AV355" s="141">
        <f t="shared" si="121"/>
        <v>0</v>
      </c>
      <c r="AW355" s="141">
        <f t="shared" si="121"/>
        <v>0</v>
      </c>
      <c r="AX355" s="141">
        <f t="shared" si="121"/>
        <v>0</v>
      </c>
      <c r="AY355" s="141">
        <f t="shared" si="119"/>
        <v>1</v>
      </c>
      <c r="AZ355" s="146" t="s">
        <v>185</v>
      </c>
    </row>
    <row r="356" spans="1:52">
      <c r="A356" s="141" t="s">
        <v>209</v>
      </c>
      <c r="B356" s="141">
        <f t="shared" si="122"/>
        <v>0</v>
      </c>
      <c r="C356" s="141">
        <f t="shared" si="122"/>
        <v>0</v>
      </c>
      <c r="D356" s="141">
        <f t="shared" si="122"/>
        <v>0</v>
      </c>
      <c r="E356" s="141">
        <f t="shared" si="122"/>
        <v>0</v>
      </c>
      <c r="F356" s="141">
        <f t="shared" si="122"/>
        <v>0</v>
      </c>
      <c r="G356" s="141">
        <f t="shared" si="122"/>
        <v>1</v>
      </c>
      <c r="H356" s="141">
        <f t="shared" si="122"/>
        <v>0</v>
      </c>
      <c r="I356" s="141">
        <f t="shared" si="122"/>
        <v>0</v>
      </c>
      <c r="J356" s="141">
        <f t="shared" si="122"/>
        <v>0</v>
      </c>
      <c r="K356" s="141">
        <f t="shared" si="122"/>
        <v>0</v>
      </c>
      <c r="L356" s="141">
        <f t="shared" si="122"/>
        <v>0</v>
      </c>
      <c r="M356" s="141">
        <f t="shared" si="122"/>
        <v>0</v>
      </c>
      <c r="N356" s="141">
        <f t="shared" si="122"/>
        <v>0</v>
      </c>
      <c r="O356" s="141">
        <f t="shared" si="122"/>
        <v>0</v>
      </c>
      <c r="P356" s="141">
        <f t="shared" si="122"/>
        <v>0</v>
      </c>
      <c r="Q356" s="141">
        <f t="shared" ref="Q356:Y356" si="124">IF(IFERROR(FIND($A$334,Q26,1),0)=0,0,1)</f>
        <v>1</v>
      </c>
      <c r="R356" s="141">
        <f t="shared" si="124"/>
        <v>0</v>
      </c>
      <c r="S356" s="141">
        <f t="shared" si="124"/>
        <v>0</v>
      </c>
      <c r="T356" s="141">
        <f t="shared" si="124"/>
        <v>0</v>
      </c>
      <c r="U356" s="141">
        <f t="shared" si="124"/>
        <v>0</v>
      </c>
      <c r="V356" s="141">
        <f t="shared" si="124"/>
        <v>0</v>
      </c>
      <c r="W356" s="141">
        <f t="shared" si="124"/>
        <v>0</v>
      </c>
      <c r="X356" s="141">
        <f t="shared" si="124"/>
        <v>0</v>
      </c>
      <c r="Y356" s="141">
        <f t="shared" si="124"/>
        <v>0</v>
      </c>
      <c r="AA356" s="141">
        <f t="shared" si="123"/>
        <v>0</v>
      </c>
      <c r="AB356" s="141">
        <f t="shared" si="123"/>
        <v>0</v>
      </c>
      <c r="AC356" s="141">
        <f t="shared" si="123"/>
        <v>0</v>
      </c>
      <c r="AD356" s="141">
        <f t="shared" si="123"/>
        <v>0</v>
      </c>
      <c r="AE356" s="141">
        <f t="shared" si="123"/>
        <v>0</v>
      </c>
      <c r="AF356" s="141">
        <f t="shared" si="123"/>
        <v>1</v>
      </c>
      <c r="AG356" s="141">
        <f t="shared" si="123"/>
        <v>0</v>
      </c>
      <c r="AH356" s="141">
        <f t="shared" si="123"/>
        <v>0</v>
      </c>
      <c r="AI356" s="141">
        <f t="shared" si="123"/>
        <v>0</v>
      </c>
      <c r="AJ356" s="141">
        <f t="shared" si="123"/>
        <v>0</v>
      </c>
      <c r="AK356" s="141">
        <f t="shared" si="123"/>
        <v>0</v>
      </c>
      <c r="AL356" s="141">
        <f t="shared" si="123"/>
        <v>0</v>
      </c>
      <c r="AM356" s="141">
        <f t="shared" si="123"/>
        <v>0</v>
      </c>
      <c r="AN356" s="141">
        <f t="shared" si="123"/>
        <v>0</v>
      </c>
      <c r="AO356" s="141">
        <f t="shared" si="123"/>
        <v>0</v>
      </c>
      <c r="AP356" s="141">
        <f t="shared" si="121"/>
        <v>1</v>
      </c>
      <c r="AQ356" s="141">
        <f t="shared" si="121"/>
        <v>0</v>
      </c>
      <c r="AR356" s="141">
        <f t="shared" si="121"/>
        <v>0</v>
      </c>
      <c r="AS356" s="141">
        <f t="shared" si="121"/>
        <v>0</v>
      </c>
      <c r="AT356" s="141">
        <f t="shared" si="121"/>
        <v>0</v>
      </c>
      <c r="AU356" s="141">
        <f t="shared" si="121"/>
        <v>0</v>
      </c>
      <c r="AV356" s="141">
        <f t="shared" si="121"/>
        <v>0</v>
      </c>
      <c r="AW356" s="141">
        <f t="shared" si="121"/>
        <v>0</v>
      </c>
      <c r="AX356" s="141">
        <f t="shared" si="121"/>
        <v>0</v>
      </c>
      <c r="AY356" s="141">
        <f t="shared" si="119"/>
        <v>2</v>
      </c>
      <c r="AZ356" s="146" t="s">
        <v>185</v>
      </c>
    </row>
    <row r="357" spans="1:52">
      <c r="A357" s="141" t="s">
        <v>210</v>
      </c>
      <c r="B357" s="141">
        <f t="shared" ref="B357:Y365" si="125">IF(IFERROR(FIND($A$334,B27,1),0)=0,0,1)</f>
        <v>0</v>
      </c>
      <c r="C357" s="141">
        <f t="shared" si="125"/>
        <v>0</v>
      </c>
      <c r="D357" s="141">
        <f t="shared" si="125"/>
        <v>0</v>
      </c>
      <c r="E357" s="141">
        <f t="shared" si="125"/>
        <v>0</v>
      </c>
      <c r="F357" s="141">
        <f t="shared" si="125"/>
        <v>0</v>
      </c>
      <c r="G357" s="141">
        <f t="shared" si="125"/>
        <v>0</v>
      </c>
      <c r="H357" s="141">
        <f t="shared" si="125"/>
        <v>0</v>
      </c>
      <c r="I357" s="141">
        <f t="shared" si="125"/>
        <v>0</v>
      </c>
      <c r="J357" s="141">
        <f t="shared" si="125"/>
        <v>0</v>
      </c>
      <c r="K357" s="141">
        <f t="shared" si="125"/>
        <v>0</v>
      </c>
      <c r="L357" s="141">
        <f t="shared" si="125"/>
        <v>0</v>
      </c>
      <c r="M357" s="141">
        <f t="shared" si="125"/>
        <v>0</v>
      </c>
      <c r="N357" s="141">
        <f t="shared" si="125"/>
        <v>0</v>
      </c>
      <c r="O357" s="141">
        <f t="shared" si="125"/>
        <v>0</v>
      </c>
      <c r="P357" s="141">
        <f t="shared" si="125"/>
        <v>0</v>
      </c>
      <c r="Q357" s="141">
        <f t="shared" si="125"/>
        <v>0</v>
      </c>
      <c r="R357" s="141">
        <f t="shared" si="125"/>
        <v>0</v>
      </c>
      <c r="S357" s="141">
        <f t="shared" si="125"/>
        <v>0</v>
      </c>
      <c r="T357" s="141">
        <f t="shared" si="125"/>
        <v>0</v>
      </c>
      <c r="U357" s="141">
        <f t="shared" si="125"/>
        <v>0</v>
      </c>
      <c r="V357" s="141">
        <f t="shared" si="125"/>
        <v>0</v>
      </c>
      <c r="W357" s="141">
        <f t="shared" si="125"/>
        <v>0</v>
      </c>
      <c r="X357" s="141">
        <f t="shared" si="125"/>
        <v>0</v>
      </c>
      <c r="Y357" s="141">
        <f t="shared" si="125"/>
        <v>0</v>
      </c>
      <c r="AA357" s="141">
        <f t="shared" si="123"/>
        <v>0</v>
      </c>
      <c r="AB357" s="141">
        <f t="shared" si="123"/>
        <v>0</v>
      </c>
      <c r="AC357" s="141">
        <f t="shared" si="123"/>
        <v>0</v>
      </c>
      <c r="AD357" s="141">
        <f t="shared" si="123"/>
        <v>0</v>
      </c>
      <c r="AE357" s="141">
        <f t="shared" si="123"/>
        <v>0</v>
      </c>
      <c r="AF357" s="141">
        <f t="shared" si="123"/>
        <v>0</v>
      </c>
      <c r="AG357" s="141">
        <f t="shared" si="123"/>
        <v>0</v>
      </c>
      <c r="AH357" s="141">
        <f t="shared" si="123"/>
        <v>0</v>
      </c>
      <c r="AI357" s="141">
        <f t="shared" si="123"/>
        <v>0</v>
      </c>
      <c r="AJ357" s="141">
        <f t="shared" si="123"/>
        <v>0</v>
      </c>
      <c r="AK357" s="141">
        <f t="shared" si="123"/>
        <v>0</v>
      </c>
      <c r="AL357" s="141">
        <f t="shared" si="123"/>
        <v>0</v>
      </c>
      <c r="AM357" s="141">
        <f t="shared" si="123"/>
        <v>0</v>
      </c>
      <c r="AN357" s="141">
        <f t="shared" si="123"/>
        <v>0</v>
      </c>
      <c r="AO357" s="141">
        <f t="shared" si="123"/>
        <v>0</v>
      </c>
      <c r="AP357" s="141">
        <f t="shared" si="121"/>
        <v>0</v>
      </c>
      <c r="AQ357" s="141">
        <f t="shared" si="121"/>
        <v>0</v>
      </c>
      <c r="AR357" s="141">
        <f t="shared" si="121"/>
        <v>0</v>
      </c>
      <c r="AS357" s="141">
        <f t="shared" si="121"/>
        <v>0</v>
      </c>
      <c r="AT357" s="141">
        <f t="shared" si="121"/>
        <v>0</v>
      </c>
      <c r="AU357" s="141">
        <f t="shared" si="121"/>
        <v>0</v>
      </c>
      <c r="AV357" s="141">
        <f t="shared" si="121"/>
        <v>0</v>
      </c>
      <c r="AW357" s="141">
        <f t="shared" si="121"/>
        <v>0</v>
      </c>
      <c r="AX357" s="141">
        <f t="shared" si="121"/>
        <v>0</v>
      </c>
      <c r="AY357" s="141">
        <f t="shared" si="119"/>
        <v>0</v>
      </c>
      <c r="AZ357" s="146" t="s">
        <v>185</v>
      </c>
    </row>
    <row r="358" spans="1:52">
      <c r="A358" s="141" t="s">
        <v>211</v>
      </c>
      <c r="B358" s="141">
        <f t="shared" si="125"/>
        <v>0</v>
      </c>
      <c r="C358" s="141">
        <f t="shared" si="125"/>
        <v>0</v>
      </c>
      <c r="D358" s="141">
        <f t="shared" si="125"/>
        <v>0</v>
      </c>
      <c r="E358" s="141">
        <f t="shared" si="125"/>
        <v>0</v>
      </c>
      <c r="F358" s="141">
        <f t="shared" si="125"/>
        <v>0</v>
      </c>
      <c r="G358" s="141">
        <f t="shared" si="125"/>
        <v>0</v>
      </c>
      <c r="H358" s="141">
        <f t="shared" si="125"/>
        <v>0</v>
      </c>
      <c r="I358" s="141">
        <f t="shared" si="125"/>
        <v>0</v>
      </c>
      <c r="J358" s="141">
        <f t="shared" si="125"/>
        <v>0</v>
      </c>
      <c r="K358" s="141">
        <f t="shared" si="125"/>
        <v>0</v>
      </c>
      <c r="L358" s="141">
        <f t="shared" si="125"/>
        <v>0</v>
      </c>
      <c r="M358" s="141">
        <f t="shared" si="125"/>
        <v>0</v>
      </c>
      <c r="N358" s="141">
        <f t="shared" si="125"/>
        <v>0</v>
      </c>
      <c r="O358" s="141">
        <f t="shared" si="125"/>
        <v>0</v>
      </c>
      <c r="P358" s="141">
        <f t="shared" si="125"/>
        <v>0</v>
      </c>
      <c r="Q358" s="141">
        <f t="shared" si="125"/>
        <v>0</v>
      </c>
      <c r="R358" s="141">
        <f t="shared" si="125"/>
        <v>0</v>
      </c>
      <c r="S358" s="141">
        <f t="shared" si="125"/>
        <v>0</v>
      </c>
      <c r="T358" s="141">
        <f t="shared" si="125"/>
        <v>0</v>
      </c>
      <c r="U358" s="141">
        <f t="shared" si="125"/>
        <v>0</v>
      </c>
      <c r="V358" s="141">
        <f t="shared" si="125"/>
        <v>0</v>
      </c>
      <c r="W358" s="141">
        <f t="shared" si="125"/>
        <v>0</v>
      </c>
      <c r="X358" s="141">
        <f t="shared" si="125"/>
        <v>0</v>
      </c>
      <c r="Y358" s="141">
        <f t="shared" si="125"/>
        <v>0</v>
      </c>
      <c r="AA358" s="141">
        <f t="shared" si="123"/>
        <v>0</v>
      </c>
      <c r="AB358" s="141">
        <f t="shared" si="123"/>
        <v>0</v>
      </c>
      <c r="AC358" s="141">
        <f t="shared" si="123"/>
        <v>0</v>
      </c>
      <c r="AD358" s="141">
        <f t="shared" si="123"/>
        <v>0</v>
      </c>
      <c r="AE358" s="141">
        <f t="shared" si="123"/>
        <v>0</v>
      </c>
      <c r="AF358" s="141">
        <f t="shared" si="123"/>
        <v>0</v>
      </c>
      <c r="AG358" s="141">
        <f t="shared" si="123"/>
        <v>0</v>
      </c>
      <c r="AH358" s="141">
        <f t="shared" si="123"/>
        <v>0</v>
      </c>
      <c r="AI358" s="141">
        <f t="shared" si="123"/>
        <v>0</v>
      </c>
      <c r="AJ358" s="141">
        <f t="shared" si="123"/>
        <v>0</v>
      </c>
      <c r="AK358" s="141">
        <f t="shared" si="123"/>
        <v>0</v>
      </c>
      <c r="AL358" s="141">
        <f t="shared" si="123"/>
        <v>0</v>
      </c>
      <c r="AM358" s="141">
        <f t="shared" si="123"/>
        <v>0</v>
      </c>
      <c r="AN358" s="141">
        <f t="shared" si="123"/>
        <v>0</v>
      </c>
      <c r="AO358" s="141">
        <f t="shared" si="123"/>
        <v>0</v>
      </c>
      <c r="AP358" s="141">
        <f t="shared" si="121"/>
        <v>0</v>
      </c>
      <c r="AQ358" s="141">
        <f t="shared" si="121"/>
        <v>0</v>
      </c>
      <c r="AR358" s="141">
        <f t="shared" si="121"/>
        <v>0</v>
      </c>
      <c r="AS358" s="141">
        <f t="shared" si="121"/>
        <v>0</v>
      </c>
      <c r="AT358" s="141">
        <f t="shared" si="121"/>
        <v>0</v>
      </c>
      <c r="AU358" s="141">
        <f t="shared" si="121"/>
        <v>0</v>
      </c>
      <c r="AV358" s="141">
        <f t="shared" si="121"/>
        <v>0</v>
      </c>
      <c r="AW358" s="141">
        <f t="shared" si="121"/>
        <v>0</v>
      </c>
      <c r="AX358" s="141">
        <f t="shared" si="121"/>
        <v>0</v>
      </c>
      <c r="AY358" s="141">
        <f t="shared" si="119"/>
        <v>0</v>
      </c>
      <c r="AZ358" s="146" t="s">
        <v>185</v>
      </c>
    </row>
    <row r="359" spans="1:52">
      <c r="A359" s="141" t="s">
        <v>212</v>
      </c>
      <c r="B359" s="141">
        <f t="shared" si="125"/>
        <v>0</v>
      </c>
      <c r="C359" s="141">
        <f t="shared" si="125"/>
        <v>0</v>
      </c>
      <c r="D359" s="141">
        <f t="shared" si="125"/>
        <v>0</v>
      </c>
      <c r="E359" s="141">
        <f t="shared" si="125"/>
        <v>0</v>
      </c>
      <c r="F359" s="141">
        <f t="shared" si="125"/>
        <v>0</v>
      </c>
      <c r="G359" s="141">
        <f t="shared" si="125"/>
        <v>0</v>
      </c>
      <c r="H359" s="141">
        <f t="shared" si="125"/>
        <v>0</v>
      </c>
      <c r="I359" s="141">
        <f t="shared" si="125"/>
        <v>0</v>
      </c>
      <c r="J359" s="141">
        <f t="shared" si="125"/>
        <v>0</v>
      </c>
      <c r="K359" s="141">
        <f t="shared" si="125"/>
        <v>0</v>
      </c>
      <c r="L359" s="141">
        <f t="shared" si="125"/>
        <v>0</v>
      </c>
      <c r="M359" s="141">
        <f t="shared" si="125"/>
        <v>0</v>
      </c>
      <c r="N359" s="141">
        <f t="shared" si="125"/>
        <v>0</v>
      </c>
      <c r="O359" s="141">
        <f t="shared" si="125"/>
        <v>0</v>
      </c>
      <c r="P359" s="141">
        <f t="shared" si="125"/>
        <v>0</v>
      </c>
      <c r="Q359" s="141">
        <f t="shared" si="125"/>
        <v>0</v>
      </c>
      <c r="R359" s="141">
        <f t="shared" si="125"/>
        <v>0</v>
      </c>
      <c r="S359" s="141">
        <f t="shared" si="125"/>
        <v>0</v>
      </c>
      <c r="T359" s="141">
        <f t="shared" si="125"/>
        <v>0</v>
      </c>
      <c r="U359" s="141">
        <f t="shared" si="125"/>
        <v>0</v>
      </c>
      <c r="V359" s="141">
        <f t="shared" si="125"/>
        <v>0</v>
      </c>
      <c r="W359" s="141">
        <f t="shared" si="125"/>
        <v>0</v>
      </c>
      <c r="X359" s="141">
        <f t="shared" si="125"/>
        <v>0</v>
      </c>
      <c r="Y359" s="141">
        <f t="shared" si="125"/>
        <v>0</v>
      </c>
      <c r="AA359" s="141">
        <f t="shared" si="123"/>
        <v>0</v>
      </c>
      <c r="AB359" s="141">
        <f t="shared" si="123"/>
        <v>0</v>
      </c>
      <c r="AC359" s="141">
        <f t="shared" si="123"/>
        <v>0</v>
      </c>
      <c r="AD359" s="141">
        <f t="shared" si="123"/>
        <v>0</v>
      </c>
      <c r="AE359" s="141">
        <f t="shared" si="123"/>
        <v>0</v>
      </c>
      <c r="AF359" s="141">
        <f t="shared" si="123"/>
        <v>0</v>
      </c>
      <c r="AG359" s="141">
        <f t="shared" si="123"/>
        <v>0</v>
      </c>
      <c r="AH359" s="141">
        <f t="shared" si="123"/>
        <v>0</v>
      </c>
      <c r="AI359" s="141">
        <f t="shared" si="123"/>
        <v>0</v>
      </c>
      <c r="AJ359" s="141">
        <f t="shared" si="123"/>
        <v>0</v>
      </c>
      <c r="AK359" s="141">
        <f t="shared" si="123"/>
        <v>0</v>
      </c>
      <c r="AL359" s="141">
        <f t="shared" si="123"/>
        <v>0</v>
      </c>
      <c r="AM359" s="141">
        <f t="shared" si="123"/>
        <v>0</v>
      </c>
      <c r="AN359" s="141">
        <f t="shared" si="123"/>
        <v>0</v>
      </c>
      <c r="AO359" s="141">
        <f t="shared" si="123"/>
        <v>0</v>
      </c>
      <c r="AP359" s="141">
        <f t="shared" si="121"/>
        <v>0</v>
      </c>
      <c r="AQ359" s="141">
        <f t="shared" si="121"/>
        <v>0</v>
      </c>
      <c r="AR359" s="141">
        <f t="shared" si="121"/>
        <v>0</v>
      </c>
      <c r="AS359" s="141">
        <f t="shared" si="121"/>
        <v>0</v>
      </c>
      <c r="AT359" s="141">
        <f t="shared" si="121"/>
        <v>0</v>
      </c>
      <c r="AU359" s="141">
        <f t="shared" si="121"/>
        <v>0</v>
      </c>
      <c r="AV359" s="141">
        <f t="shared" si="121"/>
        <v>0</v>
      </c>
      <c r="AW359" s="141">
        <f t="shared" si="121"/>
        <v>0</v>
      </c>
      <c r="AX359" s="141">
        <f t="shared" si="121"/>
        <v>0</v>
      </c>
      <c r="AY359" s="141">
        <f t="shared" si="119"/>
        <v>0</v>
      </c>
      <c r="AZ359" s="146" t="s">
        <v>185</v>
      </c>
    </row>
    <row r="360" spans="1:52">
      <c r="A360" s="141" t="s">
        <v>213</v>
      </c>
      <c r="B360" s="141">
        <f t="shared" si="125"/>
        <v>0</v>
      </c>
      <c r="C360" s="141">
        <f t="shared" si="125"/>
        <v>0</v>
      </c>
      <c r="D360" s="141">
        <f t="shared" si="125"/>
        <v>0</v>
      </c>
      <c r="E360" s="141">
        <f t="shared" si="125"/>
        <v>0</v>
      </c>
      <c r="F360" s="141">
        <f t="shared" si="125"/>
        <v>0</v>
      </c>
      <c r="G360" s="141">
        <f t="shared" si="125"/>
        <v>0</v>
      </c>
      <c r="H360" s="141">
        <f t="shared" si="125"/>
        <v>0</v>
      </c>
      <c r="I360" s="141">
        <f t="shared" si="125"/>
        <v>0</v>
      </c>
      <c r="J360" s="141">
        <f t="shared" si="125"/>
        <v>0</v>
      </c>
      <c r="K360" s="141">
        <f t="shared" si="125"/>
        <v>0</v>
      </c>
      <c r="L360" s="141">
        <f t="shared" si="125"/>
        <v>0</v>
      </c>
      <c r="M360" s="141">
        <f t="shared" si="125"/>
        <v>0</v>
      </c>
      <c r="N360" s="141">
        <f t="shared" si="125"/>
        <v>0</v>
      </c>
      <c r="O360" s="141">
        <f t="shared" si="125"/>
        <v>0</v>
      </c>
      <c r="P360" s="141">
        <f t="shared" si="125"/>
        <v>0</v>
      </c>
      <c r="Q360" s="141">
        <f t="shared" si="125"/>
        <v>0</v>
      </c>
      <c r="R360" s="141">
        <f t="shared" si="125"/>
        <v>0</v>
      </c>
      <c r="S360" s="141">
        <f t="shared" si="125"/>
        <v>0</v>
      </c>
      <c r="T360" s="141">
        <f t="shared" si="125"/>
        <v>0</v>
      </c>
      <c r="U360" s="141">
        <f t="shared" si="125"/>
        <v>0</v>
      </c>
      <c r="V360" s="141">
        <f t="shared" si="125"/>
        <v>0</v>
      </c>
      <c r="W360" s="141">
        <f t="shared" si="125"/>
        <v>0</v>
      </c>
      <c r="X360" s="141">
        <f t="shared" si="125"/>
        <v>0</v>
      </c>
      <c r="Y360" s="141">
        <f t="shared" si="125"/>
        <v>0</v>
      </c>
      <c r="AA360" s="141">
        <f t="shared" si="123"/>
        <v>0</v>
      </c>
      <c r="AB360" s="141">
        <f t="shared" si="123"/>
        <v>0</v>
      </c>
      <c r="AC360" s="141">
        <f t="shared" si="123"/>
        <v>0</v>
      </c>
      <c r="AD360" s="141">
        <f t="shared" si="123"/>
        <v>0</v>
      </c>
      <c r="AE360" s="141">
        <f t="shared" si="123"/>
        <v>0</v>
      </c>
      <c r="AF360" s="141">
        <f t="shared" si="123"/>
        <v>0</v>
      </c>
      <c r="AG360" s="141">
        <f t="shared" si="123"/>
        <v>0</v>
      </c>
      <c r="AH360" s="141">
        <f t="shared" si="123"/>
        <v>0</v>
      </c>
      <c r="AI360" s="141">
        <f t="shared" si="123"/>
        <v>0</v>
      </c>
      <c r="AJ360" s="141">
        <f t="shared" si="123"/>
        <v>0</v>
      </c>
      <c r="AK360" s="141">
        <f t="shared" si="123"/>
        <v>0</v>
      </c>
      <c r="AL360" s="141">
        <f t="shared" si="123"/>
        <v>0</v>
      </c>
      <c r="AM360" s="141">
        <f t="shared" si="123"/>
        <v>0</v>
      </c>
      <c r="AN360" s="141">
        <f t="shared" si="123"/>
        <v>0</v>
      </c>
      <c r="AO360" s="141">
        <f t="shared" si="123"/>
        <v>0</v>
      </c>
      <c r="AP360" s="141">
        <f t="shared" si="121"/>
        <v>0</v>
      </c>
      <c r="AQ360" s="141">
        <f t="shared" si="121"/>
        <v>0</v>
      </c>
      <c r="AR360" s="141">
        <f t="shared" si="121"/>
        <v>0</v>
      </c>
      <c r="AS360" s="141">
        <f t="shared" si="121"/>
        <v>0</v>
      </c>
      <c r="AT360" s="141">
        <f t="shared" si="121"/>
        <v>0</v>
      </c>
      <c r="AU360" s="141">
        <f t="shared" si="121"/>
        <v>0</v>
      </c>
      <c r="AV360" s="141">
        <f t="shared" si="121"/>
        <v>0</v>
      </c>
      <c r="AW360" s="141">
        <f t="shared" si="121"/>
        <v>0</v>
      </c>
      <c r="AX360" s="141">
        <f t="shared" si="121"/>
        <v>0</v>
      </c>
      <c r="AY360" s="141">
        <f t="shared" si="119"/>
        <v>0</v>
      </c>
      <c r="AZ360" s="146" t="s">
        <v>185</v>
      </c>
    </row>
    <row r="361" spans="1:52">
      <c r="A361" s="141" t="s">
        <v>214</v>
      </c>
      <c r="B361" s="141">
        <f t="shared" si="125"/>
        <v>0</v>
      </c>
      <c r="C361" s="141">
        <f t="shared" si="125"/>
        <v>0</v>
      </c>
      <c r="D361" s="141">
        <f t="shared" si="125"/>
        <v>0</v>
      </c>
      <c r="E361" s="141">
        <f t="shared" si="125"/>
        <v>0</v>
      </c>
      <c r="F361" s="141">
        <f t="shared" si="125"/>
        <v>0</v>
      </c>
      <c r="G361" s="141">
        <f t="shared" si="125"/>
        <v>0</v>
      </c>
      <c r="H361" s="141">
        <f t="shared" si="125"/>
        <v>0</v>
      </c>
      <c r="I361" s="141">
        <f t="shared" si="125"/>
        <v>0</v>
      </c>
      <c r="J361" s="141">
        <f t="shared" si="125"/>
        <v>0</v>
      </c>
      <c r="K361" s="141">
        <f t="shared" si="125"/>
        <v>0</v>
      </c>
      <c r="L361" s="141">
        <f t="shared" si="125"/>
        <v>0</v>
      </c>
      <c r="M361" s="141">
        <f t="shared" si="125"/>
        <v>0</v>
      </c>
      <c r="N361" s="141">
        <f t="shared" si="125"/>
        <v>0</v>
      </c>
      <c r="O361" s="141">
        <f t="shared" si="125"/>
        <v>0</v>
      </c>
      <c r="P361" s="141">
        <f t="shared" si="125"/>
        <v>0</v>
      </c>
      <c r="Q361" s="141">
        <f t="shared" si="125"/>
        <v>0</v>
      </c>
      <c r="R361" s="141">
        <f t="shared" si="125"/>
        <v>0</v>
      </c>
      <c r="S361" s="141">
        <f t="shared" si="125"/>
        <v>0</v>
      </c>
      <c r="T361" s="141">
        <f t="shared" si="125"/>
        <v>0</v>
      </c>
      <c r="U361" s="141">
        <f t="shared" si="125"/>
        <v>0</v>
      </c>
      <c r="V361" s="141">
        <f t="shared" si="125"/>
        <v>0</v>
      </c>
      <c r="W361" s="141">
        <f t="shared" si="125"/>
        <v>0</v>
      </c>
      <c r="X361" s="141">
        <f t="shared" si="125"/>
        <v>0</v>
      </c>
      <c r="Y361" s="141">
        <f t="shared" si="125"/>
        <v>0</v>
      </c>
      <c r="AA361" s="141">
        <f t="shared" si="123"/>
        <v>0</v>
      </c>
      <c r="AB361" s="141">
        <f t="shared" si="123"/>
        <v>0</v>
      </c>
      <c r="AC361" s="141">
        <f t="shared" si="123"/>
        <v>0</v>
      </c>
      <c r="AD361" s="141">
        <f t="shared" si="123"/>
        <v>0</v>
      </c>
      <c r="AE361" s="141">
        <f t="shared" si="123"/>
        <v>0</v>
      </c>
      <c r="AF361" s="141">
        <f t="shared" si="123"/>
        <v>0</v>
      </c>
      <c r="AG361" s="141">
        <f t="shared" si="123"/>
        <v>0</v>
      </c>
      <c r="AH361" s="141">
        <f t="shared" si="123"/>
        <v>0</v>
      </c>
      <c r="AI361" s="141">
        <f t="shared" si="123"/>
        <v>0</v>
      </c>
      <c r="AJ361" s="141">
        <f t="shared" si="123"/>
        <v>0</v>
      </c>
      <c r="AK361" s="141">
        <f t="shared" si="123"/>
        <v>0</v>
      </c>
      <c r="AL361" s="141">
        <f t="shared" si="123"/>
        <v>0</v>
      </c>
      <c r="AM361" s="141">
        <f t="shared" si="123"/>
        <v>0</v>
      </c>
      <c r="AN361" s="141">
        <f t="shared" si="123"/>
        <v>0</v>
      </c>
      <c r="AO361" s="141">
        <f t="shared" si="123"/>
        <v>0</v>
      </c>
      <c r="AP361" s="141">
        <f t="shared" si="123"/>
        <v>0</v>
      </c>
      <c r="AQ361" s="141">
        <f t="shared" ref="AQ361:AX365" si="126">IF(R361=0,0,R361/AQ31)</f>
        <v>0</v>
      </c>
      <c r="AR361" s="141">
        <f t="shared" si="126"/>
        <v>0</v>
      </c>
      <c r="AS361" s="141">
        <f t="shared" si="126"/>
        <v>0</v>
      </c>
      <c r="AT361" s="141">
        <f t="shared" si="126"/>
        <v>0</v>
      </c>
      <c r="AU361" s="141">
        <f t="shared" si="126"/>
        <v>0</v>
      </c>
      <c r="AV361" s="141">
        <f t="shared" si="126"/>
        <v>0</v>
      </c>
      <c r="AW361" s="141">
        <f t="shared" si="126"/>
        <v>0</v>
      </c>
      <c r="AX361" s="141">
        <f t="shared" si="126"/>
        <v>0</v>
      </c>
      <c r="AY361" s="141">
        <f t="shared" si="119"/>
        <v>0</v>
      </c>
      <c r="AZ361" s="146" t="s">
        <v>185</v>
      </c>
    </row>
    <row r="362" spans="1:52">
      <c r="A362" s="141" t="s">
        <v>215</v>
      </c>
      <c r="B362" s="141">
        <f t="shared" si="125"/>
        <v>0</v>
      </c>
      <c r="C362" s="141">
        <f t="shared" si="125"/>
        <v>0</v>
      </c>
      <c r="D362" s="141">
        <f t="shared" si="125"/>
        <v>0</v>
      </c>
      <c r="E362" s="141">
        <f t="shared" si="125"/>
        <v>0</v>
      </c>
      <c r="F362" s="141">
        <f t="shared" si="125"/>
        <v>0</v>
      </c>
      <c r="G362" s="141">
        <f t="shared" si="125"/>
        <v>0</v>
      </c>
      <c r="H362" s="141">
        <f t="shared" si="125"/>
        <v>0</v>
      </c>
      <c r="I362" s="141">
        <f t="shared" si="125"/>
        <v>0</v>
      </c>
      <c r="J362" s="141">
        <f t="shared" si="125"/>
        <v>0</v>
      </c>
      <c r="K362" s="141">
        <f t="shared" si="125"/>
        <v>0</v>
      </c>
      <c r="L362" s="141">
        <f t="shared" si="125"/>
        <v>0</v>
      </c>
      <c r="M362" s="141">
        <f t="shared" si="125"/>
        <v>0</v>
      </c>
      <c r="N362" s="141">
        <f t="shared" si="125"/>
        <v>0</v>
      </c>
      <c r="O362" s="141">
        <f t="shared" si="125"/>
        <v>0</v>
      </c>
      <c r="P362" s="141">
        <f t="shared" si="125"/>
        <v>0</v>
      </c>
      <c r="Q362" s="141">
        <f t="shared" si="125"/>
        <v>0</v>
      </c>
      <c r="R362" s="141">
        <f t="shared" si="125"/>
        <v>0</v>
      </c>
      <c r="S362" s="141">
        <f t="shared" si="125"/>
        <v>0</v>
      </c>
      <c r="T362" s="141">
        <f t="shared" si="125"/>
        <v>0</v>
      </c>
      <c r="U362" s="141">
        <f t="shared" si="125"/>
        <v>0</v>
      </c>
      <c r="V362" s="141">
        <f t="shared" si="125"/>
        <v>0</v>
      </c>
      <c r="W362" s="141">
        <f t="shared" si="125"/>
        <v>0</v>
      </c>
      <c r="X362" s="141">
        <f t="shared" si="125"/>
        <v>0</v>
      </c>
      <c r="Y362" s="141">
        <f t="shared" si="125"/>
        <v>0</v>
      </c>
      <c r="AA362" s="141">
        <f t="shared" ref="AA362:AP365" si="127">IF(B362=0,0,B362/AA32)</f>
        <v>0</v>
      </c>
      <c r="AB362" s="141">
        <f t="shared" si="127"/>
        <v>0</v>
      </c>
      <c r="AC362" s="141">
        <f t="shared" si="127"/>
        <v>0</v>
      </c>
      <c r="AD362" s="141">
        <f t="shared" si="127"/>
        <v>0</v>
      </c>
      <c r="AE362" s="141">
        <f t="shared" si="127"/>
        <v>0</v>
      </c>
      <c r="AF362" s="141">
        <f t="shared" si="127"/>
        <v>0</v>
      </c>
      <c r="AG362" s="141">
        <f t="shared" si="127"/>
        <v>0</v>
      </c>
      <c r="AH362" s="141">
        <f t="shared" si="127"/>
        <v>0</v>
      </c>
      <c r="AI362" s="141">
        <f t="shared" si="127"/>
        <v>0</v>
      </c>
      <c r="AJ362" s="141">
        <f t="shared" si="127"/>
        <v>0</v>
      </c>
      <c r="AK362" s="141">
        <f t="shared" si="127"/>
        <v>0</v>
      </c>
      <c r="AL362" s="141">
        <f t="shared" si="127"/>
        <v>0</v>
      </c>
      <c r="AM362" s="141">
        <f t="shared" si="127"/>
        <v>0</v>
      </c>
      <c r="AN362" s="141">
        <f t="shared" si="127"/>
        <v>0</v>
      </c>
      <c r="AO362" s="141">
        <f t="shared" si="127"/>
        <v>0</v>
      </c>
      <c r="AP362" s="141">
        <f t="shared" si="127"/>
        <v>0</v>
      </c>
      <c r="AQ362" s="141">
        <f t="shared" si="126"/>
        <v>0</v>
      </c>
      <c r="AR362" s="141">
        <f t="shared" si="126"/>
        <v>0</v>
      </c>
      <c r="AS362" s="141">
        <f t="shared" si="126"/>
        <v>0</v>
      </c>
      <c r="AT362" s="141">
        <f t="shared" si="126"/>
        <v>0</v>
      </c>
      <c r="AU362" s="141">
        <f t="shared" si="126"/>
        <v>0</v>
      </c>
      <c r="AV362" s="141">
        <f t="shared" si="126"/>
        <v>0</v>
      </c>
      <c r="AW362" s="141">
        <f t="shared" si="126"/>
        <v>0</v>
      </c>
      <c r="AX362" s="141">
        <f t="shared" si="126"/>
        <v>0</v>
      </c>
      <c r="AY362" s="141">
        <f t="shared" si="119"/>
        <v>0</v>
      </c>
      <c r="AZ362" s="146" t="s">
        <v>185</v>
      </c>
    </row>
    <row r="363" spans="1:52">
      <c r="A363" s="141" t="s">
        <v>216</v>
      </c>
      <c r="B363" s="141">
        <f t="shared" si="125"/>
        <v>0</v>
      </c>
      <c r="C363" s="141">
        <f t="shared" si="125"/>
        <v>0</v>
      </c>
      <c r="D363" s="141">
        <f t="shared" si="125"/>
        <v>0</v>
      </c>
      <c r="E363" s="141">
        <f t="shared" si="125"/>
        <v>0</v>
      </c>
      <c r="F363" s="141">
        <f t="shared" si="125"/>
        <v>0</v>
      </c>
      <c r="G363" s="141">
        <f t="shared" si="125"/>
        <v>0</v>
      </c>
      <c r="H363" s="141">
        <f t="shared" si="125"/>
        <v>0</v>
      </c>
      <c r="I363" s="141">
        <f t="shared" si="125"/>
        <v>0</v>
      </c>
      <c r="J363" s="141">
        <f t="shared" si="125"/>
        <v>0</v>
      </c>
      <c r="K363" s="141">
        <f t="shared" si="125"/>
        <v>0</v>
      </c>
      <c r="L363" s="141">
        <f t="shared" si="125"/>
        <v>0</v>
      </c>
      <c r="M363" s="141">
        <f t="shared" si="125"/>
        <v>0</v>
      </c>
      <c r="N363" s="141">
        <f t="shared" si="125"/>
        <v>0</v>
      </c>
      <c r="O363" s="141">
        <f t="shared" si="125"/>
        <v>0</v>
      </c>
      <c r="P363" s="141">
        <f t="shared" si="125"/>
        <v>0</v>
      </c>
      <c r="Q363" s="141">
        <f t="shared" si="125"/>
        <v>0</v>
      </c>
      <c r="R363" s="141">
        <f t="shared" si="125"/>
        <v>0</v>
      </c>
      <c r="S363" s="141">
        <f t="shared" si="125"/>
        <v>0</v>
      </c>
      <c r="T363" s="141">
        <f t="shared" si="125"/>
        <v>0</v>
      </c>
      <c r="U363" s="141">
        <f t="shared" si="125"/>
        <v>0</v>
      </c>
      <c r="V363" s="141">
        <f t="shared" si="125"/>
        <v>0</v>
      </c>
      <c r="W363" s="141">
        <f t="shared" si="125"/>
        <v>0</v>
      </c>
      <c r="X363" s="141">
        <f t="shared" si="125"/>
        <v>0</v>
      </c>
      <c r="Y363" s="141">
        <f t="shared" si="125"/>
        <v>0</v>
      </c>
      <c r="AA363" s="141">
        <f t="shared" si="127"/>
        <v>0</v>
      </c>
      <c r="AB363" s="141">
        <f t="shared" si="127"/>
        <v>0</v>
      </c>
      <c r="AC363" s="141">
        <f t="shared" si="127"/>
        <v>0</v>
      </c>
      <c r="AD363" s="141">
        <f t="shared" si="127"/>
        <v>0</v>
      </c>
      <c r="AE363" s="141">
        <f t="shared" si="127"/>
        <v>0</v>
      </c>
      <c r="AF363" s="141">
        <f t="shared" si="127"/>
        <v>0</v>
      </c>
      <c r="AG363" s="141">
        <f t="shared" si="127"/>
        <v>0</v>
      </c>
      <c r="AH363" s="141">
        <f t="shared" si="127"/>
        <v>0</v>
      </c>
      <c r="AI363" s="141">
        <f t="shared" si="127"/>
        <v>0</v>
      </c>
      <c r="AJ363" s="141">
        <f t="shared" si="127"/>
        <v>0</v>
      </c>
      <c r="AK363" s="141">
        <f t="shared" si="127"/>
        <v>0</v>
      </c>
      <c r="AL363" s="141">
        <f t="shared" si="127"/>
        <v>0</v>
      </c>
      <c r="AM363" s="141">
        <f t="shared" si="127"/>
        <v>0</v>
      </c>
      <c r="AN363" s="141">
        <f t="shared" si="127"/>
        <v>0</v>
      </c>
      <c r="AO363" s="141">
        <f t="shared" si="127"/>
        <v>0</v>
      </c>
      <c r="AP363" s="141">
        <f t="shared" si="127"/>
        <v>0</v>
      </c>
      <c r="AQ363" s="141">
        <f t="shared" si="126"/>
        <v>0</v>
      </c>
      <c r="AR363" s="141">
        <f t="shared" si="126"/>
        <v>0</v>
      </c>
      <c r="AS363" s="141">
        <f t="shared" si="126"/>
        <v>0</v>
      </c>
      <c r="AT363" s="141">
        <f t="shared" si="126"/>
        <v>0</v>
      </c>
      <c r="AU363" s="141">
        <f t="shared" si="126"/>
        <v>0</v>
      </c>
      <c r="AV363" s="141">
        <f t="shared" si="126"/>
        <v>0</v>
      </c>
      <c r="AW363" s="141">
        <f t="shared" si="126"/>
        <v>0</v>
      </c>
      <c r="AX363" s="141">
        <f t="shared" si="126"/>
        <v>0</v>
      </c>
      <c r="AY363" s="141">
        <f t="shared" si="119"/>
        <v>0</v>
      </c>
      <c r="AZ363" s="146" t="s">
        <v>185</v>
      </c>
    </row>
    <row r="364" spans="1:52">
      <c r="A364" s="141" t="s">
        <v>217</v>
      </c>
      <c r="B364" s="141">
        <f t="shared" si="125"/>
        <v>0</v>
      </c>
      <c r="C364" s="141">
        <f t="shared" si="125"/>
        <v>0</v>
      </c>
      <c r="D364" s="141">
        <f t="shared" si="125"/>
        <v>0</v>
      </c>
      <c r="E364" s="141">
        <f t="shared" si="125"/>
        <v>0</v>
      </c>
      <c r="F364" s="141">
        <f t="shared" si="125"/>
        <v>0</v>
      </c>
      <c r="G364" s="141">
        <f t="shared" si="125"/>
        <v>0</v>
      </c>
      <c r="H364" s="141">
        <f t="shared" si="125"/>
        <v>0</v>
      </c>
      <c r="I364" s="141">
        <f t="shared" si="125"/>
        <v>0</v>
      </c>
      <c r="J364" s="141">
        <f t="shared" si="125"/>
        <v>0</v>
      </c>
      <c r="K364" s="141">
        <f t="shared" si="125"/>
        <v>0</v>
      </c>
      <c r="L364" s="141">
        <f t="shared" si="125"/>
        <v>0</v>
      </c>
      <c r="M364" s="141">
        <f t="shared" si="125"/>
        <v>0</v>
      </c>
      <c r="N364" s="141">
        <f t="shared" si="125"/>
        <v>0</v>
      </c>
      <c r="O364" s="141">
        <f t="shared" si="125"/>
        <v>0</v>
      </c>
      <c r="P364" s="141">
        <f t="shared" si="125"/>
        <v>0</v>
      </c>
      <c r="Q364" s="141">
        <f t="shared" si="125"/>
        <v>0</v>
      </c>
      <c r="R364" s="141">
        <f t="shared" si="125"/>
        <v>0</v>
      </c>
      <c r="S364" s="141">
        <f t="shared" si="125"/>
        <v>0</v>
      </c>
      <c r="T364" s="141">
        <f t="shared" si="125"/>
        <v>0</v>
      </c>
      <c r="U364" s="141">
        <f t="shared" si="125"/>
        <v>0</v>
      </c>
      <c r="V364" s="141">
        <f t="shared" si="125"/>
        <v>0</v>
      </c>
      <c r="W364" s="141">
        <f t="shared" si="125"/>
        <v>0</v>
      </c>
      <c r="X364" s="141">
        <f t="shared" si="125"/>
        <v>0</v>
      </c>
      <c r="Y364" s="141">
        <f t="shared" si="125"/>
        <v>0</v>
      </c>
      <c r="AA364" s="141">
        <f t="shared" si="127"/>
        <v>0</v>
      </c>
      <c r="AB364" s="141">
        <f t="shared" si="127"/>
        <v>0</v>
      </c>
      <c r="AC364" s="141">
        <f t="shared" si="127"/>
        <v>0</v>
      </c>
      <c r="AD364" s="141">
        <f t="shared" si="127"/>
        <v>0</v>
      </c>
      <c r="AE364" s="141">
        <f t="shared" si="127"/>
        <v>0</v>
      </c>
      <c r="AF364" s="141">
        <f t="shared" si="127"/>
        <v>0</v>
      </c>
      <c r="AG364" s="141">
        <f t="shared" si="127"/>
        <v>0</v>
      </c>
      <c r="AH364" s="141">
        <f t="shared" si="127"/>
        <v>0</v>
      </c>
      <c r="AI364" s="141">
        <f t="shared" si="127"/>
        <v>0</v>
      </c>
      <c r="AJ364" s="141">
        <f t="shared" si="127"/>
        <v>0</v>
      </c>
      <c r="AK364" s="141">
        <f t="shared" si="127"/>
        <v>0</v>
      </c>
      <c r="AL364" s="141">
        <f t="shared" si="127"/>
        <v>0</v>
      </c>
      <c r="AM364" s="141">
        <f t="shared" si="127"/>
        <v>0</v>
      </c>
      <c r="AN364" s="141">
        <f t="shared" si="127"/>
        <v>0</v>
      </c>
      <c r="AO364" s="141">
        <f t="shared" si="127"/>
        <v>0</v>
      </c>
      <c r="AP364" s="141">
        <f t="shared" si="127"/>
        <v>0</v>
      </c>
      <c r="AQ364" s="141">
        <f t="shared" si="126"/>
        <v>0</v>
      </c>
      <c r="AR364" s="141">
        <f t="shared" si="126"/>
        <v>0</v>
      </c>
      <c r="AS364" s="141">
        <f t="shared" si="126"/>
        <v>0</v>
      </c>
      <c r="AT364" s="141">
        <f t="shared" si="126"/>
        <v>0</v>
      </c>
      <c r="AU364" s="141">
        <f t="shared" si="126"/>
        <v>0</v>
      </c>
      <c r="AV364" s="141">
        <f t="shared" si="126"/>
        <v>0</v>
      </c>
      <c r="AW364" s="141">
        <f t="shared" si="126"/>
        <v>0</v>
      </c>
      <c r="AX364" s="141">
        <f t="shared" si="126"/>
        <v>0</v>
      </c>
      <c r="AY364" s="141">
        <f t="shared" si="119"/>
        <v>0</v>
      </c>
      <c r="AZ364" s="146" t="s">
        <v>185</v>
      </c>
    </row>
    <row r="365" spans="1:52">
      <c r="A365" s="141" t="s">
        <v>218</v>
      </c>
      <c r="B365" s="141">
        <f t="shared" si="125"/>
        <v>0</v>
      </c>
      <c r="C365" s="141">
        <f t="shared" si="125"/>
        <v>0</v>
      </c>
      <c r="D365" s="141">
        <f t="shared" si="125"/>
        <v>0</v>
      </c>
      <c r="E365" s="141">
        <f t="shared" si="125"/>
        <v>0</v>
      </c>
      <c r="F365" s="141">
        <f t="shared" si="125"/>
        <v>0</v>
      </c>
      <c r="G365" s="141">
        <f t="shared" si="125"/>
        <v>0</v>
      </c>
      <c r="H365" s="141">
        <f t="shared" si="125"/>
        <v>0</v>
      </c>
      <c r="I365" s="141">
        <f t="shared" si="125"/>
        <v>0</v>
      </c>
      <c r="J365" s="141">
        <f t="shared" si="125"/>
        <v>0</v>
      </c>
      <c r="K365" s="141">
        <f t="shared" si="125"/>
        <v>0</v>
      </c>
      <c r="L365" s="141">
        <f t="shared" si="125"/>
        <v>0</v>
      </c>
      <c r="M365" s="141">
        <f t="shared" si="125"/>
        <v>0</v>
      </c>
      <c r="N365" s="141">
        <f t="shared" si="125"/>
        <v>0</v>
      </c>
      <c r="O365" s="141">
        <f t="shared" si="125"/>
        <v>0</v>
      </c>
      <c r="P365" s="141">
        <f t="shared" si="125"/>
        <v>0</v>
      </c>
      <c r="Q365" s="141">
        <f t="shared" si="125"/>
        <v>0</v>
      </c>
      <c r="R365" s="141">
        <f t="shared" si="125"/>
        <v>0</v>
      </c>
      <c r="S365" s="141">
        <f t="shared" si="125"/>
        <v>0</v>
      </c>
      <c r="T365" s="141">
        <f t="shared" si="125"/>
        <v>0</v>
      </c>
      <c r="U365" s="141">
        <f t="shared" si="125"/>
        <v>0</v>
      </c>
      <c r="V365" s="141">
        <f t="shared" si="125"/>
        <v>0</v>
      </c>
      <c r="W365" s="141">
        <f t="shared" si="125"/>
        <v>0</v>
      </c>
      <c r="X365" s="141">
        <f t="shared" si="125"/>
        <v>0</v>
      </c>
      <c r="Y365" s="141">
        <f t="shared" si="125"/>
        <v>0</v>
      </c>
      <c r="AA365" s="141">
        <f t="shared" si="127"/>
        <v>0</v>
      </c>
      <c r="AB365" s="141">
        <f t="shared" si="127"/>
        <v>0</v>
      </c>
      <c r="AC365" s="141">
        <f t="shared" si="127"/>
        <v>0</v>
      </c>
      <c r="AD365" s="141">
        <f t="shared" si="127"/>
        <v>0</v>
      </c>
      <c r="AE365" s="141">
        <f t="shared" si="127"/>
        <v>0</v>
      </c>
      <c r="AF365" s="141">
        <f t="shared" si="127"/>
        <v>0</v>
      </c>
      <c r="AG365" s="141">
        <f t="shared" si="127"/>
        <v>0</v>
      </c>
      <c r="AH365" s="141">
        <f t="shared" si="127"/>
        <v>0</v>
      </c>
      <c r="AI365" s="141">
        <f t="shared" si="127"/>
        <v>0</v>
      </c>
      <c r="AJ365" s="141">
        <f t="shared" si="127"/>
        <v>0</v>
      </c>
      <c r="AK365" s="141">
        <f t="shared" si="127"/>
        <v>0</v>
      </c>
      <c r="AL365" s="141">
        <f t="shared" si="127"/>
        <v>0</v>
      </c>
      <c r="AM365" s="141">
        <f t="shared" si="127"/>
        <v>0</v>
      </c>
      <c r="AN365" s="141">
        <f t="shared" si="127"/>
        <v>0</v>
      </c>
      <c r="AO365" s="141">
        <f t="shared" si="127"/>
        <v>0</v>
      </c>
      <c r="AP365" s="141">
        <f t="shared" si="127"/>
        <v>0</v>
      </c>
      <c r="AQ365" s="141">
        <f t="shared" si="126"/>
        <v>0</v>
      </c>
      <c r="AR365" s="141">
        <f t="shared" si="126"/>
        <v>0</v>
      </c>
      <c r="AS365" s="141">
        <f t="shared" si="126"/>
        <v>0</v>
      </c>
      <c r="AT365" s="141">
        <f t="shared" si="126"/>
        <v>0</v>
      </c>
      <c r="AU365" s="141">
        <f t="shared" si="126"/>
        <v>0</v>
      </c>
      <c r="AV365" s="141">
        <f t="shared" si="126"/>
        <v>0</v>
      </c>
      <c r="AW365" s="141">
        <f t="shared" si="126"/>
        <v>0</v>
      </c>
      <c r="AX365" s="141">
        <f t="shared" si="126"/>
        <v>0</v>
      </c>
      <c r="AY365" s="141">
        <f t="shared" si="119"/>
        <v>0</v>
      </c>
      <c r="AZ365" s="146" t="s">
        <v>185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Q15" sqref="Q15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Septiembre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3" t="s">
        <v>43</v>
      </c>
    </row>
    <row r="8" spans="3:12" ht="10.5" customHeight="1">
      <c r="C8" s="293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M13" sqref="M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Septiembre 2020</v>
      </c>
    </row>
    <row r="4" spans="2:8" s="2" customFormat="1" ht="19.899999999999999" customHeight="1">
      <c r="B4" s="3"/>
      <c r="C4" s="164" t="s">
        <v>35</v>
      </c>
    </row>
    <row r="5" spans="2:8" s="2" customFormat="1" ht="12.6" customHeight="1">
      <c r="B5" s="3"/>
      <c r="C5" s="4"/>
    </row>
    <row r="6" spans="2:8" s="2" customFormat="1" ht="13.15" customHeight="1">
      <c r="B6" s="3"/>
      <c r="C6" s="5"/>
      <c r="D6" s="6"/>
      <c r="E6" s="6"/>
    </row>
    <row r="7" spans="2:8" s="2" customFormat="1" ht="12.75" customHeight="1">
      <c r="B7" s="3"/>
      <c r="C7" s="293" t="s">
        <v>219</v>
      </c>
      <c r="D7" s="6"/>
      <c r="E7" s="7"/>
      <c r="H7" s="248"/>
    </row>
    <row r="8" spans="2:8" s="2" customFormat="1" ht="12.75" customHeight="1">
      <c r="B8" s="3"/>
      <c r="C8" s="293"/>
      <c r="D8" s="6"/>
      <c r="E8" s="7"/>
    </row>
    <row r="9" spans="2:8" s="2" customFormat="1" ht="12.75" customHeight="1">
      <c r="B9" s="3"/>
      <c r="C9" s="293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E31" sqref="E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Septiembre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3" t="s">
        <v>63</v>
      </c>
      <c r="D7" s="6"/>
      <c r="E7" s="14"/>
    </row>
    <row r="8" spans="2:19" s="2" customFormat="1" ht="12.75" customHeight="1">
      <c r="B8" s="3"/>
      <c r="C8" s="293"/>
      <c r="D8" s="6"/>
      <c r="E8" s="14"/>
    </row>
    <row r="9" spans="2:19" s="2" customFormat="1" ht="18" customHeight="1">
      <c r="B9" s="3"/>
      <c r="C9" s="293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8" sqref="J1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Septiembre 2020</v>
      </c>
    </row>
    <row r="4" spans="1:8">
      <c r="B4" s="21" t="s">
        <v>35</v>
      </c>
    </row>
    <row r="7" spans="1:8" ht="12.75" customHeight="1">
      <c r="B7" s="294" t="s">
        <v>50</v>
      </c>
    </row>
    <row r="8" spans="1:8">
      <c r="B8" s="294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I27" sqref="I2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Septiembre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4" t="s">
        <v>32</v>
      </c>
      <c r="D7" s="6"/>
      <c r="E7" s="14"/>
    </row>
    <row r="8" spans="2:39" s="2" customFormat="1" ht="12.75" customHeight="1">
      <c r="B8" s="3"/>
      <c r="C8" s="294"/>
      <c r="D8" s="6"/>
      <c r="E8" s="14"/>
    </row>
    <row r="9" spans="2:39" s="2" customFormat="1" ht="12.75" customHeight="1">
      <c r="B9" s="3"/>
      <c r="C9" s="294"/>
      <c r="D9" s="6"/>
      <c r="E9" s="14"/>
    </row>
    <row r="10" spans="2:39" s="2" customFormat="1" ht="12.75" customHeight="1">
      <c r="B10" s="3"/>
      <c r="C10" s="294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I27" sqref="I2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95" t="s">
        <v>36</v>
      </c>
      <c r="F2" s="295"/>
      <c r="G2" s="295"/>
      <c r="H2" s="12"/>
      <c r="I2" s="12"/>
    </row>
    <row r="3" spans="2:11" s="1" customFormat="1" ht="15" customHeight="1">
      <c r="E3" s="296" t="str">
        <f>Indice!E3</f>
        <v>Septiembre 2020</v>
      </c>
      <c r="F3" s="296"/>
      <c r="G3" s="296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4" t="s">
        <v>87</v>
      </c>
      <c r="D7" s="66"/>
      <c r="E7" s="67"/>
      <c r="F7" s="86"/>
      <c r="G7" s="86"/>
      <c r="I7" s="263"/>
    </row>
    <row r="8" spans="2:11" s="68" customFormat="1" ht="15" customHeight="1">
      <c r="B8" s="65"/>
      <c r="C8" s="294"/>
      <c r="D8" s="66"/>
      <c r="E8" s="69"/>
      <c r="F8" s="70" t="str">
        <f>'Data 1'!H105</f>
        <v>2019 Septiembre</v>
      </c>
      <c r="G8" s="70" t="str">
        <f>'Data 1'!D105</f>
        <v>2020 Septiembre</v>
      </c>
      <c r="I8" s="263"/>
    </row>
    <row r="9" spans="2:11" s="2" customFormat="1" ht="15" customHeight="1">
      <c r="B9" s="3"/>
      <c r="C9" s="52"/>
      <c r="D9" s="6"/>
      <c r="E9" s="63" t="s">
        <v>57</v>
      </c>
      <c r="F9" s="257">
        <f>'Data 1'!H108/1000000</f>
        <v>14.53725624158</v>
      </c>
      <c r="G9" s="257">
        <f>'Data 1'!D108/1000000</f>
        <v>20.276838989399998</v>
      </c>
      <c r="H9" s="68"/>
      <c r="I9" s="263"/>
      <c r="J9" s="68"/>
      <c r="K9" s="68"/>
    </row>
    <row r="10" spans="2:11" s="2" customFormat="1" ht="15" customHeight="1">
      <c r="B10" s="3"/>
      <c r="C10" s="294"/>
      <c r="D10" s="6"/>
      <c r="E10" s="63" t="s">
        <v>58</v>
      </c>
      <c r="F10" s="257">
        <f>'Data 1'!H109/1000000</f>
        <v>0.99570248230000014</v>
      </c>
      <c r="G10" s="257">
        <f>'Data 1'!D109/1000000</f>
        <v>16.221471191519999</v>
      </c>
      <c r="H10" s="68"/>
      <c r="I10" s="263"/>
      <c r="J10" s="68"/>
      <c r="K10" s="68"/>
    </row>
    <row r="11" spans="2:11" s="2" customFormat="1" ht="15" customHeight="1">
      <c r="B11" s="3"/>
      <c r="C11" s="294"/>
      <c r="D11" s="6"/>
      <c r="E11" s="63" t="s">
        <v>53</v>
      </c>
      <c r="F11" s="257">
        <f>SUM(F9:F10)</f>
        <v>15.53295872388</v>
      </c>
      <c r="G11" s="257">
        <f>SUM(G9:G10)</f>
        <v>36.498310180920001</v>
      </c>
      <c r="H11" s="68"/>
      <c r="I11" s="263"/>
      <c r="J11" s="68"/>
      <c r="K11" s="68"/>
    </row>
    <row r="12" spans="2:11" s="2" customFormat="1" ht="15" customHeight="1">
      <c r="B12" s="3"/>
      <c r="C12" s="294"/>
      <c r="D12" s="6"/>
      <c r="E12" s="63" t="s">
        <v>23</v>
      </c>
      <c r="F12" s="257">
        <f>'Data 1'!H111/1000000</f>
        <v>5.5759339008800008</v>
      </c>
      <c r="G12" s="257">
        <f>'Data 1'!D111/1000000</f>
        <v>7.9176228434799993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 t="str">
        <f>IF('Data 1'!H110="-","-",'Data 1'!H110/1000000)</f>
        <v>-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3.1862479433600002</v>
      </c>
      <c r="G14" s="257">
        <f>'Data 1'!D112/1000000</f>
        <v>1.9311275228000002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318</v>
      </c>
      <c r="F15" s="257">
        <f>(SUM('Data 1'!H113:H115)+IF('Data 1'!H116="-",0,'Data 1'!H116))/1000000</f>
        <v>-1.5931239716800001</v>
      </c>
      <c r="G15" s="287">
        <f>(SUM('Data 1'!D113:D115)+IF('Data 1'!D116="-",0,'Data 1'!D116))/1000000</f>
        <v>-0.38622550456000004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-1.1948429787600001</v>
      </c>
      <c r="G16" s="257">
        <f>'Data 1'!D117/1000000</f>
        <v>-1.1586765136799999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330</v>
      </c>
      <c r="F17" s="98">
        <f>SUM(F11:F16)</f>
        <v>21.507173617680003</v>
      </c>
      <c r="G17" s="98">
        <f>SUM(G11:G16)</f>
        <v>44.802158528959993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58"/>
      <c r="G18" s="72">
        <f>(G17-F17)/F17</f>
        <v>1.0831262780215023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317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I27" sqref="I2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Septiembre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4" t="s">
        <v>55</v>
      </c>
      <c r="D7" s="6"/>
      <c r="E7" s="14"/>
    </row>
    <row r="8" spans="2:9" s="2" customFormat="1" ht="12.75" customHeight="1">
      <c r="B8" s="3"/>
      <c r="C8" s="294"/>
      <c r="D8" s="6"/>
      <c r="E8" s="14"/>
    </row>
    <row r="9" spans="2:9" s="2" customFormat="1" ht="12.75" customHeight="1">
      <c r="B9" s="3"/>
      <c r="C9" s="52" t="s">
        <v>56</v>
      </c>
      <c r="D9" s="6"/>
      <c r="E9" s="14"/>
    </row>
    <row r="10" spans="2:9" s="2" customFormat="1" ht="12.75" customHeight="1">
      <c r="B10" s="3"/>
      <c r="C10" s="294"/>
      <c r="D10" s="6"/>
      <c r="E10" s="14"/>
    </row>
    <row r="11" spans="2:9" s="2" customFormat="1" ht="12.75" customHeight="1">
      <c r="B11" s="3"/>
      <c r="C11" s="294"/>
      <c r="D11" s="6"/>
      <c r="E11" s="11"/>
    </row>
    <row r="12" spans="2:9" s="2" customFormat="1" ht="12.75" customHeight="1">
      <c r="B12" s="3"/>
      <c r="C12" s="294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Dat_01</vt:lpstr>
      <vt:lpstr>Data 2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2020-10-15T08:10:16Z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