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7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5.xml" ContentType="application/vnd.openxmlformats-officedocument.drawingml.chartshapes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8.xml" ContentType="application/vnd.openxmlformats-officedocument.drawingml.chartshapes+xml"/>
  <Override PartName="/xl/charts/chart10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1.xml" ContentType="application/vnd.openxmlformats-officedocument.drawingml.chartshapes+xml"/>
  <Override PartName="/xl/charts/chart12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4.xml" ContentType="application/vnd.openxmlformats-officedocument.drawingml.chartshapes+xml"/>
  <Override PartName="/xl/charts/chart14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5.xml" ContentType="application/vnd.openxmlformats-officedocument.drawingml.chartshapes+xml"/>
  <Override PartName="/xl/drawings/drawing26.xml" ContentType="application/vnd.openxmlformats-officedocument.drawing+xml"/>
  <Override PartName="/xl/charts/chart1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7.xml" ContentType="application/vnd.openxmlformats-officedocument.drawingml.chartshapes+xml"/>
  <Override PartName="/xl/charts/chart1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7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0.xml" ContentType="application/vnd.openxmlformats-officedocument.drawingml.chartshapes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1.xml" ContentType="application/vnd.openxmlformats-officedocument.drawingml.chartshapes+xml"/>
  <Override PartName="/xl/drawings/drawing32.xml" ContentType="application/vnd.openxmlformats-officedocument.drawing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3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BOLETIN ELECTRONICO\2019\MAY\INF_ELABORADA\"/>
    </mc:Choice>
  </mc:AlternateContent>
  <xr:revisionPtr revIDLastSave="0" documentId="13_ncr:1_{3F1B6EE8-605F-44E4-94D3-A31954E0DBC0}" xr6:coauthVersionLast="36" xr6:coauthVersionMax="36" xr10:uidLastSave="{00000000-0000-0000-0000-000000000000}"/>
  <bookViews>
    <workbookView xWindow="0" yWindow="0" windowWidth="19395" windowHeight="7440" tabRatio="610" xr2:uid="{00000000-000D-0000-FFFF-FFFF00000000}"/>
  </bookViews>
  <sheets>
    <sheet name="Indice" sheetId="92" r:id="rId1"/>
    <sheet name="Mozart Reports" sheetId="95" state="veryHidden" r:id="rId2"/>
    <sheet name="M1" sheetId="70" r:id="rId3"/>
    <sheet name="M2" sheetId="71" r:id="rId4"/>
    <sheet name="M3" sheetId="3" r:id="rId5"/>
    <sheet name="M4" sheetId="53" r:id="rId6"/>
    <sheet name="M5" sheetId="10" r:id="rId7"/>
    <sheet name="M6" sheetId="76" r:id="rId8"/>
    <sheet name="M7" sheetId="75" r:id="rId9"/>
    <sheet name="M8" sheetId="58" r:id="rId10"/>
    <sheet name="M9" sheetId="77" r:id="rId11"/>
    <sheet name="M10" sheetId="83" r:id="rId12"/>
    <sheet name="M11" sheetId="85" r:id="rId13"/>
    <sheet name="M12" sheetId="86" r:id="rId14"/>
    <sheet name="M13" sheetId="87" r:id="rId15"/>
    <sheet name="M14" sheetId="84" r:id="rId16"/>
    <sheet name="Dat_01" sheetId="96" r:id="rId17"/>
    <sheet name="Data 1" sheetId="98" state="hidden" r:id="rId18"/>
    <sheet name="Data 2" sheetId="99" state="hidden" r:id="rId19"/>
    <sheet name="OMIE" sheetId="97" r:id="rId20"/>
  </sheets>
  <externalReferences>
    <externalReference r:id="rId21"/>
    <externalReference r:id="rId22"/>
    <externalReference r:id="rId23"/>
  </externalReferences>
  <definedNames>
    <definedName name="_xlnm.Print_Area" localSheetId="19">OMIE!$A$1:$Y$34</definedName>
    <definedName name="asd">#REF!</definedName>
    <definedName name="BALANCE3">#REF!</definedName>
    <definedName name="CUADRO_ANTERIOR">[0]!CUADRO_ANTERIOR</definedName>
    <definedName name="cuadro_anterior_jcol">[0]!CUADRO_ANTERIOR</definedName>
    <definedName name="CUADRO_PROXIMO">[0]!CUADRO_PROXIMO</definedName>
    <definedName name="cuadro_proximo_jcol">[0]!CUADRO_PROXIMO</definedName>
    <definedName name="de">#REF!</definedName>
    <definedName name="deem">#REF!</definedName>
    <definedName name="Demanda">[1]Demanda!$D$371:$AA$371</definedName>
    <definedName name="dif">#REF!</definedName>
    <definedName name="Fecha">[1]I.Precios!$A$1:$A$74</definedName>
    <definedName name="FINALIZAR">[0]!FINALIZAR</definedName>
    <definedName name="finalizar_jcol">[0]!FINALIZAR</definedName>
    <definedName name="fl">[0]!CUADRO_PROXIMO</definedName>
    <definedName name="hola">[0]!FINALIZAR</definedName>
    <definedName name="Horas">[1]I.Precios!#REF!</definedName>
    <definedName name="IMPRESION">[0]!IMPRESION</definedName>
    <definedName name="impresion_jcol">[0]!IMPRESION</definedName>
    <definedName name="Índice">[0]!INDICE</definedName>
    <definedName name="indice_jcol">[0]!INDICE</definedName>
    <definedName name="INES_melilla">#REF!</definedName>
    <definedName name="jkhjklhjkhjkl">[0]!PRINCIPAL</definedName>
    <definedName name="lionel">[0]!CUADRO_PROXIMO</definedName>
    <definedName name="M1_Fechas">OFFSET(Dat_01!$A$8,0,0,COUNT(Dat_01!$B$8:$B$38),1)</definedName>
    <definedName name="M1_Max">OFFSET(Dat_01!$C$8,0,0,COUNT(Dat_01!$B$8:$B$38),1)</definedName>
    <definedName name="M1_Min">OFFSET(Dat_01!$B$8,0,0,COUNT(Dat_01!$B$8:$B$38),1)</definedName>
    <definedName name="M1_Pro">OFFSET(Dat_01!$D$8,0,0,COUNT(Dat_01!$B$8:$B$38),1)</definedName>
    <definedName name="mio">#REF!</definedName>
    <definedName name="MM">#REF!</definedName>
    <definedName name="MMM">#REF!</definedName>
    <definedName name="MSTR.1046078A4CF38ECA518880B55263B1D6">[2]INF!#REF!</definedName>
    <definedName name="MSTR.1046078A4CF38ECA518880B55263B1D6.1">[2]INF!#REF!</definedName>
    <definedName name="MSTR.1046078A4CF38ECA518880B55263B1D6.10">[2]INF!#REF!</definedName>
    <definedName name="MSTR.1046078A4CF38ECA518880B55263B1D6.11">[2]INF!#REF!</definedName>
    <definedName name="MSTR.1046078A4CF38ECA518880B55263B1D6.12">[2]INF!#REF!</definedName>
    <definedName name="MSTR.1046078A4CF38ECA518880B55263B1D6.13">[2]INF!#REF!</definedName>
    <definedName name="MSTR.1046078A4CF38ECA518880B55263B1D6.14">[2]INF!#REF!</definedName>
    <definedName name="MSTR.1046078A4CF38ECA518880B55263B1D6.15">[2]INF!#REF!</definedName>
    <definedName name="MSTR.1046078A4CF38ECA518880B55263B1D6.16">[2]INF!#REF!</definedName>
    <definedName name="MSTR.1046078A4CF38ECA518880B55263B1D6.17">[2]INF!#REF!</definedName>
    <definedName name="MSTR.1046078A4CF38ECA518880B55263B1D6.18">[2]INF!#REF!</definedName>
    <definedName name="MSTR.1046078A4CF38ECA518880B55263B1D6.2">[2]INF!#REF!</definedName>
    <definedName name="MSTR.1046078A4CF38ECA518880B55263B1D6.3">[2]INF!#REF!</definedName>
    <definedName name="MSTR.1046078A4CF38ECA518880B55263B1D6.4">[2]INF!#REF!</definedName>
    <definedName name="MSTR.1046078A4CF38ECA518880B55263B1D6.5">[2]INF!#REF!</definedName>
    <definedName name="MSTR.1046078A4CF38ECA518880B55263B1D6.6">[2]INF!#REF!</definedName>
    <definedName name="MSTR.1046078A4CF38ECA518880B55263B1D6.7">[2]INF!#REF!</definedName>
    <definedName name="MSTR.1046078A4CF38ECA518880B55263B1D6.8">[2]INF!#REF!</definedName>
    <definedName name="MSTR.1046078A4CF38ECA518880B55263B1D6.9">[2]INF!#REF!</definedName>
    <definedName name="MSTR.1609E10940836077440B01BE364D7C30">[2]INF!#REF!</definedName>
    <definedName name="MSTR.1609E10940836077440B01BE364D7C30.1">[2]INF!#REF!</definedName>
    <definedName name="MSTR.1609E10940836077440B01BE364D7C30.10">[2]INF!#REF!</definedName>
    <definedName name="MSTR.1609E10940836077440B01BE364D7C30.11">[2]INF!#REF!</definedName>
    <definedName name="MSTR.1609E10940836077440B01BE364D7C30.12">[2]INF!#REF!</definedName>
    <definedName name="MSTR.1609E10940836077440B01BE364D7C30.13">[2]INF!#REF!</definedName>
    <definedName name="MSTR.1609E10940836077440B01BE364D7C30.14">[2]INF!#REF!</definedName>
    <definedName name="MSTR.1609E10940836077440B01BE364D7C30.15">[2]INF!#REF!</definedName>
    <definedName name="MSTR.1609E10940836077440B01BE364D7C30.16">[2]INF!#REF!</definedName>
    <definedName name="MSTR.1609E10940836077440B01BE364D7C30.17">[2]INF!#REF!</definedName>
    <definedName name="MSTR.1609E10940836077440B01BE364D7C30.18">[2]INF!#REF!</definedName>
    <definedName name="MSTR.1609E10940836077440B01BE364D7C30.19">[2]INF!#REF!</definedName>
    <definedName name="MSTR.1609E10940836077440B01BE364D7C30.2">[2]INF!#REF!</definedName>
    <definedName name="MSTR.1609E10940836077440B01BE364D7C30.20">[2]INF!#REF!</definedName>
    <definedName name="MSTR.1609E10940836077440B01BE364D7C30.21">[2]INF!#REF!</definedName>
    <definedName name="MSTR.1609E10940836077440B01BE364D7C30.22">[2]INF!#REF!</definedName>
    <definedName name="MSTR.1609E10940836077440B01BE364D7C30.23">[2]INF!#REF!</definedName>
    <definedName name="MSTR.1609E10940836077440B01BE364D7C30.24">[2]INF!#REF!</definedName>
    <definedName name="MSTR.1609E10940836077440B01BE364D7C30.25">[2]INF!#REF!</definedName>
    <definedName name="MSTR.1609E10940836077440B01BE364D7C30.26">[2]INF!#REF!</definedName>
    <definedName name="MSTR.1609E10940836077440B01BE364D7C30.27">[2]INF!#REF!</definedName>
    <definedName name="MSTR.1609E10940836077440B01BE364D7C30.28">[2]INF!#REF!</definedName>
    <definedName name="MSTR.1609E10940836077440B01BE364D7C30.29">[2]INF!#REF!</definedName>
    <definedName name="MSTR.1609E10940836077440B01BE364D7C30.3">[2]INF!#REF!</definedName>
    <definedName name="MSTR.1609E10940836077440B01BE364D7C30.30">[2]INF!#REF!</definedName>
    <definedName name="MSTR.1609E10940836077440B01BE364D7C30.31">[2]INF!#REF!</definedName>
    <definedName name="MSTR.1609E10940836077440B01BE364D7C30.32">[2]INF!#REF!</definedName>
    <definedName name="MSTR.1609E10940836077440B01BE364D7C30.33">[2]INF!#REF!</definedName>
    <definedName name="MSTR.1609E10940836077440B01BE364D7C30.34">[2]INF!#REF!</definedName>
    <definedName name="MSTR.1609E10940836077440B01BE364D7C30.35">[2]INF!#REF!</definedName>
    <definedName name="MSTR.1609E10940836077440B01BE364D7C30.36">[2]INF!#REF!</definedName>
    <definedName name="MSTR.1609E10940836077440B01BE364D7C30.37">[2]INF!#REF!</definedName>
    <definedName name="MSTR.1609E10940836077440B01BE364D7C30.38">[2]INF!#REF!</definedName>
    <definedName name="MSTR.1609E10940836077440B01BE364D7C30.39">[2]INF!#REF!</definedName>
    <definedName name="MSTR.1609E10940836077440B01BE364D7C30.4">[2]INF!#REF!</definedName>
    <definedName name="MSTR.1609E10940836077440B01BE364D7C30.40">[2]INF!#REF!</definedName>
    <definedName name="MSTR.1609E10940836077440B01BE364D7C30.41">[2]INF!#REF!</definedName>
    <definedName name="MSTR.1609E10940836077440B01BE364D7C30.42">[2]INF!#REF!</definedName>
    <definedName name="MSTR.1609E10940836077440B01BE364D7C30.43">[2]INF!#REF!</definedName>
    <definedName name="MSTR.1609E10940836077440B01BE364D7C30.5">[2]INF!#REF!</definedName>
    <definedName name="MSTR.1609E10940836077440B01BE364D7C30.6">[2]INF!#REF!</definedName>
    <definedName name="MSTR.1609E10940836077440B01BE364D7C30.7">[2]INF!#REF!</definedName>
    <definedName name="MSTR.1609E10940836077440B01BE364D7C30.8">[2]INF!#REF!</definedName>
    <definedName name="MSTR.1609E10940836077440B01BE364D7C30.9">[2]INF!#REF!</definedName>
    <definedName name="MSTR.162524EA11E544CB00000080EF65CE84">#REF!</definedName>
    <definedName name="MSTR.162524EA11E544CB00000080EF65CE84.1">#REF!</definedName>
    <definedName name="MSTR.162524EA11E544CB00000080EF65CE84.10">[2]INF!#REF!</definedName>
    <definedName name="MSTR.162524EA11E544CB00000080EF65CE84.11">[2]INF!#REF!</definedName>
    <definedName name="MSTR.162524EA11E544CB00000080EF65CE84.12">[2]INF!#REF!</definedName>
    <definedName name="MSTR.162524EA11E544CB00000080EF65CE84.13">[2]INF!#REF!</definedName>
    <definedName name="MSTR.162524EA11E544CB00000080EF65CE84.14">[2]INF!#REF!</definedName>
    <definedName name="MSTR.162524EA11E544CB00000080EF65CE84.15">[2]INF!#REF!</definedName>
    <definedName name="MSTR.162524EA11E544CB00000080EF65CE84.16">[2]INF!#REF!</definedName>
    <definedName name="MSTR.162524EA11E544CB00000080EF65CE84.17">[2]INF!#REF!</definedName>
    <definedName name="MSTR.162524EA11E544CB00000080EF65CE84.18">[2]INF!#REF!</definedName>
    <definedName name="MSTR.162524EA11E544CB00000080EF65CE84.19">[2]INF!#REF!</definedName>
    <definedName name="MSTR.162524EA11E544CB00000080EF65CE84.2">#REF!</definedName>
    <definedName name="MSTR.162524EA11E544CB00000080EF65CE84.20">[2]INF!#REF!</definedName>
    <definedName name="MSTR.162524EA11E544CB00000080EF65CE84.21">[2]INF!#REF!</definedName>
    <definedName name="MSTR.162524EA11E544CB00000080EF65CE84.22">[2]INF!#REF!</definedName>
    <definedName name="MSTR.162524EA11E544CB00000080EF65CE84.23">[2]INF!#REF!</definedName>
    <definedName name="MSTR.162524EA11E544CB00000080EF65CE84.24">[2]INF!#REF!</definedName>
    <definedName name="MSTR.162524EA11E544CB00000080EF65CE84.3">#REF!</definedName>
    <definedName name="MSTR.162524EA11E544CB00000080EF65CE84.4">#REF!</definedName>
    <definedName name="MSTR.162524EA11E544CB00000080EF65CE84.5">#REF!</definedName>
    <definedName name="MSTR.162524EA11E544CB00000080EF65CE84.6">[2]INF!#REF!</definedName>
    <definedName name="MSTR.162524EA11E544CB00000080EF65CE84.7">[2]INF!#REF!</definedName>
    <definedName name="MSTR.162524EA11E544CB00000080EF65CE84.8">[2]INF!#REF!</definedName>
    <definedName name="MSTR.162524EA11E544CB00000080EF65CE84.9">[2]INF!#REF!</definedName>
    <definedName name="MSTR.18A53A9C4AB31C3CA6B8999A6BA2CCCB">[2]INF!#REF!</definedName>
    <definedName name="MSTR.18A53A9C4AB31C3CA6B8999A6BA2CCCB.1">[2]INF!#REF!</definedName>
    <definedName name="MSTR.18A53A9C4AB31C3CA6B8999A6BA2CCCB.10">[2]INF!#REF!</definedName>
    <definedName name="MSTR.18A53A9C4AB31C3CA6B8999A6BA2CCCB.11">[2]INF!#REF!</definedName>
    <definedName name="MSTR.18A53A9C4AB31C3CA6B8999A6BA2CCCB.12">[2]INF!#REF!</definedName>
    <definedName name="MSTR.18A53A9C4AB31C3CA6B8999A6BA2CCCB.13">[2]INF!#REF!</definedName>
    <definedName name="MSTR.18A53A9C4AB31C3CA6B8999A6BA2CCCB.14">[2]INF!#REF!</definedName>
    <definedName name="MSTR.18A53A9C4AB31C3CA6B8999A6BA2CCCB.15">[2]INF!#REF!</definedName>
    <definedName name="MSTR.18A53A9C4AB31C3CA6B8999A6BA2CCCB.16">[2]INF!#REF!</definedName>
    <definedName name="MSTR.18A53A9C4AB31C3CA6B8999A6BA2CCCB.17">[2]INF!#REF!</definedName>
    <definedName name="MSTR.18A53A9C4AB31C3CA6B8999A6BA2CCCB.18">[2]INF!#REF!</definedName>
    <definedName name="MSTR.18A53A9C4AB31C3CA6B8999A6BA2CCCB.19">[2]INF!#REF!</definedName>
    <definedName name="MSTR.18A53A9C4AB31C3CA6B8999A6BA2CCCB.2">[2]INF!#REF!</definedName>
    <definedName name="MSTR.18A53A9C4AB31C3CA6B8999A6BA2CCCB.20">[2]INF!#REF!</definedName>
    <definedName name="MSTR.18A53A9C4AB31C3CA6B8999A6BA2CCCB.21">[2]INF!#REF!</definedName>
    <definedName name="MSTR.18A53A9C4AB31C3CA6B8999A6BA2CCCB.22">[2]INF!#REF!</definedName>
    <definedName name="MSTR.18A53A9C4AB31C3CA6B8999A6BA2CCCB.23">[2]INF!#REF!</definedName>
    <definedName name="MSTR.18A53A9C4AB31C3CA6B8999A6BA2CCCB.24">[2]INF!#REF!</definedName>
    <definedName name="MSTR.18A53A9C4AB31C3CA6B8999A6BA2CCCB.25">[2]INF!#REF!</definedName>
    <definedName name="MSTR.18A53A9C4AB31C3CA6B8999A6BA2CCCB.26">[2]INF!#REF!</definedName>
    <definedName name="MSTR.18A53A9C4AB31C3CA6B8999A6BA2CCCB.27">[2]INF!#REF!</definedName>
    <definedName name="MSTR.18A53A9C4AB31C3CA6B8999A6BA2CCCB.28">[2]INF!#REF!</definedName>
    <definedName name="MSTR.18A53A9C4AB31C3CA6B8999A6BA2CCCB.29">[2]INF!#REF!</definedName>
    <definedName name="MSTR.18A53A9C4AB31C3CA6B8999A6BA2CCCB.3">[2]INF!#REF!</definedName>
    <definedName name="MSTR.18A53A9C4AB31C3CA6B8999A6BA2CCCB.30">[2]INF!#REF!</definedName>
    <definedName name="MSTR.18A53A9C4AB31C3CA6B8999A6BA2CCCB.31">[2]INF!#REF!</definedName>
    <definedName name="MSTR.18A53A9C4AB31C3CA6B8999A6BA2CCCB.32">[2]INF!#REF!</definedName>
    <definedName name="MSTR.18A53A9C4AB31C3CA6B8999A6BA2CCCB.33">[2]INF!#REF!</definedName>
    <definedName name="MSTR.18A53A9C4AB31C3CA6B8999A6BA2CCCB.34">[2]INF!#REF!</definedName>
    <definedName name="MSTR.18A53A9C4AB31C3CA6B8999A6BA2CCCB.35">[2]INF!#REF!</definedName>
    <definedName name="MSTR.18A53A9C4AB31C3CA6B8999A6BA2CCCB.36">[2]INF!#REF!</definedName>
    <definedName name="MSTR.18A53A9C4AB31C3CA6B8999A6BA2CCCB.37">[2]INF!#REF!</definedName>
    <definedName name="MSTR.18A53A9C4AB31C3CA6B8999A6BA2CCCB.38">[2]INF!#REF!</definedName>
    <definedName name="MSTR.18A53A9C4AB31C3CA6B8999A6BA2CCCB.39">[2]INF!#REF!</definedName>
    <definedName name="MSTR.18A53A9C4AB31C3CA6B8999A6BA2CCCB.4">[2]INF!#REF!</definedName>
    <definedName name="MSTR.18A53A9C4AB31C3CA6B8999A6BA2CCCB.40">[2]INF!#REF!</definedName>
    <definedName name="MSTR.18A53A9C4AB31C3CA6B8999A6BA2CCCB.41">[2]INF!#REF!</definedName>
    <definedName name="MSTR.18A53A9C4AB31C3CA6B8999A6BA2CCCB.42">[2]INF!#REF!</definedName>
    <definedName name="MSTR.18A53A9C4AB31C3CA6B8999A6BA2CCCB.43">[2]INF!#REF!</definedName>
    <definedName name="MSTR.18A53A9C4AB31C3CA6B8999A6BA2CCCB.44">[2]INF!#REF!</definedName>
    <definedName name="MSTR.18A53A9C4AB31C3CA6B8999A6BA2CCCB.45">[2]INF!#REF!</definedName>
    <definedName name="MSTR.18A53A9C4AB31C3CA6B8999A6BA2CCCB.46">[2]INF!#REF!</definedName>
    <definedName name="MSTR.18A53A9C4AB31C3CA6B8999A6BA2CCCB.47">[2]INF!#REF!</definedName>
    <definedName name="MSTR.18A53A9C4AB31C3CA6B8999A6BA2CCCB.48">[2]INF!#REF!</definedName>
    <definedName name="MSTR.18A53A9C4AB31C3CA6B8999A6BA2CCCB.49">[2]INF!#REF!</definedName>
    <definedName name="MSTR.18A53A9C4AB31C3CA6B8999A6BA2CCCB.5">[2]INF!#REF!</definedName>
    <definedName name="MSTR.18A53A9C4AB31C3CA6B8999A6BA2CCCB.50">[2]INF!#REF!</definedName>
    <definedName name="MSTR.18A53A9C4AB31C3CA6B8999A6BA2CCCB.51">[2]INF!#REF!</definedName>
    <definedName name="MSTR.18A53A9C4AB31C3CA6B8999A6BA2CCCB.52">[2]INF!#REF!</definedName>
    <definedName name="MSTR.18A53A9C4AB31C3CA6B8999A6BA2CCCB.53">[2]INF!#REF!</definedName>
    <definedName name="MSTR.18A53A9C4AB31C3CA6B8999A6BA2CCCB.54">[2]INF!#REF!</definedName>
    <definedName name="MSTR.18A53A9C4AB31C3CA6B8999A6BA2CCCB.55">[2]INF!#REF!</definedName>
    <definedName name="MSTR.18A53A9C4AB31C3CA6B8999A6BA2CCCB.56">[2]INF!#REF!</definedName>
    <definedName name="MSTR.18A53A9C4AB31C3CA6B8999A6BA2CCCB.57">[2]INF!#REF!</definedName>
    <definedName name="MSTR.18A53A9C4AB31C3CA6B8999A6BA2CCCB.58">[2]INF!#REF!</definedName>
    <definedName name="MSTR.18A53A9C4AB31C3CA6B8999A6BA2CCCB.59">[2]INF!#REF!</definedName>
    <definedName name="MSTR.18A53A9C4AB31C3CA6B8999A6BA2CCCB.6">[2]INF!#REF!</definedName>
    <definedName name="MSTR.18A53A9C4AB31C3CA6B8999A6BA2CCCB.60">[2]INF!#REF!</definedName>
    <definedName name="MSTR.18A53A9C4AB31C3CA6B8999A6BA2CCCB.61">[2]INF!#REF!</definedName>
    <definedName name="MSTR.18A53A9C4AB31C3CA6B8999A6BA2CCCB.62">[2]INF!#REF!</definedName>
    <definedName name="MSTR.18A53A9C4AB31C3CA6B8999A6BA2CCCB.63">[2]INF!#REF!</definedName>
    <definedName name="MSTR.18A53A9C4AB31C3CA6B8999A6BA2CCCB.7">[2]INF!#REF!</definedName>
    <definedName name="MSTR.18A53A9C4AB31C3CA6B8999A6BA2CCCB.8">[2]INF!#REF!</definedName>
    <definedName name="MSTR.18A53A9C4AB31C3CA6B8999A6BA2CCCB.9">[2]INF!#REF!</definedName>
    <definedName name="MSTR.1C44A06811E53FED00000080EF4503B0">#REF!</definedName>
    <definedName name="MSTR.1C44A06811E53FED00000080EF4503B0.1">#REF!</definedName>
    <definedName name="MSTR.1C44A06811E53FED00000080EF4503B0.10">[2]INF!#REF!</definedName>
    <definedName name="MSTR.1C44A06811E53FED00000080EF4503B0.11">[2]INF!#REF!</definedName>
    <definedName name="MSTR.1C44A06811E53FED00000080EF4503B0.12">[2]INF!#REF!</definedName>
    <definedName name="MSTR.1C44A06811E53FED00000080EF4503B0.13">[2]INF!#REF!</definedName>
    <definedName name="MSTR.1C44A06811E53FED00000080EF4503B0.2">#REF!</definedName>
    <definedName name="MSTR.1C44A06811E53FED00000080EF4503B0.3">#REF!</definedName>
    <definedName name="MSTR.1C44A06811E53FED00000080EF4503B0.4">#REF!</definedName>
    <definedName name="MSTR.1C44A06811E53FED00000080EF4503B0.5">#REF!</definedName>
    <definedName name="MSTR.1C44A06811E53FED00000080EF4503B0.6">#REF!</definedName>
    <definedName name="MSTR.1C44A06811E53FED00000080EF4503B0.7">#REF!</definedName>
    <definedName name="MSTR.1C44A06811E53FED00000080EF4503B0.8">#REF!</definedName>
    <definedName name="MSTR.1C44A06811E53FED00000080EF4503B0.9">#REF!</definedName>
    <definedName name="MSTR.1F16545811E712C800000080EF25E636">[2]INF!#REF!</definedName>
    <definedName name="MSTR.1F16545811E712C800000080EF25E636.1">[2]INF!#REF!</definedName>
    <definedName name="MSTR.3481B37A11E805B912F40080EFD574EF">[2]INF!#REF!</definedName>
    <definedName name="MSTR.3481B37A11E805B912F40080EFD574EF.1">[2]INF!#REF!</definedName>
    <definedName name="MSTR.3481B37A11E805B912F40080EFD574EF.10">[2]INF!#REF!</definedName>
    <definedName name="MSTR.3481B37A11E805B912F40080EFD574EF.11">[2]INF!#REF!</definedName>
    <definedName name="MSTR.3481B37A11E805B912F40080EFD574EF.12">[2]INF!#REF!</definedName>
    <definedName name="MSTR.3481B37A11E805B912F40080EFD574EF.13">[2]INF!#REF!</definedName>
    <definedName name="MSTR.3481B37A11E805B912F40080EFD574EF.14">[2]INF!#REF!</definedName>
    <definedName name="MSTR.3481B37A11E805B912F40080EFD574EF.15">[2]INF!#REF!</definedName>
    <definedName name="MSTR.3481B37A11E805B912F40080EFD574EF.16">[2]INF!#REF!</definedName>
    <definedName name="MSTR.3481B37A11E805B912F40080EFD574EF.17">[2]INF!#REF!</definedName>
    <definedName name="MSTR.3481B37A11E805B912F40080EFD574EF.18">[2]INF!#REF!</definedName>
    <definedName name="MSTR.3481B37A11E805B912F40080EFD574EF.19">[2]INF!#REF!</definedName>
    <definedName name="MSTR.3481B37A11E805B912F40080EFD574EF.2">[2]INF!#REF!</definedName>
    <definedName name="MSTR.3481B37A11E805B912F40080EFD574EF.20">[2]INF!#REF!</definedName>
    <definedName name="MSTR.3481B37A11E805B912F40080EFD574EF.21">[2]INF!#REF!</definedName>
    <definedName name="MSTR.3481B37A11E805B912F40080EFD574EF.22">[2]INF!#REF!</definedName>
    <definedName name="MSTR.3481B37A11E805B912F40080EFD574EF.23">[2]INF!#REF!</definedName>
    <definedName name="MSTR.3481B37A11E805B912F40080EFD574EF.24">[2]INF!#REF!</definedName>
    <definedName name="MSTR.3481B37A11E805B912F40080EFD574EF.25">[2]INF!#REF!</definedName>
    <definedName name="MSTR.3481B37A11E805B912F40080EFD574EF.26">[2]INF!#REF!</definedName>
    <definedName name="MSTR.3481B37A11E805B912F40080EFD574EF.27">[2]INF!#REF!</definedName>
    <definedName name="MSTR.3481B37A11E805B912F40080EFD574EF.28">[2]INF!#REF!</definedName>
    <definedName name="MSTR.3481B37A11E805B912F40080EFD574EF.29">[2]INF!#REF!</definedName>
    <definedName name="MSTR.3481B37A11E805B912F40080EFD574EF.3">[2]INF!#REF!</definedName>
    <definedName name="MSTR.3481B37A11E805B912F40080EFD574EF.30">[2]INF!#REF!</definedName>
    <definedName name="MSTR.3481B37A11E805B912F40080EFD574EF.31">[2]INF!#REF!</definedName>
    <definedName name="MSTR.3481B37A11E805B912F40080EFD574EF.32">[2]INF!#REF!</definedName>
    <definedName name="MSTR.3481B37A11E805B912F40080EFD574EF.33">[2]INF!#REF!</definedName>
    <definedName name="MSTR.3481B37A11E805B912F40080EFD574EF.34">[2]INF!#REF!</definedName>
    <definedName name="MSTR.3481B37A11E805B912F40080EFD574EF.35">[2]INF!#REF!</definedName>
    <definedName name="MSTR.3481B37A11E805B912F40080EFD574EF.36">[2]INF!#REF!</definedName>
    <definedName name="MSTR.3481B37A11E805B912F40080EFD574EF.37">[2]INF!#REF!</definedName>
    <definedName name="MSTR.3481B37A11E805B912F40080EFD574EF.38">[2]INF!#REF!</definedName>
    <definedName name="MSTR.3481B37A11E805B912F40080EFD574EF.39">[2]INF!#REF!</definedName>
    <definedName name="MSTR.3481B37A11E805B912F40080EFD574EF.4">[2]INF!#REF!</definedName>
    <definedName name="MSTR.3481B37A11E805B912F40080EFD574EF.40">[2]INF!#REF!</definedName>
    <definedName name="MSTR.3481B37A11E805B912F40080EFD574EF.41">[2]INF!#REF!</definedName>
    <definedName name="MSTR.3481B37A11E805B912F40080EFD574EF.42">[2]INF!#REF!</definedName>
    <definedName name="MSTR.3481B37A11E805B912F40080EFD574EF.43">[2]INF!#REF!</definedName>
    <definedName name="MSTR.3481B37A11E805B912F40080EFD574EF.44">[2]INF!#REF!</definedName>
    <definedName name="MSTR.3481B37A11E805B912F40080EFD574EF.45">[2]INF!#REF!</definedName>
    <definedName name="MSTR.3481B37A11E805B912F40080EFD574EF.46">[2]INF!#REF!</definedName>
    <definedName name="MSTR.3481B37A11E805B912F40080EFD574EF.47">[2]INF!#REF!</definedName>
    <definedName name="MSTR.3481B37A11E805B912F40080EFD574EF.48">[2]INF!#REF!</definedName>
    <definedName name="MSTR.3481B37A11E805B912F40080EFD574EF.49">[2]INF!#REF!</definedName>
    <definedName name="MSTR.3481B37A11E805B912F40080EFD574EF.5">[2]INF!#REF!</definedName>
    <definedName name="MSTR.3481B37A11E805B912F40080EFD574EF.6">[2]INF!#REF!</definedName>
    <definedName name="MSTR.3481B37A11E805B912F40080EFD574EF.7">[2]INF!#REF!</definedName>
    <definedName name="MSTR.3481B37A11E805B912F40080EFD574EF.8">[2]INF!#REF!</definedName>
    <definedName name="MSTR.3481B37A11E805B912F40080EFD574EF.9">[2]INF!#REF!</definedName>
    <definedName name="MSTR.366C90B74AD9C560FCC20182468ED56D">[2]INF!#REF!</definedName>
    <definedName name="MSTR.366C90B74AD9C560FCC20182468ED56D.1">[2]INF!#REF!</definedName>
    <definedName name="MSTR.366C90B74AD9C560FCC20182468ED56D.10">[2]INF!#REF!</definedName>
    <definedName name="MSTR.366C90B74AD9C560FCC20182468ED56D.11">[2]INF!#REF!</definedName>
    <definedName name="MSTR.366C90B74AD9C560FCC20182468ED56D.12">[2]INF!#REF!</definedName>
    <definedName name="MSTR.366C90B74AD9C560FCC20182468ED56D.13">[2]INF!#REF!</definedName>
    <definedName name="MSTR.366C90B74AD9C560FCC20182468ED56D.14">[2]INF!#REF!</definedName>
    <definedName name="MSTR.366C90B74AD9C560FCC20182468ED56D.15">[2]INF!#REF!</definedName>
    <definedName name="MSTR.366C90B74AD9C560FCC20182468ED56D.16">[2]INF!#REF!</definedName>
    <definedName name="MSTR.366C90B74AD9C560FCC20182468ED56D.17">[2]INF!#REF!</definedName>
    <definedName name="MSTR.366C90B74AD9C560FCC20182468ED56D.18">[2]INF!#REF!</definedName>
    <definedName name="MSTR.366C90B74AD9C560FCC20182468ED56D.19">[2]INF!#REF!</definedName>
    <definedName name="MSTR.366C90B74AD9C560FCC20182468ED56D.2">[2]INF!#REF!</definedName>
    <definedName name="MSTR.366C90B74AD9C560FCC20182468ED56D.20">[2]INF!#REF!</definedName>
    <definedName name="MSTR.366C90B74AD9C560FCC20182468ED56D.21">[2]INF!#REF!</definedName>
    <definedName name="MSTR.366C90B74AD9C560FCC20182468ED56D.3">[2]INF!#REF!</definedName>
    <definedName name="MSTR.366C90B74AD9C560FCC20182468ED56D.4">[2]INF!#REF!</definedName>
    <definedName name="MSTR.366C90B74AD9C560FCC20182468ED56D.5">[2]INF!#REF!</definedName>
    <definedName name="MSTR.366C90B74AD9C560FCC20182468ED56D.6">[2]INF!#REF!</definedName>
    <definedName name="MSTR.366C90B74AD9C560FCC20182468ED56D.7">[2]INF!#REF!</definedName>
    <definedName name="MSTR.366C90B74AD9C560FCC20182468ED56D.8">[2]INF!#REF!</definedName>
    <definedName name="MSTR.366C90B74AD9C560FCC20182468ED56D.9">[2]INF!#REF!</definedName>
    <definedName name="MSTR.4290739411E5D3BF79790080EF35F8EE">#REF!</definedName>
    <definedName name="MSTR.4290739411E5D3BF79790080EF35F8EE.1">#REF!</definedName>
    <definedName name="MSTR.4290739411E5D3BF79790080EF35F8EE.10">[2]INF!#REF!</definedName>
    <definedName name="MSTR.4290739411E5D3BF79790080EF35F8EE.11">[2]INF!#REF!</definedName>
    <definedName name="MSTR.4290739411E5D3BF79790080EF35F8EE.12">[2]INF!#REF!</definedName>
    <definedName name="MSTR.4290739411E5D3BF79790080EF35F8EE.13">[2]INF!#REF!</definedName>
    <definedName name="MSTR.4290739411E5D3BF79790080EF35F8EE.14">[2]INF!#REF!</definedName>
    <definedName name="MSTR.4290739411E5D3BF79790080EF35F8EE.15">[2]INF!#REF!</definedName>
    <definedName name="MSTR.4290739411E5D3BF79790080EF35F8EE.16">[2]INF!#REF!</definedName>
    <definedName name="MSTR.4290739411E5D3BF79790080EF35F8EE.17">[2]INF!#REF!</definedName>
    <definedName name="MSTR.4290739411E5D3BF79790080EF35F8EE.18">[2]INF!#REF!</definedName>
    <definedName name="MSTR.4290739411E5D3BF79790080EF35F8EE.19">[2]INF!#REF!</definedName>
    <definedName name="MSTR.4290739411E5D3BF79790080EF35F8EE.2">#REF!</definedName>
    <definedName name="MSTR.4290739411E5D3BF79790080EF35F8EE.20">[2]INF!#REF!</definedName>
    <definedName name="MSTR.4290739411E5D3BF79790080EF35F8EE.21">[2]INF!#REF!</definedName>
    <definedName name="MSTR.4290739411E5D3BF79790080EF35F8EE.22">[2]INF!#REF!</definedName>
    <definedName name="MSTR.4290739411E5D3BF79790080EF35F8EE.23">[2]INF!#REF!</definedName>
    <definedName name="MSTR.4290739411E5D3BF79790080EF35F8EE.24">[2]INF!#REF!</definedName>
    <definedName name="MSTR.4290739411E5D3BF79790080EF35F8EE.25">[2]INF!#REF!</definedName>
    <definedName name="MSTR.4290739411E5D3BF79790080EF35F8EE.26">[2]INF!#REF!</definedName>
    <definedName name="MSTR.4290739411E5D3BF79790080EF35F8EE.27">[2]INF!#REF!</definedName>
    <definedName name="MSTR.4290739411E5D3BF79790080EF35F8EE.3">[2]INF!#REF!</definedName>
    <definedName name="MSTR.4290739411E5D3BF79790080EF35F8EE.4">[2]INF!#REF!</definedName>
    <definedName name="MSTR.4290739411E5D3BF79790080EF35F8EE.5">[2]INF!#REF!</definedName>
    <definedName name="MSTR.4290739411E5D3BF79790080EF35F8EE.6">[2]INF!#REF!</definedName>
    <definedName name="MSTR.4290739411E5D3BF79790080EF35F8EE.7">[2]INF!#REF!</definedName>
    <definedName name="MSTR.4290739411E5D3BF79790080EF35F8EE.8">[2]INF!#REF!</definedName>
    <definedName name="MSTR.4290739411E5D3BF79790080EF35F8EE.9">[2]INF!#REF!</definedName>
    <definedName name="MSTR.44461D2011E5FC9A89AB0080EF055ECB">[2]INF!#REF!</definedName>
    <definedName name="MSTR.44461D2011E5FC9A89AB0080EF055ECB.1">[2]INF!#REF!</definedName>
    <definedName name="MSTR.44461D2011E5FC9A89AB0080EF055ECB.10">[2]INF!#REF!</definedName>
    <definedName name="MSTR.44461D2011E5FC9A89AB0080EF055ECB.11">[2]INF!#REF!</definedName>
    <definedName name="MSTR.44461D2011E5FC9A89AB0080EF055ECB.12">[2]INF!#REF!</definedName>
    <definedName name="MSTR.44461D2011E5FC9A89AB0080EF055ECB.13">[2]INF!#REF!</definedName>
    <definedName name="MSTR.44461D2011E5FC9A89AB0080EF055ECB.14">[2]INF!#REF!</definedName>
    <definedName name="MSTR.44461D2011E5FC9A89AB0080EF055ECB.15">[2]INF!#REF!</definedName>
    <definedName name="MSTR.44461D2011E5FC9A89AB0080EF055ECB.16">[2]INF!#REF!</definedName>
    <definedName name="MSTR.44461D2011E5FC9A89AB0080EF055ECB.17">[2]INF!#REF!</definedName>
    <definedName name="MSTR.44461D2011E5FC9A89AB0080EF055ECB.18">[2]INF!#REF!</definedName>
    <definedName name="MSTR.44461D2011E5FC9A89AB0080EF055ECB.19">[2]INF!#REF!</definedName>
    <definedName name="MSTR.44461D2011E5FC9A89AB0080EF055ECB.2">[2]INF!#REF!</definedName>
    <definedName name="MSTR.44461D2011E5FC9A89AB0080EF055ECB.20">[2]INF!#REF!</definedName>
    <definedName name="MSTR.44461D2011E5FC9A89AB0080EF055ECB.21">[2]INF!#REF!</definedName>
    <definedName name="MSTR.44461D2011E5FC9A89AB0080EF055ECB.22">[2]INF!#REF!</definedName>
    <definedName name="MSTR.44461D2011E5FC9A89AB0080EF055ECB.23">[2]INF!#REF!</definedName>
    <definedName name="MSTR.44461D2011E5FC9A89AB0080EF055ECB.24">[2]INF!#REF!</definedName>
    <definedName name="MSTR.44461D2011E5FC9A89AB0080EF055ECB.25">[2]INF!#REF!</definedName>
    <definedName name="MSTR.44461D2011E5FC9A89AB0080EF055ECB.26">[2]INF!#REF!</definedName>
    <definedName name="MSTR.44461D2011E5FC9A89AB0080EF055ECB.27">[2]INF!#REF!</definedName>
    <definedName name="MSTR.44461D2011E5FC9A89AB0080EF055ECB.28">[2]INF!#REF!</definedName>
    <definedName name="MSTR.44461D2011E5FC9A89AB0080EF055ECB.29">[2]INF!#REF!</definedName>
    <definedName name="MSTR.44461D2011E5FC9A89AB0080EF055ECB.3">[2]INF!#REF!</definedName>
    <definedName name="MSTR.44461D2011E5FC9A89AB0080EF055ECB.30">[2]INF!#REF!</definedName>
    <definedName name="MSTR.44461D2011E5FC9A89AB0080EF055ECB.4">[2]INF!#REF!</definedName>
    <definedName name="MSTR.44461D2011E5FC9A89AB0080EF055ECB.5">[2]INF!#REF!</definedName>
    <definedName name="MSTR.44461D2011E5FC9A89AB0080EF055ECB.6">[2]INF!#REF!</definedName>
    <definedName name="MSTR.44461D2011E5FC9A89AB0080EF055ECB.7">[2]INF!#REF!</definedName>
    <definedName name="MSTR.44461D2011E5FC9A89AB0080EF055ECB.8">[2]INF!#REF!</definedName>
    <definedName name="MSTR.44461D2011E5FC9A89AB0080EF055ECB.9">[2]INF!#REF!</definedName>
    <definedName name="MSTR.4ECD5C164CDAD1D43AD44C88EC311376">[2]INF!#REF!</definedName>
    <definedName name="MSTR.4ECD5C164CDAD1D43AD44C88EC311376.1">[2]INF!#REF!</definedName>
    <definedName name="MSTR.4ECD5C164CDAD1D43AD44C88EC311376.10">[2]INF!#REF!</definedName>
    <definedName name="MSTR.4ECD5C164CDAD1D43AD44C88EC311376.11">[2]INF!#REF!</definedName>
    <definedName name="MSTR.4ECD5C164CDAD1D43AD44C88EC311376.12">[2]INF!#REF!</definedName>
    <definedName name="MSTR.4ECD5C164CDAD1D43AD44C88EC311376.13">[2]INF!#REF!</definedName>
    <definedName name="MSTR.4ECD5C164CDAD1D43AD44C88EC311376.14">[2]INF!#REF!</definedName>
    <definedName name="MSTR.4ECD5C164CDAD1D43AD44C88EC311376.15">[2]INF!#REF!</definedName>
    <definedName name="MSTR.4ECD5C164CDAD1D43AD44C88EC311376.16">[2]INF!#REF!</definedName>
    <definedName name="MSTR.4ECD5C164CDAD1D43AD44C88EC311376.17">[2]INF!#REF!</definedName>
    <definedName name="MSTR.4ECD5C164CDAD1D43AD44C88EC311376.18">[2]INF!#REF!</definedName>
    <definedName name="MSTR.4ECD5C164CDAD1D43AD44C88EC311376.19">[2]INF!#REF!</definedName>
    <definedName name="MSTR.4ECD5C164CDAD1D43AD44C88EC311376.2">[2]INF!#REF!</definedName>
    <definedName name="MSTR.4ECD5C164CDAD1D43AD44C88EC311376.20">[2]INF!#REF!</definedName>
    <definedName name="MSTR.4ECD5C164CDAD1D43AD44C88EC311376.21">[2]INF!#REF!</definedName>
    <definedName name="MSTR.4ECD5C164CDAD1D43AD44C88EC311376.22">[2]INF!#REF!</definedName>
    <definedName name="MSTR.4ECD5C164CDAD1D43AD44C88EC311376.23">[2]INF!#REF!</definedName>
    <definedName name="MSTR.4ECD5C164CDAD1D43AD44C88EC311376.24">[2]INF!#REF!</definedName>
    <definedName name="MSTR.4ECD5C164CDAD1D43AD44C88EC311376.25">[2]INF!#REF!</definedName>
    <definedName name="MSTR.4ECD5C164CDAD1D43AD44C88EC311376.26">[2]INF!#REF!</definedName>
    <definedName name="MSTR.4ECD5C164CDAD1D43AD44C88EC311376.27">[2]INF!#REF!</definedName>
    <definedName name="MSTR.4ECD5C164CDAD1D43AD44C88EC311376.28">[2]INF!#REF!</definedName>
    <definedName name="MSTR.4ECD5C164CDAD1D43AD44C88EC311376.29">[2]INF!#REF!</definedName>
    <definedName name="MSTR.4ECD5C164CDAD1D43AD44C88EC311376.3">[2]INF!#REF!</definedName>
    <definedName name="MSTR.4ECD5C164CDAD1D43AD44C88EC311376.30">[2]INF!#REF!</definedName>
    <definedName name="MSTR.4ECD5C164CDAD1D43AD44C88EC311376.31">[2]INF!#REF!</definedName>
    <definedName name="MSTR.4ECD5C164CDAD1D43AD44C88EC311376.32">[2]INF!#REF!</definedName>
    <definedName name="MSTR.4ECD5C164CDAD1D43AD44C88EC311376.33">[2]INF!#REF!</definedName>
    <definedName name="MSTR.4ECD5C164CDAD1D43AD44C88EC311376.34">[2]INF!#REF!</definedName>
    <definedName name="MSTR.4ECD5C164CDAD1D43AD44C88EC311376.35">[2]INF!#REF!</definedName>
    <definedName name="MSTR.4ECD5C164CDAD1D43AD44C88EC311376.36">[2]INF!#REF!</definedName>
    <definedName name="MSTR.4ECD5C164CDAD1D43AD44C88EC311376.37">[2]INF!#REF!</definedName>
    <definedName name="MSTR.4ECD5C164CDAD1D43AD44C88EC311376.38">[2]INF!#REF!</definedName>
    <definedName name="MSTR.4ECD5C164CDAD1D43AD44C88EC311376.39">[2]INF!#REF!</definedName>
    <definedName name="MSTR.4ECD5C164CDAD1D43AD44C88EC311376.4">[2]INF!#REF!</definedName>
    <definedName name="MSTR.4ECD5C164CDAD1D43AD44C88EC311376.40">[2]INF!#REF!</definedName>
    <definedName name="MSTR.4ECD5C164CDAD1D43AD44C88EC311376.41">[2]INF!#REF!</definedName>
    <definedName name="MSTR.4ECD5C164CDAD1D43AD44C88EC311376.42">[2]INF!#REF!</definedName>
    <definedName name="MSTR.4ECD5C164CDAD1D43AD44C88EC311376.43">[2]INF!#REF!</definedName>
    <definedName name="MSTR.4ECD5C164CDAD1D43AD44C88EC311376.44">[2]INF!#REF!</definedName>
    <definedName name="MSTR.4ECD5C164CDAD1D43AD44C88EC311376.45">[2]INF!#REF!</definedName>
    <definedName name="MSTR.4ECD5C164CDAD1D43AD44C88EC311376.46">[2]INF!#REF!</definedName>
    <definedName name="MSTR.4ECD5C164CDAD1D43AD44C88EC311376.47">[2]INF!#REF!</definedName>
    <definedName name="MSTR.4ECD5C164CDAD1D43AD44C88EC311376.48">[2]INF!#REF!</definedName>
    <definedName name="MSTR.4ECD5C164CDAD1D43AD44C88EC311376.49">[2]INF!#REF!</definedName>
    <definedName name="MSTR.4ECD5C164CDAD1D43AD44C88EC311376.5">[2]INF!#REF!</definedName>
    <definedName name="MSTR.4ECD5C164CDAD1D43AD44C88EC311376.50">[2]INF!#REF!</definedName>
    <definedName name="MSTR.4ECD5C164CDAD1D43AD44C88EC311376.51">[2]INF!#REF!</definedName>
    <definedName name="MSTR.4ECD5C164CDAD1D43AD44C88EC311376.52">[2]INF!#REF!</definedName>
    <definedName name="MSTR.4ECD5C164CDAD1D43AD44C88EC311376.53">[2]INF!#REF!</definedName>
    <definedName name="MSTR.4ECD5C164CDAD1D43AD44C88EC311376.54">[2]INF!#REF!</definedName>
    <definedName name="MSTR.4ECD5C164CDAD1D43AD44C88EC311376.55">[2]INF!#REF!</definedName>
    <definedName name="MSTR.4ECD5C164CDAD1D43AD44C88EC311376.56">[2]INF!#REF!</definedName>
    <definedName name="MSTR.4ECD5C164CDAD1D43AD44C88EC311376.57">[2]INF!#REF!</definedName>
    <definedName name="MSTR.4ECD5C164CDAD1D43AD44C88EC311376.58">[2]INF!#REF!</definedName>
    <definedName name="MSTR.4ECD5C164CDAD1D43AD44C88EC311376.59">[2]INF!#REF!</definedName>
    <definedName name="MSTR.4ECD5C164CDAD1D43AD44C88EC311376.6">[2]INF!#REF!</definedName>
    <definedName name="MSTR.4ECD5C164CDAD1D43AD44C88EC311376.60">[2]INF!#REF!</definedName>
    <definedName name="MSTR.4ECD5C164CDAD1D43AD44C88EC311376.61">[2]INF!#REF!</definedName>
    <definedName name="MSTR.4ECD5C164CDAD1D43AD44C88EC311376.62">[2]INF!#REF!</definedName>
    <definedName name="MSTR.4ECD5C164CDAD1D43AD44C88EC311376.63">[2]INF!#REF!</definedName>
    <definedName name="MSTR.4ECD5C164CDAD1D43AD44C88EC311376.64">[2]INF!#REF!</definedName>
    <definedName name="MSTR.4ECD5C164CDAD1D43AD44C88EC311376.65">[2]INF!#REF!</definedName>
    <definedName name="MSTR.4ECD5C164CDAD1D43AD44C88EC311376.66">[2]INF!#REF!</definedName>
    <definedName name="MSTR.4ECD5C164CDAD1D43AD44C88EC311376.67">[2]INF!#REF!</definedName>
    <definedName name="MSTR.4ECD5C164CDAD1D43AD44C88EC311376.68">[2]INF!#REF!</definedName>
    <definedName name="MSTR.4ECD5C164CDAD1D43AD44C88EC311376.69">[2]INF!#REF!</definedName>
    <definedName name="MSTR.4ECD5C164CDAD1D43AD44C88EC311376.7">[2]INF!#REF!</definedName>
    <definedName name="MSTR.4ECD5C164CDAD1D43AD44C88EC311376.70">[2]INF!#REF!</definedName>
    <definedName name="MSTR.4ECD5C164CDAD1D43AD44C88EC311376.71">[2]INF!#REF!</definedName>
    <definedName name="MSTR.4ECD5C164CDAD1D43AD44C88EC311376.72">[2]INF!#REF!</definedName>
    <definedName name="MSTR.4ECD5C164CDAD1D43AD44C88EC311376.73">[2]INF!#REF!</definedName>
    <definedName name="MSTR.4ECD5C164CDAD1D43AD44C88EC311376.74">[2]INF!#REF!</definedName>
    <definedName name="MSTR.4ECD5C164CDAD1D43AD44C88EC311376.75">[2]INF!#REF!</definedName>
    <definedName name="MSTR.4ECD5C164CDAD1D43AD44C88EC311376.76">[2]INF!#REF!</definedName>
    <definedName name="MSTR.4ECD5C164CDAD1D43AD44C88EC311376.77">[2]INF!#REF!</definedName>
    <definedName name="MSTR.4ECD5C164CDAD1D43AD44C88EC311376.78">[2]INF!#REF!</definedName>
    <definedName name="MSTR.4ECD5C164CDAD1D43AD44C88EC311376.79">[2]INF!#REF!</definedName>
    <definedName name="MSTR.4ECD5C164CDAD1D43AD44C88EC311376.8">[2]INF!#REF!</definedName>
    <definedName name="MSTR.4ECD5C164CDAD1D43AD44C88EC311376.80">[2]INF!#REF!</definedName>
    <definedName name="MSTR.4ECD5C164CDAD1D43AD44C88EC311376.81">[2]INF!#REF!</definedName>
    <definedName name="MSTR.4ECD5C164CDAD1D43AD44C88EC311376.82">[2]INF!#REF!</definedName>
    <definedName name="MSTR.4ECD5C164CDAD1D43AD44C88EC311376.83">[2]INF!#REF!</definedName>
    <definedName name="MSTR.4ECD5C164CDAD1D43AD44C88EC311376.84">[2]INF!#REF!</definedName>
    <definedName name="MSTR.4ECD5C164CDAD1D43AD44C88EC311376.85">[2]INF!#REF!</definedName>
    <definedName name="MSTR.4ECD5C164CDAD1D43AD44C88EC311376.86">[2]INF!#REF!</definedName>
    <definedName name="MSTR.4ECD5C164CDAD1D43AD44C88EC311376.87">[2]INF!#REF!</definedName>
    <definedName name="MSTR.4ECD5C164CDAD1D43AD44C88EC311376.88">[2]INF!#REF!</definedName>
    <definedName name="MSTR.4ECD5C164CDAD1D43AD44C88EC311376.89">[2]INF!#REF!</definedName>
    <definedName name="MSTR.4ECD5C164CDAD1D43AD44C88EC311376.9">[2]INF!#REF!</definedName>
    <definedName name="MSTR.4ECD5C164CDAD1D43AD44C88EC311376.90">[2]INF!#REF!</definedName>
    <definedName name="MSTR.4ECD5C164CDAD1D43AD44C88EC311376.91">[2]INF!#REF!</definedName>
    <definedName name="MSTR.4ECD5C164CDAD1D43AD44C88EC311376.92">[2]INF!#REF!</definedName>
    <definedName name="MSTR.563EFCEA11E5377400000080EF151421">[3]INF!#REF!</definedName>
    <definedName name="MSTR.563EFCEA11E5377400000080EF151421.1">[3]INF!#REF!</definedName>
    <definedName name="MSTR.563EFCEA11E5377400000080EF151421.10">[3]INF!#REF!</definedName>
    <definedName name="MSTR.563EFCEA11E5377400000080EF151421.11">[3]INF!#REF!</definedName>
    <definedName name="MSTR.563EFCEA11E5377400000080EF151421.12">[3]INF!#REF!</definedName>
    <definedName name="MSTR.563EFCEA11E5377400000080EF151421.13">[3]INF!#REF!</definedName>
    <definedName name="MSTR.563EFCEA11E5377400000080EF151421.14">[3]INF!#REF!</definedName>
    <definedName name="MSTR.563EFCEA11E5377400000080EF151421.2">[3]INF!#REF!</definedName>
    <definedName name="MSTR.563EFCEA11E5377400000080EF151421.3">[3]INF!#REF!</definedName>
    <definedName name="MSTR.563EFCEA11E5377400000080EF151421.4">[3]INF!#REF!</definedName>
    <definedName name="MSTR.563EFCEA11E5377400000080EF151421.5">[3]INF!#REF!</definedName>
    <definedName name="MSTR.563EFCEA11E5377400000080EF151421.6">[3]INF!#REF!</definedName>
    <definedName name="MSTR.563EFCEA11E5377400000080EF151421.7">[3]INF!#REF!</definedName>
    <definedName name="MSTR.563EFCEA11E5377400000080EF151421.8">[3]INF!#REF!</definedName>
    <definedName name="MSTR.563EFCEA11E5377400000080EF151421.9">[3]INF!#REF!</definedName>
    <definedName name="MSTR.5C5D7EE0401A7C1CD1D23A84F94BE2AD">[2]INF!#REF!</definedName>
    <definedName name="MSTR.5C5D7EE0401A7C1CD1D23A84F94BE2AD.1">[2]INF!#REF!</definedName>
    <definedName name="MSTR.5C5D7EE0401A7C1CD1D23A84F94BE2AD.2">[2]INF!#REF!</definedName>
    <definedName name="MSTR.5C5D7EE0401A7C1CD1D23A84F94BE2AD.3">[2]INF!#REF!</definedName>
    <definedName name="MSTR.5C5D7EE0401A7C1CD1D23A84F94BE2AD.4">[2]INF!#REF!</definedName>
    <definedName name="MSTR.5C5D7EE0401A7C1CD1D23A84F94BE2AD.5">[2]INF!#REF!</definedName>
    <definedName name="MSTR.5C5D7EE0401A7C1CD1D23A84F94BE2AD.6">[2]INF!#REF!</definedName>
    <definedName name="MSTR.5C5D7EE0401A7C1CD1D23A84F94BE2AD.7">[2]INF!#REF!</definedName>
    <definedName name="MSTR.5C5D7EE0401A7C1CD1D23A84F94BE2AD.8">[2]INF!#REF!</definedName>
    <definedName name="MSTR.5C5D7EE0401A7C1CD1D23A84F94BE2AD.9">[2]INF!#REF!</definedName>
    <definedName name="MSTR.617E107E11E6DE2F1D4C0080EF85D27A">[2]INF!#REF!</definedName>
    <definedName name="MSTR.617E107E11E6DE2F1D4C0080EF85D27A.1">[2]INF!#REF!</definedName>
    <definedName name="MSTR.617E107E11E6DE2F1D4C0080EF85D27A.10">[2]INF!#REF!</definedName>
    <definedName name="MSTR.617E107E11E6DE2F1D4C0080EF85D27A.11">[2]INF!#REF!</definedName>
    <definedName name="MSTR.617E107E11E6DE2F1D4C0080EF85D27A.12">[2]INF!#REF!</definedName>
    <definedName name="MSTR.617E107E11E6DE2F1D4C0080EF85D27A.13">[2]INF!#REF!</definedName>
    <definedName name="MSTR.617E107E11E6DE2F1D4C0080EF85D27A.14">[2]INF!#REF!</definedName>
    <definedName name="MSTR.617E107E11E6DE2F1D4C0080EF85D27A.15">[2]INF!#REF!</definedName>
    <definedName name="MSTR.617E107E11E6DE2F1D4C0080EF85D27A.16">[2]INF!#REF!</definedName>
    <definedName name="MSTR.617E107E11E6DE2F1D4C0080EF85D27A.17">[2]INF!#REF!</definedName>
    <definedName name="MSTR.617E107E11E6DE2F1D4C0080EF85D27A.18">[2]INF!#REF!</definedName>
    <definedName name="MSTR.617E107E11E6DE2F1D4C0080EF85D27A.19">[2]INF!#REF!</definedName>
    <definedName name="MSTR.617E107E11E6DE2F1D4C0080EF85D27A.2">[2]INF!#REF!</definedName>
    <definedName name="MSTR.617E107E11E6DE2F1D4C0080EF85D27A.20">[2]INF!#REF!</definedName>
    <definedName name="MSTR.617E107E11E6DE2F1D4C0080EF85D27A.21">[2]INF!#REF!</definedName>
    <definedName name="MSTR.617E107E11E6DE2F1D4C0080EF85D27A.22">[2]INF!#REF!</definedName>
    <definedName name="MSTR.617E107E11E6DE2F1D4C0080EF85D27A.23">[2]INF!#REF!</definedName>
    <definedName name="MSTR.617E107E11E6DE2F1D4C0080EF85D27A.24">[2]INF!#REF!</definedName>
    <definedName name="MSTR.617E107E11E6DE2F1D4C0080EF85D27A.25">[2]INF!#REF!</definedName>
    <definedName name="MSTR.617E107E11E6DE2F1D4C0080EF85D27A.26">[2]INF!#REF!</definedName>
    <definedName name="MSTR.617E107E11E6DE2F1D4C0080EF85D27A.27">[2]INF!#REF!</definedName>
    <definedName name="MSTR.617E107E11E6DE2F1D4C0080EF85D27A.28">[2]INF!#REF!</definedName>
    <definedName name="MSTR.617E107E11E6DE2F1D4C0080EF85D27A.29">[2]INF!#REF!</definedName>
    <definedName name="MSTR.617E107E11E6DE2F1D4C0080EF85D27A.3">[2]INF!#REF!</definedName>
    <definedName name="MSTR.617E107E11E6DE2F1D4C0080EF85D27A.30">[2]INF!#REF!</definedName>
    <definedName name="MSTR.617E107E11E6DE2F1D4C0080EF85D27A.31">[2]INF!#REF!</definedName>
    <definedName name="MSTR.617E107E11E6DE2F1D4C0080EF85D27A.32">[2]INF!#REF!</definedName>
    <definedName name="MSTR.617E107E11E6DE2F1D4C0080EF85D27A.33">[2]INF!#REF!</definedName>
    <definedName name="MSTR.617E107E11E6DE2F1D4C0080EF85D27A.34">[2]INF!#REF!</definedName>
    <definedName name="MSTR.617E107E11E6DE2F1D4C0080EF85D27A.35">[2]INF!#REF!</definedName>
    <definedName name="MSTR.617E107E11E6DE2F1D4C0080EF85D27A.36">[2]INF!#REF!</definedName>
    <definedName name="MSTR.617E107E11E6DE2F1D4C0080EF85D27A.37">[2]INF!#REF!</definedName>
    <definedName name="MSTR.617E107E11E6DE2F1D4C0080EF85D27A.38">[2]INF!#REF!</definedName>
    <definedName name="MSTR.617E107E11E6DE2F1D4C0080EF85D27A.39">[2]INF!#REF!</definedName>
    <definedName name="MSTR.617E107E11E6DE2F1D4C0080EF85D27A.4">[2]INF!#REF!</definedName>
    <definedName name="MSTR.617E107E11E6DE2F1D4C0080EF85D27A.40">[2]INF!#REF!</definedName>
    <definedName name="MSTR.617E107E11E6DE2F1D4C0080EF85D27A.41">[2]INF!#REF!</definedName>
    <definedName name="MSTR.617E107E11E6DE2F1D4C0080EF85D27A.42">[2]INF!#REF!</definedName>
    <definedName name="MSTR.617E107E11E6DE2F1D4C0080EF85D27A.5">[2]INF!#REF!</definedName>
    <definedName name="MSTR.617E107E11E6DE2F1D4C0080EF85D27A.6">[2]INF!#REF!</definedName>
    <definedName name="MSTR.617E107E11E6DE2F1D4C0080EF85D27A.7">[2]INF!#REF!</definedName>
    <definedName name="MSTR.617E107E11E6DE2F1D4C0080EF85D27A.8">[2]INF!#REF!</definedName>
    <definedName name="MSTR.617E107E11E6DE2F1D4C0080EF85D27A.9">[2]INF!#REF!</definedName>
    <definedName name="MSTR.66711E2411E6DE291D330080EF35A0AA">[2]INF!#REF!</definedName>
    <definedName name="MSTR.66711E2411E6DE291D330080EF35A0AA.1">[2]INF!#REF!</definedName>
    <definedName name="MSTR.66711E2411E6DE291D330080EF35A0AA.10">[2]INF!#REF!</definedName>
    <definedName name="MSTR.66711E2411E6DE291D330080EF35A0AA.11">[2]INF!#REF!</definedName>
    <definedName name="MSTR.66711E2411E6DE291D330080EF35A0AA.12">[2]INF!#REF!</definedName>
    <definedName name="MSTR.66711E2411E6DE291D330080EF35A0AA.13">[2]INF!#REF!</definedName>
    <definedName name="MSTR.66711E2411E6DE291D330080EF35A0AA.14">[2]INF!#REF!</definedName>
    <definedName name="MSTR.66711E2411E6DE291D330080EF35A0AA.15">[2]INF!#REF!</definedName>
    <definedName name="MSTR.66711E2411E6DE291D330080EF35A0AA.16">[2]INF!#REF!</definedName>
    <definedName name="MSTR.66711E2411E6DE291D330080EF35A0AA.17">[2]INF!#REF!</definedName>
    <definedName name="MSTR.66711E2411E6DE291D330080EF35A0AA.18">[2]INF!#REF!</definedName>
    <definedName name="MSTR.66711E2411E6DE291D330080EF35A0AA.19">[2]INF!#REF!</definedName>
    <definedName name="MSTR.66711E2411E6DE291D330080EF35A0AA.2">[2]INF!#REF!</definedName>
    <definedName name="MSTR.66711E2411E6DE291D330080EF35A0AA.20">[2]INF!#REF!</definedName>
    <definedName name="MSTR.66711E2411E6DE291D330080EF35A0AA.21">[2]INF!#REF!</definedName>
    <definedName name="MSTR.66711E2411E6DE291D330080EF35A0AA.22">[2]INF!#REF!</definedName>
    <definedName name="MSTR.66711E2411E6DE291D330080EF35A0AA.23">[2]INF!#REF!</definedName>
    <definedName name="MSTR.66711E2411E6DE291D330080EF35A0AA.24">[2]INF!#REF!</definedName>
    <definedName name="MSTR.66711E2411E6DE291D330080EF35A0AA.25">[2]INF!#REF!</definedName>
    <definedName name="MSTR.66711E2411E6DE291D330080EF35A0AA.26">[2]INF!#REF!</definedName>
    <definedName name="MSTR.66711E2411E6DE291D330080EF35A0AA.27">[2]INF!#REF!</definedName>
    <definedName name="MSTR.66711E2411E6DE291D330080EF35A0AA.28">[2]INF!#REF!</definedName>
    <definedName name="MSTR.66711E2411E6DE291D330080EF35A0AA.29">[2]INF!#REF!</definedName>
    <definedName name="MSTR.66711E2411E6DE291D330080EF35A0AA.3">[2]INF!#REF!</definedName>
    <definedName name="MSTR.66711E2411E6DE291D330080EF35A0AA.30">[2]INF!#REF!</definedName>
    <definedName name="MSTR.66711E2411E6DE291D330080EF35A0AA.31">[2]INF!#REF!</definedName>
    <definedName name="MSTR.66711E2411E6DE291D330080EF35A0AA.32">[2]INF!#REF!</definedName>
    <definedName name="MSTR.66711E2411E6DE291D330080EF35A0AA.33">[2]INF!#REF!</definedName>
    <definedName name="MSTR.66711E2411E6DE291D330080EF35A0AA.34">[2]INF!#REF!</definedName>
    <definedName name="MSTR.66711E2411E6DE291D330080EF35A0AA.35">[2]INF!#REF!</definedName>
    <definedName name="MSTR.66711E2411E6DE291D330080EF35A0AA.36">[2]INF!#REF!</definedName>
    <definedName name="MSTR.66711E2411E6DE291D330080EF35A0AA.37">[2]INF!#REF!</definedName>
    <definedName name="MSTR.66711E2411E6DE291D330080EF35A0AA.38">[2]INF!#REF!</definedName>
    <definedName name="MSTR.66711E2411E6DE291D330080EF35A0AA.39">[2]INF!#REF!</definedName>
    <definedName name="MSTR.66711E2411E6DE291D330080EF35A0AA.4">[2]INF!#REF!</definedName>
    <definedName name="MSTR.66711E2411E6DE291D330080EF35A0AA.40">[2]INF!#REF!</definedName>
    <definedName name="MSTR.66711E2411E6DE291D330080EF35A0AA.41">[2]INF!#REF!</definedName>
    <definedName name="MSTR.66711E2411E6DE291D330080EF35A0AA.42">[2]INF!#REF!</definedName>
    <definedName name="MSTR.66711E2411E6DE291D330080EF35A0AA.43">[2]INF!#REF!</definedName>
    <definedName name="MSTR.66711E2411E6DE291D330080EF35A0AA.44">[2]INF!#REF!</definedName>
    <definedName name="MSTR.66711E2411E6DE291D330080EF35A0AA.45">[2]INF!#REF!</definedName>
    <definedName name="MSTR.66711E2411E6DE291D330080EF35A0AA.46">[2]INF!#REF!</definedName>
    <definedName name="MSTR.66711E2411E6DE291D330080EF35A0AA.47">[2]INF!#REF!</definedName>
    <definedName name="MSTR.66711E2411E6DE291D330080EF35A0AA.48">[2]INF!#REF!</definedName>
    <definedName name="MSTR.66711E2411E6DE291D330080EF35A0AA.49">[2]INF!#REF!</definedName>
    <definedName name="MSTR.66711E2411E6DE291D330080EF35A0AA.5">[2]INF!#REF!</definedName>
    <definedName name="MSTR.66711E2411E6DE291D330080EF35A0AA.50">[2]INF!#REF!</definedName>
    <definedName name="MSTR.66711E2411E6DE291D330080EF35A0AA.51">[2]INF!#REF!</definedName>
    <definedName name="MSTR.66711E2411E6DE291D330080EF35A0AA.52">[2]INF!#REF!</definedName>
    <definedName name="MSTR.66711E2411E6DE291D330080EF35A0AA.53">[2]INF!#REF!</definedName>
    <definedName name="MSTR.66711E2411E6DE291D330080EF35A0AA.54">[2]INF!#REF!</definedName>
    <definedName name="MSTR.66711E2411E6DE291D330080EF35A0AA.55">[2]INF!#REF!</definedName>
    <definedName name="MSTR.66711E2411E6DE291D330080EF35A0AA.56">[2]INF!#REF!</definedName>
    <definedName name="MSTR.66711E2411E6DE291D330080EF35A0AA.57">[2]INF!#REF!</definedName>
    <definedName name="MSTR.66711E2411E6DE291D330080EF35A0AA.58">[2]INF!#REF!</definedName>
    <definedName name="MSTR.66711E2411E6DE291D330080EF35A0AA.59">[2]INF!#REF!</definedName>
    <definedName name="MSTR.66711E2411E6DE291D330080EF35A0AA.6">[2]INF!#REF!</definedName>
    <definedName name="MSTR.66711E2411E6DE291D330080EF35A0AA.60">[2]INF!#REF!</definedName>
    <definedName name="MSTR.66711E2411E6DE291D330080EF35A0AA.61">[2]INF!#REF!</definedName>
    <definedName name="MSTR.66711E2411E6DE291D330080EF35A0AA.62">[2]INF!#REF!</definedName>
    <definedName name="MSTR.66711E2411E6DE291D330080EF35A0AA.63">[2]INF!#REF!</definedName>
    <definedName name="MSTR.66711E2411E6DE291D330080EF35A0AA.7">[2]INF!#REF!</definedName>
    <definedName name="MSTR.66711E2411E6DE291D330080EF35A0AA.8">[2]INF!#REF!</definedName>
    <definedName name="MSTR.66711E2411E6DE291D330080EF35A0AA.9">[2]INF!#REF!</definedName>
    <definedName name="MSTR.6E38459A11E5FC8B39B10080EFF56469">[2]INF!#REF!</definedName>
    <definedName name="MSTR.6E38459A11E5FC8B39B10080EFF56469.1">[2]INF!#REF!</definedName>
    <definedName name="MSTR.6E38459A11E5FC8B39B10080EFF56469.2">[2]INF!#REF!</definedName>
    <definedName name="MSTR.7387488940B2E3126B41E79EBA963D9D">[2]INF!#REF!</definedName>
    <definedName name="MSTR.7387488940B2E3126B41E79EBA963D9D.1">[2]INF!#REF!</definedName>
    <definedName name="MSTR.7387488940B2E3126B41E79EBA963D9D.10">[2]INF!#REF!</definedName>
    <definedName name="MSTR.7387488940B2E3126B41E79EBA963D9D.11">[2]INF!#REF!</definedName>
    <definedName name="MSTR.7387488940B2E3126B41E79EBA963D9D.12">[2]INF!#REF!</definedName>
    <definedName name="MSTR.7387488940B2E3126B41E79EBA963D9D.13">[2]INF!#REF!</definedName>
    <definedName name="MSTR.7387488940B2E3126B41E79EBA963D9D.14">[2]INF!#REF!</definedName>
    <definedName name="MSTR.7387488940B2E3126B41E79EBA963D9D.15">[2]INF!#REF!</definedName>
    <definedName name="MSTR.7387488940B2E3126B41E79EBA963D9D.16">[2]INF!#REF!</definedName>
    <definedName name="MSTR.7387488940B2E3126B41E79EBA963D9D.17">[2]INF!#REF!</definedName>
    <definedName name="MSTR.7387488940B2E3126B41E79EBA963D9D.18">[2]INF!#REF!</definedName>
    <definedName name="MSTR.7387488940B2E3126B41E79EBA963D9D.19">[2]INF!#REF!</definedName>
    <definedName name="MSTR.7387488940B2E3126B41E79EBA963D9D.2">[2]INF!#REF!</definedName>
    <definedName name="MSTR.7387488940B2E3126B41E79EBA963D9D.20">[2]INF!#REF!</definedName>
    <definedName name="MSTR.7387488940B2E3126B41E79EBA963D9D.21">[2]INF!#REF!</definedName>
    <definedName name="MSTR.7387488940B2E3126B41E79EBA963D9D.22">[2]INF!#REF!</definedName>
    <definedName name="MSTR.7387488940B2E3126B41E79EBA963D9D.23">[2]INF!#REF!</definedName>
    <definedName name="MSTR.7387488940B2E3126B41E79EBA963D9D.24">[2]INF!#REF!</definedName>
    <definedName name="MSTR.7387488940B2E3126B41E79EBA963D9D.25">[2]INF!#REF!</definedName>
    <definedName name="MSTR.7387488940B2E3126B41E79EBA963D9D.26">[2]INF!#REF!</definedName>
    <definedName name="MSTR.7387488940B2E3126B41E79EBA963D9D.27">[2]INF!#REF!</definedName>
    <definedName name="MSTR.7387488940B2E3126B41E79EBA963D9D.28">[2]INF!#REF!</definedName>
    <definedName name="MSTR.7387488940B2E3126B41E79EBA963D9D.29">[2]INF!#REF!</definedName>
    <definedName name="MSTR.7387488940B2E3126B41E79EBA963D9D.3">[2]INF!#REF!</definedName>
    <definedName name="MSTR.7387488940B2E3126B41E79EBA963D9D.30">[2]INF!#REF!</definedName>
    <definedName name="MSTR.7387488940B2E3126B41E79EBA963D9D.31">[2]INF!#REF!</definedName>
    <definedName name="MSTR.7387488940B2E3126B41E79EBA963D9D.32">[2]INF!#REF!</definedName>
    <definedName name="MSTR.7387488940B2E3126B41E79EBA963D9D.33">[2]INF!#REF!</definedName>
    <definedName name="MSTR.7387488940B2E3126B41E79EBA963D9D.34">[2]INF!#REF!</definedName>
    <definedName name="MSTR.7387488940B2E3126B41E79EBA963D9D.35">[2]INF!#REF!</definedName>
    <definedName name="MSTR.7387488940B2E3126B41E79EBA963D9D.36">[2]INF!#REF!</definedName>
    <definedName name="MSTR.7387488940B2E3126B41E79EBA963D9D.37">[2]INF!#REF!</definedName>
    <definedName name="MSTR.7387488940B2E3126B41E79EBA963D9D.38">[2]INF!#REF!</definedName>
    <definedName name="MSTR.7387488940B2E3126B41E79EBA963D9D.39">[2]INF!#REF!</definedName>
    <definedName name="MSTR.7387488940B2E3126B41E79EBA963D9D.4">[2]INF!#REF!</definedName>
    <definedName name="MSTR.7387488940B2E3126B41E79EBA963D9D.40">[2]INF!#REF!</definedName>
    <definedName name="MSTR.7387488940B2E3126B41E79EBA963D9D.41">[2]INF!#REF!</definedName>
    <definedName name="MSTR.7387488940B2E3126B41E79EBA963D9D.42">[2]INF!#REF!</definedName>
    <definedName name="MSTR.7387488940B2E3126B41E79EBA963D9D.43">[2]INF!#REF!</definedName>
    <definedName name="MSTR.7387488940B2E3126B41E79EBA963D9D.44">[2]INF!#REF!</definedName>
    <definedName name="MSTR.7387488940B2E3126B41E79EBA963D9D.45">[2]INF!#REF!</definedName>
    <definedName name="MSTR.7387488940B2E3126B41E79EBA963D9D.46">[2]INF!#REF!</definedName>
    <definedName name="MSTR.7387488940B2E3126B41E79EBA963D9D.47">[2]INF!#REF!</definedName>
    <definedName name="MSTR.7387488940B2E3126B41E79EBA963D9D.48">[2]INF!#REF!</definedName>
    <definedName name="MSTR.7387488940B2E3126B41E79EBA963D9D.49">[2]INF!#REF!</definedName>
    <definedName name="MSTR.7387488940B2E3126B41E79EBA963D9D.5">[2]INF!#REF!</definedName>
    <definedName name="MSTR.7387488940B2E3126B41E79EBA963D9D.50">[2]INF!#REF!</definedName>
    <definedName name="MSTR.7387488940B2E3126B41E79EBA963D9D.51">[2]INF!#REF!</definedName>
    <definedName name="MSTR.7387488940B2E3126B41E79EBA963D9D.6">[2]INF!#REF!</definedName>
    <definedName name="MSTR.7387488940B2E3126B41E79EBA963D9D.7">[2]INF!#REF!</definedName>
    <definedName name="MSTR.7387488940B2E3126B41E79EBA963D9D.8">[2]INF!#REF!</definedName>
    <definedName name="MSTR.7387488940B2E3126B41E79EBA963D9D.9">[2]INF!#REF!</definedName>
    <definedName name="MSTR.7A0F0D1F49BFAEDBBBD917A296B79D22">[2]INF!#REF!</definedName>
    <definedName name="MSTR.7A0F0D1F49BFAEDBBBD917A296B79D22.1">[2]INF!#REF!</definedName>
    <definedName name="MSTR.7A0F0D1F49BFAEDBBBD917A296B79D22.10">[2]INF!#REF!</definedName>
    <definedName name="MSTR.7A0F0D1F49BFAEDBBBD917A296B79D22.11">[2]INF!#REF!</definedName>
    <definedName name="MSTR.7A0F0D1F49BFAEDBBBD917A296B79D22.12">[2]INF!#REF!</definedName>
    <definedName name="MSTR.7A0F0D1F49BFAEDBBBD917A296B79D22.13">[2]INF!#REF!</definedName>
    <definedName name="MSTR.7A0F0D1F49BFAEDBBBD917A296B79D22.14">[2]INF!#REF!</definedName>
    <definedName name="MSTR.7A0F0D1F49BFAEDBBBD917A296B79D22.15">[2]INF!#REF!</definedName>
    <definedName name="MSTR.7A0F0D1F49BFAEDBBBD917A296B79D22.16">[2]INF!#REF!</definedName>
    <definedName name="MSTR.7A0F0D1F49BFAEDBBBD917A296B79D22.17">[2]INF!#REF!</definedName>
    <definedName name="MSTR.7A0F0D1F49BFAEDBBBD917A296B79D22.18">[2]INF!#REF!</definedName>
    <definedName name="MSTR.7A0F0D1F49BFAEDBBBD917A296B79D22.19">[2]INF!#REF!</definedName>
    <definedName name="MSTR.7A0F0D1F49BFAEDBBBD917A296B79D22.2">[2]INF!#REF!</definedName>
    <definedName name="MSTR.7A0F0D1F49BFAEDBBBD917A296B79D22.20">[2]INF!#REF!</definedName>
    <definedName name="MSTR.7A0F0D1F49BFAEDBBBD917A296B79D22.21">[2]INF!#REF!</definedName>
    <definedName name="MSTR.7A0F0D1F49BFAEDBBBD917A296B79D22.22">[2]INF!#REF!</definedName>
    <definedName name="MSTR.7A0F0D1F49BFAEDBBBD917A296B79D22.23">[2]INF!#REF!</definedName>
    <definedName name="MSTR.7A0F0D1F49BFAEDBBBD917A296B79D22.24">[2]INF!#REF!</definedName>
    <definedName name="MSTR.7A0F0D1F49BFAEDBBBD917A296B79D22.25">[2]INF!#REF!</definedName>
    <definedName name="MSTR.7A0F0D1F49BFAEDBBBD917A296B79D22.26">[2]INF!#REF!</definedName>
    <definedName name="MSTR.7A0F0D1F49BFAEDBBBD917A296B79D22.27">[2]INF!#REF!</definedName>
    <definedName name="MSTR.7A0F0D1F49BFAEDBBBD917A296B79D22.28">[2]INF!#REF!</definedName>
    <definedName name="MSTR.7A0F0D1F49BFAEDBBBD917A296B79D22.29">[2]INF!#REF!</definedName>
    <definedName name="MSTR.7A0F0D1F49BFAEDBBBD917A296B79D22.3">[2]INF!#REF!</definedName>
    <definedName name="MSTR.7A0F0D1F49BFAEDBBBD917A296B79D22.30">[2]INF!#REF!</definedName>
    <definedName name="MSTR.7A0F0D1F49BFAEDBBBD917A296B79D22.31">[2]INF!#REF!</definedName>
    <definedName name="MSTR.7A0F0D1F49BFAEDBBBD917A296B79D22.32">[2]INF!#REF!</definedName>
    <definedName name="MSTR.7A0F0D1F49BFAEDBBBD917A296B79D22.33">[2]INF!#REF!</definedName>
    <definedName name="MSTR.7A0F0D1F49BFAEDBBBD917A296B79D22.34">[2]INF!#REF!</definedName>
    <definedName name="MSTR.7A0F0D1F49BFAEDBBBD917A296B79D22.35">[2]INF!#REF!</definedName>
    <definedName name="MSTR.7A0F0D1F49BFAEDBBBD917A296B79D22.36">[2]INF!#REF!</definedName>
    <definedName name="MSTR.7A0F0D1F49BFAEDBBBD917A296B79D22.37">[2]INF!#REF!</definedName>
    <definedName name="MSTR.7A0F0D1F49BFAEDBBBD917A296B79D22.38">[2]INF!#REF!</definedName>
    <definedName name="MSTR.7A0F0D1F49BFAEDBBBD917A296B79D22.39">[2]INF!#REF!</definedName>
    <definedName name="MSTR.7A0F0D1F49BFAEDBBBD917A296B79D22.4">[2]INF!#REF!</definedName>
    <definedName name="MSTR.7A0F0D1F49BFAEDBBBD917A296B79D22.40">[2]INF!#REF!</definedName>
    <definedName name="MSTR.7A0F0D1F49BFAEDBBBD917A296B79D22.41">[2]INF!#REF!</definedName>
    <definedName name="MSTR.7A0F0D1F49BFAEDBBBD917A296B79D22.5">[2]INF!#REF!</definedName>
    <definedName name="MSTR.7A0F0D1F49BFAEDBBBD917A296B79D22.6">[2]INF!#REF!</definedName>
    <definedName name="MSTR.7A0F0D1F49BFAEDBBBD917A296B79D22.7">[2]INF!#REF!</definedName>
    <definedName name="MSTR.7A0F0D1F49BFAEDBBBD917A296B79D22.8">[2]INF!#REF!</definedName>
    <definedName name="MSTR.7A0F0D1F49BFAEDBBBD917A296B79D22.9">[2]INF!#REF!</definedName>
    <definedName name="MSTR.82081BD04F3B31D938A895B1E6EF601C">[2]INF!#REF!</definedName>
    <definedName name="MSTR.82081BD04F3B31D938A895B1E6EF601C.1">[2]INF!#REF!</definedName>
    <definedName name="MSTR.82081BD04F3B31D938A895B1E6EF601C.10">[2]INF!#REF!</definedName>
    <definedName name="MSTR.82081BD04F3B31D938A895B1E6EF601C.11">[2]INF!#REF!</definedName>
    <definedName name="MSTR.82081BD04F3B31D938A895B1E6EF601C.12">[2]INF!#REF!</definedName>
    <definedName name="MSTR.82081BD04F3B31D938A895B1E6EF601C.13">[2]INF!#REF!</definedName>
    <definedName name="MSTR.82081BD04F3B31D938A895B1E6EF601C.14">[2]INF!#REF!</definedName>
    <definedName name="MSTR.82081BD04F3B31D938A895B1E6EF601C.15">[2]INF!#REF!</definedName>
    <definedName name="MSTR.82081BD04F3B31D938A895B1E6EF601C.16">[2]INF!#REF!</definedName>
    <definedName name="MSTR.82081BD04F3B31D938A895B1E6EF601C.17">[2]INF!#REF!</definedName>
    <definedName name="MSTR.82081BD04F3B31D938A895B1E6EF601C.18">[2]INF!#REF!</definedName>
    <definedName name="MSTR.82081BD04F3B31D938A895B1E6EF601C.19">[2]INF!#REF!</definedName>
    <definedName name="MSTR.82081BD04F3B31D938A895B1E6EF601C.2">[2]INF!#REF!</definedName>
    <definedName name="MSTR.82081BD04F3B31D938A895B1E6EF601C.20">[2]INF!#REF!</definedName>
    <definedName name="MSTR.82081BD04F3B31D938A895B1E6EF601C.21">[2]INF!#REF!</definedName>
    <definedName name="MSTR.82081BD04F3B31D938A895B1E6EF601C.22">[2]INF!#REF!</definedName>
    <definedName name="MSTR.82081BD04F3B31D938A895B1E6EF601C.23">[2]INF!#REF!</definedName>
    <definedName name="MSTR.82081BD04F3B31D938A895B1E6EF601C.24">[2]INF!#REF!</definedName>
    <definedName name="MSTR.82081BD04F3B31D938A895B1E6EF601C.25">[2]INF!#REF!</definedName>
    <definedName name="MSTR.82081BD04F3B31D938A895B1E6EF601C.26">[2]INF!#REF!</definedName>
    <definedName name="MSTR.82081BD04F3B31D938A895B1E6EF601C.27">[2]INF!#REF!</definedName>
    <definedName name="MSTR.82081BD04F3B31D938A895B1E6EF601C.28">[2]INF!#REF!</definedName>
    <definedName name="MSTR.82081BD04F3B31D938A895B1E6EF601C.29">[2]INF!#REF!</definedName>
    <definedName name="MSTR.82081BD04F3B31D938A895B1E6EF601C.3">[2]INF!#REF!</definedName>
    <definedName name="MSTR.82081BD04F3B31D938A895B1E6EF601C.30">[2]INF!#REF!</definedName>
    <definedName name="MSTR.82081BD04F3B31D938A895B1E6EF601C.31">[2]INF!#REF!</definedName>
    <definedName name="MSTR.82081BD04F3B31D938A895B1E6EF601C.32">[2]INF!#REF!</definedName>
    <definedName name="MSTR.82081BD04F3B31D938A895B1E6EF601C.33">[2]INF!#REF!</definedName>
    <definedName name="MSTR.82081BD04F3B31D938A895B1E6EF601C.34">[2]INF!#REF!</definedName>
    <definedName name="MSTR.82081BD04F3B31D938A895B1E6EF601C.35">[2]INF!#REF!</definedName>
    <definedName name="MSTR.82081BD04F3B31D938A895B1E6EF601C.36">[2]INF!#REF!</definedName>
    <definedName name="MSTR.82081BD04F3B31D938A895B1E6EF601C.37">[2]INF!#REF!</definedName>
    <definedName name="MSTR.82081BD04F3B31D938A895B1E6EF601C.38">[2]INF!#REF!</definedName>
    <definedName name="MSTR.82081BD04F3B31D938A895B1E6EF601C.39">[2]INF!#REF!</definedName>
    <definedName name="MSTR.82081BD04F3B31D938A895B1E6EF601C.4">[2]INF!#REF!</definedName>
    <definedName name="MSTR.82081BD04F3B31D938A895B1E6EF601C.40">[2]INF!#REF!</definedName>
    <definedName name="MSTR.82081BD04F3B31D938A895B1E6EF601C.41">[2]INF!#REF!</definedName>
    <definedName name="MSTR.82081BD04F3B31D938A895B1E6EF601C.42">[2]INF!#REF!</definedName>
    <definedName name="MSTR.82081BD04F3B31D938A895B1E6EF601C.43">[2]INF!#REF!</definedName>
    <definedName name="MSTR.82081BD04F3B31D938A895B1E6EF601C.44">[2]INF!#REF!</definedName>
    <definedName name="MSTR.82081BD04F3B31D938A895B1E6EF601C.45">[2]INF!#REF!</definedName>
    <definedName name="MSTR.82081BD04F3B31D938A895B1E6EF601C.46">[2]INF!#REF!</definedName>
    <definedName name="MSTR.82081BD04F3B31D938A895B1E6EF601C.47">[2]INF!#REF!</definedName>
    <definedName name="MSTR.82081BD04F3B31D938A895B1E6EF601C.48">[2]INF!#REF!</definedName>
    <definedName name="MSTR.82081BD04F3B31D938A895B1E6EF601C.49">[2]INF!#REF!</definedName>
    <definedName name="MSTR.82081BD04F3B31D938A895B1E6EF601C.5">[2]INF!#REF!</definedName>
    <definedName name="MSTR.82081BD04F3B31D938A895B1E6EF601C.50">[2]INF!#REF!</definedName>
    <definedName name="MSTR.82081BD04F3B31D938A895B1E6EF601C.51">[2]INF!#REF!</definedName>
    <definedName name="MSTR.82081BD04F3B31D938A895B1E6EF601C.52">[2]INF!#REF!</definedName>
    <definedName name="MSTR.82081BD04F3B31D938A895B1E6EF601C.53">[2]INF!#REF!</definedName>
    <definedName name="MSTR.82081BD04F3B31D938A895B1E6EF601C.6">[2]INF!#REF!</definedName>
    <definedName name="MSTR.82081BD04F3B31D938A895B1E6EF601C.7">[2]INF!#REF!</definedName>
    <definedName name="MSTR.82081BD04F3B31D938A895B1E6EF601C.8">[2]INF!#REF!</definedName>
    <definedName name="MSTR.82081BD04F3B31D938A895B1E6EF601C.9">[2]INF!#REF!</definedName>
    <definedName name="MSTR.8569D7D14AB8E0A89493D09B0B04C562">[2]INF!#REF!</definedName>
    <definedName name="MSTR.8569D7D14AB8E0A89493D09B0B04C562.1">[2]INF!#REF!</definedName>
    <definedName name="MSTR.8569D7D14AB8E0A89493D09B0B04C562.10">[2]INF!#REF!</definedName>
    <definedName name="MSTR.8569D7D14AB8E0A89493D09B0B04C562.100">[2]INF!#REF!</definedName>
    <definedName name="MSTR.8569D7D14AB8E0A89493D09B0B04C562.101">[2]INF!#REF!</definedName>
    <definedName name="MSTR.8569D7D14AB8E0A89493D09B0B04C562.102">[2]INF!#REF!</definedName>
    <definedName name="MSTR.8569D7D14AB8E0A89493D09B0B04C562.103">[2]INF!#REF!</definedName>
    <definedName name="MSTR.8569D7D14AB8E0A89493D09B0B04C562.104">[2]INF!#REF!</definedName>
    <definedName name="MSTR.8569D7D14AB8E0A89493D09B0B04C562.105">[2]INF!#REF!</definedName>
    <definedName name="MSTR.8569D7D14AB8E0A89493D09B0B04C562.106">[2]INF!#REF!</definedName>
    <definedName name="MSTR.8569D7D14AB8E0A89493D09B0B04C562.107">[2]INF!#REF!</definedName>
    <definedName name="MSTR.8569D7D14AB8E0A89493D09B0B04C562.108">[2]INF!#REF!</definedName>
    <definedName name="MSTR.8569D7D14AB8E0A89493D09B0B04C562.109">[2]INF!#REF!</definedName>
    <definedName name="MSTR.8569D7D14AB8E0A89493D09B0B04C562.11">[2]INF!#REF!</definedName>
    <definedName name="MSTR.8569D7D14AB8E0A89493D09B0B04C562.110">[2]INF!#REF!</definedName>
    <definedName name="MSTR.8569D7D14AB8E0A89493D09B0B04C562.111">[2]INF!#REF!</definedName>
    <definedName name="MSTR.8569D7D14AB8E0A89493D09B0B04C562.112">[2]INF!#REF!</definedName>
    <definedName name="MSTR.8569D7D14AB8E0A89493D09B0B04C562.113">[2]INF!#REF!</definedName>
    <definedName name="MSTR.8569D7D14AB8E0A89493D09B0B04C562.114">[2]INF!#REF!</definedName>
    <definedName name="MSTR.8569D7D14AB8E0A89493D09B0B04C562.115">[2]INF!#REF!</definedName>
    <definedName name="MSTR.8569D7D14AB8E0A89493D09B0B04C562.116">[2]INF!#REF!</definedName>
    <definedName name="MSTR.8569D7D14AB8E0A89493D09B0B04C562.117">[2]INF!#REF!</definedName>
    <definedName name="MSTR.8569D7D14AB8E0A89493D09B0B04C562.118">[2]INF!#REF!</definedName>
    <definedName name="MSTR.8569D7D14AB8E0A89493D09B0B04C562.119">[2]INF!#REF!</definedName>
    <definedName name="MSTR.8569D7D14AB8E0A89493D09B0B04C562.12">[2]INF!#REF!</definedName>
    <definedName name="MSTR.8569D7D14AB8E0A89493D09B0B04C562.120">[2]INF!#REF!</definedName>
    <definedName name="MSTR.8569D7D14AB8E0A89493D09B0B04C562.121">[2]INF!#REF!</definedName>
    <definedName name="MSTR.8569D7D14AB8E0A89493D09B0B04C562.122">[2]INF!#REF!</definedName>
    <definedName name="MSTR.8569D7D14AB8E0A89493D09B0B04C562.123">[2]INF!#REF!</definedName>
    <definedName name="MSTR.8569D7D14AB8E0A89493D09B0B04C562.124">[2]INF!#REF!</definedName>
    <definedName name="MSTR.8569D7D14AB8E0A89493D09B0B04C562.125">[2]INF!#REF!</definedName>
    <definedName name="MSTR.8569D7D14AB8E0A89493D09B0B04C562.126">[2]INF!#REF!</definedName>
    <definedName name="MSTR.8569D7D14AB8E0A89493D09B0B04C562.127">[2]INF!#REF!</definedName>
    <definedName name="MSTR.8569D7D14AB8E0A89493D09B0B04C562.128">[2]INF!#REF!</definedName>
    <definedName name="MSTR.8569D7D14AB8E0A89493D09B0B04C562.129">[2]INF!#REF!</definedName>
    <definedName name="MSTR.8569D7D14AB8E0A89493D09B0B04C562.13">[2]INF!#REF!</definedName>
    <definedName name="MSTR.8569D7D14AB8E0A89493D09B0B04C562.130">[2]INF!#REF!</definedName>
    <definedName name="MSTR.8569D7D14AB8E0A89493D09B0B04C562.131">[2]INF!#REF!</definedName>
    <definedName name="MSTR.8569D7D14AB8E0A89493D09B0B04C562.132">[2]INF!#REF!</definedName>
    <definedName name="MSTR.8569D7D14AB8E0A89493D09B0B04C562.133">[2]INF!#REF!</definedName>
    <definedName name="MSTR.8569D7D14AB8E0A89493D09B0B04C562.134">[2]INF!#REF!</definedName>
    <definedName name="MSTR.8569D7D14AB8E0A89493D09B0B04C562.135">[2]INF!#REF!</definedName>
    <definedName name="MSTR.8569D7D14AB8E0A89493D09B0B04C562.136">[2]INF!#REF!</definedName>
    <definedName name="MSTR.8569D7D14AB8E0A89493D09B0B04C562.137">[2]INF!#REF!</definedName>
    <definedName name="MSTR.8569D7D14AB8E0A89493D09B0B04C562.138">[2]INF!#REF!</definedName>
    <definedName name="MSTR.8569D7D14AB8E0A89493D09B0B04C562.139">[2]INF!#REF!</definedName>
    <definedName name="MSTR.8569D7D14AB8E0A89493D09B0B04C562.14">[2]INF!#REF!</definedName>
    <definedName name="MSTR.8569D7D14AB8E0A89493D09B0B04C562.140">[2]INF!#REF!</definedName>
    <definedName name="MSTR.8569D7D14AB8E0A89493D09B0B04C562.141">[2]INF!#REF!</definedName>
    <definedName name="MSTR.8569D7D14AB8E0A89493D09B0B04C562.142">[2]INF!#REF!</definedName>
    <definedName name="MSTR.8569D7D14AB8E0A89493D09B0B04C562.143">[2]INF!#REF!</definedName>
    <definedName name="MSTR.8569D7D14AB8E0A89493D09B0B04C562.144">[2]INF!#REF!</definedName>
    <definedName name="MSTR.8569D7D14AB8E0A89493D09B0B04C562.145">[2]INF!#REF!</definedName>
    <definedName name="MSTR.8569D7D14AB8E0A89493D09B0B04C562.146">[2]INF!#REF!</definedName>
    <definedName name="MSTR.8569D7D14AB8E0A89493D09B0B04C562.147">[2]INF!#REF!</definedName>
    <definedName name="MSTR.8569D7D14AB8E0A89493D09B0B04C562.148">[2]INF!#REF!</definedName>
    <definedName name="MSTR.8569D7D14AB8E0A89493D09B0B04C562.149">[2]INF!#REF!</definedName>
    <definedName name="MSTR.8569D7D14AB8E0A89493D09B0B04C562.15">[2]INF!#REF!</definedName>
    <definedName name="MSTR.8569D7D14AB8E0A89493D09B0B04C562.150">[2]INF!#REF!</definedName>
    <definedName name="MSTR.8569D7D14AB8E0A89493D09B0B04C562.151">[2]INF!#REF!</definedName>
    <definedName name="MSTR.8569D7D14AB8E0A89493D09B0B04C562.152">[2]INF!#REF!</definedName>
    <definedName name="MSTR.8569D7D14AB8E0A89493D09B0B04C562.153">[2]INF!#REF!</definedName>
    <definedName name="MSTR.8569D7D14AB8E0A89493D09B0B04C562.154">[2]INF!#REF!</definedName>
    <definedName name="MSTR.8569D7D14AB8E0A89493D09B0B04C562.155">[2]INF!#REF!</definedName>
    <definedName name="MSTR.8569D7D14AB8E0A89493D09B0B04C562.156">[2]INF!#REF!</definedName>
    <definedName name="MSTR.8569D7D14AB8E0A89493D09B0B04C562.157">[2]INF!#REF!</definedName>
    <definedName name="MSTR.8569D7D14AB8E0A89493D09B0B04C562.158">[2]INF!#REF!</definedName>
    <definedName name="MSTR.8569D7D14AB8E0A89493D09B0B04C562.159">[2]INF!#REF!</definedName>
    <definedName name="MSTR.8569D7D14AB8E0A89493D09B0B04C562.16">[2]INF!#REF!</definedName>
    <definedName name="MSTR.8569D7D14AB8E0A89493D09B0B04C562.160">[2]INF!#REF!</definedName>
    <definedName name="MSTR.8569D7D14AB8E0A89493D09B0B04C562.161">[2]INF!#REF!</definedName>
    <definedName name="MSTR.8569D7D14AB8E0A89493D09B0B04C562.162">[2]INF!#REF!</definedName>
    <definedName name="MSTR.8569D7D14AB8E0A89493D09B0B04C562.163">[2]INF!#REF!</definedName>
    <definedName name="MSTR.8569D7D14AB8E0A89493D09B0B04C562.164">[2]INF!#REF!</definedName>
    <definedName name="MSTR.8569D7D14AB8E0A89493D09B0B04C562.165">[2]INF!#REF!</definedName>
    <definedName name="MSTR.8569D7D14AB8E0A89493D09B0B04C562.166">[2]INF!#REF!</definedName>
    <definedName name="MSTR.8569D7D14AB8E0A89493D09B0B04C562.167">[2]INF!#REF!</definedName>
    <definedName name="MSTR.8569D7D14AB8E0A89493D09B0B04C562.168">[2]INF!#REF!</definedName>
    <definedName name="MSTR.8569D7D14AB8E0A89493D09B0B04C562.169">[2]INF!#REF!</definedName>
    <definedName name="MSTR.8569D7D14AB8E0A89493D09B0B04C562.17">[2]INF!#REF!</definedName>
    <definedName name="MSTR.8569D7D14AB8E0A89493D09B0B04C562.170">[2]INF!#REF!</definedName>
    <definedName name="MSTR.8569D7D14AB8E0A89493D09B0B04C562.171">[2]INF!#REF!</definedName>
    <definedName name="MSTR.8569D7D14AB8E0A89493D09B0B04C562.172">[2]INF!#REF!</definedName>
    <definedName name="MSTR.8569D7D14AB8E0A89493D09B0B04C562.173">[2]INF!#REF!</definedName>
    <definedName name="MSTR.8569D7D14AB8E0A89493D09B0B04C562.174">[2]INF!#REF!</definedName>
    <definedName name="MSTR.8569D7D14AB8E0A89493D09B0B04C562.175">[2]INF!#REF!</definedName>
    <definedName name="MSTR.8569D7D14AB8E0A89493D09B0B04C562.176">[2]INF!#REF!</definedName>
    <definedName name="MSTR.8569D7D14AB8E0A89493D09B0B04C562.177">[2]INF!#REF!</definedName>
    <definedName name="MSTR.8569D7D14AB8E0A89493D09B0B04C562.178">[2]INF!#REF!</definedName>
    <definedName name="MSTR.8569D7D14AB8E0A89493D09B0B04C562.179">[2]INF!#REF!</definedName>
    <definedName name="MSTR.8569D7D14AB8E0A89493D09B0B04C562.18">[2]INF!#REF!</definedName>
    <definedName name="MSTR.8569D7D14AB8E0A89493D09B0B04C562.180">[2]INF!#REF!</definedName>
    <definedName name="MSTR.8569D7D14AB8E0A89493D09B0B04C562.181">[2]INF!#REF!</definedName>
    <definedName name="MSTR.8569D7D14AB8E0A89493D09B0B04C562.182">[2]INF!#REF!</definedName>
    <definedName name="MSTR.8569D7D14AB8E0A89493D09B0B04C562.183">[2]INF!#REF!</definedName>
    <definedName name="MSTR.8569D7D14AB8E0A89493D09B0B04C562.184">[2]INF!#REF!</definedName>
    <definedName name="MSTR.8569D7D14AB8E0A89493D09B0B04C562.185">[2]INF!#REF!</definedName>
    <definedName name="MSTR.8569D7D14AB8E0A89493D09B0B04C562.186">[2]INF!#REF!</definedName>
    <definedName name="MSTR.8569D7D14AB8E0A89493D09B0B04C562.187">[2]INF!#REF!</definedName>
    <definedName name="MSTR.8569D7D14AB8E0A89493D09B0B04C562.188">[2]INF!#REF!</definedName>
    <definedName name="MSTR.8569D7D14AB8E0A89493D09B0B04C562.189">[2]INF!#REF!</definedName>
    <definedName name="MSTR.8569D7D14AB8E0A89493D09B0B04C562.19">[2]INF!#REF!</definedName>
    <definedName name="MSTR.8569D7D14AB8E0A89493D09B0B04C562.190">[2]INF!#REF!</definedName>
    <definedName name="MSTR.8569D7D14AB8E0A89493D09B0B04C562.191">[2]INF!#REF!</definedName>
    <definedName name="MSTR.8569D7D14AB8E0A89493D09B0B04C562.192">[2]INF!#REF!</definedName>
    <definedName name="MSTR.8569D7D14AB8E0A89493D09B0B04C562.193">[2]INF!#REF!</definedName>
    <definedName name="MSTR.8569D7D14AB8E0A89493D09B0B04C562.194">[2]INF!#REF!</definedName>
    <definedName name="MSTR.8569D7D14AB8E0A89493D09B0B04C562.195">[2]INF!#REF!</definedName>
    <definedName name="MSTR.8569D7D14AB8E0A89493D09B0B04C562.196">[2]INF!#REF!</definedName>
    <definedName name="MSTR.8569D7D14AB8E0A89493D09B0B04C562.197">[2]INF!#REF!</definedName>
    <definedName name="MSTR.8569D7D14AB8E0A89493D09B0B04C562.198">[2]INF!#REF!</definedName>
    <definedName name="MSTR.8569D7D14AB8E0A89493D09B0B04C562.199">[2]INF!#REF!</definedName>
    <definedName name="MSTR.8569D7D14AB8E0A89493D09B0B04C562.2">[2]INF!#REF!</definedName>
    <definedName name="MSTR.8569D7D14AB8E0A89493D09B0B04C562.20">[2]INF!#REF!</definedName>
    <definedName name="MSTR.8569D7D14AB8E0A89493D09B0B04C562.200">[2]INF!#REF!</definedName>
    <definedName name="MSTR.8569D7D14AB8E0A89493D09B0B04C562.201">[2]INF!#REF!</definedName>
    <definedName name="MSTR.8569D7D14AB8E0A89493D09B0B04C562.202">[2]INF!#REF!</definedName>
    <definedName name="MSTR.8569D7D14AB8E0A89493D09B0B04C562.203">[2]INF!#REF!</definedName>
    <definedName name="MSTR.8569D7D14AB8E0A89493D09B0B04C562.204">[2]INF!#REF!</definedName>
    <definedName name="MSTR.8569D7D14AB8E0A89493D09B0B04C562.205">[2]INF!#REF!</definedName>
    <definedName name="MSTR.8569D7D14AB8E0A89493D09B0B04C562.206">[2]INF!#REF!</definedName>
    <definedName name="MSTR.8569D7D14AB8E0A89493D09B0B04C562.207">[2]INF!#REF!</definedName>
    <definedName name="MSTR.8569D7D14AB8E0A89493D09B0B04C562.208">[2]INF!#REF!</definedName>
    <definedName name="MSTR.8569D7D14AB8E0A89493D09B0B04C562.209">[2]INF!#REF!</definedName>
    <definedName name="MSTR.8569D7D14AB8E0A89493D09B0B04C562.21">[2]INF!#REF!</definedName>
    <definedName name="MSTR.8569D7D14AB8E0A89493D09B0B04C562.210">[2]INF!#REF!</definedName>
    <definedName name="MSTR.8569D7D14AB8E0A89493D09B0B04C562.211">[2]INF!#REF!</definedName>
    <definedName name="MSTR.8569D7D14AB8E0A89493D09B0B04C562.212">[2]INF!#REF!</definedName>
    <definedName name="MSTR.8569D7D14AB8E0A89493D09B0B04C562.213">[2]INF!#REF!</definedName>
    <definedName name="MSTR.8569D7D14AB8E0A89493D09B0B04C562.214">[2]INF!#REF!</definedName>
    <definedName name="MSTR.8569D7D14AB8E0A89493D09B0B04C562.215">[2]INF!#REF!</definedName>
    <definedName name="MSTR.8569D7D14AB8E0A89493D09B0B04C562.216">[2]INF!#REF!</definedName>
    <definedName name="MSTR.8569D7D14AB8E0A89493D09B0B04C562.217">[2]INF!#REF!</definedName>
    <definedName name="MSTR.8569D7D14AB8E0A89493D09B0B04C562.218">[2]INF!#REF!</definedName>
    <definedName name="MSTR.8569D7D14AB8E0A89493D09B0B04C562.219">[2]INF!#REF!</definedName>
    <definedName name="MSTR.8569D7D14AB8E0A89493D09B0B04C562.22">[2]INF!#REF!</definedName>
    <definedName name="MSTR.8569D7D14AB8E0A89493D09B0B04C562.220">[2]INF!#REF!</definedName>
    <definedName name="MSTR.8569D7D14AB8E0A89493D09B0B04C562.221">[2]INF!#REF!</definedName>
    <definedName name="MSTR.8569D7D14AB8E0A89493D09B0B04C562.222">[2]INF!#REF!</definedName>
    <definedName name="MSTR.8569D7D14AB8E0A89493D09B0B04C562.223">[2]INF!#REF!</definedName>
    <definedName name="MSTR.8569D7D14AB8E0A89493D09B0B04C562.224">[2]INF!#REF!</definedName>
    <definedName name="MSTR.8569D7D14AB8E0A89493D09B0B04C562.225">[2]INF!#REF!</definedName>
    <definedName name="MSTR.8569D7D14AB8E0A89493D09B0B04C562.226">[2]INF!#REF!</definedName>
    <definedName name="MSTR.8569D7D14AB8E0A89493D09B0B04C562.227">[2]INF!#REF!</definedName>
    <definedName name="MSTR.8569D7D14AB8E0A89493D09B0B04C562.228">[2]INF!#REF!</definedName>
    <definedName name="MSTR.8569D7D14AB8E0A89493D09B0B04C562.229">[2]INF!#REF!</definedName>
    <definedName name="MSTR.8569D7D14AB8E0A89493D09B0B04C562.23">[2]INF!#REF!</definedName>
    <definedName name="MSTR.8569D7D14AB8E0A89493D09B0B04C562.230">[2]INF!#REF!</definedName>
    <definedName name="MSTR.8569D7D14AB8E0A89493D09B0B04C562.231">[2]INF!#REF!</definedName>
    <definedName name="MSTR.8569D7D14AB8E0A89493D09B0B04C562.232">[2]INF!#REF!</definedName>
    <definedName name="MSTR.8569D7D14AB8E0A89493D09B0B04C562.233">[2]INF!#REF!</definedName>
    <definedName name="MSTR.8569D7D14AB8E0A89493D09B0B04C562.234">[2]INF!#REF!</definedName>
    <definedName name="MSTR.8569D7D14AB8E0A89493D09B0B04C562.235">[2]INF!#REF!</definedName>
    <definedName name="MSTR.8569D7D14AB8E0A89493D09B0B04C562.236">[2]INF!#REF!</definedName>
    <definedName name="MSTR.8569D7D14AB8E0A89493D09B0B04C562.237">[2]INF!#REF!</definedName>
    <definedName name="MSTR.8569D7D14AB8E0A89493D09B0B04C562.238">[2]INF!#REF!</definedName>
    <definedName name="MSTR.8569D7D14AB8E0A89493D09B0B04C562.239">[2]INF!#REF!</definedName>
    <definedName name="MSTR.8569D7D14AB8E0A89493D09B0B04C562.24">[2]INF!#REF!</definedName>
    <definedName name="MSTR.8569D7D14AB8E0A89493D09B0B04C562.240">[2]INF!#REF!</definedName>
    <definedName name="MSTR.8569D7D14AB8E0A89493D09B0B04C562.241">[2]INF!#REF!</definedName>
    <definedName name="MSTR.8569D7D14AB8E0A89493D09B0B04C562.242">[2]INF!#REF!</definedName>
    <definedName name="MSTR.8569D7D14AB8E0A89493D09B0B04C562.243">[2]INF!#REF!</definedName>
    <definedName name="MSTR.8569D7D14AB8E0A89493D09B0B04C562.244">[2]INF!#REF!</definedName>
    <definedName name="MSTR.8569D7D14AB8E0A89493D09B0B04C562.245">[2]INF!#REF!</definedName>
    <definedName name="MSTR.8569D7D14AB8E0A89493D09B0B04C562.246">[2]INF!#REF!</definedName>
    <definedName name="MSTR.8569D7D14AB8E0A89493D09B0B04C562.247">[2]INF!#REF!</definedName>
    <definedName name="MSTR.8569D7D14AB8E0A89493D09B0B04C562.248">[2]INF!#REF!</definedName>
    <definedName name="MSTR.8569D7D14AB8E0A89493D09B0B04C562.249">[2]INF!#REF!</definedName>
    <definedName name="MSTR.8569D7D14AB8E0A89493D09B0B04C562.25">[2]INF!#REF!</definedName>
    <definedName name="MSTR.8569D7D14AB8E0A89493D09B0B04C562.250">[2]INF!#REF!</definedName>
    <definedName name="MSTR.8569D7D14AB8E0A89493D09B0B04C562.251">[2]INF!#REF!</definedName>
    <definedName name="MSTR.8569D7D14AB8E0A89493D09B0B04C562.252">[2]INF!#REF!</definedName>
    <definedName name="MSTR.8569D7D14AB8E0A89493D09B0B04C562.253">[2]INF!#REF!</definedName>
    <definedName name="MSTR.8569D7D14AB8E0A89493D09B0B04C562.254">[2]INF!#REF!</definedName>
    <definedName name="MSTR.8569D7D14AB8E0A89493D09B0B04C562.255">[2]INF!#REF!</definedName>
    <definedName name="MSTR.8569D7D14AB8E0A89493D09B0B04C562.256">[2]INF!#REF!</definedName>
    <definedName name="MSTR.8569D7D14AB8E0A89493D09B0B04C562.257">[2]INF!#REF!</definedName>
    <definedName name="MSTR.8569D7D14AB8E0A89493D09B0B04C562.258">[2]INF!#REF!</definedName>
    <definedName name="MSTR.8569D7D14AB8E0A89493D09B0B04C562.259">[2]INF!#REF!</definedName>
    <definedName name="MSTR.8569D7D14AB8E0A89493D09B0B04C562.26">[2]INF!#REF!</definedName>
    <definedName name="MSTR.8569D7D14AB8E0A89493D09B0B04C562.260">[2]INF!#REF!</definedName>
    <definedName name="MSTR.8569D7D14AB8E0A89493D09B0B04C562.261">[2]INF!#REF!</definedName>
    <definedName name="MSTR.8569D7D14AB8E0A89493D09B0B04C562.262">[2]INF!#REF!</definedName>
    <definedName name="MSTR.8569D7D14AB8E0A89493D09B0B04C562.263">[2]INF!#REF!</definedName>
    <definedName name="MSTR.8569D7D14AB8E0A89493D09B0B04C562.264">[2]INF!#REF!</definedName>
    <definedName name="MSTR.8569D7D14AB8E0A89493D09B0B04C562.265">[2]INF!#REF!</definedName>
    <definedName name="MSTR.8569D7D14AB8E0A89493D09B0B04C562.266">[2]INF!#REF!</definedName>
    <definedName name="MSTR.8569D7D14AB8E0A89493D09B0B04C562.267">[2]INF!#REF!</definedName>
    <definedName name="MSTR.8569D7D14AB8E0A89493D09B0B04C562.268">[2]INF!#REF!</definedName>
    <definedName name="MSTR.8569D7D14AB8E0A89493D09B0B04C562.269">[2]INF!#REF!</definedName>
    <definedName name="MSTR.8569D7D14AB8E0A89493D09B0B04C562.27">[2]INF!#REF!</definedName>
    <definedName name="MSTR.8569D7D14AB8E0A89493D09B0B04C562.270">[2]INF!#REF!</definedName>
    <definedName name="MSTR.8569D7D14AB8E0A89493D09B0B04C562.271">[2]INF!#REF!</definedName>
    <definedName name="MSTR.8569D7D14AB8E0A89493D09B0B04C562.272">[2]INF!#REF!</definedName>
    <definedName name="MSTR.8569D7D14AB8E0A89493D09B0B04C562.273">[2]INF!#REF!</definedName>
    <definedName name="MSTR.8569D7D14AB8E0A89493D09B0B04C562.274">[2]INF!#REF!</definedName>
    <definedName name="MSTR.8569D7D14AB8E0A89493D09B0B04C562.275">[2]INF!#REF!</definedName>
    <definedName name="MSTR.8569D7D14AB8E0A89493D09B0B04C562.276">[2]INF!#REF!</definedName>
    <definedName name="MSTR.8569D7D14AB8E0A89493D09B0B04C562.277">[2]INF!#REF!</definedName>
    <definedName name="MSTR.8569D7D14AB8E0A89493D09B0B04C562.278">[2]INF!#REF!</definedName>
    <definedName name="MSTR.8569D7D14AB8E0A89493D09B0B04C562.279">[2]INF!#REF!</definedName>
    <definedName name="MSTR.8569D7D14AB8E0A89493D09B0B04C562.28">[2]INF!#REF!</definedName>
    <definedName name="MSTR.8569D7D14AB8E0A89493D09B0B04C562.280">[2]INF!#REF!</definedName>
    <definedName name="MSTR.8569D7D14AB8E0A89493D09B0B04C562.281">[2]INF!#REF!</definedName>
    <definedName name="MSTR.8569D7D14AB8E0A89493D09B0B04C562.282">[2]INF!#REF!</definedName>
    <definedName name="MSTR.8569D7D14AB8E0A89493D09B0B04C562.283">[2]INF!#REF!</definedName>
    <definedName name="MSTR.8569D7D14AB8E0A89493D09B0B04C562.284">[2]INF!#REF!</definedName>
    <definedName name="MSTR.8569D7D14AB8E0A89493D09B0B04C562.285">[2]INF!#REF!</definedName>
    <definedName name="MSTR.8569D7D14AB8E0A89493D09B0B04C562.286">[2]INF!#REF!</definedName>
    <definedName name="MSTR.8569D7D14AB8E0A89493D09B0B04C562.287">[2]INF!#REF!</definedName>
    <definedName name="MSTR.8569D7D14AB8E0A89493D09B0B04C562.288">[2]INF!#REF!</definedName>
    <definedName name="MSTR.8569D7D14AB8E0A89493D09B0B04C562.289">[2]INF!#REF!</definedName>
    <definedName name="MSTR.8569D7D14AB8E0A89493D09B0B04C562.29">[2]INF!#REF!</definedName>
    <definedName name="MSTR.8569D7D14AB8E0A89493D09B0B04C562.290">[2]INF!#REF!</definedName>
    <definedName name="MSTR.8569D7D14AB8E0A89493D09B0B04C562.291">[2]INF!#REF!</definedName>
    <definedName name="MSTR.8569D7D14AB8E0A89493D09B0B04C562.292">[2]INF!#REF!</definedName>
    <definedName name="MSTR.8569D7D14AB8E0A89493D09B0B04C562.293">[2]INF!#REF!</definedName>
    <definedName name="MSTR.8569D7D14AB8E0A89493D09B0B04C562.294">[2]INF!#REF!</definedName>
    <definedName name="MSTR.8569D7D14AB8E0A89493D09B0B04C562.295">[2]INF!#REF!</definedName>
    <definedName name="MSTR.8569D7D14AB8E0A89493D09B0B04C562.296">[2]INF!#REF!</definedName>
    <definedName name="MSTR.8569D7D14AB8E0A89493D09B0B04C562.297">[2]INF!#REF!</definedName>
    <definedName name="MSTR.8569D7D14AB8E0A89493D09B0B04C562.298">[2]INF!#REF!</definedName>
    <definedName name="MSTR.8569D7D14AB8E0A89493D09B0B04C562.299">[2]INF!#REF!</definedName>
    <definedName name="MSTR.8569D7D14AB8E0A89493D09B0B04C562.3">[2]INF!#REF!</definedName>
    <definedName name="MSTR.8569D7D14AB8E0A89493D09B0B04C562.30">[2]INF!#REF!</definedName>
    <definedName name="MSTR.8569D7D14AB8E0A89493D09B0B04C562.300">[2]INF!#REF!</definedName>
    <definedName name="MSTR.8569D7D14AB8E0A89493D09B0B04C562.301">[2]INF!#REF!</definedName>
    <definedName name="MSTR.8569D7D14AB8E0A89493D09B0B04C562.302">[2]INF!#REF!</definedName>
    <definedName name="MSTR.8569D7D14AB8E0A89493D09B0B04C562.303">[2]INF!#REF!</definedName>
    <definedName name="MSTR.8569D7D14AB8E0A89493D09B0B04C562.304">[2]INF!#REF!</definedName>
    <definedName name="MSTR.8569D7D14AB8E0A89493D09B0B04C562.305">[2]INF!#REF!</definedName>
    <definedName name="MSTR.8569D7D14AB8E0A89493D09B0B04C562.306">[2]INF!#REF!</definedName>
    <definedName name="MSTR.8569D7D14AB8E0A89493D09B0B04C562.307">[2]INF!#REF!</definedName>
    <definedName name="MSTR.8569D7D14AB8E0A89493D09B0B04C562.308">[2]INF!#REF!</definedName>
    <definedName name="MSTR.8569D7D14AB8E0A89493D09B0B04C562.309">[2]INF!#REF!</definedName>
    <definedName name="MSTR.8569D7D14AB8E0A89493D09B0B04C562.31">[2]INF!#REF!</definedName>
    <definedName name="MSTR.8569D7D14AB8E0A89493D09B0B04C562.310">[2]INF!#REF!</definedName>
    <definedName name="MSTR.8569D7D14AB8E0A89493D09B0B04C562.311">[2]INF!#REF!</definedName>
    <definedName name="MSTR.8569D7D14AB8E0A89493D09B0B04C562.312">[2]INF!#REF!</definedName>
    <definedName name="MSTR.8569D7D14AB8E0A89493D09B0B04C562.313">[2]INF!#REF!</definedName>
    <definedName name="MSTR.8569D7D14AB8E0A89493D09B0B04C562.314">[2]INF!#REF!</definedName>
    <definedName name="MSTR.8569D7D14AB8E0A89493D09B0B04C562.315">[2]INF!#REF!</definedName>
    <definedName name="MSTR.8569D7D14AB8E0A89493D09B0B04C562.316">[2]INF!#REF!</definedName>
    <definedName name="MSTR.8569D7D14AB8E0A89493D09B0B04C562.317">[2]INF!#REF!</definedName>
    <definedName name="MSTR.8569D7D14AB8E0A89493D09B0B04C562.318">[2]INF!#REF!</definedName>
    <definedName name="MSTR.8569D7D14AB8E0A89493D09B0B04C562.319">[2]INF!#REF!</definedName>
    <definedName name="MSTR.8569D7D14AB8E0A89493D09B0B04C562.32">[2]INF!#REF!</definedName>
    <definedName name="MSTR.8569D7D14AB8E0A89493D09B0B04C562.320">[2]INF!#REF!</definedName>
    <definedName name="MSTR.8569D7D14AB8E0A89493D09B0B04C562.321">[2]INF!#REF!</definedName>
    <definedName name="MSTR.8569D7D14AB8E0A89493D09B0B04C562.322">[2]INF!#REF!</definedName>
    <definedName name="MSTR.8569D7D14AB8E0A89493D09B0B04C562.323">[2]INF!#REF!</definedName>
    <definedName name="MSTR.8569D7D14AB8E0A89493D09B0B04C562.324">[2]INF!#REF!</definedName>
    <definedName name="MSTR.8569D7D14AB8E0A89493D09B0B04C562.325">[2]INF!#REF!</definedName>
    <definedName name="MSTR.8569D7D14AB8E0A89493D09B0B04C562.326">[2]INF!#REF!</definedName>
    <definedName name="MSTR.8569D7D14AB8E0A89493D09B0B04C562.327">[2]INF!#REF!</definedName>
    <definedName name="MSTR.8569D7D14AB8E0A89493D09B0B04C562.328">[2]INF!#REF!</definedName>
    <definedName name="MSTR.8569D7D14AB8E0A89493D09B0B04C562.329">[2]INF!#REF!</definedName>
    <definedName name="MSTR.8569D7D14AB8E0A89493D09B0B04C562.33">[2]INF!#REF!</definedName>
    <definedName name="MSTR.8569D7D14AB8E0A89493D09B0B04C562.330">[2]INF!#REF!</definedName>
    <definedName name="MSTR.8569D7D14AB8E0A89493D09B0B04C562.331">[2]INF!#REF!</definedName>
    <definedName name="MSTR.8569D7D14AB8E0A89493D09B0B04C562.332">[2]INF!#REF!</definedName>
    <definedName name="MSTR.8569D7D14AB8E0A89493D09B0B04C562.333">[2]INF!#REF!</definedName>
    <definedName name="MSTR.8569D7D14AB8E0A89493D09B0B04C562.334">[2]INF!#REF!</definedName>
    <definedName name="MSTR.8569D7D14AB8E0A89493D09B0B04C562.335">[2]INF!#REF!</definedName>
    <definedName name="MSTR.8569D7D14AB8E0A89493D09B0B04C562.336">[2]INF!#REF!</definedName>
    <definedName name="MSTR.8569D7D14AB8E0A89493D09B0B04C562.337">[2]INF!#REF!</definedName>
    <definedName name="MSTR.8569D7D14AB8E0A89493D09B0B04C562.338">[2]INF!#REF!</definedName>
    <definedName name="MSTR.8569D7D14AB8E0A89493D09B0B04C562.339">[2]INF!#REF!</definedName>
    <definedName name="MSTR.8569D7D14AB8E0A89493D09B0B04C562.34">[2]INF!#REF!</definedName>
    <definedName name="MSTR.8569D7D14AB8E0A89493D09B0B04C562.340">[2]INF!#REF!</definedName>
    <definedName name="MSTR.8569D7D14AB8E0A89493D09B0B04C562.341">[2]INF!#REF!</definedName>
    <definedName name="MSTR.8569D7D14AB8E0A89493D09B0B04C562.342">[2]INF!#REF!</definedName>
    <definedName name="MSTR.8569D7D14AB8E0A89493D09B0B04C562.343">[2]INF!#REF!</definedName>
    <definedName name="MSTR.8569D7D14AB8E0A89493D09B0B04C562.344">[2]INF!#REF!</definedName>
    <definedName name="MSTR.8569D7D14AB8E0A89493D09B0B04C562.345">[2]INF!#REF!</definedName>
    <definedName name="MSTR.8569D7D14AB8E0A89493D09B0B04C562.346">[2]INF!#REF!</definedName>
    <definedName name="MSTR.8569D7D14AB8E0A89493D09B0B04C562.347">[2]INF!#REF!</definedName>
    <definedName name="MSTR.8569D7D14AB8E0A89493D09B0B04C562.348">[2]INF!#REF!</definedName>
    <definedName name="MSTR.8569D7D14AB8E0A89493D09B0B04C562.349">[2]INF!#REF!</definedName>
    <definedName name="MSTR.8569D7D14AB8E0A89493D09B0B04C562.35">[2]INF!#REF!</definedName>
    <definedName name="MSTR.8569D7D14AB8E0A89493D09B0B04C562.350">[2]INF!#REF!</definedName>
    <definedName name="MSTR.8569D7D14AB8E0A89493D09B0B04C562.351">[2]INF!#REF!</definedName>
    <definedName name="MSTR.8569D7D14AB8E0A89493D09B0B04C562.352">[2]INF!#REF!</definedName>
    <definedName name="MSTR.8569D7D14AB8E0A89493D09B0B04C562.353">[2]INF!#REF!</definedName>
    <definedName name="MSTR.8569D7D14AB8E0A89493D09B0B04C562.354">[2]INF!#REF!</definedName>
    <definedName name="MSTR.8569D7D14AB8E0A89493D09B0B04C562.355">[2]INF!#REF!</definedName>
    <definedName name="MSTR.8569D7D14AB8E0A89493D09B0B04C562.356">[2]INF!#REF!</definedName>
    <definedName name="MSTR.8569D7D14AB8E0A89493D09B0B04C562.357">[2]INF!#REF!</definedName>
    <definedName name="MSTR.8569D7D14AB8E0A89493D09B0B04C562.358">[2]INF!#REF!</definedName>
    <definedName name="MSTR.8569D7D14AB8E0A89493D09B0B04C562.359">[2]INF!#REF!</definedName>
    <definedName name="MSTR.8569D7D14AB8E0A89493D09B0B04C562.36">[2]INF!#REF!</definedName>
    <definedName name="MSTR.8569D7D14AB8E0A89493D09B0B04C562.360">[2]INF!#REF!</definedName>
    <definedName name="MSTR.8569D7D14AB8E0A89493D09B0B04C562.361">[2]INF!#REF!</definedName>
    <definedName name="MSTR.8569D7D14AB8E0A89493D09B0B04C562.362">[2]INF!#REF!</definedName>
    <definedName name="MSTR.8569D7D14AB8E0A89493D09B0B04C562.363">[2]INF!#REF!</definedName>
    <definedName name="MSTR.8569D7D14AB8E0A89493D09B0B04C562.364">[2]INF!#REF!</definedName>
    <definedName name="MSTR.8569D7D14AB8E0A89493D09B0B04C562.365">[2]INF!#REF!</definedName>
    <definedName name="MSTR.8569D7D14AB8E0A89493D09B0B04C562.366">[2]INF!#REF!</definedName>
    <definedName name="MSTR.8569D7D14AB8E0A89493D09B0B04C562.367">[2]INF!#REF!</definedName>
    <definedName name="MSTR.8569D7D14AB8E0A89493D09B0B04C562.368">[2]INF!#REF!</definedName>
    <definedName name="MSTR.8569D7D14AB8E0A89493D09B0B04C562.369">[2]INF!#REF!</definedName>
    <definedName name="MSTR.8569D7D14AB8E0A89493D09B0B04C562.37">[2]INF!#REF!</definedName>
    <definedName name="MSTR.8569D7D14AB8E0A89493D09B0B04C562.370">[2]INF!#REF!</definedName>
    <definedName name="MSTR.8569D7D14AB8E0A89493D09B0B04C562.371">[2]INF!#REF!</definedName>
    <definedName name="MSTR.8569D7D14AB8E0A89493D09B0B04C562.372">[2]INF!#REF!</definedName>
    <definedName name="MSTR.8569D7D14AB8E0A89493D09B0B04C562.373">[2]INF!#REF!</definedName>
    <definedName name="MSTR.8569D7D14AB8E0A89493D09B0B04C562.374">[2]INF!#REF!</definedName>
    <definedName name="MSTR.8569D7D14AB8E0A89493D09B0B04C562.375">[2]INF!#REF!</definedName>
    <definedName name="MSTR.8569D7D14AB8E0A89493D09B0B04C562.376">[2]INF!#REF!</definedName>
    <definedName name="MSTR.8569D7D14AB8E0A89493D09B0B04C562.377">[2]INF!#REF!</definedName>
    <definedName name="MSTR.8569D7D14AB8E0A89493D09B0B04C562.378">[2]INF!#REF!</definedName>
    <definedName name="MSTR.8569D7D14AB8E0A89493D09B0B04C562.379">[2]INF!#REF!</definedName>
    <definedName name="MSTR.8569D7D14AB8E0A89493D09B0B04C562.38">[2]INF!#REF!</definedName>
    <definedName name="MSTR.8569D7D14AB8E0A89493D09B0B04C562.380">[2]INF!#REF!</definedName>
    <definedName name="MSTR.8569D7D14AB8E0A89493D09B0B04C562.381">[2]INF!#REF!</definedName>
    <definedName name="MSTR.8569D7D14AB8E0A89493D09B0B04C562.382">[2]INF!#REF!</definedName>
    <definedName name="MSTR.8569D7D14AB8E0A89493D09B0B04C562.383">[2]INF!#REF!</definedName>
    <definedName name="MSTR.8569D7D14AB8E0A89493D09B0B04C562.384">[2]INF!#REF!</definedName>
    <definedName name="MSTR.8569D7D14AB8E0A89493D09B0B04C562.385">[2]INF!#REF!</definedName>
    <definedName name="MSTR.8569D7D14AB8E0A89493D09B0B04C562.386">[2]INF!#REF!</definedName>
    <definedName name="MSTR.8569D7D14AB8E0A89493D09B0B04C562.387">[2]INF!#REF!</definedName>
    <definedName name="MSTR.8569D7D14AB8E0A89493D09B0B04C562.388">[2]INF!#REF!</definedName>
    <definedName name="MSTR.8569D7D14AB8E0A89493D09B0B04C562.389">[2]INF!#REF!</definedName>
    <definedName name="MSTR.8569D7D14AB8E0A89493D09B0B04C562.39">[2]INF!#REF!</definedName>
    <definedName name="MSTR.8569D7D14AB8E0A89493D09B0B04C562.390">[2]INF!#REF!</definedName>
    <definedName name="MSTR.8569D7D14AB8E0A89493D09B0B04C562.391">[2]INF!#REF!</definedName>
    <definedName name="MSTR.8569D7D14AB8E0A89493D09B0B04C562.392">[2]INF!#REF!</definedName>
    <definedName name="MSTR.8569D7D14AB8E0A89493D09B0B04C562.393">[2]INF!#REF!</definedName>
    <definedName name="MSTR.8569D7D14AB8E0A89493D09B0B04C562.4">[2]INF!#REF!</definedName>
    <definedName name="MSTR.8569D7D14AB8E0A89493D09B0B04C562.40">[2]INF!#REF!</definedName>
    <definedName name="MSTR.8569D7D14AB8E0A89493D09B0B04C562.41">[2]INF!#REF!</definedName>
    <definedName name="MSTR.8569D7D14AB8E0A89493D09B0B04C562.42">[2]INF!#REF!</definedName>
    <definedName name="MSTR.8569D7D14AB8E0A89493D09B0B04C562.43">[2]INF!#REF!</definedName>
    <definedName name="MSTR.8569D7D14AB8E0A89493D09B0B04C562.44">[2]INF!#REF!</definedName>
    <definedName name="MSTR.8569D7D14AB8E0A89493D09B0B04C562.45">[2]INF!#REF!</definedName>
    <definedName name="MSTR.8569D7D14AB8E0A89493D09B0B04C562.46">[2]INF!#REF!</definedName>
    <definedName name="MSTR.8569D7D14AB8E0A89493D09B0B04C562.47">[2]INF!#REF!</definedName>
    <definedName name="MSTR.8569D7D14AB8E0A89493D09B0B04C562.48">[2]INF!#REF!</definedName>
    <definedName name="MSTR.8569D7D14AB8E0A89493D09B0B04C562.49">[2]INF!#REF!</definedName>
    <definedName name="MSTR.8569D7D14AB8E0A89493D09B0B04C562.5">[2]INF!#REF!</definedName>
    <definedName name="MSTR.8569D7D14AB8E0A89493D09B0B04C562.50">[2]INF!#REF!</definedName>
    <definedName name="MSTR.8569D7D14AB8E0A89493D09B0B04C562.51">[2]INF!#REF!</definedName>
    <definedName name="MSTR.8569D7D14AB8E0A89493D09B0B04C562.52">[2]INF!#REF!</definedName>
    <definedName name="MSTR.8569D7D14AB8E0A89493D09B0B04C562.53">[2]INF!#REF!</definedName>
    <definedName name="MSTR.8569D7D14AB8E0A89493D09B0B04C562.54">[2]INF!#REF!</definedName>
    <definedName name="MSTR.8569D7D14AB8E0A89493D09B0B04C562.55">[2]INF!#REF!</definedName>
    <definedName name="MSTR.8569D7D14AB8E0A89493D09B0B04C562.56">[2]INF!#REF!</definedName>
    <definedName name="MSTR.8569D7D14AB8E0A89493D09B0B04C562.57">[2]INF!#REF!</definedName>
    <definedName name="MSTR.8569D7D14AB8E0A89493D09B0B04C562.58">[2]INF!#REF!</definedName>
    <definedName name="MSTR.8569D7D14AB8E0A89493D09B0B04C562.59">[2]INF!#REF!</definedName>
    <definedName name="MSTR.8569D7D14AB8E0A89493D09B0B04C562.6">[2]INF!#REF!</definedName>
    <definedName name="MSTR.8569D7D14AB8E0A89493D09B0B04C562.60">[2]INF!#REF!</definedName>
    <definedName name="MSTR.8569D7D14AB8E0A89493D09B0B04C562.61">[2]INF!#REF!</definedName>
    <definedName name="MSTR.8569D7D14AB8E0A89493D09B0B04C562.62">[2]INF!#REF!</definedName>
    <definedName name="MSTR.8569D7D14AB8E0A89493D09B0B04C562.63">[2]INF!#REF!</definedName>
    <definedName name="MSTR.8569D7D14AB8E0A89493D09B0B04C562.64">[2]INF!#REF!</definedName>
    <definedName name="MSTR.8569D7D14AB8E0A89493D09B0B04C562.65">[2]INF!#REF!</definedName>
    <definedName name="MSTR.8569D7D14AB8E0A89493D09B0B04C562.66">[2]INF!#REF!</definedName>
    <definedName name="MSTR.8569D7D14AB8E0A89493D09B0B04C562.67">[2]INF!#REF!</definedName>
    <definedName name="MSTR.8569D7D14AB8E0A89493D09B0B04C562.68">[2]INF!#REF!</definedName>
    <definedName name="MSTR.8569D7D14AB8E0A89493D09B0B04C562.69">[2]INF!#REF!</definedName>
    <definedName name="MSTR.8569D7D14AB8E0A89493D09B0B04C562.7">[2]INF!#REF!</definedName>
    <definedName name="MSTR.8569D7D14AB8E0A89493D09B0B04C562.70">[2]INF!#REF!</definedName>
    <definedName name="MSTR.8569D7D14AB8E0A89493D09B0B04C562.71">[2]INF!#REF!</definedName>
    <definedName name="MSTR.8569D7D14AB8E0A89493D09B0B04C562.72">[2]INF!#REF!</definedName>
    <definedName name="MSTR.8569D7D14AB8E0A89493D09B0B04C562.73">[2]INF!#REF!</definedName>
    <definedName name="MSTR.8569D7D14AB8E0A89493D09B0B04C562.74">[2]INF!#REF!</definedName>
    <definedName name="MSTR.8569D7D14AB8E0A89493D09B0B04C562.75">[2]INF!#REF!</definedName>
    <definedName name="MSTR.8569D7D14AB8E0A89493D09B0B04C562.76">[2]INF!#REF!</definedName>
    <definedName name="MSTR.8569D7D14AB8E0A89493D09B0B04C562.77">[2]INF!#REF!</definedName>
    <definedName name="MSTR.8569D7D14AB8E0A89493D09B0B04C562.78">[2]INF!#REF!</definedName>
    <definedName name="MSTR.8569D7D14AB8E0A89493D09B0B04C562.79">[2]INF!#REF!</definedName>
    <definedName name="MSTR.8569D7D14AB8E0A89493D09B0B04C562.8">[2]INF!#REF!</definedName>
    <definedName name="MSTR.8569D7D14AB8E0A89493D09B0B04C562.80">[2]INF!#REF!</definedName>
    <definedName name="MSTR.8569D7D14AB8E0A89493D09B0B04C562.81">[2]INF!#REF!</definedName>
    <definedName name="MSTR.8569D7D14AB8E0A89493D09B0B04C562.82">[2]INF!#REF!</definedName>
    <definedName name="MSTR.8569D7D14AB8E0A89493D09B0B04C562.83">[2]INF!#REF!</definedName>
    <definedName name="MSTR.8569D7D14AB8E0A89493D09B0B04C562.84">[2]INF!#REF!</definedName>
    <definedName name="MSTR.8569D7D14AB8E0A89493D09B0B04C562.85">[2]INF!#REF!</definedName>
    <definedName name="MSTR.8569D7D14AB8E0A89493D09B0B04C562.86">[2]INF!#REF!</definedName>
    <definedName name="MSTR.8569D7D14AB8E0A89493D09B0B04C562.87">[2]INF!#REF!</definedName>
    <definedName name="MSTR.8569D7D14AB8E0A89493D09B0B04C562.88">[2]INF!#REF!</definedName>
    <definedName name="MSTR.8569D7D14AB8E0A89493D09B0B04C562.89">[2]INF!#REF!</definedName>
    <definedName name="MSTR.8569D7D14AB8E0A89493D09B0B04C562.9">[2]INF!#REF!</definedName>
    <definedName name="MSTR.8569D7D14AB8E0A89493D09B0B04C562.90">[2]INF!#REF!</definedName>
    <definedName name="MSTR.8569D7D14AB8E0A89493D09B0B04C562.91">[2]INF!#REF!</definedName>
    <definedName name="MSTR.8569D7D14AB8E0A89493D09B0B04C562.92">[2]INF!#REF!</definedName>
    <definedName name="MSTR.8569D7D14AB8E0A89493D09B0B04C562.93">[2]INF!#REF!</definedName>
    <definedName name="MSTR.8569D7D14AB8E0A89493D09B0B04C562.94">[2]INF!#REF!</definedName>
    <definedName name="MSTR.8569D7D14AB8E0A89493D09B0B04C562.95">[2]INF!#REF!</definedName>
    <definedName name="MSTR.8569D7D14AB8E0A89493D09B0B04C562.96">[2]INF!#REF!</definedName>
    <definedName name="MSTR.8569D7D14AB8E0A89493D09B0B04C562.97">[2]INF!#REF!</definedName>
    <definedName name="MSTR.8569D7D14AB8E0A89493D09B0B04C562.98">[2]INF!#REF!</definedName>
    <definedName name="MSTR.8569D7D14AB8E0A89493D09B0B04C562.99">[2]INF!#REF!</definedName>
    <definedName name="MSTR.85C6229C45F6074B7127208E69A9F05A">[2]INF!#REF!</definedName>
    <definedName name="MSTR.85C6229C45F6074B7127208E69A9F05A.1">[2]INF!#REF!</definedName>
    <definedName name="MSTR.85C6229C45F6074B7127208E69A9F05A.2">[2]INF!#REF!</definedName>
    <definedName name="MSTR.85C6229C45F6074B7127208E69A9F05A.3">[2]INF!#REF!</definedName>
    <definedName name="MSTR.85C6229C45F6074B7127208E69A9F05A.4">[2]INF!#REF!</definedName>
    <definedName name="MSTR.8A38786811E602457F460080EFD5FDC9">[2]INF!#REF!</definedName>
    <definedName name="MSTR.8A38786811E602457F460080EFD5FDC9.1">[2]INF!#REF!</definedName>
    <definedName name="MSTR.8A38786811E602457F460080EFD5FDC9.10">[2]INF!#REF!</definedName>
    <definedName name="MSTR.8A38786811E602457F460080EFD5FDC9.11">[2]INF!#REF!</definedName>
    <definedName name="MSTR.8A38786811E602457F460080EFD5FDC9.12">[2]INF!#REF!</definedName>
    <definedName name="MSTR.8A38786811E602457F460080EFD5FDC9.13">[2]INF!#REF!</definedName>
    <definedName name="MSTR.8A38786811E602457F460080EFD5FDC9.14">[2]INF!#REF!</definedName>
    <definedName name="MSTR.8A38786811E602457F460080EFD5FDC9.15">[2]INF!#REF!</definedName>
    <definedName name="MSTR.8A38786811E602457F460080EFD5FDC9.2">[2]INF!#REF!</definedName>
    <definedName name="MSTR.8A38786811E602457F460080EFD5FDC9.3">[2]INF!#REF!</definedName>
    <definedName name="MSTR.8A38786811E602457F460080EFD5FDC9.4">[2]INF!#REF!</definedName>
    <definedName name="MSTR.8A38786811E602457F460080EFD5FDC9.5">[2]INF!#REF!</definedName>
    <definedName name="MSTR.8A38786811E602457F460080EFD5FDC9.6">[2]INF!#REF!</definedName>
    <definedName name="MSTR.8A38786811E602457F460080EFD5FDC9.7">[2]INF!#REF!</definedName>
    <definedName name="MSTR.8A38786811E602457F460080EFD5FDC9.8">[2]INF!#REF!</definedName>
    <definedName name="MSTR.8A38786811E602457F460080EFD5FDC9.9">[2]INF!#REF!</definedName>
    <definedName name="MSTR.9C67AED411E6DE2F1D4C0080EF15F279">[2]INF!#REF!</definedName>
    <definedName name="MSTR.9C67AED411E6DE2F1D4C0080EF15F279.1">[2]INF!#REF!</definedName>
    <definedName name="MSTR.9C67AED411E6DE2F1D4C0080EF15F279.10">[2]INF!#REF!</definedName>
    <definedName name="MSTR.9C67AED411E6DE2F1D4C0080EF15F279.11">[2]INF!#REF!</definedName>
    <definedName name="MSTR.9C67AED411E6DE2F1D4C0080EF15F279.12">[2]INF!#REF!</definedName>
    <definedName name="MSTR.9C67AED411E6DE2F1D4C0080EF15F279.13">[2]INF!#REF!</definedName>
    <definedName name="MSTR.9C67AED411E6DE2F1D4C0080EF15F279.14">[2]INF!#REF!</definedName>
    <definedName name="MSTR.9C67AED411E6DE2F1D4C0080EF15F279.15">[2]INF!#REF!</definedName>
    <definedName name="MSTR.9C67AED411E6DE2F1D4C0080EF15F279.16">[2]INF!#REF!</definedName>
    <definedName name="MSTR.9C67AED411E6DE2F1D4C0080EF15F279.17">[2]INF!#REF!</definedName>
    <definedName name="MSTR.9C67AED411E6DE2F1D4C0080EF15F279.18">[2]INF!#REF!</definedName>
    <definedName name="MSTR.9C67AED411E6DE2F1D4C0080EF15F279.19">[2]INF!#REF!</definedName>
    <definedName name="MSTR.9C67AED411E6DE2F1D4C0080EF15F279.2">[2]INF!#REF!</definedName>
    <definedName name="MSTR.9C67AED411E6DE2F1D4C0080EF15F279.20">[2]INF!#REF!</definedName>
    <definedName name="MSTR.9C67AED411E6DE2F1D4C0080EF15F279.21">[2]INF!#REF!</definedName>
    <definedName name="MSTR.9C67AED411E6DE2F1D4C0080EF15F279.22">[2]INF!#REF!</definedName>
    <definedName name="MSTR.9C67AED411E6DE2F1D4C0080EF15F279.23">[2]INF!#REF!</definedName>
    <definedName name="MSTR.9C67AED411E6DE2F1D4C0080EF15F279.24">[2]INF!#REF!</definedName>
    <definedName name="MSTR.9C67AED411E6DE2F1D4C0080EF15F279.25">[2]INF!#REF!</definedName>
    <definedName name="MSTR.9C67AED411E6DE2F1D4C0080EF15F279.26">[2]INF!#REF!</definedName>
    <definedName name="MSTR.9C67AED411E6DE2F1D4C0080EF15F279.3">[2]INF!#REF!</definedName>
    <definedName name="MSTR.9C67AED411E6DE2F1D4C0080EF15F279.4">[2]INF!#REF!</definedName>
    <definedName name="MSTR.9C67AED411E6DE2F1D4C0080EF15F279.5">[2]INF!#REF!</definedName>
    <definedName name="MSTR.9C67AED411E6DE2F1D4C0080EF15F279.6">[2]INF!#REF!</definedName>
    <definedName name="MSTR.9C67AED411E6DE2F1D4C0080EF15F279.7">[2]INF!#REF!</definedName>
    <definedName name="MSTR.9C67AED411E6DE2F1D4C0080EF15F279.8">[2]INF!#REF!</definedName>
    <definedName name="MSTR.9C67AED411E6DE2F1D4C0080EF15F279.9">[2]INF!#REF!</definedName>
    <definedName name="MSTR.A206718C11E53FEC00000080EF6543B0">#REF!</definedName>
    <definedName name="MSTR.A206718C11E53FEC00000080EF6543B0.1">#REF!</definedName>
    <definedName name="MSTR.A206718C11E53FEC00000080EF6543B0.10">#REF!</definedName>
    <definedName name="MSTR.A206718C11E53FEC00000080EF6543B0.11">#REF!</definedName>
    <definedName name="MSTR.A206718C11E53FEC00000080EF6543B0.12">#REF!</definedName>
    <definedName name="MSTR.A206718C11E53FEC00000080EF6543B0.13">#REF!</definedName>
    <definedName name="MSTR.A206718C11E53FEC00000080EF6543B0.14">#REF!</definedName>
    <definedName name="MSTR.A206718C11E53FEC00000080EF6543B0.15">#REF!</definedName>
    <definedName name="MSTR.A206718C11E53FEC00000080EF6543B0.16">#REF!</definedName>
    <definedName name="MSTR.A206718C11E53FEC00000080EF6543B0.17">#REF!</definedName>
    <definedName name="MSTR.A206718C11E53FEC00000080EF6543B0.18">#REF!</definedName>
    <definedName name="MSTR.A206718C11E53FEC00000080EF6543B0.19">#REF!</definedName>
    <definedName name="MSTR.A206718C11E53FEC00000080EF6543B0.2">#REF!</definedName>
    <definedName name="MSTR.A206718C11E53FEC00000080EF6543B0.20">#REF!</definedName>
    <definedName name="MSTR.A206718C11E53FEC00000080EF6543B0.21">#REF!</definedName>
    <definedName name="MSTR.A206718C11E53FEC00000080EF6543B0.22">#REF!</definedName>
    <definedName name="MSTR.A206718C11E53FEC00000080EF6543B0.23">#REF!</definedName>
    <definedName name="MSTR.A206718C11E53FEC00000080EF6543B0.24">#REF!</definedName>
    <definedName name="MSTR.A206718C11E53FEC00000080EF6543B0.25">#REF!</definedName>
    <definedName name="MSTR.A206718C11E53FEC00000080EF6543B0.26">#REF!</definedName>
    <definedName name="MSTR.A206718C11E53FEC00000080EF6543B0.27">#REF!</definedName>
    <definedName name="MSTR.A206718C11E53FEC00000080EF6543B0.28">#REF!</definedName>
    <definedName name="MSTR.A206718C11E53FEC00000080EF6543B0.29">#REF!</definedName>
    <definedName name="MSTR.A206718C11E53FEC00000080EF6543B0.3">#REF!</definedName>
    <definedName name="MSTR.A206718C11E53FEC00000080EF6543B0.30">#REF!</definedName>
    <definedName name="MSTR.A206718C11E53FEC00000080EF6543B0.31">[2]INF!#REF!</definedName>
    <definedName name="MSTR.A206718C11E53FEC00000080EF6543B0.32">[2]INF!#REF!</definedName>
    <definedName name="MSTR.A206718C11E53FEC00000080EF6543B0.33">[2]INF!#REF!</definedName>
    <definedName name="MSTR.A206718C11E53FEC00000080EF6543B0.34">[2]INF!#REF!</definedName>
    <definedName name="MSTR.A206718C11E53FEC00000080EF6543B0.35">[2]INF!#REF!</definedName>
    <definedName name="MSTR.A206718C11E53FEC00000080EF6543B0.36">[2]INF!#REF!</definedName>
    <definedName name="MSTR.A206718C11E53FEC00000080EF6543B0.37">[2]INF!#REF!</definedName>
    <definedName name="MSTR.A206718C11E53FEC00000080EF6543B0.38">[2]INF!#REF!</definedName>
    <definedName name="MSTR.A206718C11E53FEC00000080EF6543B0.39">[2]INF!#REF!</definedName>
    <definedName name="MSTR.A206718C11E53FEC00000080EF6543B0.4">#REF!</definedName>
    <definedName name="MSTR.A206718C11E53FEC00000080EF6543B0.40">[2]INF!#REF!</definedName>
    <definedName name="MSTR.A206718C11E53FEC00000080EF6543B0.41">[2]INF!#REF!</definedName>
    <definedName name="MSTR.A206718C11E53FEC00000080EF6543B0.42">[2]INF!#REF!</definedName>
    <definedName name="MSTR.A206718C11E53FEC00000080EF6543B0.43">[2]INF!#REF!</definedName>
    <definedName name="MSTR.A206718C11E53FEC00000080EF6543B0.44">[2]INF!#REF!</definedName>
    <definedName name="MSTR.A206718C11E53FEC00000080EF6543B0.45">[2]INF!#REF!</definedName>
    <definedName name="MSTR.A206718C11E53FEC00000080EF6543B0.46">[2]INF!#REF!</definedName>
    <definedName name="MSTR.A206718C11E53FEC00000080EF6543B0.47">[2]INF!#REF!</definedName>
    <definedName name="MSTR.A206718C11E53FEC00000080EF6543B0.48">[2]INF!#REF!</definedName>
    <definedName name="MSTR.A206718C11E53FEC00000080EF6543B0.49">[2]INF!#REF!</definedName>
    <definedName name="MSTR.A206718C11E53FEC00000080EF6543B0.5">#REF!</definedName>
    <definedName name="MSTR.A206718C11E53FEC00000080EF6543B0.50">[2]INF!#REF!</definedName>
    <definedName name="MSTR.A206718C11E53FEC00000080EF6543B0.51">[2]INF!#REF!</definedName>
    <definedName name="MSTR.A206718C11E53FEC00000080EF6543B0.52">[2]INF!#REF!</definedName>
    <definedName name="MSTR.A206718C11E53FEC00000080EF6543B0.53">[2]INF!#REF!</definedName>
    <definedName name="MSTR.A206718C11E53FEC00000080EF6543B0.54">[2]INF!#REF!</definedName>
    <definedName name="MSTR.A206718C11E53FEC00000080EF6543B0.55">[2]INF!#REF!</definedName>
    <definedName name="MSTR.A206718C11E53FEC00000080EF6543B0.56">[2]INF!#REF!</definedName>
    <definedName name="MSTR.A206718C11E53FEC00000080EF6543B0.57">[2]INF!#REF!</definedName>
    <definedName name="MSTR.A206718C11E53FEC00000080EF6543B0.58">[2]INF!#REF!</definedName>
    <definedName name="MSTR.A206718C11E53FEC00000080EF6543B0.59">[2]INF!#REF!</definedName>
    <definedName name="MSTR.A206718C11E53FEC00000080EF6543B0.6">#REF!</definedName>
    <definedName name="MSTR.A206718C11E53FEC00000080EF6543B0.60">[2]INF!#REF!</definedName>
    <definedName name="MSTR.A206718C11E53FEC00000080EF6543B0.61">[2]INF!#REF!</definedName>
    <definedName name="MSTR.A206718C11E53FEC00000080EF6543B0.62">[2]INF!#REF!</definedName>
    <definedName name="MSTR.A206718C11E53FEC00000080EF6543B0.63">[2]INF!#REF!</definedName>
    <definedName name="MSTR.A206718C11E53FEC00000080EF6543B0.64">[2]INF!#REF!</definedName>
    <definedName name="MSTR.A206718C11E53FEC00000080EF6543B0.65">[2]INF!#REF!</definedName>
    <definedName name="MSTR.A206718C11E53FEC00000080EF6543B0.66">[2]INF!#REF!</definedName>
    <definedName name="MSTR.A206718C11E53FEC00000080EF6543B0.67">[2]INF!#REF!</definedName>
    <definedName name="MSTR.A206718C11E53FEC00000080EF6543B0.68">[2]INF!#REF!</definedName>
    <definedName name="MSTR.A206718C11E53FEC00000080EF6543B0.69">[2]INF!#REF!</definedName>
    <definedName name="MSTR.A206718C11E53FEC00000080EF6543B0.7">#REF!</definedName>
    <definedName name="MSTR.A206718C11E53FEC00000080EF6543B0.70">[2]INF!#REF!</definedName>
    <definedName name="MSTR.A206718C11E53FEC00000080EF6543B0.71">[2]INF!#REF!</definedName>
    <definedName name="MSTR.A206718C11E53FEC00000080EF6543B0.72">[2]INF!#REF!</definedName>
    <definedName name="MSTR.A206718C11E53FEC00000080EF6543B0.73">[2]INF!#REF!</definedName>
    <definedName name="MSTR.A206718C11E53FEC00000080EF6543B0.74">[2]INF!#REF!</definedName>
    <definedName name="MSTR.A206718C11E53FEC00000080EF6543B0.75">[2]INF!#REF!</definedName>
    <definedName name="MSTR.A206718C11E53FEC00000080EF6543B0.76">[2]INF!#REF!</definedName>
    <definedName name="MSTR.A206718C11E53FEC00000080EF6543B0.77">[2]INF!#REF!</definedName>
    <definedName name="MSTR.A206718C11E53FEC00000080EF6543B0.8">#REF!</definedName>
    <definedName name="MSTR.A206718C11E53FEC00000080EF6543B0.9">#REF!</definedName>
    <definedName name="MSTR.A34226D7460501864B3FABA8B44A8468">[2]INF!#REF!</definedName>
    <definedName name="MSTR.A34226D7460501864B3FABA8B44A8468.1">[2]INF!#REF!</definedName>
    <definedName name="MSTR.A34226D7460501864B3FABA8B44A8468.10">[2]INF!#REF!</definedName>
    <definedName name="MSTR.A34226D7460501864B3FABA8B44A8468.11">[2]INF!#REF!</definedName>
    <definedName name="MSTR.A34226D7460501864B3FABA8B44A8468.12">[2]INF!#REF!</definedName>
    <definedName name="MSTR.A34226D7460501864B3FABA8B44A8468.13">[2]INF!#REF!</definedName>
    <definedName name="MSTR.A34226D7460501864B3FABA8B44A8468.14">[2]INF!#REF!</definedName>
    <definedName name="MSTR.A34226D7460501864B3FABA8B44A8468.15">[2]INF!#REF!</definedName>
    <definedName name="MSTR.A34226D7460501864B3FABA8B44A8468.16">[2]INF!#REF!</definedName>
    <definedName name="MSTR.A34226D7460501864B3FABA8B44A8468.17">[2]INF!#REF!</definedName>
    <definedName name="MSTR.A34226D7460501864B3FABA8B44A8468.18">[2]INF!#REF!</definedName>
    <definedName name="MSTR.A34226D7460501864B3FABA8B44A8468.19">[2]INF!#REF!</definedName>
    <definedName name="MSTR.A34226D7460501864B3FABA8B44A8468.2">[2]INF!#REF!</definedName>
    <definedName name="MSTR.A34226D7460501864B3FABA8B44A8468.20">[2]INF!#REF!</definedName>
    <definedName name="MSTR.A34226D7460501864B3FABA8B44A8468.21">[2]INF!#REF!</definedName>
    <definedName name="MSTR.A34226D7460501864B3FABA8B44A8468.22">[2]INF!#REF!</definedName>
    <definedName name="MSTR.A34226D7460501864B3FABA8B44A8468.23">[2]INF!#REF!</definedName>
    <definedName name="MSTR.A34226D7460501864B3FABA8B44A8468.24">[2]INF!#REF!</definedName>
    <definedName name="MSTR.A34226D7460501864B3FABA8B44A8468.25">[2]INF!#REF!</definedName>
    <definedName name="MSTR.A34226D7460501864B3FABA8B44A8468.26">[2]INF!#REF!</definedName>
    <definedName name="MSTR.A34226D7460501864B3FABA8B44A8468.27">[2]INF!#REF!</definedName>
    <definedName name="MSTR.A34226D7460501864B3FABA8B44A8468.28">[2]INF!#REF!</definedName>
    <definedName name="MSTR.A34226D7460501864B3FABA8B44A8468.29">[2]INF!#REF!</definedName>
    <definedName name="MSTR.A34226D7460501864B3FABA8B44A8468.3">[2]INF!#REF!</definedName>
    <definedName name="MSTR.A34226D7460501864B3FABA8B44A8468.30">[2]INF!#REF!</definedName>
    <definedName name="MSTR.A34226D7460501864B3FABA8B44A8468.31">[2]INF!#REF!</definedName>
    <definedName name="MSTR.A34226D7460501864B3FABA8B44A8468.32">[2]INF!#REF!</definedName>
    <definedName name="MSTR.A34226D7460501864B3FABA8B44A8468.33">[2]INF!#REF!</definedName>
    <definedName name="MSTR.A34226D7460501864B3FABA8B44A8468.34">[2]INF!#REF!</definedName>
    <definedName name="MSTR.A34226D7460501864B3FABA8B44A8468.35">[2]INF!#REF!</definedName>
    <definedName name="MSTR.A34226D7460501864B3FABA8B44A8468.36">[2]INF!#REF!</definedName>
    <definedName name="MSTR.A34226D7460501864B3FABA8B44A8468.37">[2]INF!#REF!</definedName>
    <definedName name="MSTR.A34226D7460501864B3FABA8B44A8468.38">[2]INF!#REF!</definedName>
    <definedName name="MSTR.A34226D7460501864B3FABA8B44A8468.39">[2]INF!#REF!</definedName>
    <definedName name="MSTR.A34226D7460501864B3FABA8B44A8468.4">[2]INF!#REF!</definedName>
    <definedName name="MSTR.A34226D7460501864B3FABA8B44A8468.40">[2]INF!#REF!</definedName>
    <definedName name="MSTR.A34226D7460501864B3FABA8B44A8468.41">[2]INF!#REF!</definedName>
    <definedName name="MSTR.A34226D7460501864B3FABA8B44A8468.42">[2]INF!#REF!</definedName>
    <definedName name="MSTR.A34226D7460501864B3FABA8B44A8468.43">[2]INF!#REF!</definedName>
    <definedName name="MSTR.A34226D7460501864B3FABA8B44A8468.44">[2]INF!#REF!</definedName>
    <definedName name="MSTR.A34226D7460501864B3FABA8B44A8468.45">[2]INF!#REF!</definedName>
    <definedName name="MSTR.A34226D7460501864B3FABA8B44A8468.46">[2]INF!#REF!</definedName>
    <definedName name="MSTR.A34226D7460501864B3FABA8B44A8468.47">[2]INF!#REF!</definedName>
    <definedName name="MSTR.A34226D7460501864B3FABA8B44A8468.48">[2]INF!#REF!</definedName>
    <definedName name="MSTR.A34226D7460501864B3FABA8B44A8468.49">[2]INF!#REF!</definedName>
    <definedName name="MSTR.A34226D7460501864B3FABA8B44A8468.5">[2]INF!#REF!</definedName>
    <definedName name="MSTR.A34226D7460501864B3FABA8B44A8468.50">[2]INF!#REF!</definedName>
    <definedName name="MSTR.A34226D7460501864B3FABA8B44A8468.6">[2]INF!#REF!</definedName>
    <definedName name="MSTR.A34226D7460501864B3FABA8B44A8468.7">[2]INF!#REF!</definedName>
    <definedName name="MSTR.A34226D7460501864B3FABA8B44A8468.8">[2]INF!#REF!</definedName>
    <definedName name="MSTR.A34226D7460501864B3FABA8B44A8468.9">[2]INF!#REF!</definedName>
    <definedName name="MSTR.A6438B0611E712CF57180080EF954349">[2]INF!#REF!</definedName>
    <definedName name="MSTR.A6438B0611E712CF57180080EF954349.1">[2]INF!#REF!</definedName>
    <definedName name="MSTR.A6438B0611E712CF57180080EF954349.10">[2]INF!#REF!</definedName>
    <definedName name="MSTR.A6438B0611E712CF57180080EF954349.11">[2]INF!#REF!</definedName>
    <definedName name="MSTR.A6438B0611E712CF57180080EF954349.12">[2]INF!#REF!</definedName>
    <definedName name="MSTR.A6438B0611E712CF57180080EF954349.13">[2]INF!#REF!</definedName>
    <definedName name="MSTR.A6438B0611E712CF57180080EF954349.14">[2]INF!#REF!</definedName>
    <definedName name="MSTR.A6438B0611E712CF57180080EF954349.15">[2]INF!#REF!</definedName>
    <definedName name="MSTR.A6438B0611E712CF57180080EF954349.16">[2]INF!#REF!</definedName>
    <definedName name="MSTR.A6438B0611E712CF57180080EF954349.17">[2]INF!#REF!</definedName>
    <definedName name="MSTR.A6438B0611E712CF57180080EF954349.18">[2]INF!#REF!</definedName>
    <definedName name="MSTR.A6438B0611E712CF57180080EF954349.19">[2]INF!#REF!</definedName>
    <definedName name="MSTR.A6438B0611E712CF57180080EF954349.2">[2]INF!#REF!</definedName>
    <definedName name="MSTR.A6438B0611E712CF57180080EF954349.20">[2]INF!#REF!</definedName>
    <definedName name="MSTR.A6438B0611E712CF57180080EF954349.21">[2]INF!#REF!</definedName>
    <definedName name="MSTR.A6438B0611E712CF57180080EF954349.22">[2]INF!#REF!</definedName>
    <definedName name="MSTR.A6438B0611E712CF57180080EF954349.23">[2]INF!#REF!</definedName>
    <definedName name="MSTR.A6438B0611E712CF57180080EF954349.24">[2]INF!#REF!</definedName>
    <definedName name="MSTR.A6438B0611E712CF57180080EF954349.25">[2]INF!#REF!</definedName>
    <definedName name="MSTR.A6438B0611E712CF57180080EF954349.26">[2]INF!#REF!</definedName>
    <definedName name="MSTR.A6438B0611E712CF57180080EF954349.27">[2]INF!#REF!</definedName>
    <definedName name="MSTR.A6438B0611E712CF57180080EF954349.28">[2]INF!#REF!</definedName>
    <definedName name="MSTR.A6438B0611E712CF57180080EF954349.29">[2]INF!#REF!</definedName>
    <definedName name="MSTR.A6438B0611E712CF57180080EF954349.3">[2]INF!#REF!</definedName>
    <definedName name="MSTR.A6438B0611E712CF57180080EF954349.30">[2]INF!#REF!</definedName>
    <definedName name="MSTR.A6438B0611E712CF57180080EF954349.31">[2]INF!#REF!</definedName>
    <definedName name="MSTR.A6438B0611E712CF57180080EF954349.32">[2]INF!#REF!</definedName>
    <definedName name="MSTR.A6438B0611E712CF57180080EF954349.33">[2]INF!#REF!</definedName>
    <definedName name="MSTR.A6438B0611E712CF57180080EF954349.34">[2]INF!#REF!</definedName>
    <definedName name="MSTR.A6438B0611E712CF57180080EF954349.35">[2]INF!#REF!</definedName>
    <definedName name="MSTR.A6438B0611E712CF57180080EF954349.4">[2]INF!#REF!</definedName>
    <definedName name="MSTR.A6438B0611E712CF57180080EF954349.5">[2]INF!#REF!</definedName>
    <definedName name="MSTR.A6438B0611E712CF57180080EF954349.6">[2]INF!#REF!</definedName>
    <definedName name="MSTR.A6438B0611E712CF57180080EF954349.7">[2]INF!#REF!</definedName>
    <definedName name="MSTR.A6438B0611E712CF57180080EF954349.8">[2]INF!#REF!</definedName>
    <definedName name="MSTR.A6438B0611E712CF57180080EF954349.9">[2]INF!#REF!</definedName>
    <definedName name="MSTR.Ahorro_Enlace_Baleares__Diario_Simple_">#REF!</definedName>
    <definedName name="MSTR.Asignaciones__Mensual_simple_">#REF!</definedName>
    <definedName name="MSTR.Asignaciones__Periodo_simple___Combustible">#REF!</definedName>
    <definedName name="MSTR.Asignaciones_Gestión_de_desvíos">#REF!</definedName>
    <definedName name="MSTR.Asignaciones_Restricciones_TReal">#REF!</definedName>
    <definedName name="MSTR.B49E0E4A11E53FEC00000080EFF563AF">#REF!</definedName>
    <definedName name="MSTR.B49E0E4A11E53FEC00000080EFF563AF.1">#REF!</definedName>
    <definedName name="MSTR.B49E0E4A11E53FEC00000080EFF563AF.10">#REF!</definedName>
    <definedName name="MSTR.B49E0E4A11E53FEC00000080EFF563AF.11">#REF!</definedName>
    <definedName name="MSTR.B49E0E4A11E53FEC00000080EFF563AF.12">#REF!</definedName>
    <definedName name="MSTR.B49E0E4A11E53FEC00000080EFF563AF.13">#REF!</definedName>
    <definedName name="MSTR.B49E0E4A11E53FEC00000080EFF563AF.14">#REF!</definedName>
    <definedName name="MSTR.B49E0E4A11E53FEC00000080EFF563AF.15">#REF!</definedName>
    <definedName name="MSTR.B49E0E4A11E53FEC00000080EFF563AF.16">#REF!</definedName>
    <definedName name="MSTR.B49E0E4A11E53FEC00000080EFF563AF.17">#REF!</definedName>
    <definedName name="MSTR.B49E0E4A11E53FEC00000080EFF563AF.18">#REF!</definedName>
    <definedName name="MSTR.B49E0E4A11E53FEC00000080EFF563AF.19">#REF!</definedName>
    <definedName name="MSTR.B49E0E4A11E53FEC00000080EFF563AF.2">#REF!</definedName>
    <definedName name="MSTR.B49E0E4A11E53FEC00000080EFF563AF.20">#REF!</definedName>
    <definedName name="MSTR.B49E0E4A11E53FEC00000080EFF563AF.21">[2]INF!#REF!</definedName>
    <definedName name="MSTR.B49E0E4A11E53FEC00000080EFF563AF.22">[2]INF!#REF!</definedName>
    <definedName name="MSTR.B49E0E4A11E53FEC00000080EFF563AF.23">[2]INF!#REF!</definedName>
    <definedName name="MSTR.B49E0E4A11E53FEC00000080EFF563AF.24">[2]INF!#REF!</definedName>
    <definedName name="MSTR.B49E0E4A11E53FEC00000080EFF563AF.25">[2]INF!#REF!</definedName>
    <definedName name="MSTR.B49E0E4A11E53FEC00000080EFF563AF.26">[2]INF!#REF!</definedName>
    <definedName name="MSTR.B49E0E4A11E53FEC00000080EFF563AF.27">[2]INF!#REF!</definedName>
    <definedName name="MSTR.B49E0E4A11E53FEC00000080EFF563AF.28">[2]INF!#REF!</definedName>
    <definedName name="MSTR.B49E0E4A11E53FEC00000080EFF563AF.29">[2]INF!#REF!</definedName>
    <definedName name="MSTR.B49E0E4A11E53FEC00000080EFF563AF.3">#REF!</definedName>
    <definedName name="MSTR.B49E0E4A11E53FEC00000080EFF563AF.30">[2]INF!#REF!</definedName>
    <definedName name="MSTR.B49E0E4A11E53FEC00000080EFF563AF.31">[2]INF!#REF!</definedName>
    <definedName name="MSTR.B49E0E4A11E53FEC00000080EFF563AF.32">[2]INF!#REF!</definedName>
    <definedName name="MSTR.B49E0E4A11E53FEC00000080EFF563AF.33">[2]INF!#REF!</definedName>
    <definedName name="MSTR.B49E0E4A11E53FEC00000080EFF563AF.34">[2]INF!#REF!</definedName>
    <definedName name="MSTR.B49E0E4A11E53FEC00000080EFF563AF.35">[2]INF!#REF!</definedName>
    <definedName name="MSTR.B49E0E4A11E53FEC00000080EFF563AF.36">[2]INF!#REF!</definedName>
    <definedName name="MSTR.B49E0E4A11E53FEC00000080EFF563AF.37">[2]INF!#REF!</definedName>
    <definedName name="MSTR.B49E0E4A11E53FEC00000080EFF563AF.38">[2]INF!#REF!</definedName>
    <definedName name="MSTR.B49E0E4A11E53FEC00000080EFF563AF.39">[2]INF!#REF!</definedName>
    <definedName name="MSTR.B49E0E4A11E53FEC00000080EFF563AF.4">#REF!</definedName>
    <definedName name="MSTR.B49E0E4A11E53FEC00000080EFF563AF.40">[2]INF!#REF!</definedName>
    <definedName name="MSTR.B49E0E4A11E53FEC00000080EFF563AF.41">[2]INF!#REF!</definedName>
    <definedName name="MSTR.B49E0E4A11E53FEC00000080EFF563AF.42">[2]INF!#REF!</definedName>
    <definedName name="MSTR.B49E0E4A11E53FEC00000080EFF563AF.43">[2]INF!#REF!</definedName>
    <definedName name="MSTR.B49E0E4A11E53FEC00000080EFF563AF.44">[2]INF!#REF!</definedName>
    <definedName name="MSTR.B49E0E4A11E53FEC00000080EFF563AF.45">[2]INF!#REF!</definedName>
    <definedName name="MSTR.B49E0E4A11E53FEC00000080EFF563AF.46">[2]INF!#REF!</definedName>
    <definedName name="MSTR.B49E0E4A11E53FEC00000080EFF563AF.47">[2]INF!#REF!</definedName>
    <definedName name="MSTR.B49E0E4A11E53FEC00000080EFF563AF.48">[2]INF!#REF!</definedName>
    <definedName name="MSTR.B49E0E4A11E53FEC00000080EFF563AF.49">[2]INF!#REF!</definedName>
    <definedName name="MSTR.B49E0E4A11E53FEC00000080EFF563AF.5">#REF!</definedName>
    <definedName name="MSTR.B49E0E4A11E53FEC00000080EFF563AF.50">[2]INF!#REF!</definedName>
    <definedName name="MSTR.B49E0E4A11E53FEC00000080EFF563AF.51">[2]INF!#REF!</definedName>
    <definedName name="MSTR.B49E0E4A11E53FEC00000080EFF563AF.52">[2]INF!#REF!</definedName>
    <definedName name="MSTR.B49E0E4A11E53FEC00000080EFF563AF.53">[2]INF!#REF!</definedName>
    <definedName name="MSTR.B49E0E4A11E53FEC00000080EFF563AF.54">[2]INF!#REF!</definedName>
    <definedName name="MSTR.B49E0E4A11E53FEC00000080EFF563AF.55">[2]INF!#REF!</definedName>
    <definedName name="MSTR.B49E0E4A11E53FEC00000080EFF563AF.56">[2]INF!#REF!</definedName>
    <definedName name="MSTR.B49E0E4A11E53FEC00000080EFF563AF.57">[2]INF!#REF!</definedName>
    <definedName name="MSTR.B49E0E4A11E53FEC00000080EFF563AF.58">[2]INF!#REF!</definedName>
    <definedName name="MSTR.B49E0E4A11E53FEC00000080EFF563AF.59">[2]INF!#REF!</definedName>
    <definedName name="MSTR.B49E0E4A11E53FEC00000080EFF563AF.6">#REF!</definedName>
    <definedName name="MSTR.B49E0E4A11E53FEC00000080EFF563AF.60">[2]INF!#REF!</definedName>
    <definedName name="MSTR.B49E0E4A11E53FEC00000080EFF563AF.61">[2]INF!#REF!</definedName>
    <definedName name="MSTR.B49E0E4A11E53FEC00000080EFF563AF.62">[2]INF!#REF!</definedName>
    <definedName name="MSTR.B49E0E4A11E53FEC00000080EFF563AF.63">[2]INF!#REF!</definedName>
    <definedName name="MSTR.B49E0E4A11E53FEC00000080EFF563AF.64">[2]INF!#REF!</definedName>
    <definedName name="MSTR.B49E0E4A11E53FEC00000080EFF563AF.65">[2]INF!#REF!</definedName>
    <definedName name="MSTR.B49E0E4A11E53FEC00000080EFF563AF.66">[2]INF!#REF!</definedName>
    <definedName name="MSTR.B49E0E4A11E53FEC00000080EFF563AF.67">[2]INF!#REF!</definedName>
    <definedName name="MSTR.B49E0E4A11E53FEC00000080EFF563AF.68">[2]INF!#REF!</definedName>
    <definedName name="MSTR.B49E0E4A11E53FEC00000080EFF563AF.69">[2]INF!#REF!</definedName>
    <definedName name="MSTR.B49E0E4A11E53FEC00000080EFF563AF.7">#REF!</definedName>
    <definedName name="MSTR.B49E0E4A11E53FEC00000080EFF563AF.70">[2]INF!#REF!</definedName>
    <definedName name="MSTR.B49E0E4A11E53FEC00000080EFF563AF.71">[2]INF!#REF!</definedName>
    <definedName name="MSTR.B49E0E4A11E53FEC00000080EFF563AF.72">[2]INF!#REF!</definedName>
    <definedName name="MSTR.B49E0E4A11E53FEC00000080EFF563AF.8">#REF!</definedName>
    <definedName name="MSTR.B49E0E4A11E53FEC00000080EFF563AF.9">#REF!</definedName>
    <definedName name="MSTR.BALANCE">#REF!</definedName>
    <definedName name="MSTR.BALANCE1">#REF!</definedName>
    <definedName name="MSTR.BALANCE2">#REF!</definedName>
    <definedName name="MSTR.BALANCE3">#REF!</definedName>
    <definedName name="MSTR.C083CD4611E5943644E30080EF95049C">#REF!</definedName>
    <definedName name="MSTR.C083CD4611E5943644E30080EF95049C.1">#REF!</definedName>
    <definedName name="MSTR.C083CD4611E5943644E30080EF95049C.10">#REF!</definedName>
    <definedName name="MSTR.C083CD4611E5943644E30080EF95049C.100">#REF!</definedName>
    <definedName name="MSTR.C083CD4611E5943644E30080EF95049C.101">#REF!</definedName>
    <definedName name="MSTR.C083CD4611E5943644E30080EF95049C.102">#REF!</definedName>
    <definedName name="MSTR.C083CD4611E5943644E30080EF95049C.103">#REF!</definedName>
    <definedName name="MSTR.C083CD4611E5943644E30080EF95049C.104">#REF!</definedName>
    <definedName name="MSTR.C083CD4611E5943644E30080EF95049C.105">#REF!</definedName>
    <definedName name="MSTR.C083CD4611E5943644E30080EF95049C.106">#REF!</definedName>
    <definedName name="MSTR.C083CD4611E5943644E30080EF95049C.107">#REF!</definedName>
    <definedName name="MSTR.C083CD4611E5943644E30080EF95049C.108">#REF!</definedName>
    <definedName name="MSTR.C083CD4611E5943644E30080EF95049C.109">#REF!</definedName>
    <definedName name="MSTR.C083CD4611E5943644E30080EF95049C.11">#REF!</definedName>
    <definedName name="MSTR.C083CD4611E5943644E30080EF95049C.110">#REF!</definedName>
    <definedName name="MSTR.C083CD4611E5943644E30080EF95049C.111">#REF!</definedName>
    <definedName name="MSTR.C083CD4611E5943644E30080EF95049C.112">#REF!</definedName>
    <definedName name="MSTR.C083CD4611E5943644E30080EF95049C.113">#REF!</definedName>
    <definedName name="MSTR.C083CD4611E5943644E30080EF95049C.114">#REF!</definedName>
    <definedName name="MSTR.C083CD4611E5943644E30080EF95049C.115">#REF!</definedName>
    <definedName name="MSTR.C083CD4611E5943644E30080EF95049C.116">#REF!</definedName>
    <definedName name="MSTR.C083CD4611E5943644E30080EF95049C.117">#REF!</definedName>
    <definedName name="MSTR.C083CD4611E5943644E30080EF95049C.118">#REF!</definedName>
    <definedName name="MSTR.C083CD4611E5943644E30080EF95049C.119">#REF!</definedName>
    <definedName name="MSTR.C083CD4611E5943644E30080EF95049C.12">#REF!</definedName>
    <definedName name="MSTR.C083CD4611E5943644E30080EF95049C.120">#REF!</definedName>
    <definedName name="MSTR.C083CD4611E5943644E30080EF95049C.121">#REF!</definedName>
    <definedName name="MSTR.C083CD4611E5943644E30080EF95049C.122">#REF!</definedName>
    <definedName name="MSTR.C083CD4611E5943644E30080EF95049C.123">#REF!</definedName>
    <definedName name="MSTR.C083CD4611E5943644E30080EF95049C.124">#REF!</definedName>
    <definedName name="MSTR.C083CD4611E5943644E30080EF95049C.125">#REF!</definedName>
    <definedName name="MSTR.C083CD4611E5943644E30080EF95049C.126">#REF!</definedName>
    <definedName name="MSTR.C083CD4611E5943644E30080EF95049C.127">#REF!</definedName>
    <definedName name="MSTR.C083CD4611E5943644E30080EF95049C.128">#REF!</definedName>
    <definedName name="MSTR.C083CD4611E5943644E30080EF95049C.129">#REF!</definedName>
    <definedName name="MSTR.C083CD4611E5943644E30080EF95049C.13">#REF!</definedName>
    <definedName name="MSTR.C083CD4611E5943644E30080EF95049C.130">#REF!</definedName>
    <definedName name="MSTR.C083CD4611E5943644E30080EF95049C.131">#REF!</definedName>
    <definedName name="MSTR.C083CD4611E5943644E30080EF95049C.132">#REF!</definedName>
    <definedName name="MSTR.C083CD4611E5943644E30080EF95049C.133">#REF!</definedName>
    <definedName name="MSTR.C083CD4611E5943644E30080EF95049C.134">#REF!</definedName>
    <definedName name="MSTR.C083CD4611E5943644E30080EF95049C.135">#REF!</definedName>
    <definedName name="MSTR.C083CD4611E5943644E30080EF95049C.136">#REF!</definedName>
    <definedName name="MSTR.C083CD4611E5943644E30080EF95049C.137">#REF!</definedName>
    <definedName name="MSTR.C083CD4611E5943644E30080EF95049C.138">#REF!</definedName>
    <definedName name="MSTR.C083CD4611E5943644E30080EF95049C.139">#REF!</definedName>
    <definedName name="MSTR.C083CD4611E5943644E30080EF95049C.14">#REF!</definedName>
    <definedName name="MSTR.C083CD4611E5943644E30080EF95049C.140">#REF!</definedName>
    <definedName name="MSTR.C083CD4611E5943644E30080EF95049C.141">[2]INF!#REF!</definedName>
    <definedName name="MSTR.C083CD4611E5943644E30080EF95049C.142">[2]INF!#REF!</definedName>
    <definedName name="MSTR.C083CD4611E5943644E30080EF95049C.143">[2]INF!#REF!</definedName>
    <definedName name="MSTR.C083CD4611E5943644E30080EF95049C.144">[2]INF!#REF!</definedName>
    <definedName name="MSTR.C083CD4611E5943644E30080EF95049C.145">[2]INF!#REF!</definedName>
    <definedName name="MSTR.C083CD4611E5943644E30080EF95049C.146">[2]INF!#REF!</definedName>
    <definedName name="MSTR.C083CD4611E5943644E30080EF95049C.147">[2]INF!#REF!</definedName>
    <definedName name="MSTR.C083CD4611E5943644E30080EF95049C.148">[2]INF!#REF!</definedName>
    <definedName name="MSTR.C083CD4611E5943644E30080EF95049C.149">[2]INF!#REF!</definedName>
    <definedName name="MSTR.C083CD4611E5943644E30080EF95049C.15">#REF!</definedName>
    <definedName name="MSTR.C083CD4611E5943644E30080EF95049C.150">[2]INF!#REF!</definedName>
    <definedName name="MSTR.C083CD4611E5943644E30080EF95049C.151">[2]INF!#REF!</definedName>
    <definedName name="MSTR.C083CD4611E5943644E30080EF95049C.152">[2]INF!#REF!</definedName>
    <definedName name="MSTR.C083CD4611E5943644E30080EF95049C.153">[2]INF!#REF!</definedName>
    <definedName name="MSTR.C083CD4611E5943644E30080EF95049C.154">[2]INF!#REF!</definedName>
    <definedName name="MSTR.C083CD4611E5943644E30080EF95049C.155">[2]INF!#REF!</definedName>
    <definedName name="MSTR.C083CD4611E5943644E30080EF95049C.156">[2]INF!#REF!</definedName>
    <definedName name="MSTR.C083CD4611E5943644E30080EF95049C.157">[2]INF!#REF!</definedName>
    <definedName name="MSTR.C083CD4611E5943644E30080EF95049C.158">[2]INF!#REF!</definedName>
    <definedName name="MSTR.C083CD4611E5943644E30080EF95049C.159">[2]INF!#REF!</definedName>
    <definedName name="MSTR.C083CD4611E5943644E30080EF95049C.16">#REF!</definedName>
    <definedName name="MSTR.C083CD4611E5943644E30080EF95049C.160">[2]INF!#REF!</definedName>
    <definedName name="MSTR.C083CD4611E5943644E30080EF95049C.161">[2]INF!#REF!</definedName>
    <definedName name="MSTR.C083CD4611E5943644E30080EF95049C.162">[2]INF!#REF!</definedName>
    <definedName name="MSTR.C083CD4611E5943644E30080EF95049C.163">[2]INF!#REF!</definedName>
    <definedName name="MSTR.C083CD4611E5943644E30080EF95049C.164">[2]INF!#REF!</definedName>
    <definedName name="MSTR.C083CD4611E5943644E30080EF95049C.165">[2]INF!#REF!</definedName>
    <definedName name="MSTR.C083CD4611E5943644E30080EF95049C.166">[2]INF!#REF!</definedName>
    <definedName name="MSTR.C083CD4611E5943644E30080EF95049C.167">[2]INF!#REF!</definedName>
    <definedName name="MSTR.C083CD4611E5943644E30080EF95049C.168">[2]INF!#REF!</definedName>
    <definedName name="MSTR.C083CD4611E5943644E30080EF95049C.169">[2]INF!#REF!</definedName>
    <definedName name="MSTR.C083CD4611E5943644E30080EF95049C.17">#REF!</definedName>
    <definedName name="MSTR.C083CD4611E5943644E30080EF95049C.170">[2]INF!#REF!</definedName>
    <definedName name="MSTR.C083CD4611E5943644E30080EF95049C.171">[2]INF!#REF!</definedName>
    <definedName name="MSTR.C083CD4611E5943644E30080EF95049C.172">[2]INF!#REF!</definedName>
    <definedName name="MSTR.C083CD4611E5943644E30080EF95049C.173">[2]INF!#REF!</definedName>
    <definedName name="MSTR.C083CD4611E5943644E30080EF95049C.174">[2]INF!#REF!</definedName>
    <definedName name="MSTR.C083CD4611E5943644E30080EF95049C.175">[2]INF!#REF!</definedName>
    <definedName name="MSTR.C083CD4611E5943644E30080EF95049C.176">[2]INF!#REF!</definedName>
    <definedName name="MSTR.C083CD4611E5943644E30080EF95049C.177">[2]INF!#REF!</definedName>
    <definedName name="MSTR.C083CD4611E5943644E30080EF95049C.178">[2]INF!#REF!</definedName>
    <definedName name="MSTR.C083CD4611E5943644E30080EF95049C.179">[2]INF!#REF!</definedName>
    <definedName name="MSTR.C083CD4611E5943644E30080EF95049C.18">#REF!</definedName>
    <definedName name="MSTR.C083CD4611E5943644E30080EF95049C.180">[2]INF!#REF!</definedName>
    <definedName name="MSTR.C083CD4611E5943644E30080EF95049C.181">[2]INF!#REF!</definedName>
    <definedName name="MSTR.C083CD4611E5943644E30080EF95049C.182">[2]INF!#REF!</definedName>
    <definedName name="MSTR.C083CD4611E5943644E30080EF95049C.183">[2]INF!#REF!</definedName>
    <definedName name="MSTR.C083CD4611E5943644E30080EF95049C.184">[2]INF!#REF!</definedName>
    <definedName name="MSTR.C083CD4611E5943644E30080EF95049C.185">[2]INF!#REF!</definedName>
    <definedName name="MSTR.C083CD4611E5943644E30080EF95049C.186">[2]INF!#REF!</definedName>
    <definedName name="MSTR.C083CD4611E5943644E30080EF95049C.187">[2]INF!#REF!</definedName>
    <definedName name="MSTR.C083CD4611E5943644E30080EF95049C.188">[2]INF!#REF!</definedName>
    <definedName name="MSTR.C083CD4611E5943644E30080EF95049C.189">[2]INF!#REF!</definedName>
    <definedName name="MSTR.C083CD4611E5943644E30080EF95049C.19">#REF!</definedName>
    <definedName name="MSTR.C083CD4611E5943644E30080EF95049C.190">[2]INF!#REF!</definedName>
    <definedName name="MSTR.C083CD4611E5943644E30080EF95049C.191">[2]INF!#REF!</definedName>
    <definedName name="MSTR.C083CD4611E5943644E30080EF95049C.192">[2]INF!#REF!</definedName>
    <definedName name="MSTR.C083CD4611E5943644E30080EF95049C.193">[2]INF!#REF!</definedName>
    <definedName name="MSTR.C083CD4611E5943644E30080EF95049C.194">[2]INF!#REF!</definedName>
    <definedName name="MSTR.C083CD4611E5943644E30080EF95049C.195">[2]INF!#REF!</definedName>
    <definedName name="MSTR.C083CD4611E5943644E30080EF95049C.196">[2]INF!#REF!</definedName>
    <definedName name="MSTR.C083CD4611E5943644E30080EF95049C.197">[2]INF!#REF!</definedName>
    <definedName name="MSTR.C083CD4611E5943644E30080EF95049C.198">[2]INF!#REF!</definedName>
    <definedName name="MSTR.C083CD4611E5943644E30080EF95049C.199">[2]INF!#REF!</definedName>
    <definedName name="MSTR.C083CD4611E5943644E30080EF95049C.2">#REF!</definedName>
    <definedName name="MSTR.C083CD4611E5943644E30080EF95049C.20">#REF!</definedName>
    <definedName name="MSTR.C083CD4611E5943644E30080EF95049C.200">[2]INF!#REF!</definedName>
    <definedName name="MSTR.C083CD4611E5943644E30080EF95049C.201">[2]INF!#REF!</definedName>
    <definedName name="MSTR.C083CD4611E5943644E30080EF95049C.202">[2]INF!#REF!</definedName>
    <definedName name="MSTR.C083CD4611E5943644E30080EF95049C.203">[2]INF!#REF!</definedName>
    <definedName name="MSTR.C083CD4611E5943644E30080EF95049C.204">[2]INF!#REF!</definedName>
    <definedName name="MSTR.C083CD4611E5943644E30080EF95049C.205">[2]INF!#REF!</definedName>
    <definedName name="MSTR.C083CD4611E5943644E30080EF95049C.206">[2]INF!#REF!</definedName>
    <definedName name="MSTR.C083CD4611E5943644E30080EF95049C.207">[2]INF!#REF!</definedName>
    <definedName name="MSTR.C083CD4611E5943644E30080EF95049C.208">[2]INF!#REF!</definedName>
    <definedName name="MSTR.C083CD4611E5943644E30080EF95049C.209">[2]INF!#REF!</definedName>
    <definedName name="MSTR.C083CD4611E5943644E30080EF95049C.21">#REF!</definedName>
    <definedName name="MSTR.C083CD4611E5943644E30080EF95049C.210">[2]INF!#REF!</definedName>
    <definedName name="MSTR.C083CD4611E5943644E30080EF95049C.211">[2]INF!#REF!</definedName>
    <definedName name="MSTR.C083CD4611E5943644E30080EF95049C.212">[2]INF!#REF!</definedName>
    <definedName name="MSTR.C083CD4611E5943644E30080EF95049C.213">[2]INF!#REF!</definedName>
    <definedName name="MSTR.C083CD4611E5943644E30080EF95049C.214">[2]INF!#REF!</definedName>
    <definedName name="MSTR.C083CD4611E5943644E30080EF95049C.215">[2]INF!#REF!</definedName>
    <definedName name="MSTR.C083CD4611E5943644E30080EF95049C.216">[2]INF!#REF!</definedName>
    <definedName name="MSTR.C083CD4611E5943644E30080EF95049C.217">[2]INF!#REF!</definedName>
    <definedName name="MSTR.C083CD4611E5943644E30080EF95049C.218">[2]INF!#REF!</definedName>
    <definedName name="MSTR.C083CD4611E5943644E30080EF95049C.219">[2]INF!#REF!</definedName>
    <definedName name="MSTR.C083CD4611E5943644E30080EF95049C.22">#REF!</definedName>
    <definedName name="MSTR.C083CD4611E5943644E30080EF95049C.220">[2]INF!#REF!</definedName>
    <definedName name="MSTR.C083CD4611E5943644E30080EF95049C.221">[2]INF!#REF!</definedName>
    <definedName name="MSTR.C083CD4611E5943644E30080EF95049C.222">[2]INF!#REF!</definedName>
    <definedName name="MSTR.C083CD4611E5943644E30080EF95049C.223">[2]INF!#REF!</definedName>
    <definedName name="MSTR.C083CD4611E5943644E30080EF95049C.224">[2]INF!#REF!</definedName>
    <definedName name="MSTR.C083CD4611E5943644E30080EF95049C.225">[2]INF!#REF!</definedName>
    <definedName name="MSTR.C083CD4611E5943644E30080EF95049C.226">[2]INF!#REF!</definedName>
    <definedName name="MSTR.C083CD4611E5943644E30080EF95049C.227">[2]INF!#REF!</definedName>
    <definedName name="MSTR.C083CD4611E5943644E30080EF95049C.228">[2]INF!#REF!</definedName>
    <definedName name="MSTR.C083CD4611E5943644E30080EF95049C.229">[2]INF!#REF!</definedName>
    <definedName name="MSTR.C083CD4611E5943644E30080EF95049C.23">#REF!</definedName>
    <definedName name="MSTR.C083CD4611E5943644E30080EF95049C.230">[2]INF!#REF!</definedName>
    <definedName name="MSTR.C083CD4611E5943644E30080EF95049C.231">[2]INF!#REF!</definedName>
    <definedName name="MSTR.C083CD4611E5943644E30080EF95049C.232">[2]INF!#REF!</definedName>
    <definedName name="MSTR.C083CD4611E5943644E30080EF95049C.233">[2]INF!#REF!</definedName>
    <definedName name="MSTR.C083CD4611E5943644E30080EF95049C.234">[2]INF!#REF!</definedName>
    <definedName name="MSTR.C083CD4611E5943644E30080EF95049C.235">[2]INF!#REF!</definedName>
    <definedName name="MSTR.C083CD4611E5943644E30080EF95049C.236">[2]INF!#REF!</definedName>
    <definedName name="MSTR.C083CD4611E5943644E30080EF95049C.237">[2]INF!#REF!</definedName>
    <definedName name="MSTR.C083CD4611E5943644E30080EF95049C.238">[2]INF!#REF!</definedName>
    <definedName name="MSTR.C083CD4611E5943644E30080EF95049C.239">[2]INF!#REF!</definedName>
    <definedName name="MSTR.C083CD4611E5943644E30080EF95049C.24">#REF!</definedName>
    <definedName name="MSTR.C083CD4611E5943644E30080EF95049C.240">[2]INF!#REF!</definedName>
    <definedName name="MSTR.C083CD4611E5943644E30080EF95049C.241">[2]INF!#REF!</definedName>
    <definedName name="MSTR.C083CD4611E5943644E30080EF95049C.242">[2]INF!#REF!</definedName>
    <definedName name="MSTR.C083CD4611E5943644E30080EF95049C.243">[2]INF!#REF!</definedName>
    <definedName name="MSTR.C083CD4611E5943644E30080EF95049C.244">[2]INF!#REF!</definedName>
    <definedName name="MSTR.C083CD4611E5943644E30080EF95049C.245">[2]INF!#REF!</definedName>
    <definedName name="MSTR.C083CD4611E5943644E30080EF95049C.246">[2]INF!#REF!</definedName>
    <definedName name="MSTR.C083CD4611E5943644E30080EF95049C.247">[2]INF!#REF!</definedName>
    <definedName name="MSTR.C083CD4611E5943644E30080EF95049C.248">[2]INF!#REF!</definedName>
    <definedName name="MSTR.C083CD4611E5943644E30080EF95049C.249">[2]INF!#REF!</definedName>
    <definedName name="MSTR.C083CD4611E5943644E30080EF95049C.25">#REF!</definedName>
    <definedName name="MSTR.C083CD4611E5943644E30080EF95049C.250">[2]INF!#REF!</definedName>
    <definedName name="MSTR.C083CD4611E5943644E30080EF95049C.251">[2]INF!#REF!</definedName>
    <definedName name="MSTR.C083CD4611E5943644E30080EF95049C.252">[2]INF!#REF!</definedName>
    <definedName name="MSTR.C083CD4611E5943644E30080EF95049C.253">[2]INF!#REF!</definedName>
    <definedName name="MSTR.C083CD4611E5943644E30080EF95049C.254">[2]INF!#REF!</definedName>
    <definedName name="MSTR.C083CD4611E5943644E30080EF95049C.255">[2]INF!#REF!</definedName>
    <definedName name="MSTR.C083CD4611E5943644E30080EF95049C.256">[2]INF!#REF!</definedName>
    <definedName name="MSTR.C083CD4611E5943644E30080EF95049C.257">[2]INF!#REF!</definedName>
    <definedName name="MSTR.C083CD4611E5943644E30080EF95049C.258">[2]INF!#REF!</definedName>
    <definedName name="MSTR.C083CD4611E5943644E30080EF95049C.259">[2]INF!#REF!</definedName>
    <definedName name="MSTR.C083CD4611E5943644E30080EF95049C.26">#REF!</definedName>
    <definedName name="MSTR.C083CD4611E5943644E30080EF95049C.260">[2]INF!#REF!</definedName>
    <definedName name="MSTR.C083CD4611E5943644E30080EF95049C.261">[2]INF!#REF!</definedName>
    <definedName name="MSTR.C083CD4611E5943644E30080EF95049C.262">[2]INF!#REF!</definedName>
    <definedName name="MSTR.C083CD4611E5943644E30080EF95049C.263">[2]INF!#REF!</definedName>
    <definedName name="MSTR.C083CD4611E5943644E30080EF95049C.264">[2]INF!#REF!</definedName>
    <definedName name="MSTR.C083CD4611E5943644E30080EF95049C.265">[2]INF!#REF!</definedName>
    <definedName name="MSTR.C083CD4611E5943644E30080EF95049C.266">[2]INF!#REF!</definedName>
    <definedName name="MSTR.C083CD4611E5943644E30080EF95049C.267">[2]INF!#REF!</definedName>
    <definedName name="MSTR.C083CD4611E5943644E30080EF95049C.268">[2]INF!#REF!</definedName>
    <definedName name="MSTR.C083CD4611E5943644E30080EF95049C.269">[2]INF!#REF!</definedName>
    <definedName name="MSTR.C083CD4611E5943644E30080EF95049C.27">#REF!</definedName>
    <definedName name="MSTR.C083CD4611E5943644E30080EF95049C.270">[2]INF!#REF!</definedName>
    <definedName name="MSTR.C083CD4611E5943644E30080EF95049C.271">[2]INF!#REF!</definedName>
    <definedName name="MSTR.C083CD4611E5943644E30080EF95049C.272">[2]INF!#REF!</definedName>
    <definedName name="MSTR.C083CD4611E5943644E30080EF95049C.273">[2]INF!#REF!</definedName>
    <definedName name="MSTR.C083CD4611E5943644E30080EF95049C.274">[2]INF!#REF!</definedName>
    <definedName name="MSTR.C083CD4611E5943644E30080EF95049C.275">[2]INF!#REF!</definedName>
    <definedName name="MSTR.C083CD4611E5943644E30080EF95049C.276">[2]INF!#REF!</definedName>
    <definedName name="MSTR.C083CD4611E5943644E30080EF95049C.277">[2]INF!#REF!</definedName>
    <definedName name="MSTR.C083CD4611E5943644E30080EF95049C.278">[2]INF!#REF!</definedName>
    <definedName name="MSTR.C083CD4611E5943644E30080EF95049C.279">[2]INF!#REF!</definedName>
    <definedName name="MSTR.C083CD4611E5943644E30080EF95049C.28">#REF!</definedName>
    <definedName name="MSTR.C083CD4611E5943644E30080EF95049C.280">[2]INF!#REF!</definedName>
    <definedName name="MSTR.C083CD4611E5943644E30080EF95049C.281">[2]INF!#REF!</definedName>
    <definedName name="MSTR.C083CD4611E5943644E30080EF95049C.282">[2]INF!#REF!</definedName>
    <definedName name="MSTR.C083CD4611E5943644E30080EF95049C.283">[2]INF!#REF!</definedName>
    <definedName name="MSTR.C083CD4611E5943644E30080EF95049C.284">[2]INF!#REF!</definedName>
    <definedName name="MSTR.C083CD4611E5943644E30080EF95049C.285">[2]INF!#REF!</definedName>
    <definedName name="MSTR.C083CD4611E5943644E30080EF95049C.286">[2]INF!#REF!</definedName>
    <definedName name="MSTR.C083CD4611E5943644E30080EF95049C.287">[2]INF!#REF!</definedName>
    <definedName name="MSTR.C083CD4611E5943644E30080EF95049C.288">[2]INF!#REF!</definedName>
    <definedName name="MSTR.C083CD4611E5943644E30080EF95049C.289">[2]INF!#REF!</definedName>
    <definedName name="MSTR.C083CD4611E5943644E30080EF95049C.29">#REF!</definedName>
    <definedName name="MSTR.C083CD4611E5943644E30080EF95049C.290">[2]INF!#REF!</definedName>
    <definedName name="MSTR.C083CD4611E5943644E30080EF95049C.291">[2]INF!#REF!</definedName>
    <definedName name="MSTR.C083CD4611E5943644E30080EF95049C.292">[2]INF!#REF!</definedName>
    <definedName name="MSTR.C083CD4611E5943644E30080EF95049C.293">[2]INF!#REF!</definedName>
    <definedName name="MSTR.C083CD4611E5943644E30080EF95049C.294">[2]INF!#REF!</definedName>
    <definedName name="MSTR.C083CD4611E5943644E30080EF95049C.295">[2]INF!#REF!</definedName>
    <definedName name="MSTR.C083CD4611E5943644E30080EF95049C.296">[2]INF!#REF!</definedName>
    <definedName name="MSTR.C083CD4611E5943644E30080EF95049C.297">[2]INF!#REF!</definedName>
    <definedName name="MSTR.C083CD4611E5943644E30080EF95049C.298">[2]INF!#REF!</definedName>
    <definedName name="MSTR.C083CD4611E5943644E30080EF95049C.299">[2]INF!#REF!</definedName>
    <definedName name="MSTR.C083CD4611E5943644E30080EF95049C.3">#REF!</definedName>
    <definedName name="MSTR.C083CD4611E5943644E30080EF95049C.30">#REF!</definedName>
    <definedName name="MSTR.C083CD4611E5943644E30080EF95049C.300">[2]INF!#REF!</definedName>
    <definedName name="MSTR.C083CD4611E5943644E30080EF95049C.301">[2]INF!#REF!</definedName>
    <definedName name="MSTR.C083CD4611E5943644E30080EF95049C.302">[2]INF!#REF!</definedName>
    <definedName name="MSTR.C083CD4611E5943644E30080EF95049C.303">[2]INF!#REF!</definedName>
    <definedName name="MSTR.C083CD4611E5943644E30080EF95049C.304">[2]INF!#REF!</definedName>
    <definedName name="MSTR.C083CD4611E5943644E30080EF95049C.305">[2]INF!#REF!</definedName>
    <definedName name="MSTR.C083CD4611E5943644E30080EF95049C.306">[2]INF!#REF!</definedName>
    <definedName name="MSTR.C083CD4611E5943644E30080EF95049C.307">[2]INF!#REF!</definedName>
    <definedName name="MSTR.C083CD4611E5943644E30080EF95049C.308">[2]INF!#REF!</definedName>
    <definedName name="MSTR.C083CD4611E5943644E30080EF95049C.309">[2]INF!#REF!</definedName>
    <definedName name="MSTR.C083CD4611E5943644E30080EF95049C.31">#REF!</definedName>
    <definedName name="MSTR.C083CD4611E5943644E30080EF95049C.310">[2]INF!#REF!</definedName>
    <definedName name="MSTR.C083CD4611E5943644E30080EF95049C.311">[2]INF!#REF!</definedName>
    <definedName name="MSTR.C083CD4611E5943644E30080EF95049C.312">[2]INF!#REF!</definedName>
    <definedName name="MSTR.C083CD4611E5943644E30080EF95049C.313">[2]INF!#REF!</definedName>
    <definedName name="MSTR.C083CD4611E5943644E30080EF95049C.314">[2]INF!#REF!</definedName>
    <definedName name="MSTR.C083CD4611E5943644E30080EF95049C.315">[2]INF!#REF!</definedName>
    <definedName name="MSTR.C083CD4611E5943644E30080EF95049C.316">[2]INF!#REF!</definedName>
    <definedName name="MSTR.C083CD4611E5943644E30080EF95049C.317">[2]INF!#REF!</definedName>
    <definedName name="MSTR.C083CD4611E5943644E30080EF95049C.318">[2]INF!#REF!</definedName>
    <definedName name="MSTR.C083CD4611E5943644E30080EF95049C.319">[2]INF!#REF!</definedName>
    <definedName name="MSTR.C083CD4611E5943644E30080EF95049C.32">#REF!</definedName>
    <definedName name="MSTR.C083CD4611E5943644E30080EF95049C.320">[2]INF!#REF!</definedName>
    <definedName name="MSTR.C083CD4611E5943644E30080EF95049C.321">[2]INF!#REF!</definedName>
    <definedName name="MSTR.C083CD4611E5943644E30080EF95049C.322">[2]INF!#REF!</definedName>
    <definedName name="MSTR.C083CD4611E5943644E30080EF95049C.323">[2]INF!#REF!</definedName>
    <definedName name="MSTR.C083CD4611E5943644E30080EF95049C.324">[2]INF!#REF!</definedName>
    <definedName name="MSTR.C083CD4611E5943644E30080EF95049C.325">[2]INF!#REF!</definedName>
    <definedName name="MSTR.C083CD4611E5943644E30080EF95049C.326">[2]INF!#REF!</definedName>
    <definedName name="MSTR.C083CD4611E5943644E30080EF95049C.327">[2]INF!#REF!</definedName>
    <definedName name="MSTR.C083CD4611E5943644E30080EF95049C.328">[2]INF!#REF!</definedName>
    <definedName name="MSTR.C083CD4611E5943644E30080EF95049C.329">[2]INF!#REF!</definedName>
    <definedName name="MSTR.C083CD4611E5943644E30080EF95049C.33">#REF!</definedName>
    <definedName name="MSTR.C083CD4611E5943644E30080EF95049C.330">[2]INF!#REF!</definedName>
    <definedName name="MSTR.C083CD4611E5943644E30080EF95049C.331">[2]INF!#REF!</definedName>
    <definedName name="MSTR.C083CD4611E5943644E30080EF95049C.332">[2]INF!#REF!</definedName>
    <definedName name="MSTR.C083CD4611E5943644E30080EF95049C.333">[2]INF!#REF!</definedName>
    <definedName name="MSTR.C083CD4611E5943644E30080EF95049C.334">[2]INF!#REF!</definedName>
    <definedName name="MSTR.C083CD4611E5943644E30080EF95049C.335">[2]INF!#REF!</definedName>
    <definedName name="MSTR.C083CD4611E5943644E30080EF95049C.336">[2]INF!#REF!</definedName>
    <definedName name="MSTR.C083CD4611E5943644E30080EF95049C.337">[2]INF!#REF!</definedName>
    <definedName name="MSTR.C083CD4611E5943644E30080EF95049C.338">[2]INF!#REF!</definedName>
    <definedName name="MSTR.C083CD4611E5943644E30080EF95049C.339">[2]INF!#REF!</definedName>
    <definedName name="MSTR.C083CD4611E5943644E30080EF95049C.34">#REF!</definedName>
    <definedName name="MSTR.C083CD4611E5943644E30080EF95049C.340">[2]INF!#REF!</definedName>
    <definedName name="MSTR.C083CD4611E5943644E30080EF95049C.341">[2]INF!#REF!</definedName>
    <definedName name="MSTR.C083CD4611E5943644E30080EF95049C.342">[2]INF!#REF!</definedName>
    <definedName name="MSTR.C083CD4611E5943644E30080EF95049C.343">[2]INF!#REF!</definedName>
    <definedName name="MSTR.C083CD4611E5943644E30080EF95049C.344">[2]INF!#REF!</definedName>
    <definedName name="MSTR.C083CD4611E5943644E30080EF95049C.345">[2]INF!#REF!</definedName>
    <definedName name="MSTR.C083CD4611E5943644E30080EF95049C.346">[2]INF!#REF!</definedName>
    <definedName name="MSTR.C083CD4611E5943644E30080EF95049C.347">[2]INF!#REF!</definedName>
    <definedName name="MSTR.C083CD4611E5943644E30080EF95049C.348">[2]INF!#REF!</definedName>
    <definedName name="MSTR.C083CD4611E5943644E30080EF95049C.349">[2]INF!#REF!</definedName>
    <definedName name="MSTR.C083CD4611E5943644E30080EF95049C.35">#REF!</definedName>
    <definedName name="MSTR.C083CD4611E5943644E30080EF95049C.350">[2]INF!#REF!</definedName>
    <definedName name="MSTR.C083CD4611E5943644E30080EF95049C.351">[2]INF!#REF!</definedName>
    <definedName name="MSTR.C083CD4611E5943644E30080EF95049C.352">[2]INF!#REF!</definedName>
    <definedName name="MSTR.C083CD4611E5943644E30080EF95049C.353">[2]INF!#REF!</definedName>
    <definedName name="MSTR.C083CD4611E5943644E30080EF95049C.354">[2]INF!#REF!</definedName>
    <definedName name="MSTR.C083CD4611E5943644E30080EF95049C.355">[2]INF!#REF!</definedName>
    <definedName name="MSTR.C083CD4611E5943644E30080EF95049C.356">[2]INF!#REF!</definedName>
    <definedName name="MSTR.C083CD4611E5943644E30080EF95049C.357">[2]INF!#REF!</definedName>
    <definedName name="MSTR.C083CD4611E5943644E30080EF95049C.358">[2]INF!#REF!</definedName>
    <definedName name="MSTR.C083CD4611E5943644E30080EF95049C.359">[2]INF!#REF!</definedName>
    <definedName name="MSTR.C083CD4611E5943644E30080EF95049C.36">#REF!</definedName>
    <definedName name="MSTR.C083CD4611E5943644E30080EF95049C.360">[2]INF!#REF!</definedName>
    <definedName name="MSTR.C083CD4611E5943644E30080EF95049C.361">[2]INF!#REF!</definedName>
    <definedName name="MSTR.C083CD4611E5943644E30080EF95049C.362">[2]INF!#REF!</definedName>
    <definedName name="MSTR.C083CD4611E5943644E30080EF95049C.363">[2]INF!#REF!</definedName>
    <definedName name="MSTR.C083CD4611E5943644E30080EF95049C.364">[2]INF!#REF!</definedName>
    <definedName name="MSTR.C083CD4611E5943644E30080EF95049C.365">[2]INF!#REF!</definedName>
    <definedName name="MSTR.C083CD4611E5943644E30080EF95049C.366">[2]INF!#REF!</definedName>
    <definedName name="MSTR.C083CD4611E5943644E30080EF95049C.367">[2]INF!#REF!</definedName>
    <definedName name="MSTR.C083CD4611E5943644E30080EF95049C.368">[2]INF!#REF!</definedName>
    <definedName name="MSTR.C083CD4611E5943644E30080EF95049C.369">[2]INF!#REF!</definedName>
    <definedName name="MSTR.C083CD4611E5943644E30080EF95049C.37">#REF!</definedName>
    <definedName name="MSTR.C083CD4611E5943644E30080EF95049C.370">[2]INF!#REF!</definedName>
    <definedName name="MSTR.C083CD4611E5943644E30080EF95049C.371">[2]INF!#REF!</definedName>
    <definedName name="MSTR.C083CD4611E5943644E30080EF95049C.372">[2]INF!#REF!</definedName>
    <definedName name="MSTR.C083CD4611E5943644E30080EF95049C.373">[2]INF!#REF!</definedName>
    <definedName name="MSTR.C083CD4611E5943644E30080EF95049C.374">[2]INF!#REF!</definedName>
    <definedName name="MSTR.C083CD4611E5943644E30080EF95049C.375">[2]INF!#REF!</definedName>
    <definedName name="MSTR.C083CD4611E5943644E30080EF95049C.376">[2]INF!#REF!</definedName>
    <definedName name="MSTR.C083CD4611E5943644E30080EF95049C.377">[2]INF!#REF!</definedName>
    <definedName name="MSTR.C083CD4611E5943644E30080EF95049C.378">[2]INF!#REF!</definedName>
    <definedName name="MSTR.C083CD4611E5943644E30080EF95049C.379">[2]INF!#REF!</definedName>
    <definedName name="MSTR.C083CD4611E5943644E30080EF95049C.38">#REF!</definedName>
    <definedName name="MSTR.C083CD4611E5943644E30080EF95049C.380">[2]INF!#REF!</definedName>
    <definedName name="MSTR.C083CD4611E5943644E30080EF95049C.381">[2]INF!#REF!</definedName>
    <definedName name="MSTR.C083CD4611E5943644E30080EF95049C.382">[2]INF!#REF!</definedName>
    <definedName name="MSTR.C083CD4611E5943644E30080EF95049C.383">[2]INF!#REF!</definedName>
    <definedName name="MSTR.C083CD4611E5943644E30080EF95049C.384">[2]INF!#REF!</definedName>
    <definedName name="MSTR.C083CD4611E5943644E30080EF95049C.385">[2]INF!#REF!</definedName>
    <definedName name="MSTR.C083CD4611E5943644E30080EF95049C.386">[2]INF!#REF!</definedName>
    <definedName name="MSTR.C083CD4611E5943644E30080EF95049C.387">[2]INF!#REF!</definedName>
    <definedName name="MSTR.C083CD4611E5943644E30080EF95049C.388">[2]INF!#REF!</definedName>
    <definedName name="MSTR.C083CD4611E5943644E30080EF95049C.389">[2]INF!#REF!</definedName>
    <definedName name="MSTR.C083CD4611E5943644E30080EF95049C.39">#REF!</definedName>
    <definedName name="MSTR.C083CD4611E5943644E30080EF95049C.390">[2]INF!#REF!</definedName>
    <definedName name="MSTR.C083CD4611E5943644E30080EF95049C.391">[2]INF!#REF!</definedName>
    <definedName name="MSTR.C083CD4611E5943644E30080EF95049C.392">[2]INF!#REF!</definedName>
    <definedName name="MSTR.C083CD4611E5943644E30080EF95049C.393">[2]INF!#REF!</definedName>
    <definedName name="MSTR.C083CD4611E5943644E30080EF95049C.394">[2]INF!#REF!</definedName>
    <definedName name="MSTR.C083CD4611E5943644E30080EF95049C.395">[2]INF!#REF!</definedName>
    <definedName name="MSTR.C083CD4611E5943644E30080EF95049C.396">[2]INF!#REF!</definedName>
    <definedName name="MSTR.C083CD4611E5943644E30080EF95049C.397">[2]INF!#REF!</definedName>
    <definedName name="MSTR.C083CD4611E5943644E30080EF95049C.398">[2]INF!#REF!</definedName>
    <definedName name="MSTR.C083CD4611E5943644E30080EF95049C.399">[2]INF!#REF!</definedName>
    <definedName name="MSTR.C083CD4611E5943644E30080EF95049C.4">#REF!</definedName>
    <definedName name="MSTR.C083CD4611E5943644E30080EF95049C.40">#REF!</definedName>
    <definedName name="MSTR.C083CD4611E5943644E30080EF95049C.400">[2]INF!#REF!</definedName>
    <definedName name="MSTR.C083CD4611E5943644E30080EF95049C.401">[2]INF!#REF!</definedName>
    <definedName name="MSTR.C083CD4611E5943644E30080EF95049C.402">[2]INF!#REF!</definedName>
    <definedName name="MSTR.C083CD4611E5943644E30080EF95049C.403">[2]INF!#REF!</definedName>
    <definedName name="MSTR.C083CD4611E5943644E30080EF95049C.404">[2]INF!#REF!</definedName>
    <definedName name="MSTR.C083CD4611E5943644E30080EF95049C.405">[2]INF!#REF!</definedName>
    <definedName name="MSTR.C083CD4611E5943644E30080EF95049C.406">[2]INF!#REF!</definedName>
    <definedName name="MSTR.C083CD4611E5943644E30080EF95049C.407">[2]INF!#REF!</definedName>
    <definedName name="MSTR.C083CD4611E5943644E30080EF95049C.408">[2]INF!#REF!</definedName>
    <definedName name="MSTR.C083CD4611E5943644E30080EF95049C.409">[2]INF!#REF!</definedName>
    <definedName name="MSTR.C083CD4611E5943644E30080EF95049C.41">#REF!</definedName>
    <definedName name="MSTR.C083CD4611E5943644E30080EF95049C.410">[2]INF!#REF!</definedName>
    <definedName name="MSTR.C083CD4611E5943644E30080EF95049C.411">[2]INF!#REF!</definedName>
    <definedName name="MSTR.C083CD4611E5943644E30080EF95049C.412">[2]INF!#REF!</definedName>
    <definedName name="MSTR.C083CD4611E5943644E30080EF95049C.413">[2]INF!#REF!</definedName>
    <definedName name="MSTR.C083CD4611E5943644E30080EF95049C.414">[2]INF!#REF!</definedName>
    <definedName name="MSTR.C083CD4611E5943644E30080EF95049C.415">[2]INF!#REF!</definedName>
    <definedName name="MSTR.C083CD4611E5943644E30080EF95049C.416">[2]INF!#REF!</definedName>
    <definedName name="MSTR.C083CD4611E5943644E30080EF95049C.417">[2]INF!#REF!</definedName>
    <definedName name="MSTR.C083CD4611E5943644E30080EF95049C.418">[2]INF!#REF!</definedName>
    <definedName name="MSTR.C083CD4611E5943644E30080EF95049C.419">[2]INF!#REF!</definedName>
    <definedName name="MSTR.C083CD4611E5943644E30080EF95049C.42">#REF!</definedName>
    <definedName name="MSTR.C083CD4611E5943644E30080EF95049C.420">[2]INF!#REF!</definedName>
    <definedName name="MSTR.C083CD4611E5943644E30080EF95049C.421">[2]INF!#REF!</definedName>
    <definedName name="MSTR.C083CD4611E5943644E30080EF95049C.422">[2]INF!#REF!</definedName>
    <definedName name="MSTR.C083CD4611E5943644E30080EF95049C.423">[2]INF!#REF!</definedName>
    <definedName name="MSTR.C083CD4611E5943644E30080EF95049C.424">[2]INF!#REF!</definedName>
    <definedName name="MSTR.C083CD4611E5943644E30080EF95049C.425">[2]INF!#REF!</definedName>
    <definedName name="MSTR.C083CD4611E5943644E30080EF95049C.426">[2]INF!#REF!</definedName>
    <definedName name="MSTR.C083CD4611E5943644E30080EF95049C.427">[2]INF!#REF!</definedName>
    <definedName name="MSTR.C083CD4611E5943644E30080EF95049C.428">[2]INF!#REF!</definedName>
    <definedName name="MSTR.C083CD4611E5943644E30080EF95049C.429">[2]INF!#REF!</definedName>
    <definedName name="MSTR.C083CD4611E5943644E30080EF95049C.43">#REF!</definedName>
    <definedName name="MSTR.C083CD4611E5943644E30080EF95049C.430">[2]INF!#REF!</definedName>
    <definedName name="MSTR.C083CD4611E5943644E30080EF95049C.431">[2]INF!#REF!</definedName>
    <definedName name="MSTR.C083CD4611E5943644E30080EF95049C.432">[2]INF!#REF!</definedName>
    <definedName name="MSTR.C083CD4611E5943644E30080EF95049C.433">[2]INF!#REF!</definedName>
    <definedName name="MSTR.C083CD4611E5943644E30080EF95049C.434">[2]INF!#REF!</definedName>
    <definedName name="MSTR.C083CD4611E5943644E30080EF95049C.435">[2]INF!#REF!</definedName>
    <definedName name="MSTR.C083CD4611E5943644E30080EF95049C.436">[2]INF!#REF!</definedName>
    <definedName name="MSTR.C083CD4611E5943644E30080EF95049C.437">[2]INF!#REF!</definedName>
    <definedName name="MSTR.C083CD4611E5943644E30080EF95049C.438">[2]INF!#REF!</definedName>
    <definedName name="MSTR.C083CD4611E5943644E30080EF95049C.439">[2]INF!#REF!</definedName>
    <definedName name="MSTR.C083CD4611E5943644E30080EF95049C.44">#REF!</definedName>
    <definedName name="MSTR.C083CD4611E5943644E30080EF95049C.440">[2]INF!#REF!</definedName>
    <definedName name="MSTR.C083CD4611E5943644E30080EF95049C.441">[2]INF!#REF!</definedName>
    <definedName name="MSTR.C083CD4611E5943644E30080EF95049C.442">[2]INF!#REF!</definedName>
    <definedName name="MSTR.C083CD4611E5943644E30080EF95049C.443">[2]INF!#REF!</definedName>
    <definedName name="MSTR.C083CD4611E5943644E30080EF95049C.444">[2]INF!#REF!</definedName>
    <definedName name="MSTR.C083CD4611E5943644E30080EF95049C.445">[2]INF!#REF!</definedName>
    <definedName name="MSTR.C083CD4611E5943644E30080EF95049C.446">[2]INF!#REF!</definedName>
    <definedName name="MSTR.C083CD4611E5943644E30080EF95049C.447">[2]INF!#REF!</definedName>
    <definedName name="MSTR.C083CD4611E5943644E30080EF95049C.448">[2]INF!#REF!</definedName>
    <definedName name="MSTR.C083CD4611E5943644E30080EF95049C.449">[2]INF!#REF!</definedName>
    <definedName name="MSTR.C083CD4611E5943644E30080EF95049C.45">#REF!</definedName>
    <definedName name="MSTR.C083CD4611E5943644E30080EF95049C.450">[2]INF!#REF!</definedName>
    <definedName name="MSTR.C083CD4611E5943644E30080EF95049C.451">[2]INF!#REF!</definedName>
    <definedName name="MSTR.C083CD4611E5943644E30080EF95049C.452">[2]INF!#REF!</definedName>
    <definedName name="MSTR.C083CD4611E5943644E30080EF95049C.453">[2]INF!#REF!</definedName>
    <definedName name="MSTR.C083CD4611E5943644E30080EF95049C.454">[2]INF!#REF!</definedName>
    <definedName name="MSTR.C083CD4611E5943644E30080EF95049C.455">[2]INF!#REF!</definedName>
    <definedName name="MSTR.C083CD4611E5943644E30080EF95049C.456">[2]INF!#REF!</definedName>
    <definedName name="MSTR.C083CD4611E5943644E30080EF95049C.457">[2]INF!#REF!</definedName>
    <definedName name="MSTR.C083CD4611E5943644E30080EF95049C.458">[2]INF!#REF!</definedName>
    <definedName name="MSTR.C083CD4611E5943644E30080EF95049C.459">[2]INF!#REF!</definedName>
    <definedName name="MSTR.C083CD4611E5943644E30080EF95049C.46">#REF!</definedName>
    <definedName name="MSTR.C083CD4611E5943644E30080EF95049C.460">[2]INF!#REF!</definedName>
    <definedName name="MSTR.C083CD4611E5943644E30080EF95049C.461">[2]INF!#REF!</definedName>
    <definedName name="MSTR.C083CD4611E5943644E30080EF95049C.462">[2]INF!#REF!</definedName>
    <definedName name="MSTR.C083CD4611E5943644E30080EF95049C.463">[2]INF!#REF!</definedName>
    <definedName name="MSTR.C083CD4611E5943644E30080EF95049C.464">[2]INF!#REF!</definedName>
    <definedName name="MSTR.C083CD4611E5943644E30080EF95049C.465">[2]INF!#REF!</definedName>
    <definedName name="MSTR.C083CD4611E5943644E30080EF95049C.466">[2]INF!#REF!</definedName>
    <definedName name="MSTR.C083CD4611E5943644E30080EF95049C.467">[2]INF!#REF!</definedName>
    <definedName name="MSTR.C083CD4611E5943644E30080EF95049C.468">[2]INF!#REF!</definedName>
    <definedName name="MSTR.C083CD4611E5943644E30080EF95049C.469">[2]INF!#REF!</definedName>
    <definedName name="MSTR.C083CD4611E5943644E30080EF95049C.47">#REF!</definedName>
    <definedName name="MSTR.C083CD4611E5943644E30080EF95049C.470">[2]INF!#REF!</definedName>
    <definedName name="MSTR.C083CD4611E5943644E30080EF95049C.471">[2]INF!#REF!</definedName>
    <definedName name="MSTR.C083CD4611E5943644E30080EF95049C.472">[2]INF!#REF!</definedName>
    <definedName name="MSTR.C083CD4611E5943644E30080EF95049C.473">[2]INF!#REF!</definedName>
    <definedName name="MSTR.C083CD4611E5943644E30080EF95049C.474">[2]INF!#REF!</definedName>
    <definedName name="MSTR.C083CD4611E5943644E30080EF95049C.475">[2]INF!#REF!</definedName>
    <definedName name="MSTR.C083CD4611E5943644E30080EF95049C.476">[2]INF!#REF!</definedName>
    <definedName name="MSTR.C083CD4611E5943644E30080EF95049C.477">[2]INF!#REF!</definedName>
    <definedName name="MSTR.C083CD4611E5943644E30080EF95049C.478">[2]INF!#REF!</definedName>
    <definedName name="MSTR.C083CD4611E5943644E30080EF95049C.479">[2]INF!#REF!</definedName>
    <definedName name="MSTR.C083CD4611E5943644E30080EF95049C.48">#REF!</definedName>
    <definedName name="MSTR.C083CD4611E5943644E30080EF95049C.480">[2]INF!#REF!</definedName>
    <definedName name="MSTR.C083CD4611E5943644E30080EF95049C.481">[2]INF!#REF!</definedName>
    <definedName name="MSTR.C083CD4611E5943644E30080EF95049C.482">[2]INF!#REF!</definedName>
    <definedName name="MSTR.C083CD4611E5943644E30080EF95049C.483">[2]INF!#REF!</definedName>
    <definedName name="MSTR.C083CD4611E5943644E30080EF95049C.484">[2]INF!#REF!</definedName>
    <definedName name="MSTR.C083CD4611E5943644E30080EF95049C.485">[2]INF!#REF!</definedName>
    <definedName name="MSTR.C083CD4611E5943644E30080EF95049C.486">[2]INF!#REF!</definedName>
    <definedName name="MSTR.C083CD4611E5943644E30080EF95049C.487">[2]INF!#REF!</definedName>
    <definedName name="MSTR.C083CD4611E5943644E30080EF95049C.488">[2]INF!#REF!</definedName>
    <definedName name="MSTR.C083CD4611E5943644E30080EF95049C.489">[2]INF!#REF!</definedName>
    <definedName name="MSTR.C083CD4611E5943644E30080EF95049C.49">#REF!</definedName>
    <definedName name="MSTR.C083CD4611E5943644E30080EF95049C.490">[2]INF!#REF!</definedName>
    <definedName name="MSTR.C083CD4611E5943644E30080EF95049C.491">[2]INF!#REF!</definedName>
    <definedName name="MSTR.C083CD4611E5943644E30080EF95049C.492">[2]INF!#REF!</definedName>
    <definedName name="MSTR.C083CD4611E5943644E30080EF95049C.493">[2]INF!#REF!</definedName>
    <definedName name="MSTR.C083CD4611E5943644E30080EF95049C.494">[2]INF!#REF!</definedName>
    <definedName name="MSTR.C083CD4611E5943644E30080EF95049C.495">[2]INF!#REF!</definedName>
    <definedName name="MSTR.C083CD4611E5943644E30080EF95049C.496">[2]INF!#REF!</definedName>
    <definedName name="MSTR.C083CD4611E5943644E30080EF95049C.497">[2]INF!#REF!</definedName>
    <definedName name="MSTR.C083CD4611E5943644E30080EF95049C.498">[2]INF!#REF!</definedName>
    <definedName name="MSTR.C083CD4611E5943644E30080EF95049C.499">[2]INF!#REF!</definedName>
    <definedName name="MSTR.C083CD4611E5943644E30080EF95049C.5">#REF!</definedName>
    <definedName name="MSTR.C083CD4611E5943644E30080EF95049C.50">#REF!</definedName>
    <definedName name="MSTR.C083CD4611E5943644E30080EF95049C.500">[2]INF!#REF!</definedName>
    <definedName name="MSTR.C083CD4611E5943644E30080EF95049C.501">[2]INF!#REF!</definedName>
    <definedName name="MSTR.C083CD4611E5943644E30080EF95049C.502">[2]INF!#REF!</definedName>
    <definedName name="MSTR.C083CD4611E5943644E30080EF95049C.503">[2]INF!#REF!</definedName>
    <definedName name="MSTR.C083CD4611E5943644E30080EF95049C.504">[2]INF!#REF!</definedName>
    <definedName name="MSTR.C083CD4611E5943644E30080EF95049C.505">[2]INF!#REF!</definedName>
    <definedName name="MSTR.C083CD4611E5943644E30080EF95049C.506">[2]INF!#REF!</definedName>
    <definedName name="MSTR.C083CD4611E5943644E30080EF95049C.507">[2]INF!#REF!</definedName>
    <definedName name="MSTR.C083CD4611E5943644E30080EF95049C.508">[2]INF!#REF!</definedName>
    <definedName name="MSTR.C083CD4611E5943644E30080EF95049C.509">[2]INF!#REF!</definedName>
    <definedName name="MSTR.C083CD4611E5943644E30080EF95049C.51">#REF!</definedName>
    <definedName name="MSTR.C083CD4611E5943644E30080EF95049C.510">[2]INF!#REF!</definedName>
    <definedName name="MSTR.C083CD4611E5943644E30080EF95049C.511">[2]INF!#REF!</definedName>
    <definedName name="MSTR.C083CD4611E5943644E30080EF95049C.512">[2]INF!#REF!</definedName>
    <definedName name="MSTR.C083CD4611E5943644E30080EF95049C.513">[2]INF!#REF!</definedName>
    <definedName name="MSTR.C083CD4611E5943644E30080EF95049C.514">[2]INF!#REF!</definedName>
    <definedName name="MSTR.C083CD4611E5943644E30080EF95049C.515">[2]INF!#REF!</definedName>
    <definedName name="MSTR.C083CD4611E5943644E30080EF95049C.516">[2]INF!#REF!</definedName>
    <definedName name="MSTR.C083CD4611E5943644E30080EF95049C.517">[2]INF!#REF!</definedName>
    <definedName name="MSTR.C083CD4611E5943644E30080EF95049C.518">[2]INF!#REF!</definedName>
    <definedName name="MSTR.C083CD4611E5943644E30080EF95049C.519">[2]INF!#REF!</definedName>
    <definedName name="MSTR.C083CD4611E5943644E30080EF95049C.52">#REF!</definedName>
    <definedName name="MSTR.C083CD4611E5943644E30080EF95049C.520">[2]INF!#REF!</definedName>
    <definedName name="MSTR.C083CD4611E5943644E30080EF95049C.521">[2]INF!#REF!</definedName>
    <definedName name="MSTR.C083CD4611E5943644E30080EF95049C.522">[2]INF!#REF!</definedName>
    <definedName name="MSTR.C083CD4611E5943644E30080EF95049C.523">[2]INF!#REF!</definedName>
    <definedName name="MSTR.C083CD4611E5943644E30080EF95049C.524">[2]INF!#REF!</definedName>
    <definedName name="MSTR.C083CD4611E5943644E30080EF95049C.525">[2]INF!#REF!</definedName>
    <definedName name="MSTR.C083CD4611E5943644E30080EF95049C.526">[2]INF!#REF!</definedName>
    <definedName name="MSTR.C083CD4611E5943644E30080EF95049C.527">[2]INF!#REF!</definedName>
    <definedName name="MSTR.C083CD4611E5943644E30080EF95049C.528">[2]INF!#REF!</definedName>
    <definedName name="MSTR.C083CD4611E5943644E30080EF95049C.529">[2]INF!#REF!</definedName>
    <definedName name="MSTR.C083CD4611E5943644E30080EF95049C.53">#REF!</definedName>
    <definedName name="MSTR.C083CD4611E5943644E30080EF95049C.530">[2]INF!#REF!</definedName>
    <definedName name="MSTR.C083CD4611E5943644E30080EF95049C.531">[2]INF!#REF!</definedName>
    <definedName name="MSTR.C083CD4611E5943644E30080EF95049C.532">[2]INF!#REF!</definedName>
    <definedName name="MSTR.C083CD4611E5943644E30080EF95049C.533">[2]INF!#REF!</definedName>
    <definedName name="MSTR.C083CD4611E5943644E30080EF95049C.534">[2]INF!#REF!</definedName>
    <definedName name="MSTR.C083CD4611E5943644E30080EF95049C.535">[2]INF!#REF!</definedName>
    <definedName name="MSTR.C083CD4611E5943644E30080EF95049C.536">[2]INF!#REF!</definedName>
    <definedName name="MSTR.C083CD4611E5943644E30080EF95049C.537">[2]INF!#REF!</definedName>
    <definedName name="MSTR.C083CD4611E5943644E30080EF95049C.538">[2]INF!#REF!</definedName>
    <definedName name="MSTR.C083CD4611E5943644E30080EF95049C.539">[2]INF!#REF!</definedName>
    <definedName name="MSTR.C083CD4611E5943644E30080EF95049C.54">#REF!</definedName>
    <definedName name="MSTR.C083CD4611E5943644E30080EF95049C.540">[2]INF!#REF!</definedName>
    <definedName name="MSTR.C083CD4611E5943644E30080EF95049C.541">[2]INF!#REF!</definedName>
    <definedName name="MSTR.C083CD4611E5943644E30080EF95049C.542">[2]INF!#REF!</definedName>
    <definedName name="MSTR.C083CD4611E5943644E30080EF95049C.543">[2]INF!#REF!</definedName>
    <definedName name="MSTR.C083CD4611E5943644E30080EF95049C.544">[2]INF!#REF!</definedName>
    <definedName name="MSTR.C083CD4611E5943644E30080EF95049C.545">[2]INF!#REF!</definedName>
    <definedName name="MSTR.C083CD4611E5943644E30080EF95049C.546">[2]INF!#REF!</definedName>
    <definedName name="MSTR.C083CD4611E5943644E30080EF95049C.547">[2]INF!#REF!</definedName>
    <definedName name="MSTR.C083CD4611E5943644E30080EF95049C.548">[2]INF!#REF!</definedName>
    <definedName name="MSTR.C083CD4611E5943644E30080EF95049C.549">[2]INF!#REF!</definedName>
    <definedName name="MSTR.C083CD4611E5943644E30080EF95049C.55">#REF!</definedName>
    <definedName name="MSTR.C083CD4611E5943644E30080EF95049C.550">[2]INF!#REF!</definedName>
    <definedName name="MSTR.C083CD4611E5943644E30080EF95049C.551">[2]INF!#REF!</definedName>
    <definedName name="MSTR.C083CD4611E5943644E30080EF95049C.552">[2]INF!#REF!</definedName>
    <definedName name="MSTR.C083CD4611E5943644E30080EF95049C.553">[2]INF!#REF!</definedName>
    <definedName name="MSTR.C083CD4611E5943644E30080EF95049C.554">[2]INF!#REF!</definedName>
    <definedName name="MSTR.C083CD4611E5943644E30080EF95049C.555">[2]INF!#REF!</definedName>
    <definedName name="MSTR.C083CD4611E5943644E30080EF95049C.556">[2]INF!#REF!</definedName>
    <definedName name="MSTR.C083CD4611E5943644E30080EF95049C.557">[2]INF!#REF!</definedName>
    <definedName name="MSTR.C083CD4611E5943644E30080EF95049C.558">[2]INF!#REF!</definedName>
    <definedName name="MSTR.C083CD4611E5943644E30080EF95049C.559">[2]INF!#REF!</definedName>
    <definedName name="MSTR.C083CD4611E5943644E30080EF95049C.56">#REF!</definedName>
    <definedName name="MSTR.C083CD4611E5943644E30080EF95049C.560">[2]INF!#REF!</definedName>
    <definedName name="MSTR.C083CD4611E5943644E30080EF95049C.561">[2]INF!#REF!</definedName>
    <definedName name="MSTR.C083CD4611E5943644E30080EF95049C.562">[2]INF!#REF!</definedName>
    <definedName name="MSTR.C083CD4611E5943644E30080EF95049C.563">[2]INF!#REF!</definedName>
    <definedName name="MSTR.C083CD4611E5943644E30080EF95049C.564">[2]INF!#REF!</definedName>
    <definedName name="MSTR.C083CD4611E5943644E30080EF95049C.565">[2]INF!#REF!</definedName>
    <definedName name="MSTR.C083CD4611E5943644E30080EF95049C.566">[2]INF!#REF!</definedName>
    <definedName name="MSTR.C083CD4611E5943644E30080EF95049C.567">[2]INF!#REF!</definedName>
    <definedName name="MSTR.C083CD4611E5943644E30080EF95049C.568">[2]INF!#REF!</definedName>
    <definedName name="MSTR.C083CD4611E5943644E30080EF95049C.569">[2]INF!#REF!</definedName>
    <definedName name="MSTR.C083CD4611E5943644E30080EF95049C.57">#REF!</definedName>
    <definedName name="MSTR.C083CD4611E5943644E30080EF95049C.570">[2]INF!#REF!</definedName>
    <definedName name="MSTR.C083CD4611E5943644E30080EF95049C.571">[2]INF!#REF!</definedName>
    <definedName name="MSTR.C083CD4611E5943644E30080EF95049C.572">[2]INF!#REF!</definedName>
    <definedName name="MSTR.C083CD4611E5943644E30080EF95049C.573">[2]INF!#REF!</definedName>
    <definedName name="MSTR.C083CD4611E5943644E30080EF95049C.574">[2]INF!#REF!</definedName>
    <definedName name="MSTR.C083CD4611E5943644E30080EF95049C.575">[2]INF!#REF!</definedName>
    <definedName name="MSTR.C083CD4611E5943644E30080EF95049C.576">[2]INF!#REF!</definedName>
    <definedName name="MSTR.C083CD4611E5943644E30080EF95049C.577">[2]INF!#REF!</definedName>
    <definedName name="MSTR.C083CD4611E5943644E30080EF95049C.578">[2]INF!#REF!</definedName>
    <definedName name="MSTR.C083CD4611E5943644E30080EF95049C.579">[2]INF!#REF!</definedName>
    <definedName name="MSTR.C083CD4611E5943644E30080EF95049C.58">#REF!</definedName>
    <definedName name="MSTR.C083CD4611E5943644E30080EF95049C.580">[2]INF!#REF!</definedName>
    <definedName name="MSTR.C083CD4611E5943644E30080EF95049C.581">[2]INF!#REF!</definedName>
    <definedName name="MSTR.C083CD4611E5943644E30080EF95049C.582">[2]INF!#REF!</definedName>
    <definedName name="MSTR.C083CD4611E5943644E30080EF95049C.583">[2]INF!#REF!</definedName>
    <definedName name="MSTR.C083CD4611E5943644E30080EF95049C.584">[2]INF!#REF!</definedName>
    <definedName name="MSTR.C083CD4611E5943644E30080EF95049C.585">[2]INF!#REF!</definedName>
    <definedName name="MSTR.C083CD4611E5943644E30080EF95049C.586">[2]INF!#REF!</definedName>
    <definedName name="MSTR.C083CD4611E5943644E30080EF95049C.587">[2]INF!#REF!</definedName>
    <definedName name="MSTR.C083CD4611E5943644E30080EF95049C.588">[2]INF!#REF!</definedName>
    <definedName name="MSTR.C083CD4611E5943644E30080EF95049C.589">[2]INF!#REF!</definedName>
    <definedName name="MSTR.C083CD4611E5943644E30080EF95049C.59">#REF!</definedName>
    <definedName name="MSTR.C083CD4611E5943644E30080EF95049C.590">[2]INF!#REF!</definedName>
    <definedName name="MSTR.C083CD4611E5943644E30080EF95049C.591">[2]INF!#REF!</definedName>
    <definedName name="MSTR.C083CD4611E5943644E30080EF95049C.592">[2]INF!#REF!</definedName>
    <definedName name="MSTR.C083CD4611E5943644E30080EF95049C.593">[2]INF!#REF!</definedName>
    <definedName name="MSTR.C083CD4611E5943644E30080EF95049C.594">[2]INF!#REF!</definedName>
    <definedName name="MSTR.C083CD4611E5943644E30080EF95049C.595">[2]INF!#REF!</definedName>
    <definedName name="MSTR.C083CD4611E5943644E30080EF95049C.596">[2]INF!#REF!</definedName>
    <definedName name="MSTR.C083CD4611E5943644E30080EF95049C.597">[2]INF!#REF!</definedName>
    <definedName name="MSTR.C083CD4611E5943644E30080EF95049C.598">[2]INF!#REF!</definedName>
    <definedName name="MSTR.C083CD4611E5943644E30080EF95049C.599">[2]INF!#REF!</definedName>
    <definedName name="MSTR.C083CD4611E5943644E30080EF95049C.6">#REF!</definedName>
    <definedName name="MSTR.C083CD4611E5943644E30080EF95049C.60">#REF!</definedName>
    <definedName name="MSTR.C083CD4611E5943644E30080EF95049C.600">[2]INF!#REF!</definedName>
    <definedName name="MSTR.C083CD4611E5943644E30080EF95049C.601">[2]INF!#REF!</definedName>
    <definedName name="MSTR.C083CD4611E5943644E30080EF95049C.602">[2]INF!#REF!</definedName>
    <definedName name="MSTR.C083CD4611E5943644E30080EF95049C.603">[2]INF!#REF!</definedName>
    <definedName name="MSTR.C083CD4611E5943644E30080EF95049C.604">[2]INF!#REF!</definedName>
    <definedName name="MSTR.C083CD4611E5943644E30080EF95049C.605">[2]INF!#REF!</definedName>
    <definedName name="MSTR.C083CD4611E5943644E30080EF95049C.606">[2]INF!#REF!</definedName>
    <definedName name="MSTR.C083CD4611E5943644E30080EF95049C.607">[2]INF!#REF!</definedName>
    <definedName name="MSTR.C083CD4611E5943644E30080EF95049C.608">[2]INF!#REF!</definedName>
    <definedName name="MSTR.C083CD4611E5943644E30080EF95049C.609">[2]INF!#REF!</definedName>
    <definedName name="MSTR.C083CD4611E5943644E30080EF95049C.61">#REF!</definedName>
    <definedName name="MSTR.C083CD4611E5943644E30080EF95049C.610">[2]INF!#REF!</definedName>
    <definedName name="MSTR.C083CD4611E5943644E30080EF95049C.611">[2]INF!#REF!</definedName>
    <definedName name="MSTR.C083CD4611E5943644E30080EF95049C.612">[2]INF!#REF!</definedName>
    <definedName name="MSTR.C083CD4611E5943644E30080EF95049C.613">[2]INF!#REF!</definedName>
    <definedName name="MSTR.C083CD4611E5943644E30080EF95049C.614">[2]INF!#REF!</definedName>
    <definedName name="MSTR.C083CD4611E5943644E30080EF95049C.615">[2]INF!#REF!</definedName>
    <definedName name="MSTR.C083CD4611E5943644E30080EF95049C.616">[2]INF!#REF!</definedName>
    <definedName name="MSTR.C083CD4611E5943644E30080EF95049C.617">[2]INF!#REF!</definedName>
    <definedName name="MSTR.C083CD4611E5943644E30080EF95049C.618">[2]INF!#REF!</definedName>
    <definedName name="MSTR.C083CD4611E5943644E30080EF95049C.619">[2]INF!#REF!</definedName>
    <definedName name="MSTR.C083CD4611E5943644E30080EF95049C.62">#REF!</definedName>
    <definedName name="MSTR.C083CD4611E5943644E30080EF95049C.620">[2]INF!#REF!</definedName>
    <definedName name="MSTR.C083CD4611E5943644E30080EF95049C.621">[2]INF!#REF!</definedName>
    <definedName name="MSTR.C083CD4611E5943644E30080EF95049C.622">[2]INF!#REF!</definedName>
    <definedName name="MSTR.C083CD4611E5943644E30080EF95049C.623">[2]INF!#REF!</definedName>
    <definedName name="MSTR.C083CD4611E5943644E30080EF95049C.624">[2]INF!#REF!</definedName>
    <definedName name="MSTR.C083CD4611E5943644E30080EF95049C.625">[2]INF!#REF!</definedName>
    <definedName name="MSTR.C083CD4611E5943644E30080EF95049C.626">[2]INF!#REF!</definedName>
    <definedName name="MSTR.C083CD4611E5943644E30080EF95049C.627">[2]INF!#REF!</definedName>
    <definedName name="MSTR.C083CD4611E5943644E30080EF95049C.628">[2]INF!#REF!</definedName>
    <definedName name="MSTR.C083CD4611E5943644E30080EF95049C.629">[2]INF!#REF!</definedName>
    <definedName name="MSTR.C083CD4611E5943644E30080EF95049C.63">#REF!</definedName>
    <definedName name="MSTR.C083CD4611E5943644E30080EF95049C.630">[2]INF!#REF!</definedName>
    <definedName name="MSTR.C083CD4611E5943644E30080EF95049C.631">[2]INF!#REF!</definedName>
    <definedName name="MSTR.C083CD4611E5943644E30080EF95049C.632">[2]INF!#REF!</definedName>
    <definedName name="MSTR.C083CD4611E5943644E30080EF95049C.633">[2]INF!#REF!</definedName>
    <definedName name="MSTR.C083CD4611E5943644E30080EF95049C.634">[2]INF!#REF!</definedName>
    <definedName name="MSTR.C083CD4611E5943644E30080EF95049C.635">[2]INF!#REF!</definedName>
    <definedName name="MSTR.C083CD4611E5943644E30080EF95049C.636">[2]INF!#REF!</definedName>
    <definedName name="MSTR.C083CD4611E5943644E30080EF95049C.637">[2]INF!#REF!</definedName>
    <definedName name="MSTR.C083CD4611E5943644E30080EF95049C.638">[2]INF!#REF!</definedName>
    <definedName name="MSTR.C083CD4611E5943644E30080EF95049C.639">[2]INF!#REF!</definedName>
    <definedName name="MSTR.C083CD4611E5943644E30080EF95049C.64">#REF!</definedName>
    <definedName name="MSTR.C083CD4611E5943644E30080EF95049C.640">[2]INF!#REF!</definedName>
    <definedName name="MSTR.C083CD4611E5943644E30080EF95049C.641">[2]INF!#REF!</definedName>
    <definedName name="MSTR.C083CD4611E5943644E30080EF95049C.642">[2]INF!#REF!</definedName>
    <definedName name="MSTR.C083CD4611E5943644E30080EF95049C.643">[2]INF!#REF!</definedName>
    <definedName name="MSTR.C083CD4611E5943644E30080EF95049C.644">[2]INF!#REF!</definedName>
    <definedName name="MSTR.C083CD4611E5943644E30080EF95049C.645">[2]INF!#REF!</definedName>
    <definedName name="MSTR.C083CD4611E5943644E30080EF95049C.646">[2]INF!#REF!</definedName>
    <definedName name="MSTR.C083CD4611E5943644E30080EF95049C.647">[2]INF!#REF!</definedName>
    <definedName name="MSTR.C083CD4611E5943644E30080EF95049C.648">[2]INF!#REF!</definedName>
    <definedName name="MSTR.C083CD4611E5943644E30080EF95049C.649">[2]INF!#REF!</definedName>
    <definedName name="MSTR.C083CD4611E5943644E30080EF95049C.65">#REF!</definedName>
    <definedName name="MSTR.C083CD4611E5943644E30080EF95049C.650">[2]INF!#REF!</definedName>
    <definedName name="MSTR.C083CD4611E5943644E30080EF95049C.651">[2]INF!#REF!</definedName>
    <definedName name="MSTR.C083CD4611E5943644E30080EF95049C.652">[2]INF!#REF!</definedName>
    <definedName name="MSTR.C083CD4611E5943644E30080EF95049C.653">[2]INF!#REF!</definedName>
    <definedName name="MSTR.C083CD4611E5943644E30080EF95049C.654">[2]INF!#REF!</definedName>
    <definedName name="MSTR.C083CD4611E5943644E30080EF95049C.655">[2]INF!#REF!</definedName>
    <definedName name="MSTR.C083CD4611E5943644E30080EF95049C.656">[2]INF!#REF!</definedName>
    <definedName name="MSTR.C083CD4611E5943644E30080EF95049C.657">[2]INF!#REF!</definedName>
    <definedName name="MSTR.C083CD4611E5943644E30080EF95049C.658">[2]INF!#REF!</definedName>
    <definedName name="MSTR.C083CD4611E5943644E30080EF95049C.659">[2]INF!#REF!</definedName>
    <definedName name="MSTR.C083CD4611E5943644E30080EF95049C.66">#REF!</definedName>
    <definedName name="MSTR.C083CD4611E5943644E30080EF95049C.660">[2]INF!#REF!</definedName>
    <definedName name="MSTR.C083CD4611E5943644E30080EF95049C.661">[2]INF!#REF!</definedName>
    <definedName name="MSTR.C083CD4611E5943644E30080EF95049C.662">[2]INF!#REF!</definedName>
    <definedName name="MSTR.C083CD4611E5943644E30080EF95049C.663">[2]INF!#REF!</definedName>
    <definedName name="MSTR.C083CD4611E5943644E30080EF95049C.664">[2]INF!#REF!</definedName>
    <definedName name="MSTR.C083CD4611E5943644E30080EF95049C.665">[2]INF!#REF!</definedName>
    <definedName name="MSTR.C083CD4611E5943644E30080EF95049C.666">[2]INF!#REF!</definedName>
    <definedName name="MSTR.C083CD4611E5943644E30080EF95049C.667">[2]INF!#REF!</definedName>
    <definedName name="MSTR.C083CD4611E5943644E30080EF95049C.668">[2]INF!#REF!</definedName>
    <definedName name="MSTR.C083CD4611E5943644E30080EF95049C.669">[2]INF!#REF!</definedName>
    <definedName name="MSTR.C083CD4611E5943644E30080EF95049C.67">#REF!</definedName>
    <definedName name="MSTR.C083CD4611E5943644E30080EF95049C.670">[2]INF!#REF!</definedName>
    <definedName name="MSTR.C083CD4611E5943644E30080EF95049C.671">[2]INF!#REF!</definedName>
    <definedName name="MSTR.C083CD4611E5943644E30080EF95049C.672">[2]INF!#REF!</definedName>
    <definedName name="MSTR.C083CD4611E5943644E30080EF95049C.673">[2]INF!#REF!</definedName>
    <definedName name="MSTR.C083CD4611E5943644E30080EF95049C.674">[2]INF!#REF!</definedName>
    <definedName name="MSTR.C083CD4611E5943644E30080EF95049C.675">[2]INF!#REF!</definedName>
    <definedName name="MSTR.C083CD4611E5943644E30080EF95049C.676">[2]INF!#REF!</definedName>
    <definedName name="MSTR.C083CD4611E5943644E30080EF95049C.677">[2]INF!#REF!</definedName>
    <definedName name="MSTR.C083CD4611E5943644E30080EF95049C.678">[2]INF!#REF!</definedName>
    <definedName name="MSTR.C083CD4611E5943644E30080EF95049C.679">[2]INF!#REF!</definedName>
    <definedName name="MSTR.C083CD4611E5943644E30080EF95049C.68">#REF!</definedName>
    <definedName name="MSTR.C083CD4611E5943644E30080EF95049C.680">[2]INF!#REF!</definedName>
    <definedName name="MSTR.C083CD4611E5943644E30080EF95049C.681">[2]INF!#REF!</definedName>
    <definedName name="MSTR.C083CD4611E5943644E30080EF95049C.682">[2]INF!#REF!</definedName>
    <definedName name="MSTR.C083CD4611E5943644E30080EF95049C.683">[2]INF!#REF!</definedName>
    <definedName name="MSTR.C083CD4611E5943644E30080EF95049C.684">[2]INF!#REF!</definedName>
    <definedName name="MSTR.C083CD4611E5943644E30080EF95049C.685">[2]INF!#REF!</definedName>
    <definedName name="MSTR.C083CD4611E5943644E30080EF95049C.686">[2]INF!#REF!</definedName>
    <definedName name="MSTR.C083CD4611E5943644E30080EF95049C.687">[2]INF!#REF!</definedName>
    <definedName name="MSTR.C083CD4611E5943644E30080EF95049C.688">[2]INF!#REF!</definedName>
    <definedName name="MSTR.C083CD4611E5943644E30080EF95049C.689">[2]INF!#REF!</definedName>
    <definedName name="MSTR.C083CD4611E5943644E30080EF95049C.69">#REF!</definedName>
    <definedName name="MSTR.C083CD4611E5943644E30080EF95049C.690">[2]INF!#REF!</definedName>
    <definedName name="MSTR.C083CD4611E5943644E30080EF95049C.691">[2]INF!#REF!</definedName>
    <definedName name="MSTR.C083CD4611E5943644E30080EF95049C.692">[2]INF!#REF!</definedName>
    <definedName name="MSTR.C083CD4611E5943644E30080EF95049C.693">[2]INF!#REF!</definedName>
    <definedName name="MSTR.C083CD4611E5943644E30080EF95049C.694">[2]INF!#REF!</definedName>
    <definedName name="MSTR.C083CD4611E5943644E30080EF95049C.695">[2]INF!#REF!</definedName>
    <definedName name="MSTR.C083CD4611E5943644E30080EF95049C.696">[2]INF!#REF!</definedName>
    <definedName name="MSTR.C083CD4611E5943644E30080EF95049C.697">[2]INF!#REF!</definedName>
    <definedName name="MSTR.C083CD4611E5943644E30080EF95049C.698">[2]INF!#REF!</definedName>
    <definedName name="MSTR.C083CD4611E5943644E30080EF95049C.699">[2]INF!#REF!</definedName>
    <definedName name="MSTR.C083CD4611E5943644E30080EF95049C.7">#REF!</definedName>
    <definedName name="MSTR.C083CD4611E5943644E30080EF95049C.70">#REF!</definedName>
    <definedName name="MSTR.C083CD4611E5943644E30080EF95049C.700">[2]INF!#REF!</definedName>
    <definedName name="MSTR.C083CD4611E5943644E30080EF95049C.701">[2]INF!#REF!</definedName>
    <definedName name="MSTR.C083CD4611E5943644E30080EF95049C.702">[2]INF!#REF!</definedName>
    <definedName name="MSTR.C083CD4611E5943644E30080EF95049C.703">[2]INF!#REF!</definedName>
    <definedName name="MSTR.C083CD4611E5943644E30080EF95049C.704">[2]INF!#REF!</definedName>
    <definedName name="MSTR.C083CD4611E5943644E30080EF95049C.705">[2]INF!#REF!</definedName>
    <definedName name="MSTR.C083CD4611E5943644E30080EF95049C.706">[2]INF!#REF!</definedName>
    <definedName name="MSTR.C083CD4611E5943644E30080EF95049C.707">[2]INF!#REF!</definedName>
    <definedName name="MSTR.C083CD4611E5943644E30080EF95049C.708">[2]INF!#REF!</definedName>
    <definedName name="MSTR.C083CD4611E5943644E30080EF95049C.709">[2]INF!#REF!</definedName>
    <definedName name="MSTR.C083CD4611E5943644E30080EF95049C.71">#REF!</definedName>
    <definedName name="MSTR.C083CD4611E5943644E30080EF95049C.710">[2]INF!#REF!</definedName>
    <definedName name="MSTR.C083CD4611E5943644E30080EF95049C.711">[2]INF!#REF!</definedName>
    <definedName name="MSTR.C083CD4611E5943644E30080EF95049C.712">[2]INF!#REF!</definedName>
    <definedName name="MSTR.C083CD4611E5943644E30080EF95049C.713">[2]INF!#REF!</definedName>
    <definedName name="MSTR.C083CD4611E5943644E30080EF95049C.714">[2]INF!#REF!</definedName>
    <definedName name="MSTR.C083CD4611E5943644E30080EF95049C.715">[2]INF!#REF!</definedName>
    <definedName name="MSTR.C083CD4611E5943644E30080EF95049C.716">[2]INF!#REF!</definedName>
    <definedName name="MSTR.C083CD4611E5943644E30080EF95049C.717">[2]INF!#REF!</definedName>
    <definedName name="MSTR.C083CD4611E5943644E30080EF95049C.718">[2]INF!#REF!</definedName>
    <definedName name="MSTR.C083CD4611E5943644E30080EF95049C.719">[2]INF!#REF!</definedName>
    <definedName name="MSTR.C083CD4611E5943644E30080EF95049C.72">#REF!</definedName>
    <definedName name="MSTR.C083CD4611E5943644E30080EF95049C.720">[2]INF!#REF!</definedName>
    <definedName name="MSTR.C083CD4611E5943644E30080EF95049C.721">[2]INF!#REF!</definedName>
    <definedName name="MSTR.C083CD4611E5943644E30080EF95049C.722">[2]INF!#REF!</definedName>
    <definedName name="MSTR.C083CD4611E5943644E30080EF95049C.723">[2]INF!#REF!</definedName>
    <definedName name="MSTR.C083CD4611E5943644E30080EF95049C.724">[2]INF!#REF!</definedName>
    <definedName name="MSTR.C083CD4611E5943644E30080EF95049C.725">[2]INF!#REF!</definedName>
    <definedName name="MSTR.C083CD4611E5943644E30080EF95049C.726">[2]INF!#REF!</definedName>
    <definedName name="MSTR.C083CD4611E5943644E30080EF95049C.727">[2]INF!#REF!</definedName>
    <definedName name="MSTR.C083CD4611E5943644E30080EF95049C.728">[2]INF!#REF!</definedName>
    <definedName name="MSTR.C083CD4611E5943644E30080EF95049C.729">[2]INF!#REF!</definedName>
    <definedName name="MSTR.C083CD4611E5943644E30080EF95049C.73">#REF!</definedName>
    <definedName name="MSTR.C083CD4611E5943644E30080EF95049C.730">[2]INF!#REF!</definedName>
    <definedName name="MSTR.C083CD4611E5943644E30080EF95049C.731">[2]INF!#REF!</definedName>
    <definedName name="MSTR.C083CD4611E5943644E30080EF95049C.732">[2]INF!#REF!</definedName>
    <definedName name="MSTR.C083CD4611E5943644E30080EF95049C.733">[2]INF!#REF!</definedName>
    <definedName name="MSTR.C083CD4611E5943644E30080EF95049C.734">[2]INF!#REF!</definedName>
    <definedName name="MSTR.C083CD4611E5943644E30080EF95049C.735">[2]INF!#REF!</definedName>
    <definedName name="MSTR.C083CD4611E5943644E30080EF95049C.736">[2]INF!#REF!</definedName>
    <definedName name="MSTR.C083CD4611E5943644E30080EF95049C.737">[2]INF!#REF!</definedName>
    <definedName name="MSTR.C083CD4611E5943644E30080EF95049C.738">[2]INF!#REF!</definedName>
    <definedName name="MSTR.C083CD4611E5943644E30080EF95049C.739">[2]INF!#REF!</definedName>
    <definedName name="MSTR.C083CD4611E5943644E30080EF95049C.74">#REF!</definedName>
    <definedName name="MSTR.C083CD4611E5943644E30080EF95049C.740">[2]INF!#REF!</definedName>
    <definedName name="MSTR.C083CD4611E5943644E30080EF95049C.741">[2]INF!#REF!</definedName>
    <definedName name="MSTR.C083CD4611E5943644E30080EF95049C.742">[2]INF!#REF!</definedName>
    <definedName name="MSTR.C083CD4611E5943644E30080EF95049C.743">[2]INF!#REF!</definedName>
    <definedName name="MSTR.C083CD4611E5943644E30080EF95049C.744">[2]INF!#REF!</definedName>
    <definedName name="MSTR.C083CD4611E5943644E30080EF95049C.745">[2]INF!#REF!</definedName>
    <definedName name="MSTR.C083CD4611E5943644E30080EF95049C.746">[2]INF!#REF!</definedName>
    <definedName name="MSTR.C083CD4611E5943644E30080EF95049C.747">[2]INF!#REF!</definedName>
    <definedName name="MSTR.C083CD4611E5943644E30080EF95049C.748">[2]INF!#REF!</definedName>
    <definedName name="MSTR.C083CD4611E5943644E30080EF95049C.749">[2]INF!#REF!</definedName>
    <definedName name="MSTR.C083CD4611E5943644E30080EF95049C.75">#REF!</definedName>
    <definedName name="MSTR.C083CD4611E5943644E30080EF95049C.750">[2]INF!#REF!</definedName>
    <definedName name="MSTR.C083CD4611E5943644E30080EF95049C.751">[2]INF!#REF!</definedName>
    <definedName name="MSTR.C083CD4611E5943644E30080EF95049C.752">[2]INF!#REF!</definedName>
    <definedName name="MSTR.C083CD4611E5943644E30080EF95049C.753">[2]INF!#REF!</definedName>
    <definedName name="MSTR.C083CD4611E5943644E30080EF95049C.754">[2]INF!#REF!</definedName>
    <definedName name="MSTR.C083CD4611E5943644E30080EF95049C.755">[2]INF!#REF!</definedName>
    <definedName name="MSTR.C083CD4611E5943644E30080EF95049C.756">[2]INF!#REF!</definedName>
    <definedName name="MSTR.C083CD4611E5943644E30080EF95049C.757">[2]INF!#REF!</definedName>
    <definedName name="MSTR.C083CD4611E5943644E30080EF95049C.758">[2]INF!#REF!</definedName>
    <definedName name="MSTR.C083CD4611E5943644E30080EF95049C.759">[2]INF!#REF!</definedName>
    <definedName name="MSTR.C083CD4611E5943644E30080EF95049C.76">#REF!</definedName>
    <definedName name="MSTR.C083CD4611E5943644E30080EF95049C.760">[2]INF!#REF!</definedName>
    <definedName name="MSTR.C083CD4611E5943644E30080EF95049C.761">[2]INF!#REF!</definedName>
    <definedName name="MSTR.C083CD4611E5943644E30080EF95049C.762">[2]INF!#REF!</definedName>
    <definedName name="MSTR.C083CD4611E5943644E30080EF95049C.763">[2]INF!#REF!</definedName>
    <definedName name="MSTR.C083CD4611E5943644E30080EF95049C.764">[2]INF!#REF!</definedName>
    <definedName name="MSTR.C083CD4611E5943644E30080EF95049C.765">[2]INF!#REF!</definedName>
    <definedName name="MSTR.C083CD4611E5943644E30080EF95049C.766">[2]INF!#REF!</definedName>
    <definedName name="MSTR.C083CD4611E5943644E30080EF95049C.767">[2]INF!#REF!</definedName>
    <definedName name="MSTR.C083CD4611E5943644E30080EF95049C.768">[2]INF!#REF!</definedName>
    <definedName name="MSTR.C083CD4611E5943644E30080EF95049C.769">[2]INF!#REF!</definedName>
    <definedName name="MSTR.C083CD4611E5943644E30080EF95049C.77">#REF!</definedName>
    <definedName name="MSTR.C083CD4611E5943644E30080EF95049C.770">[2]INF!#REF!</definedName>
    <definedName name="MSTR.C083CD4611E5943644E30080EF95049C.771">[2]INF!#REF!</definedName>
    <definedName name="MSTR.C083CD4611E5943644E30080EF95049C.772">[2]INF!#REF!</definedName>
    <definedName name="MSTR.C083CD4611E5943644E30080EF95049C.773">[2]INF!#REF!</definedName>
    <definedName name="MSTR.C083CD4611E5943644E30080EF95049C.774">[2]INF!#REF!</definedName>
    <definedName name="MSTR.C083CD4611E5943644E30080EF95049C.775">[2]INF!#REF!</definedName>
    <definedName name="MSTR.C083CD4611E5943644E30080EF95049C.776">[2]INF!#REF!</definedName>
    <definedName name="MSTR.C083CD4611E5943644E30080EF95049C.777">[2]INF!#REF!</definedName>
    <definedName name="MSTR.C083CD4611E5943644E30080EF95049C.778">[2]INF!#REF!</definedName>
    <definedName name="MSTR.C083CD4611E5943644E30080EF95049C.779">[2]INF!#REF!</definedName>
    <definedName name="MSTR.C083CD4611E5943644E30080EF95049C.78">#REF!</definedName>
    <definedName name="MSTR.C083CD4611E5943644E30080EF95049C.780">[2]INF!#REF!</definedName>
    <definedName name="MSTR.C083CD4611E5943644E30080EF95049C.781">[2]INF!#REF!</definedName>
    <definedName name="MSTR.C083CD4611E5943644E30080EF95049C.782">[2]INF!#REF!</definedName>
    <definedName name="MSTR.C083CD4611E5943644E30080EF95049C.783">[2]INF!#REF!</definedName>
    <definedName name="MSTR.C083CD4611E5943644E30080EF95049C.784">[2]INF!#REF!</definedName>
    <definedName name="MSTR.C083CD4611E5943644E30080EF95049C.785">[2]INF!#REF!</definedName>
    <definedName name="MSTR.C083CD4611E5943644E30080EF95049C.786">[2]INF!#REF!</definedName>
    <definedName name="MSTR.C083CD4611E5943644E30080EF95049C.787">[2]INF!#REF!</definedName>
    <definedName name="MSTR.C083CD4611E5943644E30080EF95049C.788">[2]INF!#REF!</definedName>
    <definedName name="MSTR.C083CD4611E5943644E30080EF95049C.789">[2]INF!#REF!</definedName>
    <definedName name="MSTR.C083CD4611E5943644E30080EF95049C.79">#REF!</definedName>
    <definedName name="MSTR.C083CD4611E5943644E30080EF95049C.790">[2]INF!#REF!</definedName>
    <definedName name="MSTR.C083CD4611E5943644E30080EF95049C.791">[2]INF!#REF!</definedName>
    <definedName name="MSTR.C083CD4611E5943644E30080EF95049C.792">[2]INF!#REF!</definedName>
    <definedName name="MSTR.C083CD4611E5943644E30080EF95049C.793">[2]INF!#REF!</definedName>
    <definedName name="MSTR.C083CD4611E5943644E30080EF95049C.794">[2]INF!#REF!</definedName>
    <definedName name="MSTR.C083CD4611E5943644E30080EF95049C.795">[2]INF!#REF!</definedName>
    <definedName name="MSTR.C083CD4611E5943644E30080EF95049C.796">[2]INF!#REF!</definedName>
    <definedName name="MSTR.C083CD4611E5943644E30080EF95049C.797">[2]INF!#REF!</definedName>
    <definedName name="MSTR.C083CD4611E5943644E30080EF95049C.798">[2]INF!#REF!</definedName>
    <definedName name="MSTR.C083CD4611E5943644E30080EF95049C.799">[2]INF!#REF!</definedName>
    <definedName name="MSTR.C083CD4611E5943644E30080EF95049C.8">#REF!</definedName>
    <definedName name="MSTR.C083CD4611E5943644E30080EF95049C.80">#REF!</definedName>
    <definedName name="MSTR.C083CD4611E5943644E30080EF95049C.800">[2]INF!#REF!</definedName>
    <definedName name="MSTR.C083CD4611E5943644E30080EF95049C.801">[2]INF!#REF!</definedName>
    <definedName name="MSTR.C083CD4611E5943644E30080EF95049C.802">[2]INF!#REF!</definedName>
    <definedName name="MSTR.C083CD4611E5943644E30080EF95049C.803">[2]INF!#REF!</definedName>
    <definedName name="MSTR.C083CD4611E5943644E30080EF95049C.804">[2]INF!#REF!</definedName>
    <definedName name="MSTR.C083CD4611E5943644E30080EF95049C.805">[2]INF!#REF!</definedName>
    <definedName name="MSTR.C083CD4611E5943644E30080EF95049C.806">[2]INF!#REF!</definedName>
    <definedName name="MSTR.C083CD4611E5943644E30080EF95049C.807">[2]INF!#REF!</definedName>
    <definedName name="MSTR.C083CD4611E5943644E30080EF95049C.808">[2]INF!#REF!</definedName>
    <definedName name="MSTR.C083CD4611E5943644E30080EF95049C.809">[2]INF!#REF!</definedName>
    <definedName name="MSTR.C083CD4611E5943644E30080EF95049C.81">#REF!</definedName>
    <definedName name="MSTR.C083CD4611E5943644E30080EF95049C.810">[2]INF!#REF!</definedName>
    <definedName name="MSTR.C083CD4611E5943644E30080EF95049C.811">[2]INF!#REF!</definedName>
    <definedName name="MSTR.C083CD4611E5943644E30080EF95049C.812">[2]INF!#REF!</definedName>
    <definedName name="MSTR.C083CD4611E5943644E30080EF95049C.813">[2]INF!#REF!</definedName>
    <definedName name="MSTR.C083CD4611E5943644E30080EF95049C.814">[2]INF!#REF!</definedName>
    <definedName name="MSTR.C083CD4611E5943644E30080EF95049C.815">[2]INF!#REF!</definedName>
    <definedName name="MSTR.C083CD4611E5943644E30080EF95049C.816">[2]INF!#REF!</definedName>
    <definedName name="MSTR.C083CD4611E5943644E30080EF95049C.817">[2]INF!#REF!</definedName>
    <definedName name="MSTR.C083CD4611E5943644E30080EF95049C.818">[2]INF!#REF!</definedName>
    <definedName name="MSTR.C083CD4611E5943644E30080EF95049C.819">[2]INF!#REF!</definedName>
    <definedName name="MSTR.C083CD4611E5943644E30080EF95049C.82">#REF!</definedName>
    <definedName name="MSTR.C083CD4611E5943644E30080EF95049C.820">[2]INF!#REF!</definedName>
    <definedName name="MSTR.C083CD4611E5943644E30080EF95049C.821">[2]INF!#REF!</definedName>
    <definedName name="MSTR.C083CD4611E5943644E30080EF95049C.822">[2]INF!#REF!</definedName>
    <definedName name="MSTR.C083CD4611E5943644E30080EF95049C.823">[2]INF!#REF!</definedName>
    <definedName name="MSTR.C083CD4611E5943644E30080EF95049C.824">[2]INF!#REF!</definedName>
    <definedName name="MSTR.C083CD4611E5943644E30080EF95049C.825">[2]INF!#REF!</definedName>
    <definedName name="MSTR.C083CD4611E5943644E30080EF95049C.826">[2]INF!#REF!</definedName>
    <definedName name="MSTR.C083CD4611E5943644E30080EF95049C.827">[2]INF!#REF!</definedName>
    <definedName name="MSTR.C083CD4611E5943644E30080EF95049C.828">[2]INF!#REF!</definedName>
    <definedName name="MSTR.C083CD4611E5943644E30080EF95049C.829">[2]INF!#REF!</definedName>
    <definedName name="MSTR.C083CD4611E5943644E30080EF95049C.83">#REF!</definedName>
    <definedName name="MSTR.C083CD4611E5943644E30080EF95049C.830">[2]INF!#REF!</definedName>
    <definedName name="MSTR.C083CD4611E5943644E30080EF95049C.831">[2]INF!#REF!</definedName>
    <definedName name="MSTR.C083CD4611E5943644E30080EF95049C.832">[2]INF!#REF!</definedName>
    <definedName name="MSTR.C083CD4611E5943644E30080EF95049C.833">[2]INF!#REF!</definedName>
    <definedName name="MSTR.C083CD4611E5943644E30080EF95049C.834">[2]INF!#REF!</definedName>
    <definedName name="MSTR.C083CD4611E5943644E30080EF95049C.835">[2]INF!#REF!</definedName>
    <definedName name="MSTR.C083CD4611E5943644E30080EF95049C.836">[2]INF!#REF!</definedName>
    <definedName name="MSTR.C083CD4611E5943644E30080EF95049C.837">[2]INF!#REF!</definedName>
    <definedName name="MSTR.C083CD4611E5943644E30080EF95049C.838">[2]INF!#REF!</definedName>
    <definedName name="MSTR.C083CD4611E5943644E30080EF95049C.839">[2]INF!#REF!</definedName>
    <definedName name="MSTR.C083CD4611E5943644E30080EF95049C.84">#REF!</definedName>
    <definedName name="MSTR.C083CD4611E5943644E30080EF95049C.840">[2]INF!#REF!</definedName>
    <definedName name="MSTR.C083CD4611E5943644E30080EF95049C.841">[2]INF!#REF!</definedName>
    <definedName name="MSTR.C083CD4611E5943644E30080EF95049C.842">[2]INF!#REF!</definedName>
    <definedName name="MSTR.C083CD4611E5943644E30080EF95049C.843">[2]INF!#REF!</definedName>
    <definedName name="MSTR.C083CD4611E5943644E30080EF95049C.844">[2]INF!#REF!</definedName>
    <definedName name="MSTR.C083CD4611E5943644E30080EF95049C.845">[2]INF!#REF!</definedName>
    <definedName name="MSTR.C083CD4611E5943644E30080EF95049C.846">[2]INF!#REF!</definedName>
    <definedName name="MSTR.C083CD4611E5943644E30080EF95049C.847">[2]INF!#REF!</definedName>
    <definedName name="MSTR.C083CD4611E5943644E30080EF95049C.848">[2]INF!#REF!</definedName>
    <definedName name="MSTR.C083CD4611E5943644E30080EF95049C.849">[2]INF!#REF!</definedName>
    <definedName name="MSTR.C083CD4611E5943644E30080EF95049C.85">#REF!</definedName>
    <definedName name="MSTR.C083CD4611E5943644E30080EF95049C.850">[2]INF!#REF!</definedName>
    <definedName name="MSTR.C083CD4611E5943644E30080EF95049C.851">[2]INF!#REF!</definedName>
    <definedName name="MSTR.C083CD4611E5943644E30080EF95049C.852">[2]INF!#REF!</definedName>
    <definedName name="MSTR.C083CD4611E5943644E30080EF95049C.853">[2]INF!#REF!</definedName>
    <definedName name="MSTR.C083CD4611E5943644E30080EF95049C.854">[2]INF!#REF!</definedName>
    <definedName name="MSTR.C083CD4611E5943644E30080EF95049C.855">[2]INF!#REF!</definedName>
    <definedName name="MSTR.C083CD4611E5943644E30080EF95049C.856">[2]INF!#REF!</definedName>
    <definedName name="MSTR.C083CD4611E5943644E30080EF95049C.857">[2]INF!#REF!</definedName>
    <definedName name="MSTR.C083CD4611E5943644E30080EF95049C.858">[2]INF!#REF!</definedName>
    <definedName name="MSTR.C083CD4611E5943644E30080EF95049C.859">[2]INF!#REF!</definedName>
    <definedName name="MSTR.C083CD4611E5943644E30080EF95049C.86">#REF!</definedName>
    <definedName name="MSTR.C083CD4611E5943644E30080EF95049C.860">[2]INF!#REF!</definedName>
    <definedName name="MSTR.C083CD4611E5943644E30080EF95049C.861">[2]INF!#REF!</definedName>
    <definedName name="MSTR.C083CD4611E5943644E30080EF95049C.862">[2]INF!#REF!</definedName>
    <definedName name="MSTR.C083CD4611E5943644E30080EF95049C.863">[2]INF!#REF!</definedName>
    <definedName name="MSTR.C083CD4611E5943644E30080EF95049C.864">[2]INF!#REF!</definedName>
    <definedName name="MSTR.C083CD4611E5943644E30080EF95049C.865">[2]INF!#REF!</definedName>
    <definedName name="MSTR.C083CD4611E5943644E30080EF95049C.866">[2]INF!#REF!</definedName>
    <definedName name="MSTR.C083CD4611E5943644E30080EF95049C.867">[2]INF!#REF!</definedName>
    <definedName name="MSTR.C083CD4611E5943644E30080EF95049C.868">[2]INF!#REF!</definedName>
    <definedName name="MSTR.C083CD4611E5943644E30080EF95049C.869">[2]INF!#REF!</definedName>
    <definedName name="MSTR.C083CD4611E5943644E30080EF95049C.87">#REF!</definedName>
    <definedName name="MSTR.C083CD4611E5943644E30080EF95049C.870">[2]INF!#REF!</definedName>
    <definedName name="MSTR.C083CD4611E5943644E30080EF95049C.871">[2]INF!#REF!</definedName>
    <definedName name="MSTR.C083CD4611E5943644E30080EF95049C.872">[2]INF!#REF!</definedName>
    <definedName name="MSTR.C083CD4611E5943644E30080EF95049C.873">[2]INF!#REF!</definedName>
    <definedName name="MSTR.C083CD4611E5943644E30080EF95049C.874">[2]INF!#REF!</definedName>
    <definedName name="MSTR.C083CD4611E5943644E30080EF95049C.875">[2]INF!#REF!</definedName>
    <definedName name="MSTR.C083CD4611E5943644E30080EF95049C.876">[2]INF!#REF!</definedName>
    <definedName name="MSTR.C083CD4611E5943644E30080EF95049C.877">[2]INF!#REF!</definedName>
    <definedName name="MSTR.C083CD4611E5943644E30080EF95049C.878">[2]INF!#REF!</definedName>
    <definedName name="MSTR.C083CD4611E5943644E30080EF95049C.879">[2]INF!#REF!</definedName>
    <definedName name="MSTR.C083CD4611E5943644E30080EF95049C.88">#REF!</definedName>
    <definedName name="MSTR.C083CD4611E5943644E30080EF95049C.880">[2]INF!#REF!</definedName>
    <definedName name="MSTR.C083CD4611E5943644E30080EF95049C.881">[2]INF!#REF!</definedName>
    <definedName name="MSTR.C083CD4611E5943644E30080EF95049C.882">[2]INF!#REF!</definedName>
    <definedName name="MSTR.C083CD4611E5943644E30080EF95049C.89">#REF!</definedName>
    <definedName name="MSTR.C083CD4611E5943644E30080EF95049C.9">#REF!</definedName>
    <definedName name="MSTR.C083CD4611E5943644E30080EF95049C.90">#REF!</definedName>
    <definedName name="MSTR.C083CD4611E5943644E30080EF95049C.91">#REF!</definedName>
    <definedName name="MSTR.C083CD4611E5943644E30080EF95049C.92">#REF!</definedName>
    <definedName name="MSTR.C083CD4611E5943644E30080EF95049C.93">#REF!</definedName>
    <definedName name="MSTR.C083CD4611E5943644E30080EF95049C.94">#REF!</definedName>
    <definedName name="MSTR.C083CD4611E5943644E30080EF95049C.95">#REF!</definedName>
    <definedName name="MSTR.C083CD4611E5943644E30080EF95049C.96">#REF!</definedName>
    <definedName name="MSTR.C083CD4611E5943644E30080EF95049C.97">#REF!</definedName>
    <definedName name="MSTR.C083CD4611E5943644E30080EF95049C.98">#REF!</definedName>
    <definedName name="MSTR.C083CD4611E5943644E30080EF95049C.99">#REF!</definedName>
    <definedName name="MSTR.C1CFC84546675BC59DC2B4A21CC6C078">[2]INF!#REF!</definedName>
    <definedName name="MSTR.C1CFC84546675BC59DC2B4A21CC6C078.1">[2]INF!#REF!</definedName>
    <definedName name="MSTR.C1CFC84546675BC59DC2B4A21CC6C078.10">[2]INF!#REF!</definedName>
    <definedName name="MSTR.C1CFC84546675BC59DC2B4A21CC6C078.11">[2]INF!#REF!</definedName>
    <definedName name="MSTR.C1CFC84546675BC59DC2B4A21CC6C078.12">[2]INF!#REF!</definedName>
    <definedName name="MSTR.C1CFC84546675BC59DC2B4A21CC6C078.13">[2]INF!#REF!</definedName>
    <definedName name="MSTR.C1CFC84546675BC59DC2B4A21CC6C078.14">[2]INF!#REF!</definedName>
    <definedName name="MSTR.C1CFC84546675BC59DC2B4A21CC6C078.15">[2]INF!#REF!</definedName>
    <definedName name="MSTR.C1CFC84546675BC59DC2B4A21CC6C078.16">[2]INF!#REF!</definedName>
    <definedName name="MSTR.C1CFC84546675BC59DC2B4A21CC6C078.17">[2]INF!#REF!</definedName>
    <definedName name="MSTR.C1CFC84546675BC59DC2B4A21CC6C078.18">[2]INF!#REF!</definedName>
    <definedName name="MSTR.C1CFC84546675BC59DC2B4A21CC6C078.19">[2]INF!#REF!</definedName>
    <definedName name="MSTR.C1CFC84546675BC59DC2B4A21CC6C078.2">[2]INF!#REF!</definedName>
    <definedName name="MSTR.C1CFC84546675BC59DC2B4A21CC6C078.3">[2]INF!#REF!</definedName>
    <definedName name="MSTR.C1CFC84546675BC59DC2B4A21CC6C078.4">[2]INF!#REF!</definedName>
    <definedName name="MSTR.C1CFC84546675BC59DC2B4A21CC6C078.5">[2]INF!#REF!</definedName>
    <definedName name="MSTR.C1CFC84546675BC59DC2B4A21CC6C078.6">[2]INF!#REF!</definedName>
    <definedName name="MSTR.C1CFC84546675BC59DC2B4A21CC6C078.7">[2]INF!#REF!</definedName>
    <definedName name="MSTR.C1CFC84546675BC59DC2B4A21CC6C078.8">[2]INF!#REF!</definedName>
    <definedName name="MSTR.C1CFC84546675BC59DC2B4A21CC6C078.9">[2]INF!#REF!</definedName>
    <definedName name="MSTR.C7706BAE425F6CD1D4E9CDBFA0AEA356">[2]INF!#REF!</definedName>
    <definedName name="MSTR.C7706BAE425F6CD1D4E9CDBFA0AEA356.1">[2]INF!#REF!</definedName>
    <definedName name="MSTR.C7706BAE425F6CD1D4E9CDBFA0AEA356.10">[2]INF!#REF!</definedName>
    <definedName name="MSTR.C7706BAE425F6CD1D4E9CDBFA0AEA356.11">[2]INF!#REF!</definedName>
    <definedName name="MSTR.C7706BAE425F6CD1D4E9CDBFA0AEA356.12">[2]INF!#REF!</definedName>
    <definedName name="MSTR.C7706BAE425F6CD1D4E9CDBFA0AEA356.13">[2]INF!#REF!</definedName>
    <definedName name="MSTR.C7706BAE425F6CD1D4E9CDBFA0AEA356.14">[2]INF!#REF!</definedName>
    <definedName name="MSTR.C7706BAE425F6CD1D4E9CDBFA0AEA356.15">[2]INF!#REF!</definedName>
    <definedName name="MSTR.C7706BAE425F6CD1D4E9CDBFA0AEA356.16">[2]INF!#REF!</definedName>
    <definedName name="MSTR.C7706BAE425F6CD1D4E9CDBFA0AEA356.17">[2]INF!#REF!</definedName>
    <definedName name="MSTR.C7706BAE425F6CD1D4E9CDBFA0AEA356.18">[2]INF!#REF!</definedName>
    <definedName name="MSTR.C7706BAE425F6CD1D4E9CDBFA0AEA356.19">[2]INF!#REF!</definedName>
    <definedName name="MSTR.C7706BAE425F6CD1D4E9CDBFA0AEA356.2">[2]INF!#REF!</definedName>
    <definedName name="MSTR.C7706BAE425F6CD1D4E9CDBFA0AEA356.20">[2]INF!#REF!</definedName>
    <definedName name="MSTR.C7706BAE425F6CD1D4E9CDBFA0AEA356.21">[2]INF!#REF!</definedName>
    <definedName name="MSTR.C7706BAE425F6CD1D4E9CDBFA0AEA356.22">[2]INF!#REF!</definedName>
    <definedName name="MSTR.C7706BAE425F6CD1D4E9CDBFA0AEA356.23">[2]INF!#REF!</definedName>
    <definedName name="MSTR.C7706BAE425F6CD1D4E9CDBFA0AEA356.24">[2]INF!#REF!</definedName>
    <definedName name="MSTR.C7706BAE425F6CD1D4E9CDBFA0AEA356.25">[2]INF!#REF!</definedName>
    <definedName name="MSTR.C7706BAE425F6CD1D4E9CDBFA0AEA356.26">[2]INF!#REF!</definedName>
    <definedName name="MSTR.C7706BAE425F6CD1D4E9CDBFA0AEA356.27">[2]INF!#REF!</definedName>
    <definedName name="MSTR.C7706BAE425F6CD1D4E9CDBFA0AEA356.28">[2]INF!#REF!</definedName>
    <definedName name="MSTR.C7706BAE425F6CD1D4E9CDBFA0AEA356.29">[2]INF!#REF!</definedName>
    <definedName name="MSTR.C7706BAE425F6CD1D4E9CDBFA0AEA356.3">[2]INF!#REF!</definedName>
    <definedName name="MSTR.C7706BAE425F6CD1D4E9CDBFA0AEA356.30">[2]INF!#REF!</definedName>
    <definedName name="MSTR.C7706BAE425F6CD1D4E9CDBFA0AEA356.31">[2]INF!#REF!</definedName>
    <definedName name="MSTR.C7706BAE425F6CD1D4E9CDBFA0AEA356.32">[2]INF!#REF!</definedName>
    <definedName name="MSTR.C7706BAE425F6CD1D4E9CDBFA0AEA356.33">[2]INF!#REF!</definedName>
    <definedName name="MSTR.C7706BAE425F6CD1D4E9CDBFA0AEA356.34">[2]INF!#REF!</definedName>
    <definedName name="MSTR.C7706BAE425F6CD1D4E9CDBFA0AEA356.35">[2]INF!#REF!</definedName>
    <definedName name="MSTR.C7706BAE425F6CD1D4E9CDBFA0AEA356.36">[2]INF!#REF!</definedName>
    <definedName name="MSTR.C7706BAE425F6CD1D4E9CDBFA0AEA356.37">[2]INF!#REF!</definedName>
    <definedName name="MSTR.C7706BAE425F6CD1D4E9CDBFA0AEA356.38">[2]INF!#REF!</definedName>
    <definedName name="MSTR.C7706BAE425F6CD1D4E9CDBFA0AEA356.39">[2]INF!#REF!</definedName>
    <definedName name="MSTR.C7706BAE425F6CD1D4E9CDBFA0AEA356.4">[2]INF!#REF!</definedName>
    <definedName name="MSTR.C7706BAE425F6CD1D4E9CDBFA0AEA356.40">[2]INF!#REF!</definedName>
    <definedName name="MSTR.C7706BAE425F6CD1D4E9CDBFA0AEA356.41">[2]INF!#REF!</definedName>
    <definedName name="MSTR.C7706BAE425F6CD1D4E9CDBFA0AEA356.42">[2]INF!#REF!</definedName>
    <definedName name="MSTR.C7706BAE425F6CD1D4E9CDBFA0AEA356.43">[2]INF!#REF!</definedName>
    <definedName name="MSTR.C7706BAE425F6CD1D4E9CDBFA0AEA356.44">[2]INF!#REF!</definedName>
    <definedName name="MSTR.C7706BAE425F6CD1D4E9CDBFA0AEA356.45">[2]INF!#REF!</definedName>
    <definedName name="MSTR.C7706BAE425F6CD1D4E9CDBFA0AEA356.46">[2]INF!#REF!</definedName>
    <definedName name="MSTR.C7706BAE425F6CD1D4E9CDBFA0AEA356.47">[2]INF!#REF!</definedName>
    <definedName name="MSTR.C7706BAE425F6CD1D4E9CDBFA0AEA356.48">[2]INF!#REF!</definedName>
    <definedName name="MSTR.C7706BAE425F6CD1D4E9CDBFA0AEA356.49">[2]INF!#REF!</definedName>
    <definedName name="MSTR.C7706BAE425F6CD1D4E9CDBFA0AEA356.5">[2]INF!#REF!</definedName>
    <definedName name="MSTR.C7706BAE425F6CD1D4E9CDBFA0AEA356.50">[2]INF!#REF!</definedName>
    <definedName name="MSTR.C7706BAE425F6CD1D4E9CDBFA0AEA356.51">[2]INF!#REF!</definedName>
    <definedName name="MSTR.C7706BAE425F6CD1D4E9CDBFA0AEA356.52">[2]INF!#REF!</definedName>
    <definedName name="MSTR.C7706BAE425F6CD1D4E9CDBFA0AEA356.53">[2]INF!#REF!</definedName>
    <definedName name="MSTR.C7706BAE425F6CD1D4E9CDBFA0AEA356.54">[2]INF!#REF!</definedName>
    <definedName name="MSTR.C7706BAE425F6CD1D4E9CDBFA0AEA356.55">[2]INF!#REF!</definedName>
    <definedName name="MSTR.C7706BAE425F6CD1D4E9CDBFA0AEA356.56">[2]INF!#REF!</definedName>
    <definedName name="MSTR.C7706BAE425F6CD1D4E9CDBFA0AEA356.57">[2]INF!#REF!</definedName>
    <definedName name="MSTR.C7706BAE425F6CD1D4E9CDBFA0AEA356.58">[2]INF!#REF!</definedName>
    <definedName name="MSTR.C7706BAE425F6CD1D4E9CDBFA0AEA356.59">[2]INF!#REF!</definedName>
    <definedName name="MSTR.C7706BAE425F6CD1D4E9CDBFA0AEA356.6">[2]INF!#REF!</definedName>
    <definedName name="MSTR.C7706BAE425F6CD1D4E9CDBFA0AEA356.60">[2]INF!#REF!</definedName>
    <definedName name="MSTR.C7706BAE425F6CD1D4E9CDBFA0AEA356.61">[2]INF!#REF!</definedName>
    <definedName name="MSTR.C7706BAE425F6CD1D4E9CDBFA0AEA356.62">[2]INF!#REF!</definedName>
    <definedName name="MSTR.C7706BAE425F6CD1D4E9CDBFA0AEA356.63">[2]INF!#REF!</definedName>
    <definedName name="MSTR.C7706BAE425F6CD1D4E9CDBFA0AEA356.64">[2]INF!#REF!</definedName>
    <definedName name="MSTR.C7706BAE425F6CD1D4E9CDBFA0AEA356.65">[2]INF!#REF!</definedName>
    <definedName name="MSTR.C7706BAE425F6CD1D4E9CDBFA0AEA356.66">[2]INF!#REF!</definedName>
    <definedName name="MSTR.C7706BAE425F6CD1D4E9CDBFA0AEA356.67">[2]INF!#REF!</definedName>
    <definedName name="MSTR.C7706BAE425F6CD1D4E9CDBFA0AEA356.68">[2]INF!#REF!</definedName>
    <definedName name="MSTR.C7706BAE425F6CD1D4E9CDBFA0AEA356.69">[2]INF!#REF!</definedName>
    <definedName name="MSTR.C7706BAE425F6CD1D4E9CDBFA0AEA356.7">[2]INF!#REF!</definedName>
    <definedName name="MSTR.C7706BAE425F6CD1D4E9CDBFA0AEA356.70">[2]INF!#REF!</definedName>
    <definedName name="MSTR.C7706BAE425F6CD1D4E9CDBFA0AEA356.71">[2]INF!#REF!</definedName>
    <definedName name="MSTR.C7706BAE425F6CD1D4E9CDBFA0AEA356.72">[2]INF!#REF!</definedName>
    <definedName name="MSTR.C7706BAE425F6CD1D4E9CDBFA0AEA356.73">[2]INF!#REF!</definedName>
    <definedName name="MSTR.C7706BAE425F6CD1D4E9CDBFA0AEA356.74">[2]INF!#REF!</definedName>
    <definedName name="MSTR.C7706BAE425F6CD1D4E9CDBFA0AEA356.75">[2]INF!#REF!</definedName>
    <definedName name="MSTR.C7706BAE425F6CD1D4E9CDBFA0AEA356.76">[2]INF!#REF!</definedName>
    <definedName name="MSTR.C7706BAE425F6CD1D4E9CDBFA0AEA356.77">[2]INF!#REF!</definedName>
    <definedName name="MSTR.C7706BAE425F6CD1D4E9CDBFA0AEA356.78">[2]INF!#REF!</definedName>
    <definedName name="MSTR.C7706BAE425F6CD1D4E9CDBFA0AEA356.79">[2]INF!#REF!</definedName>
    <definedName name="MSTR.C7706BAE425F6CD1D4E9CDBFA0AEA356.8">[2]INF!#REF!</definedName>
    <definedName name="MSTR.C7706BAE425F6CD1D4E9CDBFA0AEA356.80">[2]INF!#REF!</definedName>
    <definedName name="MSTR.C7706BAE425F6CD1D4E9CDBFA0AEA356.81">[2]INF!#REF!</definedName>
    <definedName name="MSTR.C7706BAE425F6CD1D4E9CDBFA0AEA356.82">[2]INF!#REF!</definedName>
    <definedName name="MSTR.C7706BAE425F6CD1D4E9CDBFA0AEA356.83">[2]INF!#REF!</definedName>
    <definedName name="MSTR.C7706BAE425F6CD1D4E9CDBFA0AEA356.84">[2]INF!#REF!</definedName>
    <definedName name="MSTR.C7706BAE425F6CD1D4E9CDBFA0AEA356.85">[2]INF!#REF!</definedName>
    <definedName name="MSTR.C7706BAE425F6CD1D4E9CDBFA0AEA356.86">[2]INF!#REF!</definedName>
    <definedName name="MSTR.C7706BAE425F6CD1D4E9CDBFA0AEA356.87">[2]INF!#REF!</definedName>
    <definedName name="MSTR.C7706BAE425F6CD1D4E9CDBFA0AEA356.88">[2]INF!#REF!</definedName>
    <definedName name="MSTR.C7706BAE425F6CD1D4E9CDBFA0AEA356.89">[2]INF!#REF!</definedName>
    <definedName name="MSTR.C7706BAE425F6CD1D4E9CDBFA0AEA356.9">[2]INF!#REF!</definedName>
    <definedName name="MSTR.C7706BAE425F6CD1D4E9CDBFA0AEA356.90">[2]INF!#REF!</definedName>
    <definedName name="MSTR.C7706BAE425F6CD1D4E9CDBFA0AEA356.91">[2]INF!#REF!</definedName>
    <definedName name="MSTR.C7706BAE425F6CD1D4E9CDBFA0AEA356.92">[2]INF!#REF!</definedName>
    <definedName name="MSTR.C7706BAE425F6CD1D4E9CDBFA0AEA356.93">[2]INF!#REF!</definedName>
    <definedName name="MSTR.Capacidad_del_enlace__Diario_Simple_">#REF!</definedName>
    <definedName name="MSTR.Capacidad_del_enlace__Diario_Simple_1">#REF!</definedName>
    <definedName name="MSTR.CE5C3FC74516634D17B86D8979C778E8">[2]INF!#REF!</definedName>
    <definedName name="MSTR.CE5C3FC74516634D17B86D8979C778E8.1">[2]INF!#REF!</definedName>
    <definedName name="MSTR.CE5C3FC74516634D17B86D8979C778E8.10">[2]INF!#REF!</definedName>
    <definedName name="MSTR.CE5C3FC74516634D17B86D8979C778E8.11">[2]INF!#REF!</definedName>
    <definedName name="MSTR.CE5C3FC74516634D17B86D8979C778E8.12">[2]INF!#REF!</definedName>
    <definedName name="MSTR.CE5C3FC74516634D17B86D8979C778E8.13">[2]INF!#REF!</definedName>
    <definedName name="MSTR.CE5C3FC74516634D17B86D8979C778E8.14">[2]INF!#REF!</definedName>
    <definedName name="MSTR.CE5C3FC74516634D17B86D8979C778E8.15">[2]INF!#REF!</definedName>
    <definedName name="MSTR.CE5C3FC74516634D17B86D8979C778E8.16">[2]INF!#REF!</definedName>
    <definedName name="MSTR.CE5C3FC74516634D17B86D8979C778E8.17">[2]INF!#REF!</definedName>
    <definedName name="MSTR.CE5C3FC74516634D17B86D8979C778E8.18">[2]INF!#REF!</definedName>
    <definedName name="MSTR.CE5C3FC74516634D17B86D8979C778E8.19">[2]INF!#REF!</definedName>
    <definedName name="MSTR.CE5C3FC74516634D17B86D8979C778E8.2">[2]INF!#REF!</definedName>
    <definedName name="MSTR.CE5C3FC74516634D17B86D8979C778E8.20">[2]INF!#REF!</definedName>
    <definedName name="MSTR.CE5C3FC74516634D17B86D8979C778E8.21">[2]INF!#REF!</definedName>
    <definedName name="MSTR.CE5C3FC74516634D17B86D8979C778E8.22">[2]INF!#REF!</definedName>
    <definedName name="MSTR.CE5C3FC74516634D17B86D8979C778E8.23">[2]INF!#REF!</definedName>
    <definedName name="MSTR.CE5C3FC74516634D17B86D8979C778E8.24">[2]INF!#REF!</definedName>
    <definedName name="MSTR.CE5C3FC74516634D17B86D8979C778E8.25">[2]INF!#REF!</definedName>
    <definedName name="MSTR.CE5C3FC74516634D17B86D8979C778E8.26">[2]INF!#REF!</definedName>
    <definedName name="MSTR.CE5C3FC74516634D17B86D8979C778E8.27">[2]INF!#REF!</definedName>
    <definedName name="MSTR.CE5C3FC74516634D17B86D8979C778E8.28">[2]INF!#REF!</definedName>
    <definedName name="MSTR.CE5C3FC74516634D17B86D8979C778E8.29">[2]INF!#REF!</definedName>
    <definedName name="MSTR.CE5C3FC74516634D17B86D8979C778E8.3">[2]INF!#REF!</definedName>
    <definedName name="MSTR.CE5C3FC74516634D17B86D8979C778E8.30">[2]INF!#REF!</definedName>
    <definedName name="MSTR.CE5C3FC74516634D17B86D8979C778E8.31">[2]INF!#REF!</definedName>
    <definedName name="MSTR.CE5C3FC74516634D17B86D8979C778E8.32">[2]INF!#REF!</definedName>
    <definedName name="MSTR.CE5C3FC74516634D17B86D8979C778E8.33">[2]INF!#REF!</definedName>
    <definedName name="MSTR.CE5C3FC74516634D17B86D8979C778E8.34">[2]INF!#REF!</definedName>
    <definedName name="MSTR.CE5C3FC74516634D17B86D8979C778E8.35">[2]INF!#REF!</definedName>
    <definedName name="MSTR.CE5C3FC74516634D17B86D8979C778E8.36">[2]INF!#REF!</definedName>
    <definedName name="MSTR.CE5C3FC74516634D17B86D8979C778E8.37">[2]INF!#REF!</definedName>
    <definedName name="MSTR.CE5C3FC74516634D17B86D8979C778E8.38">[2]INF!#REF!</definedName>
    <definedName name="MSTR.CE5C3FC74516634D17B86D8979C778E8.39">[2]INF!#REF!</definedName>
    <definedName name="MSTR.CE5C3FC74516634D17B86D8979C778E8.4">[2]INF!#REF!</definedName>
    <definedName name="MSTR.CE5C3FC74516634D17B86D8979C778E8.40">[2]INF!#REF!</definedName>
    <definedName name="MSTR.CE5C3FC74516634D17B86D8979C778E8.41">[2]INF!#REF!</definedName>
    <definedName name="MSTR.CE5C3FC74516634D17B86D8979C778E8.42">[2]INF!#REF!</definedName>
    <definedName name="MSTR.CE5C3FC74516634D17B86D8979C778E8.43">[2]INF!#REF!</definedName>
    <definedName name="MSTR.CE5C3FC74516634D17B86D8979C778E8.44">[2]INF!#REF!</definedName>
    <definedName name="MSTR.CE5C3FC74516634D17B86D8979C778E8.45">[2]INF!#REF!</definedName>
    <definedName name="MSTR.CE5C3FC74516634D17B86D8979C778E8.46">[2]INF!#REF!</definedName>
    <definedName name="MSTR.CE5C3FC74516634D17B86D8979C778E8.47">[2]INF!#REF!</definedName>
    <definedName name="MSTR.CE5C3FC74516634D17B86D8979C778E8.48">[2]INF!#REF!</definedName>
    <definedName name="MSTR.CE5C3FC74516634D17B86D8979C778E8.49">[2]INF!#REF!</definedName>
    <definedName name="MSTR.CE5C3FC74516634D17B86D8979C778E8.5">[2]INF!#REF!</definedName>
    <definedName name="MSTR.CE5C3FC74516634D17B86D8979C778E8.50">[2]INF!#REF!</definedName>
    <definedName name="MSTR.CE5C3FC74516634D17B86D8979C778E8.6">[2]INF!#REF!</definedName>
    <definedName name="MSTR.CE5C3FC74516634D17B86D8979C778E8.7">[2]INF!#REF!</definedName>
    <definedName name="MSTR.CE5C3FC74516634D17B86D8979C778E8.8">[2]INF!#REF!</definedName>
    <definedName name="MSTR.CE5C3FC74516634D17B86D8979C778E8.9">[2]INF!#REF!</definedName>
    <definedName name="MSTR.Composición_de_la_Demanda__Diario_acumulado_">#REF!</definedName>
    <definedName name="MSTR.Composición_de_la_Demanda__Diario_acumulado_1">#REF!</definedName>
    <definedName name="MSTR.Composición_de_la_Demanda__Diario_acumulado_2">#REF!</definedName>
    <definedName name="MSTR.Composición_de_la_Demanda__Diario_acumulado_3">#REF!</definedName>
    <definedName name="MSTR.Composición_de_la_Demanda_horaria">#REF!</definedName>
    <definedName name="MSTR.Composición_de_la_Demanda_horaria1">#REF!</definedName>
    <definedName name="MSTR.Composición_de_la_Demanda_horaria2">#REF!</definedName>
    <definedName name="MSTR.Composición_de_la_Demanda_horaria3">#REF!</definedName>
    <definedName name="MSTR.Composición_de_la_Demanda_horaria4">#REF!</definedName>
    <definedName name="MSTR.Composición_de_la_Demanda_pbf">#REF!</definedName>
    <definedName name="MSTR.Composición_de_la_Demanda_pbf1">#REF!</definedName>
    <definedName name="MSTR.Composición_de_la_Demanda_pbf2">#REF!</definedName>
    <definedName name="MSTR.Composición_de_la_Demanda_pbf3">#REF!</definedName>
    <definedName name="MSTR.Composición_de_la_Demanda_pbf4">#REF!</definedName>
    <definedName name="MSTR.D148B31811E539AE00000080EFE543AF">[3]INF!#REF!</definedName>
    <definedName name="MSTR.D148B31811E539AE00000080EFE543AF.1">[3]INF!#REF!</definedName>
    <definedName name="MSTR.D148B31811E539AE00000080EFE543AF.10">[3]INF!#REF!</definedName>
    <definedName name="MSTR.D148B31811E539AE00000080EFE543AF.11">[3]INF!#REF!</definedName>
    <definedName name="MSTR.D148B31811E539AE00000080EFE543AF.12">[3]INF!#REF!</definedName>
    <definedName name="MSTR.D148B31811E539AE00000080EFE543AF.13">[3]INF!#REF!</definedName>
    <definedName name="MSTR.D148B31811E539AE00000080EFE543AF.2">[3]INF!#REF!</definedName>
    <definedName name="MSTR.D148B31811E539AE00000080EFE543AF.3">[3]INF!#REF!</definedName>
    <definedName name="MSTR.D148B31811E539AE00000080EFE543AF.4">[3]INF!#REF!</definedName>
    <definedName name="MSTR.D148B31811E539AE00000080EFE543AF.5">[3]INF!#REF!</definedName>
    <definedName name="MSTR.D148B31811E539AE00000080EFE543AF.6">[3]INF!#REF!</definedName>
    <definedName name="MSTR.D148B31811E539AE00000080EFE543AF.7">[3]INF!#REF!</definedName>
    <definedName name="MSTR.D148B31811E539AE00000080EFE543AF.8">[3]INF!#REF!</definedName>
    <definedName name="MSTR.D148B31811E539AE00000080EFE543AF.9">[3]INF!#REF!</definedName>
    <definedName name="MSTR.D8F5F70011E594361C430080EF75C298">#REF!</definedName>
    <definedName name="MSTR.D8F5F70011E594361C430080EF75C298.1">#REF!</definedName>
    <definedName name="MSTR.D8F5F70011E594361C430080EF75C298.10">#REF!</definedName>
    <definedName name="MSTR.D8F5F70011E594361C430080EF75C298.100">[2]INF!#REF!</definedName>
    <definedName name="MSTR.D8F5F70011E594361C430080EF75C298.101">[2]INF!#REF!</definedName>
    <definedName name="MSTR.D8F5F70011E594361C430080EF75C298.102">[2]INF!#REF!</definedName>
    <definedName name="MSTR.D8F5F70011E594361C430080EF75C298.103">[2]INF!#REF!</definedName>
    <definedName name="MSTR.D8F5F70011E594361C430080EF75C298.104">[2]INF!#REF!</definedName>
    <definedName name="MSTR.D8F5F70011E594361C430080EF75C298.105">[2]INF!#REF!</definedName>
    <definedName name="MSTR.D8F5F70011E594361C430080EF75C298.106">[2]INF!#REF!</definedName>
    <definedName name="MSTR.D8F5F70011E594361C430080EF75C298.107">[2]INF!#REF!</definedName>
    <definedName name="MSTR.D8F5F70011E594361C430080EF75C298.108">[2]INF!#REF!</definedName>
    <definedName name="MSTR.D8F5F70011E594361C430080EF75C298.109">[2]INF!#REF!</definedName>
    <definedName name="MSTR.D8F5F70011E594361C430080EF75C298.11">#REF!</definedName>
    <definedName name="MSTR.D8F5F70011E594361C430080EF75C298.110">[2]INF!#REF!</definedName>
    <definedName name="MSTR.D8F5F70011E594361C430080EF75C298.111">[2]INF!#REF!</definedName>
    <definedName name="MSTR.D8F5F70011E594361C430080EF75C298.112">[2]INF!#REF!</definedName>
    <definedName name="MSTR.D8F5F70011E594361C430080EF75C298.113">[2]INF!#REF!</definedName>
    <definedName name="MSTR.D8F5F70011E594361C430080EF75C298.114">[2]INF!#REF!</definedName>
    <definedName name="MSTR.D8F5F70011E594361C430080EF75C298.115">[2]INF!#REF!</definedName>
    <definedName name="MSTR.D8F5F70011E594361C430080EF75C298.116">[2]INF!#REF!</definedName>
    <definedName name="MSTR.D8F5F70011E594361C430080EF75C298.117">[2]INF!#REF!</definedName>
    <definedName name="MSTR.D8F5F70011E594361C430080EF75C298.118">[2]INF!#REF!</definedName>
    <definedName name="MSTR.D8F5F70011E594361C430080EF75C298.119">[2]INF!#REF!</definedName>
    <definedName name="MSTR.D8F5F70011E594361C430080EF75C298.12">#REF!</definedName>
    <definedName name="MSTR.D8F5F70011E594361C430080EF75C298.120">[2]INF!#REF!</definedName>
    <definedName name="MSTR.D8F5F70011E594361C430080EF75C298.13">#REF!</definedName>
    <definedName name="MSTR.D8F5F70011E594361C430080EF75C298.14">#REF!</definedName>
    <definedName name="MSTR.D8F5F70011E594361C430080EF75C298.15">#REF!</definedName>
    <definedName name="MSTR.D8F5F70011E594361C430080EF75C298.16">#REF!</definedName>
    <definedName name="MSTR.D8F5F70011E594361C430080EF75C298.17">#REF!</definedName>
    <definedName name="MSTR.D8F5F70011E594361C430080EF75C298.18">#REF!</definedName>
    <definedName name="MSTR.D8F5F70011E594361C430080EF75C298.19">#REF!</definedName>
    <definedName name="MSTR.D8F5F70011E594361C430080EF75C298.2">#REF!</definedName>
    <definedName name="MSTR.D8F5F70011E594361C430080EF75C298.20">#REF!</definedName>
    <definedName name="MSTR.D8F5F70011E594361C430080EF75C298.21">#REF!</definedName>
    <definedName name="MSTR.D8F5F70011E594361C430080EF75C298.22">#REF!</definedName>
    <definedName name="MSTR.D8F5F70011E594361C430080EF75C298.23">#REF!</definedName>
    <definedName name="MSTR.D8F5F70011E594361C430080EF75C298.24">#REF!</definedName>
    <definedName name="MSTR.D8F5F70011E594361C430080EF75C298.25">#REF!</definedName>
    <definedName name="MSTR.D8F5F70011E594361C430080EF75C298.26">#REF!</definedName>
    <definedName name="MSTR.D8F5F70011E594361C430080EF75C298.27">#REF!</definedName>
    <definedName name="MSTR.D8F5F70011E594361C430080EF75C298.28">#REF!</definedName>
    <definedName name="MSTR.D8F5F70011E594361C430080EF75C298.29">#REF!</definedName>
    <definedName name="MSTR.D8F5F70011E594361C430080EF75C298.3">#REF!</definedName>
    <definedName name="MSTR.D8F5F70011E594361C430080EF75C298.30">#REF!</definedName>
    <definedName name="MSTR.D8F5F70011E594361C430080EF75C298.31">#REF!</definedName>
    <definedName name="MSTR.D8F5F70011E594361C430080EF75C298.32">#REF!</definedName>
    <definedName name="MSTR.D8F5F70011E594361C430080EF75C298.33">#REF!</definedName>
    <definedName name="MSTR.D8F5F70011E594361C430080EF75C298.34">#REF!</definedName>
    <definedName name="MSTR.D8F5F70011E594361C430080EF75C298.35">#REF!</definedName>
    <definedName name="MSTR.D8F5F70011E594361C430080EF75C298.36">#REF!</definedName>
    <definedName name="MSTR.D8F5F70011E594361C430080EF75C298.37">#REF!</definedName>
    <definedName name="MSTR.D8F5F70011E594361C430080EF75C298.38">#REF!</definedName>
    <definedName name="MSTR.D8F5F70011E594361C430080EF75C298.39">#REF!</definedName>
    <definedName name="MSTR.D8F5F70011E594361C430080EF75C298.4">#REF!</definedName>
    <definedName name="MSTR.D8F5F70011E594361C430080EF75C298.40">#REF!</definedName>
    <definedName name="MSTR.D8F5F70011E594361C430080EF75C298.41">#REF!</definedName>
    <definedName name="MSTR.D8F5F70011E594361C430080EF75C298.42">#REF!</definedName>
    <definedName name="MSTR.D8F5F70011E594361C430080EF75C298.43">[2]INF!#REF!</definedName>
    <definedName name="MSTR.D8F5F70011E594361C430080EF75C298.44">[2]INF!#REF!</definedName>
    <definedName name="MSTR.D8F5F70011E594361C430080EF75C298.45">[2]INF!#REF!</definedName>
    <definedName name="MSTR.D8F5F70011E594361C430080EF75C298.46">[2]INF!#REF!</definedName>
    <definedName name="MSTR.D8F5F70011E594361C430080EF75C298.47">[2]INF!#REF!</definedName>
    <definedName name="MSTR.D8F5F70011E594361C430080EF75C298.48">[2]INF!#REF!</definedName>
    <definedName name="MSTR.D8F5F70011E594361C430080EF75C298.49">[2]INF!#REF!</definedName>
    <definedName name="MSTR.D8F5F70011E594361C430080EF75C298.5">#REF!</definedName>
    <definedName name="MSTR.D8F5F70011E594361C430080EF75C298.50">[2]INF!#REF!</definedName>
    <definedName name="MSTR.D8F5F70011E594361C430080EF75C298.51">[2]INF!#REF!</definedName>
    <definedName name="MSTR.D8F5F70011E594361C430080EF75C298.52">[2]INF!#REF!</definedName>
    <definedName name="MSTR.D8F5F70011E594361C430080EF75C298.53">[2]INF!#REF!</definedName>
    <definedName name="MSTR.D8F5F70011E594361C430080EF75C298.54">[2]INF!#REF!</definedName>
    <definedName name="MSTR.D8F5F70011E594361C430080EF75C298.55">[2]INF!#REF!</definedName>
    <definedName name="MSTR.D8F5F70011E594361C430080EF75C298.56">[2]INF!#REF!</definedName>
    <definedName name="MSTR.D8F5F70011E594361C430080EF75C298.57">[2]INF!#REF!</definedName>
    <definedName name="MSTR.D8F5F70011E594361C430080EF75C298.58">[2]INF!#REF!</definedName>
    <definedName name="MSTR.D8F5F70011E594361C430080EF75C298.59">[2]INF!#REF!</definedName>
    <definedName name="MSTR.D8F5F70011E594361C430080EF75C298.6">#REF!</definedName>
    <definedName name="MSTR.D8F5F70011E594361C430080EF75C298.60">[2]INF!#REF!</definedName>
    <definedName name="MSTR.D8F5F70011E594361C430080EF75C298.61">[2]INF!#REF!</definedName>
    <definedName name="MSTR.D8F5F70011E594361C430080EF75C298.62">[2]INF!#REF!</definedName>
    <definedName name="MSTR.D8F5F70011E594361C430080EF75C298.63">[2]INF!#REF!</definedName>
    <definedName name="MSTR.D8F5F70011E594361C430080EF75C298.64">[2]INF!#REF!</definedName>
    <definedName name="MSTR.D8F5F70011E594361C430080EF75C298.65">[2]INF!#REF!</definedName>
    <definedName name="MSTR.D8F5F70011E594361C430080EF75C298.66">[2]INF!#REF!</definedName>
    <definedName name="MSTR.D8F5F70011E594361C430080EF75C298.67">[2]INF!#REF!</definedName>
    <definedName name="MSTR.D8F5F70011E594361C430080EF75C298.68">[2]INF!#REF!</definedName>
    <definedName name="MSTR.D8F5F70011E594361C430080EF75C298.69">[2]INF!#REF!</definedName>
    <definedName name="MSTR.D8F5F70011E594361C430080EF75C298.7">#REF!</definedName>
    <definedName name="MSTR.D8F5F70011E594361C430080EF75C298.70">[2]INF!#REF!</definedName>
    <definedName name="MSTR.D8F5F70011E594361C430080EF75C298.71">[2]INF!#REF!</definedName>
    <definedName name="MSTR.D8F5F70011E594361C430080EF75C298.72">[2]INF!#REF!</definedName>
    <definedName name="MSTR.D8F5F70011E594361C430080EF75C298.73">[2]INF!#REF!</definedName>
    <definedName name="MSTR.D8F5F70011E594361C430080EF75C298.74">[2]INF!#REF!</definedName>
    <definedName name="MSTR.D8F5F70011E594361C430080EF75C298.75">[2]INF!#REF!</definedName>
    <definedName name="MSTR.D8F5F70011E594361C430080EF75C298.76">[2]INF!#REF!</definedName>
    <definedName name="MSTR.D8F5F70011E594361C430080EF75C298.77">[2]INF!#REF!</definedName>
    <definedName name="MSTR.D8F5F70011E594361C430080EF75C298.78">[2]INF!#REF!</definedName>
    <definedName name="MSTR.D8F5F70011E594361C430080EF75C298.79">[2]INF!#REF!</definedName>
    <definedName name="MSTR.D8F5F70011E594361C430080EF75C298.8">#REF!</definedName>
    <definedName name="MSTR.D8F5F70011E594361C430080EF75C298.80">[2]INF!#REF!</definedName>
    <definedName name="MSTR.D8F5F70011E594361C430080EF75C298.81">[2]INF!#REF!</definedName>
    <definedName name="MSTR.D8F5F70011E594361C430080EF75C298.82">[2]INF!#REF!</definedName>
    <definedName name="MSTR.D8F5F70011E594361C430080EF75C298.83">[2]INF!#REF!</definedName>
    <definedName name="MSTR.D8F5F70011E594361C430080EF75C298.84">[2]INF!#REF!</definedName>
    <definedName name="MSTR.D8F5F70011E594361C430080EF75C298.85">[2]INF!#REF!</definedName>
    <definedName name="MSTR.D8F5F70011E594361C430080EF75C298.86">[2]INF!#REF!</definedName>
    <definedName name="MSTR.D8F5F70011E594361C430080EF75C298.87">[2]INF!#REF!</definedName>
    <definedName name="MSTR.D8F5F70011E594361C430080EF75C298.88">[2]INF!#REF!</definedName>
    <definedName name="MSTR.D8F5F70011E594361C430080EF75C298.89">[2]INF!#REF!</definedName>
    <definedName name="MSTR.D8F5F70011E594361C430080EF75C298.9">#REF!</definedName>
    <definedName name="MSTR.D8F5F70011E594361C430080EF75C298.90">[2]INF!#REF!</definedName>
    <definedName name="MSTR.D8F5F70011E594361C430080EF75C298.91">[2]INF!#REF!</definedName>
    <definedName name="MSTR.D8F5F70011E594361C430080EF75C298.92">[2]INF!#REF!</definedName>
    <definedName name="MSTR.D8F5F70011E594361C430080EF75C298.93">[2]INF!#REF!</definedName>
    <definedName name="MSTR.D8F5F70011E594361C430080EF75C298.94">[2]INF!#REF!</definedName>
    <definedName name="MSTR.D8F5F70011E594361C430080EF75C298.95">[2]INF!#REF!</definedName>
    <definedName name="MSTR.D8F5F70011E594361C430080EF75C298.96">[2]INF!#REF!</definedName>
    <definedName name="MSTR.D8F5F70011E594361C430080EF75C298.97">[2]INF!#REF!</definedName>
    <definedName name="MSTR.D8F5F70011E594361C430080EF75C298.98">[2]INF!#REF!</definedName>
    <definedName name="MSTR.D8F5F70011E594361C430080EF75C298.99">[2]INF!#REF!</definedName>
    <definedName name="MSTR.DA76E3244BFF66183A115491B6573ECB">[2]INF!#REF!</definedName>
    <definedName name="MSTR.DA76E3244BFF66183A115491B6573ECB.1">[2]INF!#REF!</definedName>
    <definedName name="MSTR.DA76E3244BFF66183A115491B6573ECB.10">[2]INF!#REF!</definedName>
    <definedName name="MSTR.DA76E3244BFF66183A115491B6573ECB.11">[2]INF!#REF!</definedName>
    <definedName name="MSTR.DA76E3244BFF66183A115491B6573ECB.12">[2]INF!#REF!</definedName>
    <definedName name="MSTR.DA76E3244BFF66183A115491B6573ECB.13">[2]INF!#REF!</definedName>
    <definedName name="MSTR.DA76E3244BFF66183A115491B6573ECB.14">[2]INF!#REF!</definedName>
    <definedName name="MSTR.DA76E3244BFF66183A115491B6573ECB.15">[2]INF!#REF!</definedName>
    <definedName name="MSTR.DA76E3244BFF66183A115491B6573ECB.16">[2]INF!#REF!</definedName>
    <definedName name="MSTR.DA76E3244BFF66183A115491B6573ECB.17">[2]INF!#REF!</definedName>
    <definedName name="MSTR.DA76E3244BFF66183A115491B6573ECB.18">[2]INF!#REF!</definedName>
    <definedName name="MSTR.DA76E3244BFF66183A115491B6573ECB.19">[2]INF!#REF!</definedName>
    <definedName name="MSTR.DA76E3244BFF66183A115491B6573ECB.2">[2]INF!#REF!</definedName>
    <definedName name="MSTR.DA76E3244BFF66183A115491B6573ECB.20">[2]INF!#REF!</definedName>
    <definedName name="MSTR.DA76E3244BFF66183A115491B6573ECB.21">[2]INF!#REF!</definedName>
    <definedName name="MSTR.DA76E3244BFF66183A115491B6573ECB.22">[2]INF!#REF!</definedName>
    <definedName name="MSTR.DA76E3244BFF66183A115491B6573ECB.23">[2]INF!#REF!</definedName>
    <definedName name="MSTR.DA76E3244BFF66183A115491B6573ECB.24">[2]INF!#REF!</definedName>
    <definedName name="MSTR.DA76E3244BFF66183A115491B6573ECB.25">[2]INF!#REF!</definedName>
    <definedName name="MSTR.DA76E3244BFF66183A115491B6573ECB.26">[2]INF!#REF!</definedName>
    <definedName name="MSTR.DA76E3244BFF66183A115491B6573ECB.27">[2]INF!#REF!</definedName>
    <definedName name="MSTR.DA76E3244BFF66183A115491B6573ECB.28">[2]INF!#REF!</definedName>
    <definedName name="MSTR.DA76E3244BFF66183A115491B6573ECB.29">[2]INF!#REF!</definedName>
    <definedName name="MSTR.DA76E3244BFF66183A115491B6573ECB.3">[2]INF!#REF!</definedName>
    <definedName name="MSTR.DA76E3244BFF66183A115491B6573ECB.30">[2]INF!#REF!</definedName>
    <definedName name="MSTR.DA76E3244BFF66183A115491B6573ECB.31">[2]INF!#REF!</definedName>
    <definedName name="MSTR.DA76E3244BFF66183A115491B6573ECB.32">[2]INF!#REF!</definedName>
    <definedName name="MSTR.DA76E3244BFF66183A115491B6573ECB.33">[2]INF!#REF!</definedName>
    <definedName name="MSTR.DA76E3244BFF66183A115491B6573ECB.34">[2]INF!#REF!</definedName>
    <definedName name="MSTR.DA76E3244BFF66183A115491B6573ECB.35">[2]INF!#REF!</definedName>
    <definedName name="MSTR.DA76E3244BFF66183A115491B6573ECB.36">[2]INF!#REF!</definedName>
    <definedName name="MSTR.DA76E3244BFF66183A115491B6573ECB.37">[2]INF!#REF!</definedName>
    <definedName name="MSTR.DA76E3244BFF66183A115491B6573ECB.38">[2]INF!#REF!</definedName>
    <definedName name="MSTR.DA76E3244BFF66183A115491B6573ECB.39">[2]INF!#REF!</definedName>
    <definedName name="MSTR.DA76E3244BFF66183A115491B6573ECB.4">[2]INF!#REF!</definedName>
    <definedName name="MSTR.DA76E3244BFF66183A115491B6573ECB.40">[2]INF!#REF!</definedName>
    <definedName name="MSTR.DA76E3244BFF66183A115491B6573ECB.41">[2]INF!#REF!</definedName>
    <definedName name="MSTR.DA76E3244BFF66183A115491B6573ECB.42">[2]INF!#REF!</definedName>
    <definedName name="MSTR.DA76E3244BFF66183A115491B6573ECB.43">[2]INF!#REF!</definedName>
    <definedName name="MSTR.DA76E3244BFF66183A115491B6573ECB.44">[2]INF!#REF!</definedName>
    <definedName name="MSTR.DA76E3244BFF66183A115491B6573ECB.45">[2]INF!#REF!</definedName>
    <definedName name="MSTR.DA76E3244BFF66183A115491B6573ECB.46">[2]INF!#REF!</definedName>
    <definedName name="MSTR.DA76E3244BFF66183A115491B6573ECB.47">[2]INF!#REF!</definedName>
    <definedName name="MSTR.DA76E3244BFF66183A115491B6573ECB.48">[2]INF!#REF!</definedName>
    <definedName name="MSTR.DA76E3244BFF66183A115491B6573ECB.5">[2]INF!#REF!</definedName>
    <definedName name="MSTR.DA76E3244BFF66183A115491B6573ECB.6">[2]INF!#REF!</definedName>
    <definedName name="MSTR.DA76E3244BFF66183A115491B6573ECB.7">[2]INF!#REF!</definedName>
    <definedName name="MSTR.DA76E3244BFF66183A115491B6573ECB.8">[2]INF!#REF!</definedName>
    <definedName name="MSTR.DA76E3244BFF66183A115491B6573ECB.9">[2]INF!#REF!</definedName>
    <definedName name="MSTR.DC68287011E53FEC00000080EF5523B0">#REF!</definedName>
    <definedName name="MSTR.DC68287011E53FEC00000080EF5523B0.1">#REF!</definedName>
    <definedName name="MSTR.DC68287011E53FEC00000080EF5523B0.10">#REF!</definedName>
    <definedName name="MSTR.DC68287011E53FEC00000080EF5523B0.11">#REF!</definedName>
    <definedName name="MSTR.DC68287011E53FEC00000080EF5523B0.12">#REF!</definedName>
    <definedName name="MSTR.DC68287011E53FEC00000080EF5523B0.13">#REF!</definedName>
    <definedName name="MSTR.DC68287011E53FEC00000080EF5523B0.14">#REF!</definedName>
    <definedName name="MSTR.DC68287011E53FEC00000080EF5523B0.15">#REF!</definedName>
    <definedName name="MSTR.DC68287011E53FEC00000080EF5523B0.16">[2]INF!#REF!</definedName>
    <definedName name="MSTR.DC68287011E53FEC00000080EF5523B0.17">[2]INF!#REF!</definedName>
    <definedName name="MSTR.DC68287011E53FEC00000080EF5523B0.18">[2]INF!#REF!</definedName>
    <definedName name="MSTR.DC68287011E53FEC00000080EF5523B0.19">[2]INF!#REF!</definedName>
    <definedName name="MSTR.DC68287011E53FEC00000080EF5523B0.2">#REF!</definedName>
    <definedName name="MSTR.DC68287011E53FEC00000080EF5523B0.3">#REF!</definedName>
    <definedName name="MSTR.DC68287011E53FEC00000080EF5523B0.4">#REF!</definedName>
    <definedName name="MSTR.DC68287011E53FEC00000080EF5523B0.5">#REF!</definedName>
    <definedName name="MSTR.DC68287011E53FEC00000080EF5523B0.6">#REF!</definedName>
    <definedName name="MSTR.DC68287011E53FEC00000080EF5523B0.7">#REF!</definedName>
    <definedName name="MSTR.DC68287011E53FEC00000080EF5523B0.8">#REF!</definedName>
    <definedName name="MSTR.DC68287011E53FEC00000080EF5523B0.9">#REF!</definedName>
    <definedName name="MSTR.DE23B2D211E539A800000080EF951320">[3]INF!#REF!</definedName>
    <definedName name="MSTR.DE23B2D211E539A800000080EF951320.1">[3]INF!#REF!</definedName>
    <definedName name="MSTR.DE23B2D211E539A800000080EF951320.10">[3]INF!#REF!</definedName>
    <definedName name="MSTR.DE23B2D211E539A800000080EF951320.11">[3]INF!#REF!</definedName>
    <definedName name="MSTR.DE23B2D211E539A800000080EF951320.12">[3]INF!#REF!</definedName>
    <definedName name="MSTR.DE23B2D211E539A800000080EF951320.13">[3]INF!#REF!</definedName>
    <definedName name="MSTR.DE23B2D211E539A800000080EF951320.14">[3]INF!#REF!</definedName>
    <definedName name="MSTR.DE23B2D211E539A800000080EF951320.2">[3]INF!#REF!</definedName>
    <definedName name="MSTR.DE23B2D211E539A800000080EF951320.3">[3]INF!#REF!</definedName>
    <definedName name="MSTR.DE23B2D211E539A800000080EF951320.4">[3]INF!#REF!</definedName>
    <definedName name="MSTR.DE23B2D211E539A800000080EF951320.5">[3]INF!#REF!</definedName>
    <definedName name="MSTR.DE23B2D211E539A800000080EF951320.6">[3]INF!#REF!</definedName>
    <definedName name="MSTR.DE23B2D211E539A800000080EF951320.7">[3]INF!#REF!</definedName>
    <definedName name="MSTR.DE23B2D211E539A800000080EF951320.8">[3]INF!#REF!</definedName>
    <definedName name="MSTR.DE23B2D211E539A800000080EF951320.9">[3]INF!#REF!</definedName>
    <definedName name="MSTR.Demanda__día_hora_">#REF!</definedName>
    <definedName name="MSTR.Demanda__día_hora_1">#REF!</definedName>
    <definedName name="MSTR.Demanda__día_hora_2">#REF!</definedName>
    <definedName name="MSTR.Demanda__día_hora_3">#REF!</definedName>
    <definedName name="MSTR.E4ACB6004B447AAE78DA06B6A694B5DF">[2]INF!#REF!</definedName>
    <definedName name="MSTR.E4ACB6004B447AAE78DA06B6A694B5DF.1">[2]INF!#REF!</definedName>
    <definedName name="MSTR.E500C91F4579C0CD449CCD8D5476A3BE">[2]INF!#REF!</definedName>
    <definedName name="MSTR.E500C91F4579C0CD449CCD8D5476A3BE.1">[2]INF!#REF!</definedName>
    <definedName name="MSTR.E500C91F4579C0CD449CCD8D5476A3BE.10">[2]INF!#REF!</definedName>
    <definedName name="MSTR.E500C91F4579C0CD449CCD8D5476A3BE.11">[2]INF!#REF!</definedName>
    <definedName name="MSTR.E500C91F4579C0CD449CCD8D5476A3BE.12">[2]INF!#REF!</definedName>
    <definedName name="MSTR.E500C91F4579C0CD449CCD8D5476A3BE.13">[2]INF!#REF!</definedName>
    <definedName name="MSTR.E500C91F4579C0CD449CCD8D5476A3BE.14">[2]INF!#REF!</definedName>
    <definedName name="MSTR.E500C91F4579C0CD449CCD8D5476A3BE.15">[2]INF!#REF!</definedName>
    <definedName name="MSTR.E500C91F4579C0CD449CCD8D5476A3BE.16">[2]INF!#REF!</definedName>
    <definedName name="MSTR.E500C91F4579C0CD449CCD8D5476A3BE.17">[2]INF!#REF!</definedName>
    <definedName name="MSTR.E500C91F4579C0CD449CCD8D5476A3BE.18">[2]INF!#REF!</definedName>
    <definedName name="MSTR.E500C91F4579C0CD449CCD8D5476A3BE.19">[2]INF!#REF!</definedName>
    <definedName name="MSTR.E500C91F4579C0CD449CCD8D5476A3BE.2">[2]INF!#REF!</definedName>
    <definedName name="MSTR.E500C91F4579C0CD449CCD8D5476A3BE.20">[2]INF!#REF!</definedName>
    <definedName name="MSTR.E500C91F4579C0CD449CCD8D5476A3BE.21">[2]INF!#REF!</definedName>
    <definedName name="MSTR.E500C91F4579C0CD449CCD8D5476A3BE.22">[2]INF!#REF!</definedName>
    <definedName name="MSTR.E500C91F4579C0CD449CCD8D5476A3BE.23">[2]INF!#REF!</definedName>
    <definedName name="MSTR.E500C91F4579C0CD449CCD8D5476A3BE.24">[2]INF!#REF!</definedName>
    <definedName name="MSTR.E500C91F4579C0CD449CCD8D5476A3BE.25">[2]INF!#REF!</definedName>
    <definedName name="MSTR.E500C91F4579C0CD449CCD8D5476A3BE.26">[2]INF!#REF!</definedName>
    <definedName name="MSTR.E500C91F4579C0CD449CCD8D5476A3BE.27">[2]INF!#REF!</definedName>
    <definedName name="MSTR.E500C91F4579C0CD449CCD8D5476A3BE.28">[2]INF!#REF!</definedName>
    <definedName name="MSTR.E500C91F4579C0CD449CCD8D5476A3BE.29">[2]INF!#REF!</definedName>
    <definedName name="MSTR.E500C91F4579C0CD449CCD8D5476A3BE.3">[2]INF!#REF!</definedName>
    <definedName name="MSTR.E500C91F4579C0CD449CCD8D5476A3BE.30">[2]INF!#REF!</definedName>
    <definedName name="MSTR.E500C91F4579C0CD449CCD8D5476A3BE.31">[2]INF!#REF!</definedName>
    <definedName name="MSTR.E500C91F4579C0CD449CCD8D5476A3BE.32">[2]INF!#REF!</definedName>
    <definedName name="MSTR.E500C91F4579C0CD449CCD8D5476A3BE.33">[2]INF!#REF!</definedName>
    <definedName name="MSTR.E500C91F4579C0CD449CCD8D5476A3BE.34">[2]INF!#REF!</definedName>
    <definedName name="MSTR.E500C91F4579C0CD449CCD8D5476A3BE.35">[2]INF!#REF!</definedName>
    <definedName name="MSTR.E500C91F4579C0CD449CCD8D5476A3BE.36">[2]INF!#REF!</definedName>
    <definedName name="MSTR.E500C91F4579C0CD449CCD8D5476A3BE.37">[2]INF!#REF!</definedName>
    <definedName name="MSTR.E500C91F4579C0CD449CCD8D5476A3BE.38">[2]INF!#REF!</definedName>
    <definedName name="MSTR.E500C91F4579C0CD449CCD8D5476A3BE.39">[2]INF!#REF!</definedName>
    <definedName name="MSTR.E500C91F4579C0CD449CCD8D5476A3BE.4">[2]INF!#REF!</definedName>
    <definedName name="MSTR.E500C91F4579C0CD449CCD8D5476A3BE.40">[2]INF!#REF!</definedName>
    <definedName name="MSTR.E500C91F4579C0CD449CCD8D5476A3BE.41">[2]INF!#REF!</definedName>
    <definedName name="MSTR.E500C91F4579C0CD449CCD8D5476A3BE.42">[2]INF!#REF!</definedName>
    <definedName name="MSTR.E500C91F4579C0CD449CCD8D5476A3BE.43">[2]INF!#REF!</definedName>
    <definedName name="MSTR.E500C91F4579C0CD449CCD8D5476A3BE.44">[2]INF!#REF!</definedName>
    <definedName name="MSTR.E500C91F4579C0CD449CCD8D5476A3BE.45">[2]INF!#REF!</definedName>
    <definedName name="MSTR.E500C91F4579C0CD449CCD8D5476A3BE.46">[2]INF!#REF!</definedName>
    <definedName name="MSTR.E500C91F4579C0CD449CCD8D5476A3BE.47">[2]INF!#REF!</definedName>
    <definedName name="MSTR.E500C91F4579C0CD449CCD8D5476A3BE.48">[2]INF!#REF!</definedName>
    <definedName name="MSTR.E500C91F4579C0CD449CCD8D5476A3BE.49">[2]INF!#REF!</definedName>
    <definedName name="MSTR.E500C91F4579C0CD449CCD8D5476A3BE.5">[2]INF!#REF!</definedName>
    <definedName name="MSTR.E500C91F4579C0CD449CCD8D5476A3BE.6">[2]INF!#REF!</definedName>
    <definedName name="MSTR.E500C91F4579C0CD449CCD8D5476A3BE.7">[2]INF!#REF!</definedName>
    <definedName name="MSTR.E500C91F4579C0CD449CCD8D5476A3BE.8">[2]INF!#REF!</definedName>
    <definedName name="MSTR.E500C91F4579C0CD449CCD8D5476A3BE.9">[2]INF!#REF!</definedName>
    <definedName name="MSTR.EA45B89211E5943620850080EF95049C">#REF!</definedName>
    <definedName name="MSTR.EA45B89211E5943620850080EF95049C.1">#REF!</definedName>
    <definedName name="MSTR.EA45B89211E5943620850080EF95049C.10">#REF!</definedName>
    <definedName name="MSTR.EA45B89211E5943620850080EF95049C.11">#REF!</definedName>
    <definedName name="MSTR.EA45B89211E5943620850080EF95049C.12">#REF!</definedName>
    <definedName name="MSTR.EA45B89211E5943620850080EF95049C.13">#REF!</definedName>
    <definedName name="MSTR.EA45B89211E5943620850080EF95049C.14">#REF!</definedName>
    <definedName name="MSTR.EA45B89211E5943620850080EF95049C.15">#REF!</definedName>
    <definedName name="MSTR.EA45B89211E5943620850080EF95049C.16">#REF!</definedName>
    <definedName name="MSTR.EA45B89211E5943620850080EF95049C.17">#REF!</definedName>
    <definedName name="MSTR.EA45B89211E5943620850080EF95049C.18">#REF!</definedName>
    <definedName name="MSTR.EA45B89211E5943620850080EF95049C.19">#REF!</definedName>
    <definedName name="MSTR.EA45B89211E5943620850080EF95049C.2">#REF!</definedName>
    <definedName name="MSTR.EA45B89211E5943620850080EF95049C.20">#REF!</definedName>
    <definedName name="MSTR.EA45B89211E5943620850080EF95049C.21">#REF!</definedName>
    <definedName name="MSTR.EA45B89211E5943620850080EF95049C.22">#REF!</definedName>
    <definedName name="MSTR.EA45B89211E5943620850080EF95049C.23">#REF!</definedName>
    <definedName name="MSTR.EA45B89211E5943620850080EF95049C.24">#REF!</definedName>
    <definedName name="MSTR.EA45B89211E5943620850080EF95049C.25">#REF!</definedName>
    <definedName name="MSTR.EA45B89211E5943620850080EF95049C.26">#REF!</definedName>
    <definedName name="MSTR.EA45B89211E5943620850080EF95049C.27">#REF!</definedName>
    <definedName name="MSTR.EA45B89211E5943620850080EF95049C.28">#REF!</definedName>
    <definedName name="MSTR.EA45B89211E5943620850080EF95049C.29">#REF!</definedName>
    <definedName name="MSTR.EA45B89211E5943620850080EF95049C.3">#REF!</definedName>
    <definedName name="MSTR.EA45B89211E5943620850080EF95049C.30">#REF!</definedName>
    <definedName name="MSTR.EA45B89211E5943620850080EF95049C.31">#REF!</definedName>
    <definedName name="MSTR.EA45B89211E5943620850080EF95049C.32">#REF!</definedName>
    <definedName name="MSTR.EA45B89211E5943620850080EF95049C.33">#REF!</definedName>
    <definedName name="MSTR.EA45B89211E5943620850080EF95049C.34">#REF!</definedName>
    <definedName name="MSTR.EA45B89211E5943620850080EF95049C.35">#REF!</definedName>
    <definedName name="MSTR.EA45B89211E5943620850080EF95049C.36">#REF!</definedName>
    <definedName name="MSTR.EA45B89211E5943620850080EF95049C.37">#REF!</definedName>
    <definedName name="MSTR.EA45B89211E5943620850080EF95049C.38">#REF!</definedName>
    <definedName name="MSTR.EA45B89211E5943620850080EF95049C.39">#REF!</definedName>
    <definedName name="MSTR.EA45B89211E5943620850080EF95049C.4">#REF!</definedName>
    <definedName name="MSTR.EA45B89211E5943620850080EF95049C.40">#REF!</definedName>
    <definedName name="MSTR.EA45B89211E5943620850080EF95049C.41">#REF!</definedName>
    <definedName name="MSTR.EA45B89211E5943620850080EF95049C.42">#REF!</definedName>
    <definedName name="MSTR.EA45B89211E5943620850080EF95049C.43">#REF!</definedName>
    <definedName name="MSTR.EA45B89211E5943620850080EF95049C.44">#REF!</definedName>
    <definedName name="MSTR.EA45B89211E5943620850080EF95049C.45">#REF!</definedName>
    <definedName name="MSTR.EA45B89211E5943620850080EF95049C.46">#REF!</definedName>
    <definedName name="MSTR.EA45B89211E5943620850080EF95049C.47">#REF!</definedName>
    <definedName name="MSTR.EA45B89211E5943620850080EF95049C.48">#REF!</definedName>
    <definedName name="MSTR.EA45B89211E5943620850080EF95049C.49">#REF!</definedName>
    <definedName name="MSTR.EA45B89211E5943620850080EF95049C.5">#REF!</definedName>
    <definedName name="MSTR.EA45B89211E5943620850080EF95049C.50">#REF!</definedName>
    <definedName name="MSTR.EA45B89211E5943620850080EF95049C.51">#REF!</definedName>
    <definedName name="MSTR.EA45B89211E5943620850080EF95049C.52">#REF!</definedName>
    <definedName name="MSTR.EA45B89211E5943620850080EF95049C.6">#REF!</definedName>
    <definedName name="MSTR.EA45B89211E5943620850080EF95049C.7">#REF!</definedName>
    <definedName name="MSTR.EA45B89211E5943620850080EF95049C.8">#REF!</definedName>
    <definedName name="MSTR.EA45B89211E5943620850080EF95049C.9">#REF!</definedName>
    <definedName name="MSTR.EA7D952611E544C4AAB70080EF858F8F">#REF!</definedName>
    <definedName name="MSTR.EA7D952611E544C4AAB70080EF858F8F.1">#REF!</definedName>
    <definedName name="MSTR.EA7D952611E544C4AAB70080EF858F8F.10">[2]INF!#REF!</definedName>
    <definedName name="MSTR.EA7D952611E544C4AAB70080EF858F8F.2">#REF!</definedName>
    <definedName name="MSTR.EA7D952611E544C4AAB70080EF858F8F.3">#REF!</definedName>
    <definedName name="MSTR.EA7D952611E544C4AAB70080EF858F8F.4">#REF!</definedName>
    <definedName name="MSTR.EA7D952611E544C4AAB70080EF858F8F.5">#REF!</definedName>
    <definedName name="MSTR.EA7D952611E544C4AAB70080EF858F8F.6">#REF!</definedName>
    <definedName name="MSTR.EA7D952611E544C4AAB70080EF858F8F.7">[2]INF!#REF!</definedName>
    <definedName name="MSTR.EA7D952611E544C4AAB70080EF858F8F.8">[2]INF!#REF!</definedName>
    <definedName name="MSTR.EA7D952611E544C4AAB70080EF858F8F.9">[2]INF!#REF!</definedName>
    <definedName name="MSTR.Energia_de_Regulación_Secundaria">Dat_01!$A$172:$N$175</definedName>
    <definedName name="MSTR.Energía_restricciones_técnicas_PDBF_Combustible">#REF!</definedName>
    <definedName name="MSTR.F36A8F7E413F36F43E1DDFB5ADE315A1">[2]INF!#REF!</definedName>
    <definedName name="MSTR.F36A8F7E413F36F43E1DDFB5ADE315A1.1">[2]INF!#REF!</definedName>
    <definedName name="MSTR.F36A8F7E413F36F43E1DDFB5ADE315A1.10">[2]INF!#REF!</definedName>
    <definedName name="MSTR.F36A8F7E413F36F43E1DDFB5ADE315A1.11">[2]INF!#REF!</definedName>
    <definedName name="MSTR.F36A8F7E413F36F43E1DDFB5ADE315A1.12">[2]INF!#REF!</definedName>
    <definedName name="MSTR.F36A8F7E413F36F43E1DDFB5ADE315A1.13">[2]INF!#REF!</definedName>
    <definedName name="MSTR.F36A8F7E413F36F43E1DDFB5ADE315A1.14">[2]INF!#REF!</definedName>
    <definedName name="MSTR.F36A8F7E413F36F43E1DDFB5ADE315A1.15">[2]INF!#REF!</definedName>
    <definedName name="MSTR.F36A8F7E413F36F43E1DDFB5ADE315A1.16">[2]INF!#REF!</definedName>
    <definedName name="MSTR.F36A8F7E413F36F43E1DDFB5ADE315A1.17">[2]INF!#REF!</definedName>
    <definedName name="MSTR.F36A8F7E413F36F43E1DDFB5ADE315A1.18">[2]INF!#REF!</definedName>
    <definedName name="MSTR.F36A8F7E413F36F43E1DDFB5ADE315A1.19">[2]INF!#REF!</definedName>
    <definedName name="MSTR.F36A8F7E413F36F43E1DDFB5ADE315A1.2">[2]INF!#REF!</definedName>
    <definedName name="MSTR.F36A8F7E413F36F43E1DDFB5ADE315A1.20">[2]INF!#REF!</definedName>
    <definedName name="MSTR.F36A8F7E413F36F43E1DDFB5ADE315A1.21">[2]INF!#REF!</definedName>
    <definedName name="MSTR.F36A8F7E413F36F43E1DDFB5ADE315A1.22">[2]INF!#REF!</definedName>
    <definedName name="MSTR.F36A8F7E413F36F43E1DDFB5ADE315A1.23">[2]INF!#REF!</definedName>
    <definedName name="MSTR.F36A8F7E413F36F43E1DDFB5ADE315A1.24">[2]INF!#REF!</definedName>
    <definedName name="MSTR.F36A8F7E413F36F43E1DDFB5ADE315A1.25">[2]INF!#REF!</definedName>
    <definedName name="MSTR.F36A8F7E413F36F43E1DDFB5ADE315A1.26">[2]INF!#REF!</definedName>
    <definedName name="MSTR.F36A8F7E413F36F43E1DDFB5ADE315A1.27">[2]INF!#REF!</definedName>
    <definedName name="MSTR.F36A8F7E413F36F43E1DDFB5ADE315A1.28">[2]INF!#REF!</definedName>
    <definedName name="MSTR.F36A8F7E413F36F43E1DDFB5ADE315A1.29">[2]INF!#REF!</definedName>
    <definedName name="MSTR.F36A8F7E413F36F43E1DDFB5ADE315A1.3">[2]INF!#REF!</definedName>
    <definedName name="MSTR.F36A8F7E413F36F43E1DDFB5ADE315A1.30">[2]INF!#REF!</definedName>
    <definedName name="MSTR.F36A8F7E413F36F43E1DDFB5ADE315A1.31">[2]INF!#REF!</definedName>
    <definedName name="MSTR.F36A8F7E413F36F43E1DDFB5ADE315A1.32">[2]INF!#REF!</definedName>
    <definedName name="MSTR.F36A8F7E413F36F43E1DDFB5ADE315A1.33">[2]INF!#REF!</definedName>
    <definedName name="MSTR.F36A8F7E413F36F43E1DDFB5ADE315A1.34">[2]INF!#REF!</definedName>
    <definedName name="MSTR.F36A8F7E413F36F43E1DDFB5ADE315A1.35">[2]INF!#REF!</definedName>
    <definedName name="MSTR.F36A8F7E413F36F43E1DDFB5ADE315A1.36">[2]INF!#REF!</definedName>
    <definedName name="MSTR.F36A8F7E413F36F43E1DDFB5ADE315A1.37">[2]INF!#REF!</definedName>
    <definedName name="MSTR.F36A8F7E413F36F43E1DDFB5ADE315A1.38">[2]INF!#REF!</definedName>
    <definedName name="MSTR.F36A8F7E413F36F43E1DDFB5ADE315A1.39">[2]INF!#REF!</definedName>
    <definedName name="MSTR.F36A8F7E413F36F43E1DDFB5ADE315A1.4">[2]INF!#REF!</definedName>
    <definedName name="MSTR.F36A8F7E413F36F43E1DDFB5ADE315A1.40">[2]INF!#REF!</definedName>
    <definedName name="MSTR.F36A8F7E413F36F43E1DDFB5ADE315A1.41">[2]INF!#REF!</definedName>
    <definedName name="MSTR.F36A8F7E413F36F43E1DDFB5ADE315A1.42">[2]INF!#REF!</definedName>
    <definedName name="MSTR.F36A8F7E413F36F43E1DDFB5ADE315A1.43">[2]INF!#REF!</definedName>
    <definedName name="MSTR.F36A8F7E413F36F43E1DDFB5ADE315A1.44">[2]INF!#REF!</definedName>
    <definedName name="MSTR.F36A8F7E413F36F43E1DDFB5ADE315A1.45">[2]INF!#REF!</definedName>
    <definedName name="MSTR.F36A8F7E413F36F43E1DDFB5ADE315A1.46">[2]INF!#REF!</definedName>
    <definedName name="MSTR.F36A8F7E413F36F43E1DDFB5ADE315A1.47">[2]INF!#REF!</definedName>
    <definedName name="MSTR.F36A8F7E413F36F43E1DDFB5ADE315A1.48">[2]INF!#REF!</definedName>
    <definedName name="MSTR.F36A8F7E413F36F43E1DDFB5ADE315A1.49">[2]INF!#REF!</definedName>
    <definedName name="MSTR.F36A8F7E413F36F43E1DDFB5ADE315A1.5">[2]INF!#REF!</definedName>
    <definedName name="MSTR.F36A8F7E413F36F43E1DDFB5ADE315A1.50">[2]INF!#REF!</definedName>
    <definedName name="MSTR.F36A8F7E413F36F43E1DDFB5ADE315A1.51">[2]INF!#REF!</definedName>
    <definedName name="MSTR.F36A8F7E413F36F43E1DDFB5ADE315A1.52">[2]INF!#REF!</definedName>
    <definedName name="MSTR.F36A8F7E413F36F43E1DDFB5ADE315A1.6">[2]INF!#REF!</definedName>
    <definedName name="MSTR.F36A8F7E413F36F43E1DDFB5ADE315A1.7">[2]INF!#REF!</definedName>
    <definedName name="MSTR.F36A8F7E413F36F43E1DDFB5ADE315A1.8">[2]INF!#REF!</definedName>
    <definedName name="MSTR.F36A8F7E413F36F43E1DDFB5ADE315A1.9">[2]INF!#REF!</definedName>
    <definedName name="MSTR.GENERACION_BILATERAL">#REF!</definedName>
    <definedName name="MSTR.GENERACION_BILATERAL1">#REF!</definedName>
    <definedName name="MSTR.GENERACION_BILATERAL2">#REF!</definedName>
    <definedName name="MSTR.GENERACION_BILATERAL3">#REF!</definedName>
    <definedName name="MSTR.GENERACION_BILATERAL4">#REF!</definedName>
    <definedName name="MSTR.GeneraciónPBF">#REF!</definedName>
    <definedName name="MSTR.GeneraciónPBF1">#REF!</definedName>
    <definedName name="MSTR.GeneraciónPBF2">#REF!</definedName>
    <definedName name="MSTR.GeneraciónPBF3">#REF!</definedName>
    <definedName name="MSTR.GeneraciónPBF4">#REF!</definedName>
    <definedName name="MSTR.Mercado_Diario">#REF!</definedName>
    <definedName name="MSTR.Mercado_Intradiario2">#REF!</definedName>
    <definedName name="MSTR.Mercado_Intradiario3">#REF!</definedName>
    <definedName name="MSTR.Mercado_Intradiario4">#REF!</definedName>
    <definedName name="MSTR.Mercado_Intradiario5">#REF!</definedName>
    <definedName name="MSTR.Mercado_Intradiario6">#REF!</definedName>
    <definedName name="MSTR.Mercados_de_Operacion._Energía_Gestionada">Dat_01!$A$118:$C$125</definedName>
    <definedName name="MSTR.Precio_medio_final_Mensual">#REF!</definedName>
    <definedName name="MSTR.Precios_Enlace_Baleares">#REF!</definedName>
    <definedName name="MSTR.Precios_y_energías_MD____Diario_simple_">#REF!</definedName>
    <definedName name="MSTR.Precios_y_energías_MD____Diario_simple_1">#REF!</definedName>
    <definedName name="MSTR.Precios_y_energías_MD____Diario_simple_2">#REF!</definedName>
    <definedName name="MSTR.Precios_y_energías_MD____Diario_simple_3">#REF!</definedName>
    <definedName name="MSTR.Programa_del_enlace__Diario_Simple_">#REF!</definedName>
    <definedName name="MSTR.Res_adi_subir_mensual__Combustible">#REF!</definedName>
    <definedName name="MSTR.ROPRIMA">#REF!</definedName>
    <definedName name="MSTR.ROPRIMA1">#REF!</definedName>
    <definedName name="MSTR.ROPRIMA2">#REF!</definedName>
    <definedName name="MSTR.ROPRIMA3">#REF!</definedName>
    <definedName name="MSTR.Transición_PBC_P48__Balance_detalle_desglose">#REF!</definedName>
    <definedName name="MSTR.Transición_PBC_P48__Balance_detalle_desglose1">#REF!</definedName>
    <definedName name="MSTR.Transición_PBC_P48__Balance_detalle_desglose2">#REF!</definedName>
    <definedName name="MSTR.Transición_PBC_P48__Balance_detalle_desglose3">#REF!</definedName>
    <definedName name="MSTR.Transición_PBC_P48_ENLACE__Sesión__Hora">#REF!</definedName>
    <definedName name="nuevo">[0]!CUADRO_PROXIMO</definedName>
    <definedName name="pcierre">#REF!</definedName>
    <definedName name="PRINCIPAL">#N/A</definedName>
    <definedName name="principal_jcol">[0]!PRINCIPAL</definedName>
    <definedName name="Rango">[1]I.PxD!#REF!</definedName>
    <definedName name="sfasfasf">[0]!INDICE</definedName>
    <definedName name="ss">#REF!</definedName>
    <definedName name="SSS">#REF!</definedName>
    <definedName name="Suministro_a_tarifa">#REF!</definedName>
    <definedName name="_xlnm.Print_Titles" localSheetId="19">Dat_01!$A$360:$O$380</definedName>
  </definedNames>
  <calcPr calcId="191029"/>
  <customWorkbookViews>
    <customWorkbookView name="C33_V" guid="{900DFCC7-DCF9-11D6-8470-0008C7298EBA}" includePrintSettings="0" includeHiddenRowCol="0" maximized="1" showSheetTabs="0" windowWidth="794" windowHeight="457" tabRatio="905" activeSheetId="62755" showStatusbar="0"/>
    <customWorkbookView name="C31_V" guid="{900DFCC6-DCF9-11D6-8470-0008C7298EBA}" includePrintSettings="0" includeHiddenRowCol="0" maximized="1" showSheetTabs="0" windowWidth="794" windowHeight="457" tabRatio="905" activeSheetId="62755" showStatusbar="0"/>
    <customWorkbookView name="C29_V" guid="{900DFCC5-DCF9-11D6-8470-0008C7298EBA}" includePrintSettings="0" includeHiddenRowCol="0" maximized="1" showSheetTabs="0" windowWidth="794" windowHeight="457" tabRatio="905" activeSheetId="62755" showStatusbar="0"/>
    <customWorkbookView name="C28_V" guid="{900DFCC4-DCF9-11D6-8470-0008C7298EBA}" includePrintSettings="0" includeHiddenRowCol="0" maximized="1" showSheetTabs="0" windowWidth="794" windowHeight="457" tabRatio="905" activeSheetId="62755" showStatusbar="0"/>
    <customWorkbookView name="C26_V" guid="{900DFCC3-DCF9-11D6-8470-0008C7298EBA}" includePrintSettings="0" includeHiddenRowCol="0" maximized="1" showSheetTabs="0" windowWidth="794" windowHeight="457" tabRatio="905" activeSheetId="62755" showStatusbar="0"/>
    <customWorkbookView name="C25_V" guid="{900DFCC2-DCF9-11D6-8470-0008C7298EBA}" includePrintSettings="0" includeHiddenRowCol="0" maximized="1" showSheetTabs="0" windowWidth="794" windowHeight="457" tabRatio="905" activeSheetId="62755" showStatusbar="0"/>
    <customWorkbookView name="C23_V" guid="{900DFCC1-DCF9-11D6-8470-0008C7298EBA}" includePrintSettings="0" includeHiddenRowCol="0" maximized="1" showSheetTabs="0" windowWidth="794" windowHeight="457" tabRatio="905" activeSheetId="62755" showStatusbar="0"/>
    <customWorkbookView name="C20_V" guid="{900DFCC0-DCF9-11D6-8470-0008C7298EBA}" includePrintSettings="0" includeHiddenRowCol="0" maximized="1" showSheetTabs="0" windowWidth="794" windowHeight="457" tabRatio="905" activeSheetId="62755" showStatusbar="0"/>
    <customWorkbookView name="C14_V" guid="{900DFCBF-DCF9-11D6-8470-0008C7298EBA}" includePrintSettings="0" includeHiddenRowCol="0" maximized="1" showSheetTabs="0" windowWidth="794" windowHeight="457" tabRatio="905" activeSheetId="62755" showStatusbar="0"/>
    <customWorkbookView name="C13_V" guid="{900DFCBE-DCF9-11D6-8470-0008C7298EBA}" includePrintSettings="0" includeHiddenRowCol="0" maximized="1" showSheetTabs="0" windowWidth="794" windowHeight="457" tabRatio="905" activeSheetId="62755" showStatusbar="0"/>
    <customWorkbookView name="C12_V" guid="{900DFCBD-DCF9-11D6-8470-0008C7298EBA}" includePrintSettings="0" includeHiddenRowCol="0" maximized="1" showSheetTabs="0" windowWidth="794" windowHeight="457" tabRatio="905" activeSheetId="62755" showStatusbar="0"/>
    <customWorkbookView name="C11_V" guid="{900DFCBC-DCF9-11D6-8470-0008C7298EBA}" includePrintSettings="0" includeHiddenRowCol="0" maximized="1" showSheetTabs="0" windowWidth="794" windowHeight="457" tabRatio="905" activeSheetId="62755" showStatusbar="0"/>
    <customWorkbookView name="C10_V" guid="{900DFCBB-DCF9-11D6-8470-0008C7298EBA}" includePrintSettings="0" includeHiddenRowCol="0" maximized="1" showSheetTabs="0" windowWidth="794" windowHeight="457" tabRatio="905" activeSheetId="62755" showStatusbar="0"/>
    <customWorkbookView name="C9_V" guid="{900DFCBA-DCF9-11D6-8470-0008C7298EBA}" includePrintSettings="0" includeHiddenRowCol="0" maximized="1" showSheetTabs="0" windowWidth="794" windowHeight="457" tabRatio="905" activeSheetId="62755" showStatusbar="0"/>
    <customWorkbookView name="C8_V" guid="{900DFCB9-DCF9-11D6-8470-0008C7298EBA}" includePrintSettings="0" includeHiddenRowCol="0" maximized="1" showSheetTabs="0" windowWidth="794" windowHeight="457" tabRatio="905" activeSheetId="62755" showStatusbar="0"/>
    <customWorkbookView name="C7_V" guid="{900DFCB8-DCF9-11D6-8470-0008C7298EBA}" includePrintSettings="0" includeHiddenRowCol="0" maximized="1" showSheetTabs="0" windowWidth="794" windowHeight="457" tabRatio="905" activeSheetId="62754" showStatusbar="0"/>
    <customWorkbookView name="C5_V" guid="{900DFCB7-DCF9-11D6-8470-0008C7298EBA}" includePrintSettings="0" includeHiddenRowCol="0" maximized="1" showSheetTabs="0" windowWidth="794" windowHeight="457" tabRatio="905" activeSheetId="62755" showStatusbar="0"/>
    <customWorkbookView name="C4_V" guid="{900DFCB6-DCF9-11D6-8470-0008C7298EBA}" includePrintSettings="0" includeHiddenRowCol="0" maximized="1" showSheetTabs="0" windowWidth="794" windowHeight="457" tabRatio="905" activeSheetId="62755" showStatusbar="0"/>
    <customWorkbookView name="C2_V" guid="{900DFCB5-DCF9-11D6-8470-0008C7298EBA}" includePrintSettings="0" includeHiddenRowCol="0" maximized="1" showSheetTabs="0" windowWidth="794" windowHeight="457" tabRatio="905" activeSheetId="62754" showStatusbar="0"/>
    <customWorkbookView name="C3_V" guid="{900DFCB4-DCF9-11D6-8470-0008C7298EBA}" includePrintSettings="0" includeHiddenRowCol="0" maximized="1" showSheetTabs="0" windowWidth="794" windowHeight="457" tabRatio="905" activeSheetId="62755" showStatusbar="0"/>
    <customWorkbookView name="C1_V" guid="{900DFCB2-DCF9-11D6-8470-0008C7298EBA}" includePrintSettings="0" includeHiddenRowCol="0" maximized="1" showSheetTabs="0" windowWidth="794" windowHeight="457" tabRatio="905" activeSheetId="62755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11" i="99" l="1"/>
  <c r="O157" i="99" l="1"/>
  <c r="O156" i="99"/>
  <c r="O155" i="99"/>
  <c r="O154" i="99"/>
  <c r="O153" i="99"/>
  <c r="P113" i="99"/>
  <c r="P112" i="99"/>
  <c r="P110" i="99"/>
  <c r="P109" i="99"/>
  <c r="P78" i="99"/>
  <c r="P77" i="99"/>
  <c r="P76" i="99"/>
  <c r="P75" i="99"/>
  <c r="P74" i="99"/>
  <c r="O30" i="99"/>
  <c r="O29" i="99"/>
  <c r="O28" i="99"/>
  <c r="O27" i="99"/>
  <c r="O26" i="99"/>
  <c r="E164" i="98"/>
  <c r="E163" i="98"/>
  <c r="E162" i="98"/>
  <c r="E161" i="98"/>
  <c r="E160" i="98"/>
  <c r="O142" i="99" l="1"/>
  <c r="C142" i="99"/>
  <c r="D142" i="99"/>
  <c r="E142" i="99"/>
  <c r="F142" i="99"/>
  <c r="G142" i="99"/>
  <c r="H142" i="99"/>
  <c r="I142" i="99"/>
  <c r="J142" i="99"/>
  <c r="K142" i="99"/>
  <c r="L142" i="99"/>
  <c r="M142" i="99"/>
  <c r="N142" i="99"/>
  <c r="B142" i="99"/>
  <c r="O91" i="98"/>
  <c r="D147" i="99" l="1"/>
  <c r="E147" i="99"/>
  <c r="F147" i="99"/>
  <c r="G147" i="99"/>
  <c r="H147" i="99"/>
  <c r="I147" i="99"/>
  <c r="J147" i="99"/>
  <c r="K147" i="99"/>
  <c r="L147" i="99"/>
  <c r="M147" i="99"/>
  <c r="N147" i="99"/>
  <c r="O147" i="99"/>
  <c r="D148" i="99"/>
  <c r="E148" i="99"/>
  <c r="F148" i="99"/>
  <c r="G148" i="99"/>
  <c r="H148" i="99"/>
  <c r="I148" i="99"/>
  <c r="J148" i="99"/>
  <c r="K148" i="99"/>
  <c r="L148" i="99"/>
  <c r="M148" i="99"/>
  <c r="N148" i="99"/>
  <c r="O148" i="99"/>
  <c r="C148" i="99"/>
  <c r="C147" i="99"/>
  <c r="E156" i="98"/>
  <c r="F156" i="98"/>
  <c r="G156" i="98"/>
  <c r="H156" i="98"/>
  <c r="I156" i="98"/>
  <c r="J156" i="98"/>
  <c r="K156" i="98"/>
  <c r="L156" i="98"/>
  <c r="M156" i="98"/>
  <c r="N156" i="98"/>
  <c r="O156" i="98"/>
  <c r="P156" i="98"/>
  <c r="E157" i="98"/>
  <c r="F157" i="98"/>
  <c r="G157" i="98"/>
  <c r="H157" i="98"/>
  <c r="I157" i="98"/>
  <c r="J157" i="98"/>
  <c r="K157" i="98"/>
  <c r="L157" i="98"/>
  <c r="M157" i="98"/>
  <c r="N157" i="98"/>
  <c r="O157" i="98"/>
  <c r="P157" i="98"/>
  <c r="D157" i="98"/>
  <c r="D156" i="98"/>
  <c r="C179" i="99" l="1"/>
  <c r="D179" i="99"/>
  <c r="E179" i="99"/>
  <c r="F179" i="99"/>
  <c r="G179" i="99"/>
  <c r="H179" i="99"/>
  <c r="I179" i="99"/>
  <c r="J179" i="99"/>
  <c r="K179" i="99"/>
  <c r="L179" i="99"/>
  <c r="M179" i="99"/>
  <c r="N179" i="99"/>
  <c r="O141" i="99"/>
  <c r="N141" i="99"/>
  <c r="M141" i="99"/>
  <c r="L141" i="99"/>
  <c r="K141" i="99"/>
  <c r="J141" i="99"/>
  <c r="I141" i="99"/>
  <c r="H141" i="99"/>
  <c r="G141" i="99"/>
  <c r="F141" i="99"/>
  <c r="E141" i="99"/>
  <c r="D141" i="99"/>
  <c r="C141" i="99"/>
  <c r="B141" i="99"/>
  <c r="O140" i="99"/>
  <c r="N140" i="99"/>
  <c r="M140" i="99"/>
  <c r="L140" i="99"/>
  <c r="K140" i="99"/>
  <c r="J140" i="99"/>
  <c r="I140" i="99"/>
  <c r="H140" i="99"/>
  <c r="G140" i="99"/>
  <c r="F140" i="99"/>
  <c r="E140" i="99"/>
  <c r="D140" i="99"/>
  <c r="C140" i="99"/>
  <c r="B140" i="99"/>
  <c r="O139" i="99"/>
  <c r="N139" i="99"/>
  <c r="M139" i="99"/>
  <c r="L139" i="99"/>
  <c r="K139" i="99"/>
  <c r="J139" i="99"/>
  <c r="I139" i="99"/>
  <c r="H139" i="99"/>
  <c r="G139" i="99"/>
  <c r="F139" i="99"/>
  <c r="E139" i="99"/>
  <c r="D139" i="99"/>
  <c r="C139" i="99"/>
  <c r="B139" i="99"/>
  <c r="C153" i="98"/>
  <c r="D154" i="98"/>
  <c r="P154" i="98"/>
  <c r="O154" i="98"/>
  <c r="N154" i="98"/>
  <c r="M154" i="98"/>
  <c r="L154" i="98"/>
  <c r="K154" i="98"/>
  <c r="J154" i="98"/>
  <c r="I154" i="98"/>
  <c r="H154" i="98"/>
  <c r="G154" i="98"/>
  <c r="F154" i="98"/>
  <c r="E154" i="98"/>
  <c r="E102" i="99" l="1"/>
  <c r="F102" i="99"/>
  <c r="G102" i="99"/>
  <c r="H102" i="99"/>
  <c r="I102" i="99"/>
  <c r="J102" i="99"/>
  <c r="K102" i="99"/>
  <c r="L102" i="99"/>
  <c r="M102" i="99"/>
  <c r="N102" i="99"/>
  <c r="O102" i="99"/>
  <c r="P102" i="99"/>
  <c r="D102" i="99"/>
  <c r="C146" i="98" l="1"/>
  <c r="C147" i="98"/>
  <c r="C148" i="98"/>
  <c r="C149" i="98"/>
  <c r="C150" i="98"/>
  <c r="C151" i="98"/>
  <c r="C152" i="98"/>
  <c r="P153" i="98"/>
  <c r="E153" i="98"/>
  <c r="F153" i="98"/>
  <c r="G153" i="98"/>
  <c r="H153" i="98"/>
  <c r="I153" i="98"/>
  <c r="J153" i="98"/>
  <c r="K153" i="98"/>
  <c r="L153" i="98"/>
  <c r="M153" i="98"/>
  <c r="N153" i="98"/>
  <c r="O153" i="98"/>
  <c r="D153" i="98"/>
  <c r="D116" i="99"/>
  <c r="E116" i="99"/>
  <c r="F116" i="99"/>
  <c r="G116" i="99"/>
  <c r="H116" i="99"/>
  <c r="I116" i="99"/>
  <c r="J116" i="99"/>
  <c r="K116" i="99"/>
  <c r="L116" i="99"/>
  <c r="M116" i="99"/>
  <c r="N116" i="99"/>
  <c r="O116" i="99"/>
  <c r="B74" i="98"/>
  <c r="B73" i="98"/>
  <c r="B72" i="98"/>
  <c r="B71" i="98"/>
  <c r="B70" i="98"/>
  <c r="B69" i="98"/>
  <c r="B68" i="98"/>
  <c r="B67" i="98"/>
  <c r="B66" i="98"/>
  <c r="B65" i="98"/>
  <c r="B64" i="98"/>
  <c r="B63" i="98"/>
  <c r="B62" i="98"/>
  <c r="F8" i="76"/>
  <c r="G8" i="76"/>
  <c r="B164" i="99" l="1"/>
  <c r="B165" i="99"/>
  <c r="B166" i="99"/>
  <c r="B167" i="99"/>
  <c r="B168" i="99"/>
  <c r="B169" i="99"/>
  <c r="B170" i="99"/>
  <c r="B171" i="99"/>
  <c r="B172" i="99"/>
  <c r="B173" i="99"/>
  <c r="B174" i="99"/>
  <c r="B175" i="99"/>
  <c r="B176" i="99"/>
  <c r="B177" i="99"/>
  <c r="B178" i="99"/>
  <c r="B163" i="99"/>
  <c r="O179" i="99"/>
  <c r="C164" i="99"/>
  <c r="D164" i="99"/>
  <c r="E164" i="99"/>
  <c r="F164" i="99"/>
  <c r="G164" i="99"/>
  <c r="H164" i="99"/>
  <c r="I164" i="99"/>
  <c r="J164" i="99"/>
  <c r="K164" i="99"/>
  <c r="L164" i="99"/>
  <c r="M164" i="99"/>
  <c r="N164" i="99"/>
  <c r="O164" i="99"/>
  <c r="C165" i="99"/>
  <c r="D165" i="99"/>
  <c r="E165" i="99"/>
  <c r="F165" i="99"/>
  <c r="G165" i="99"/>
  <c r="H165" i="99"/>
  <c r="I165" i="99"/>
  <c r="J165" i="99"/>
  <c r="K165" i="99"/>
  <c r="L165" i="99"/>
  <c r="M165" i="99"/>
  <c r="N165" i="99"/>
  <c r="O165" i="99"/>
  <c r="C166" i="99"/>
  <c r="D166" i="99"/>
  <c r="E166" i="99"/>
  <c r="F166" i="99"/>
  <c r="G166" i="99"/>
  <c r="H166" i="99"/>
  <c r="I166" i="99"/>
  <c r="J166" i="99"/>
  <c r="K166" i="99"/>
  <c r="L166" i="99"/>
  <c r="M166" i="99"/>
  <c r="N166" i="99"/>
  <c r="O166" i="99"/>
  <c r="C167" i="99"/>
  <c r="D167" i="99"/>
  <c r="E167" i="99"/>
  <c r="F167" i="99"/>
  <c r="G167" i="99"/>
  <c r="H167" i="99"/>
  <c r="I167" i="99"/>
  <c r="J167" i="99"/>
  <c r="K167" i="99"/>
  <c r="L167" i="99"/>
  <c r="M167" i="99"/>
  <c r="N167" i="99"/>
  <c r="O167" i="99"/>
  <c r="C168" i="99"/>
  <c r="D168" i="99"/>
  <c r="E168" i="99"/>
  <c r="F168" i="99"/>
  <c r="G168" i="99"/>
  <c r="H168" i="99"/>
  <c r="I168" i="99"/>
  <c r="J168" i="99"/>
  <c r="K168" i="99"/>
  <c r="L168" i="99"/>
  <c r="M168" i="99"/>
  <c r="N168" i="99"/>
  <c r="O168" i="99"/>
  <c r="C169" i="99"/>
  <c r="D169" i="99"/>
  <c r="E169" i="99"/>
  <c r="F169" i="99"/>
  <c r="G169" i="99"/>
  <c r="H169" i="99"/>
  <c r="I169" i="99"/>
  <c r="J169" i="99"/>
  <c r="K169" i="99"/>
  <c r="L169" i="99"/>
  <c r="M169" i="99"/>
  <c r="N169" i="99"/>
  <c r="O169" i="99"/>
  <c r="C170" i="99"/>
  <c r="D170" i="99"/>
  <c r="E170" i="99"/>
  <c r="F170" i="99"/>
  <c r="G170" i="99"/>
  <c r="H170" i="99"/>
  <c r="I170" i="99"/>
  <c r="J170" i="99"/>
  <c r="K170" i="99"/>
  <c r="L170" i="99"/>
  <c r="M170" i="99"/>
  <c r="N170" i="99"/>
  <c r="O170" i="99"/>
  <c r="C171" i="99"/>
  <c r="D171" i="99"/>
  <c r="E171" i="99"/>
  <c r="F171" i="99"/>
  <c r="G171" i="99"/>
  <c r="H171" i="99"/>
  <c r="I171" i="99"/>
  <c r="J171" i="99"/>
  <c r="K171" i="99"/>
  <c r="L171" i="99"/>
  <c r="M171" i="99"/>
  <c r="N171" i="99"/>
  <c r="O171" i="99"/>
  <c r="C172" i="99"/>
  <c r="D172" i="99"/>
  <c r="E172" i="99"/>
  <c r="F172" i="99"/>
  <c r="G172" i="99"/>
  <c r="H172" i="99"/>
  <c r="I172" i="99"/>
  <c r="J172" i="99"/>
  <c r="K172" i="99"/>
  <c r="L172" i="99"/>
  <c r="M172" i="99"/>
  <c r="N172" i="99"/>
  <c r="O172" i="99"/>
  <c r="C173" i="99"/>
  <c r="D173" i="99"/>
  <c r="E173" i="99"/>
  <c r="F173" i="99"/>
  <c r="G173" i="99"/>
  <c r="H173" i="99"/>
  <c r="I173" i="99"/>
  <c r="J173" i="99"/>
  <c r="K173" i="99"/>
  <c r="L173" i="99"/>
  <c r="M173" i="99"/>
  <c r="N173" i="99"/>
  <c r="O173" i="99"/>
  <c r="C174" i="99"/>
  <c r="D174" i="99"/>
  <c r="E174" i="99"/>
  <c r="F174" i="99"/>
  <c r="G174" i="99"/>
  <c r="H174" i="99"/>
  <c r="I174" i="99"/>
  <c r="J174" i="99"/>
  <c r="K174" i="99"/>
  <c r="L174" i="99"/>
  <c r="M174" i="99"/>
  <c r="N174" i="99"/>
  <c r="O174" i="99"/>
  <c r="C175" i="99"/>
  <c r="D175" i="99"/>
  <c r="E175" i="99"/>
  <c r="F175" i="99"/>
  <c r="G175" i="99"/>
  <c r="H175" i="99"/>
  <c r="I175" i="99"/>
  <c r="J175" i="99"/>
  <c r="K175" i="99"/>
  <c r="L175" i="99"/>
  <c r="M175" i="99"/>
  <c r="N175" i="99"/>
  <c r="O175" i="99"/>
  <c r="C176" i="99"/>
  <c r="D176" i="99"/>
  <c r="E176" i="99"/>
  <c r="F176" i="99"/>
  <c r="G176" i="99"/>
  <c r="H176" i="99"/>
  <c r="I176" i="99"/>
  <c r="J176" i="99"/>
  <c r="K176" i="99"/>
  <c r="L176" i="99"/>
  <c r="M176" i="99"/>
  <c r="N176" i="99"/>
  <c r="O176" i="99"/>
  <c r="C177" i="99"/>
  <c r="D177" i="99"/>
  <c r="E177" i="99"/>
  <c r="F177" i="99"/>
  <c r="G177" i="99"/>
  <c r="H177" i="99"/>
  <c r="I177" i="99"/>
  <c r="J177" i="99"/>
  <c r="K177" i="99"/>
  <c r="L177" i="99"/>
  <c r="M177" i="99"/>
  <c r="N177" i="99"/>
  <c r="O177" i="99"/>
  <c r="C178" i="99"/>
  <c r="D178" i="99"/>
  <c r="E178" i="99"/>
  <c r="F178" i="99"/>
  <c r="G178" i="99"/>
  <c r="H178" i="99"/>
  <c r="I178" i="99"/>
  <c r="J178" i="99"/>
  <c r="K178" i="99"/>
  <c r="L178" i="99"/>
  <c r="M178" i="99"/>
  <c r="N178" i="99"/>
  <c r="O178" i="99"/>
  <c r="D163" i="99"/>
  <c r="E163" i="99"/>
  <c r="F163" i="99"/>
  <c r="G163" i="99"/>
  <c r="H163" i="99"/>
  <c r="I163" i="99"/>
  <c r="J163" i="99"/>
  <c r="K163" i="99"/>
  <c r="L163" i="99"/>
  <c r="M163" i="99"/>
  <c r="N163" i="99"/>
  <c r="O163" i="99"/>
  <c r="C163" i="99"/>
  <c r="C161" i="99"/>
  <c r="C162" i="99" s="1"/>
  <c r="B138" i="99"/>
  <c r="B119" i="99"/>
  <c r="B120" i="99"/>
  <c r="B121" i="99"/>
  <c r="B122" i="99"/>
  <c r="B123" i="99"/>
  <c r="B124" i="99"/>
  <c r="B125" i="99"/>
  <c r="B126" i="99"/>
  <c r="B127" i="99"/>
  <c r="B128" i="99"/>
  <c r="B129" i="99"/>
  <c r="B130" i="99"/>
  <c r="B131" i="99"/>
  <c r="B132" i="99"/>
  <c r="B133" i="99"/>
  <c r="B134" i="99"/>
  <c r="B135" i="99"/>
  <c r="B136" i="99"/>
  <c r="B137" i="99"/>
  <c r="B118" i="99"/>
  <c r="D161" i="99"/>
  <c r="D162" i="99" s="1"/>
  <c r="E161" i="99"/>
  <c r="E162" i="99" s="1"/>
  <c r="F161" i="99"/>
  <c r="F162" i="99" s="1"/>
  <c r="G161" i="99"/>
  <c r="G162" i="99" s="1"/>
  <c r="H161" i="99"/>
  <c r="H162" i="99" s="1"/>
  <c r="I161" i="99"/>
  <c r="I162" i="99" s="1"/>
  <c r="J161" i="99"/>
  <c r="J162" i="99" s="1"/>
  <c r="K161" i="99"/>
  <c r="K162" i="99" s="1"/>
  <c r="L161" i="99"/>
  <c r="L162" i="99" s="1"/>
  <c r="M161" i="99"/>
  <c r="M162" i="99" s="1"/>
  <c r="N161" i="99"/>
  <c r="N162" i="99" s="1"/>
  <c r="O161" i="99"/>
  <c r="O162" i="99" s="1"/>
  <c r="C137" i="99"/>
  <c r="D137" i="99"/>
  <c r="E137" i="99"/>
  <c r="F137" i="99"/>
  <c r="G137" i="99"/>
  <c r="H137" i="99"/>
  <c r="I137" i="99"/>
  <c r="J137" i="99"/>
  <c r="K137" i="99"/>
  <c r="L137" i="99"/>
  <c r="M137" i="99"/>
  <c r="N137" i="99"/>
  <c r="O137" i="99"/>
  <c r="C138" i="99"/>
  <c r="D138" i="99"/>
  <c r="E138" i="99"/>
  <c r="F138" i="99"/>
  <c r="G138" i="99"/>
  <c r="H138" i="99"/>
  <c r="I138" i="99"/>
  <c r="J138" i="99"/>
  <c r="K138" i="99"/>
  <c r="L138" i="99"/>
  <c r="M138" i="99"/>
  <c r="N138" i="99"/>
  <c r="O138" i="99"/>
  <c r="D136" i="99"/>
  <c r="E136" i="99"/>
  <c r="F136" i="99"/>
  <c r="G136" i="99"/>
  <c r="H136" i="99"/>
  <c r="I136" i="99"/>
  <c r="J136" i="99"/>
  <c r="K136" i="99"/>
  <c r="L136" i="99"/>
  <c r="M136" i="99"/>
  <c r="N136" i="99"/>
  <c r="O136" i="99"/>
  <c r="C136" i="99"/>
  <c r="C134" i="99"/>
  <c r="D134" i="99"/>
  <c r="E134" i="99"/>
  <c r="F134" i="99"/>
  <c r="G134" i="99"/>
  <c r="H134" i="99"/>
  <c r="I134" i="99"/>
  <c r="J134" i="99"/>
  <c r="K134" i="99"/>
  <c r="L134" i="99"/>
  <c r="M134" i="99"/>
  <c r="N134" i="99"/>
  <c r="O134" i="99"/>
  <c r="C135" i="99"/>
  <c r="D135" i="99"/>
  <c r="E135" i="99"/>
  <c r="F135" i="99"/>
  <c r="G135" i="99"/>
  <c r="H135" i="99"/>
  <c r="I135" i="99"/>
  <c r="J135" i="99"/>
  <c r="K135" i="99"/>
  <c r="L135" i="99"/>
  <c r="M135" i="99"/>
  <c r="N135" i="99"/>
  <c r="O135" i="99"/>
  <c r="C129" i="99"/>
  <c r="D129" i="99"/>
  <c r="E129" i="99"/>
  <c r="F129" i="99"/>
  <c r="G129" i="99"/>
  <c r="H129" i="99"/>
  <c r="I129" i="99"/>
  <c r="J129" i="99"/>
  <c r="K129" i="99"/>
  <c r="L129" i="99"/>
  <c r="M129" i="99"/>
  <c r="N129" i="99"/>
  <c r="O129" i="99"/>
  <c r="C130" i="99"/>
  <c r="D130" i="99"/>
  <c r="E130" i="99"/>
  <c r="F130" i="99"/>
  <c r="G130" i="99"/>
  <c r="H130" i="99"/>
  <c r="I130" i="99"/>
  <c r="J130" i="99"/>
  <c r="K130" i="99"/>
  <c r="L130" i="99"/>
  <c r="M130" i="99"/>
  <c r="N130" i="99"/>
  <c r="O130" i="99"/>
  <c r="C131" i="99"/>
  <c r="D131" i="99"/>
  <c r="E131" i="99"/>
  <c r="F131" i="99"/>
  <c r="G131" i="99"/>
  <c r="H131" i="99"/>
  <c r="I131" i="99"/>
  <c r="J131" i="99"/>
  <c r="K131" i="99"/>
  <c r="L131" i="99"/>
  <c r="M131" i="99"/>
  <c r="N131" i="99"/>
  <c r="O131" i="99"/>
  <c r="C132" i="99"/>
  <c r="D132" i="99"/>
  <c r="E132" i="99"/>
  <c r="F132" i="99"/>
  <c r="G132" i="99"/>
  <c r="H132" i="99"/>
  <c r="I132" i="99"/>
  <c r="J132" i="99"/>
  <c r="K132" i="99"/>
  <c r="L132" i="99"/>
  <c r="M132" i="99"/>
  <c r="N132" i="99"/>
  <c r="O132" i="99"/>
  <c r="C133" i="99"/>
  <c r="D133" i="99"/>
  <c r="E133" i="99"/>
  <c r="F133" i="99"/>
  <c r="G133" i="99"/>
  <c r="H133" i="99"/>
  <c r="I133" i="99"/>
  <c r="J133" i="99"/>
  <c r="K133" i="99"/>
  <c r="L133" i="99"/>
  <c r="M133" i="99"/>
  <c r="N133" i="99"/>
  <c r="O133" i="99"/>
  <c r="C119" i="99"/>
  <c r="D119" i="99"/>
  <c r="E119" i="99"/>
  <c r="F119" i="99"/>
  <c r="G119" i="99"/>
  <c r="H119" i="99"/>
  <c r="I119" i="99"/>
  <c r="J119" i="99"/>
  <c r="K119" i="99"/>
  <c r="L119" i="99"/>
  <c r="M119" i="99"/>
  <c r="N119" i="99"/>
  <c r="O119" i="99"/>
  <c r="C120" i="99"/>
  <c r="D120" i="99"/>
  <c r="E120" i="99"/>
  <c r="F120" i="99"/>
  <c r="G120" i="99"/>
  <c r="H120" i="99"/>
  <c r="I120" i="99"/>
  <c r="J120" i="99"/>
  <c r="K120" i="99"/>
  <c r="L120" i="99"/>
  <c r="M120" i="99"/>
  <c r="N120" i="99"/>
  <c r="O120" i="99"/>
  <c r="C121" i="99"/>
  <c r="D121" i="99"/>
  <c r="E121" i="99"/>
  <c r="F121" i="99"/>
  <c r="G121" i="99"/>
  <c r="H121" i="99"/>
  <c r="I121" i="99"/>
  <c r="J121" i="99"/>
  <c r="K121" i="99"/>
  <c r="L121" i="99"/>
  <c r="M121" i="99"/>
  <c r="N121" i="99"/>
  <c r="O121" i="99"/>
  <c r="C122" i="99"/>
  <c r="D122" i="99"/>
  <c r="E122" i="99"/>
  <c r="F122" i="99"/>
  <c r="G122" i="99"/>
  <c r="H122" i="99"/>
  <c r="I122" i="99"/>
  <c r="J122" i="99"/>
  <c r="K122" i="99"/>
  <c r="L122" i="99"/>
  <c r="M122" i="99"/>
  <c r="N122" i="99"/>
  <c r="O122" i="99"/>
  <c r="C123" i="99"/>
  <c r="D123" i="99"/>
  <c r="E123" i="99"/>
  <c r="F123" i="99"/>
  <c r="G123" i="99"/>
  <c r="H123" i="99"/>
  <c r="I123" i="99"/>
  <c r="J123" i="99"/>
  <c r="K123" i="99"/>
  <c r="L123" i="99"/>
  <c r="M123" i="99"/>
  <c r="N123" i="99"/>
  <c r="O123" i="99"/>
  <c r="C124" i="99"/>
  <c r="D124" i="99"/>
  <c r="E124" i="99"/>
  <c r="F124" i="99"/>
  <c r="G124" i="99"/>
  <c r="H124" i="99"/>
  <c r="I124" i="99"/>
  <c r="J124" i="99"/>
  <c r="K124" i="99"/>
  <c r="L124" i="99"/>
  <c r="M124" i="99"/>
  <c r="N124" i="99"/>
  <c r="O124" i="99"/>
  <c r="C125" i="99"/>
  <c r="D125" i="99"/>
  <c r="E125" i="99"/>
  <c r="F125" i="99"/>
  <c r="G125" i="99"/>
  <c r="H125" i="99"/>
  <c r="I125" i="99"/>
  <c r="J125" i="99"/>
  <c r="K125" i="99"/>
  <c r="L125" i="99"/>
  <c r="M125" i="99"/>
  <c r="N125" i="99"/>
  <c r="O125" i="99"/>
  <c r="C126" i="99"/>
  <c r="D126" i="99"/>
  <c r="E126" i="99"/>
  <c r="F126" i="99"/>
  <c r="G126" i="99"/>
  <c r="H126" i="99"/>
  <c r="I126" i="99"/>
  <c r="J126" i="99"/>
  <c r="K126" i="99"/>
  <c r="L126" i="99"/>
  <c r="M126" i="99"/>
  <c r="N126" i="99"/>
  <c r="O126" i="99"/>
  <c r="C127" i="99"/>
  <c r="D127" i="99"/>
  <c r="E127" i="99"/>
  <c r="F127" i="99"/>
  <c r="G127" i="99"/>
  <c r="H127" i="99"/>
  <c r="I127" i="99"/>
  <c r="J127" i="99"/>
  <c r="K127" i="99"/>
  <c r="L127" i="99"/>
  <c r="M127" i="99"/>
  <c r="N127" i="99"/>
  <c r="O127" i="99"/>
  <c r="C128" i="99"/>
  <c r="D128" i="99"/>
  <c r="E128" i="99"/>
  <c r="F128" i="99"/>
  <c r="G128" i="99"/>
  <c r="H128" i="99"/>
  <c r="I128" i="99"/>
  <c r="J128" i="99"/>
  <c r="K128" i="99"/>
  <c r="L128" i="99"/>
  <c r="M128" i="99"/>
  <c r="N128" i="99"/>
  <c r="O128" i="99"/>
  <c r="D118" i="99"/>
  <c r="E118" i="99"/>
  <c r="F118" i="99"/>
  <c r="G118" i="99"/>
  <c r="H118" i="99"/>
  <c r="I118" i="99"/>
  <c r="J118" i="99"/>
  <c r="K118" i="99"/>
  <c r="L118" i="99"/>
  <c r="M118" i="99"/>
  <c r="N118" i="99"/>
  <c r="O118" i="99"/>
  <c r="C118" i="99"/>
  <c r="P104" i="99"/>
  <c r="P105" i="99"/>
  <c r="E104" i="99"/>
  <c r="F104" i="99"/>
  <c r="G104" i="99"/>
  <c r="H104" i="99"/>
  <c r="I104" i="99"/>
  <c r="J104" i="99"/>
  <c r="K104" i="99"/>
  <c r="L104" i="99"/>
  <c r="M104" i="99"/>
  <c r="N104" i="99"/>
  <c r="O104" i="99"/>
  <c r="E105" i="99"/>
  <c r="F105" i="99"/>
  <c r="G105" i="99"/>
  <c r="H105" i="99"/>
  <c r="I105" i="99"/>
  <c r="J105" i="99"/>
  <c r="K105" i="99"/>
  <c r="L105" i="99"/>
  <c r="M105" i="99"/>
  <c r="N105" i="99"/>
  <c r="O105" i="99"/>
  <c r="D105" i="99"/>
  <c r="D104" i="99"/>
  <c r="C116" i="99"/>
  <c r="C117" i="99" s="1"/>
  <c r="C102" i="99"/>
  <c r="C85" i="99"/>
  <c r="C86" i="99"/>
  <c r="C87" i="99"/>
  <c r="C88" i="99"/>
  <c r="C89" i="99"/>
  <c r="C90" i="99"/>
  <c r="C91" i="99"/>
  <c r="C92" i="99"/>
  <c r="C93" i="99"/>
  <c r="C94" i="99"/>
  <c r="C95" i="99"/>
  <c r="C96" i="99"/>
  <c r="C97" i="99"/>
  <c r="C98" i="99"/>
  <c r="C99" i="99"/>
  <c r="C100" i="99"/>
  <c r="C101" i="99"/>
  <c r="C84" i="99"/>
  <c r="D85" i="99"/>
  <c r="E85" i="99"/>
  <c r="F85" i="99"/>
  <c r="G85" i="99"/>
  <c r="H85" i="99"/>
  <c r="I85" i="99"/>
  <c r="J85" i="99"/>
  <c r="K85" i="99"/>
  <c r="L85" i="99"/>
  <c r="M85" i="99"/>
  <c r="N85" i="99"/>
  <c r="O85" i="99"/>
  <c r="P85" i="99"/>
  <c r="D86" i="99"/>
  <c r="E86" i="99"/>
  <c r="F86" i="99"/>
  <c r="G86" i="99"/>
  <c r="H86" i="99"/>
  <c r="I86" i="99"/>
  <c r="J86" i="99"/>
  <c r="K86" i="99"/>
  <c r="L86" i="99"/>
  <c r="M86" i="99"/>
  <c r="N86" i="99"/>
  <c r="O86" i="99"/>
  <c r="P86" i="99"/>
  <c r="D87" i="99"/>
  <c r="E87" i="99"/>
  <c r="F87" i="99"/>
  <c r="G87" i="99"/>
  <c r="H87" i="99"/>
  <c r="I87" i="99"/>
  <c r="J87" i="99"/>
  <c r="K87" i="99"/>
  <c r="L87" i="99"/>
  <c r="M87" i="99"/>
  <c r="N87" i="99"/>
  <c r="O87" i="99"/>
  <c r="P87" i="99"/>
  <c r="D88" i="99"/>
  <c r="E88" i="99"/>
  <c r="F88" i="99"/>
  <c r="G88" i="99"/>
  <c r="H88" i="99"/>
  <c r="I88" i="99"/>
  <c r="J88" i="99"/>
  <c r="K88" i="99"/>
  <c r="L88" i="99"/>
  <c r="M88" i="99"/>
  <c r="N88" i="99"/>
  <c r="O88" i="99"/>
  <c r="P88" i="99"/>
  <c r="D89" i="99"/>
  <c r="E89" i="99"/>
  <c r="F89" i="99"/>
  <c r="G89" i="99"/>
  <c r="H89" i="99"/>
  <c r="I89" i="99"/>
  <c r="J89" i="99"/>
  <c r="K89" i="99"/>
  <c r="L89" i="99"/>
  <c r="M89" i="99"/>
  <c r="N89" i="99"/>
  <c r="O89" i="99"/>
  <c r="P89" i="99"/>
  <c r="D90" i="99"/>
  <c r="E90" i="99"/>
  <c r="F90" i="99"/>
  <c r="G90" i="99"/>
  <c r="H90" i="99"/>
  <c r="I90" i="99"/>
  <c r="J90" i="99"/>
  <c r="K90" i="99"/>
  <c r="L90" i="99"/>
  <c r="M90" i="99"/>
  <c r="N90" i="99"/>
  <c r="O90" i="99"/>
  <c r="P90" i="99"/>
  <c r="D91" i="99"/>
  <c r="E91" i="99"/>
  <c r="F91" i="99"/>
  <c r="G91" i="99"/>
  <c r="H91" i="99"/>
  <c r="I91" i="99"/>
  <c r="J91" i="99"/>
  <c r="K91" i="99"/>
  <c r="L91" i="99"/>
  <c r="M91" i="99"/>
  <c r="N91" i="99"/>
  <c r="O91" i="99"/>
  <c r="P91" i="99"/>
  <c r="D92" i="99"/>
  <c r="E92" i="99"/>
  <c r="F92" i="99"/>
  <c r="G92" i="99"/>
  <c r="H92" i="99"/>
  <c r="I92" i="99"/>
  <c r="J92" i="99"/>
  <c r="K92" i="99"/>
  <c r="L92" i="99"/>
  <c r="M92" i="99"/>
  <c r="N92" i="99"/>
  <c r="O92" i="99"/>
  <c r="P92" i="99"/>
  <c r="D93" i="99"/>
  <c r="E93" i="99"/>
  <c r="F93" i="99"/>
  <c r="G93" i="99"/>
  <c r="H93" i="99"/>
  <c r="I93" i="99"/>
  <c r="J93" i="99"/>
  <c r="K93" i="99"/>
  <c r="L93" i="99"/>
  <c r="M93" i="99"/>
  <c r="N93" i="99"/>
  <c r="O93" i="99"/>
  <c r="P93" i="99"/>
  <c r="D94" i="99"/>
  <c r="E94" i="99"/>
  <c r="F94" i="99"/>
  <c r="G94" i="99"/>
  <c r="H94" i="99"/>
  <c r="I94" i="99"/>
  <c r="J94" i="99"/>
  <c r="K94" i="99"/>
  <c r="L94" i="99"/>
  <c r="M94" i="99"/>
  <c r="N94" i="99"/>
  <c r="O94" i="99"/>
  <c r="P94" i="99"/>
  <c r="D95" i="99"/>
  <c r="E95" i="99"/>
  <c r="F95" i="99"/>
  <c r="G95" i="99"/>
  <c r="H95" i="99"/>
  <c r="I95" i="99"/>
  <c r="J95" i="99"/>
  <c r="K95" i="99"/>
  <c r="L95" i="99"/>
  <c r="M95" i="99"/>
  <c r="N95" i="99"/>
  <c r="O95" i="99"/>
  <c r="P95" i="99"/>
  <c r="D96" i="99"/>
  <c r="E96" i="99"/>
  <c r="F96" i="99"/>
  <c r="G96" i="99"/>
  <c r="H96" i="99"/>
  <c r="I96" i="99"/>
  <c r="J96" i="99"/>
  <c r="K96" i="99"/>
  <c r="L96" i="99"/>
  <c r="M96" i="99"/>
  <c r="N96" i="99"/>
  <c r="O96" i="99"/>
  <c r="P96" i="99"/>
  <c r="D97" i="99"/>
  <c r="E97" i="99"/>
  <c r="F97" i="99"/>
  <c r="G97" i="99"/>
  <c r="H97" i="99"/>
  <c r="I97" i="99"/>
  <c r="J97" i="99"/>
  <c r="K97" i="99"/>
  <c r="L97" i="99"/>
  <c r="M97" i="99"/>
  <c r="N97" i="99"/>
  <c r="O97" i="99"/>
  <c r="P97" i="99"/>
  <c r="D98" i="99"/>
  <c r="E98" i="99"/>
  <c r="F98" i="99"/>
  <c r="G98" i="99"/>
  <c r="H98" i="99"/>
  <c r="I98" i="99"/>
  <c r="J98" i="99"/>
  <c r="K98" i="99"/>
  <c r="L98" i="99"/>
  <c r="M98" i="99"/>
  <c r="N98" i="99"/>
  <c r="O98" i="99"/>
  <c r="P98" i="99"/>
  <c r="D99" i="99"/>
  <c r="E99" i="99"/>
  <c r="F99" i="99"/>
  <c r="G99" i="99"/>
  <c r="H99" i="99"/>
  <c r="I99" i="99"/>
  <c r="J99" i="99"/>
  <c r="K99" i="99"/>
  <c r="L99" i="99"/>
  <c r="M99" i="99"/>
  <c r="N99" i="99"/>
  <c r="O99" i="99"/>
  <c r="P99" i="99"/>
  <c r="D100" i="99"/>
  <c r="E100" i="99"/>
  <c r="F100" i="99"/>
  <c r="G100" i="99"/>
  <c r="H100" i="99"/>
  <c r="I100" i="99"/>
  <c r="J100" i="99"/>
  <c r="K100" i="99"/>
  <c r="L100" i="99"/>
  <c r="M100" i="99"/>
  <c r="N100" i="99"/>
  <c r="O100" i="99"/>
  <c r="P100" i="99"/>
  <c r="D101" i="99"/>
  <c r="E101" i="99"/>
  <c r="F101" i="99"/>
  <c r="G101" i="99"/>
  <c r="H101" i="99"/>
  <c r="I101" i="99"/>
  <c r="J101" i="99"/>
  <c r="K101" i="99"/>
  <c r="L101" i="99"/>
  <c r="M101" i="99"/>
  <c r="N101" i="99"/>
  <c r="O101" i="99"/>
  <c r="P101" i="99"/>
  <c r="E84" i="99"/>
  <c r="F84" i="99"/>
  <c r="G84" i="99"/>
  <c r="H84" i="99"/>
  <c r="I84" i="99"/>
  <c r="J84" i="99"/>
  <c r="K84" i="99"/>
  <c r="L84" i="99"/>
  <c r="M84" i="99"/>
  <c r="N84" i="99"/>
  <c r="O84" i="99"/>
  <c r="P84" i="99"/>
  <c r="D84" i="99"/>
  <c r="E82" i="99"/>
  <c r="E83" i="99" s="1"/>
  <c r="F82" i="99"/>
  <c r="F83" i="99" s="1"/>
  <c r="G82" i="99"/>
  <c r="G83" i="99" s="1"/>
  <c r="H82" i="99"/>
  <c r="H83" i="99" s="1"/>
  <c r="I82" i="99"/>
  <c r="I83" i="99" s="1"/>
  <c r="J82" i="99"/>
  <c r="J83" i="99" s="1"/>
  <c r="K82" i="99"/>
  <c r="K83" i="99" s="1"/>
  <c r="L82" i="99"/>
  <c r="L83" i="99" s="1"/>
  <c r="M82" i="99"/>
  <c r="M83" i="99" s="1"/>
  <c r="N82" i="99"/>
  <c r="N83" i="99" s="1"/>
  <c r="O82" i="99"/>
  <c r="O83" i="99" s="1"/>
  <c r="P82" i="99"/>
  <c r="P83" i="99" s="1"/>
  <c r="D82" i="99"/>
  <c r="D83" i="99" s="1"/>
  <c r="E34" i="99"/>
  <c r="E35" i="99" s="1"/>
  <c r="F34" i="99"/>
  <c r="F35" i="99" s="1"/>
  <c r="G34" i="99"/>
  <c r="G35" i="99" s="1"/>
  <c r="H34" i="99"/>
  <c r="H35" i="99" s="1"/>
  <c r="I34" i="99"/>
  <c r="I35" i="99" s="1"/>
  <c r="J34" i="99"/>
  <c r="J35" i="99" s="1"/>
  <c r="K34" i="99"/>
  <c r="K35" i="99" s="1"/>
  <c r="L34" i="99"/>
  <c r="L35" i="99" s="1"/>
  <c r="M34" i="99"/>
  <c r="M35" i="99" s="1"/>
  <c r="N34" i="99"/>
  <c r="N35" i="99" s="1"/>
  <c r="O34" i="99"/>
  <c r="O35" i="99" s="1"/>
  <c r="P34" i="99"/>
  <c r="P35" i="99" s="1"/>
  <c r="D34" i="99"/>
  <c r="D35" i="99" s="1"/>
  <c r="D17" i="99"/>
  <c r="D16" i="99" s="1"/>
  <c r="E17" i="99"/>
  <c r="E16" i="99" s="1"/>
  <c r="F17" i="99"/>
  <c r="F16" i="99" s="1"/>
  <c r="G17" i="99"/>
  <c r="G16" i="99" s="1"/>
  <c r="H17" i="99"/>
  <c r="H18" i="99" s="1"/>
  <c r="I17" i="99"/>
  <c r="I16" i="99" s="1"/>
  <c r="J17" i="99"/>
  <c r="J16" i="99" s="1"/>
  <c r="K17" i="99"/>
  <c r="K16" i="99" s="1"/>
  <c r="L17" i="99"/>
  <c r="L18" i="99" s="1"/>
  <c r="M17" i="99"/>
  <c r="M16" i="99" s="1"/>
  <c r="N17" i="99"/>
  <c r="N16" i="99" s="1"/>
  <c r="O17" i="99"/>
  <c r="O16" i="99" s="1"/>
  <c r="C17" i="99"/>
  <c r="C16" i="99" s="1"/>
  <c r="E70" i="99"/>
  <c r="F70" i="99"/>
  <c r="G70" i="99"/>
  <c r="H70" i="99"/>
  <c r="I70" i="99"/>
  <c r="J70" i="99"/>
  <c r="K70" i="99"/>
  <c r="L70" i="99"/>
  <c r="M70" i="99"/>
  <c r="N70" i="99"/>
  <c r="O70" i="99"/>
  <c r="P70" i="99"/>
  <c r="E71" i="99"/>
  <c r="F71" i="99"/>
  <c r="G71" i="99"/>
  <c r="H71" i="99"/>
  <c r="I71" i="99"/>
  <c r="J71" i="99"/>
  <c r="K71" i="99"/>
  <c r="L71" i="99"/>
  <c r="M71" i="99"/>
  <c r="N71" i="99"/>
  <c r="O71" i="99"/>
  <c r="P71" i="99"/>
  <c r="D71" i="99"/>
  <c r="D70" i="99"/>
  <c r="D69" i="99"/>
  <c r="E69" i="99"/>
  <c r="F69" i="99"/>
  <c r="G69" i="99"/>
  <c r="H69" i="99"/>
  <c r="I69" i="99"/>
  <c r="J69" i="99"/>
  <c r="K69" i="99"/>
  <c r="L69" i="99"/>
  <c r="M69" i="99"/>
  <c r="N69" i="99"/>
  <c r="O69" i="99"/>
  <c r="P69" i="99"/>
  <c r="D37" i="99"/>
  <c r="E37" i="99"/>
  <c r="F37" i="99"/>
  <c r="G37" i="99"/>
  <c r="H37" i="99"/>
  <c r="I37" i="99"/>
  <c r="J37" i="99"/>
  <c r="K37" i="99"/>
  <c r="L37" i="99"/>
  <c r="M37" i="99"/>
  <c r="N37" i="99"/>
  <c r="O37" i="99"/>
  <c r="P37" i="99"/>
  <c r="D38" i="99"/>
  <c r="E38" i="99"/>
  <c r="F38" i="99"/>
  <c r="G38" i="99"/>
  <c r="H38" i="99"/>
  <c r="I38" i="99"/>
  <c r="J38" i="99"/>
  <c r="K38" i="99"/>
  <c r="L38" i="99"/>
  <c r="M38" i="99"/>
  <c r="N38" i="99"/>
  <c r="O38" i="99"/>
  <c r="P38" i="99"/>
  <c r="D39" i="99"/>
  <c r="E39" i="99"/>
  <c r="F39" i="99"/>
  <c r="G39" i="99"/>
  <c r="H39" i="99"/>
  <c r="I39" i="99"/>
  <c r="J39" i="99"/>
  <c r="K39" i="99"/>
  <c r="L39" i="99"/>
  <c r="M39" i="99"/>
  <c r="N39" i="99"/>
  <c r="O39" i="99"/>
  <c r="P39" i="99"/>
  <c r="D40" i="99"/>
  <c r="E40" i="99"/>
  <c r="F40" i="99"/>
  <c r="G40" i="99"/>
  <c r="H40" i="99"/>
  <c r="I40" i="99"/>
  <c r="J40" i="99"/>
  <c r="K40" i="99"/>
  <c r="L40" i="99"/>
  <c r="M40" i="99"/>
  <c r="N40" i="99"/>
  <c r="O40" i="99"/>
  <c r="P40" i="99"/>
  <c r="D41" i="99"/>
  <c r="E41" i="99"/>
  <c r="F41" i="99"/>
  <c r="G41" i="99"/>
  <c r="H41" i="99"/>
  <c r="I41" i="99"/>
  <c r="J41" i="99"/>
  <c r="K41" i="99"/>
  <c r="L41" i="99"/>
  <c r="M41" i="99"/>
  <c r="N41" i="99"/>
  <c r="O41" i="99"/>
  <c r="P41" i="99"/>
  <c r="D42" i="99"/>
  <c r="E42" i="99"/>
  <c r="F42" i="99"/>
  <c r="G42" i="99"/>
  <c r="H42" i="99"/>
  <c r="I42" i="99"/>
  <c r="J42" i="99"/>
  <c r="K42" i="99"/>
  <c r="L42" i="99"/>
  <c r="M42" i="99"/>
  <c r="N42" i="99"/>
  <c r="O42" i="99"/>
  <c r="P42" i="99"/>
  <c r="D43" i="99"/>
  <c r="E43" i="99"/>
  <c r="F43" i="99"/>
  <c r="G43" i="99"/>
  <c r="H43" i="99"/>
  <c r="I43" i="99"/>
  <c r="J43" i="99"/>
  <c r="K43" i="99"/>
  <c r="L43" i="99"/>
  <c r="M43" i="99"/>
  <c r="N43" i="99"/>
  <c r="O43" i="99"/>
  <c r="P43" i="99"/>
  <c r="D44" i="99"/>
  <c r="E44" i="99"/>
  <c r="F44" i="99"/>
  <c r="G44" i="99"/>
  <c r="H44" i="99"/>
  <c r="I44" i="99"/>
  <c r="J44" i="99"/>
  <c r="K44" i="99"/>
  <c r="L44" i="99"/>
  <c r="M44" i="99"/>
  <c r="N44" i="99"/>
  <c r="O44" i="99"/>
  <c r="P44" i="99"/>
  <c r="D45" i="99"/>
  <c r="E45" i="99"/>
  <c r="F45" i="99"/>
  <c r="G45" i="99"/>
  <c r="H45" i="99"/>
  <c r="I45" i="99"/>
  <c r="J45" i="99"/>
  <c r="K45" i="99"/>
  <c r="L45" i="99"/>
  <c r="M45" i="99"/>
  <c r="N45" i="99"/>
  <c r="O45" i="99"/>
  <c r="P45" i="99"/>
  <c r="D46" i="99"/>
  <c r="E46" i="99"/>
  <c r="F46" i="99"/>
  <c r="G46" i="99"/>
  <c r="H46" i="99"/>
  <c r="I46" i="99"/>
  <c r="J46" i="99"/>
  <c r="K46" i="99"/>
  <c r="L46" i="99"/>
  <c r="M46" i="99"/>
  <c r="N46" i="99"/>
  <c r="O46" i="99"/>
  <c r="P46" i="99"/>
  <c r="D47" i="99"/>
  <c r="E47" i="99"/>
  <c r="F47" i="99"/>
  <c r="G47" i="99"/>
  <c r="H47" i="99"/>
  <c r="I47" i="99"/>
  <c r="J47" i="99"/>
  <c r="K47" i="99"/>
  <c r="L47" i="99"/>
  <c r="M47" i="99"/>
  <c r="N47" i="99"/>
  <c r="O47" i="99"/>
  <c r="P47" i="99"/>
  <c r="D48" i="99"/>
  <c r="E48" i="99"/>
  <c r="F48" i="99"/>
  <c r="G48" i="99"/>
  <c r="H48" i="99"/>
  <c r="I48" i="99"/>
  <c r="J48" i="99"/>
  <c r="K48" i="99"/>
  <c r="L48" i="99"/>
  <c r="M48" i="99"/>
  <c r="N48" i="99"/>
  <c r="O48" i="99"/>
  <c r="P48" i="99"/>
  <c r="D49" i="99"/>
  <c r="E49" i="99"/>
  <c r="F49" i="99"/>
  <c r="G49" i="99"/>
  <c r="H49" i="99"/>
  <c r="I49" i="99"/>
  <c r="J49" i="99"/>
  <c r="K49" i="99"/>
  <c r="L49" i="99"/>
  <c r="M49" i="99"/>
  <c r="N49" i="99"/>
  <c r="O49" i="99"/>
  <c r="P49" i="99"/>
  <c r="D50" i="99"/>
  <c r="E50" i="99"/>
  <c r="F50" i="99"/>
  <c r="G50" i="99"/>
  <c r="H50" i="99"/>
  <c r="I50" i="99"/>
  <c r="J50" i="99"/>
  <c r="K50" i="99"/>
  <c r="L50" i="99"/>
  <c r="M50" i="99"/>
  <c r="N50" i="99"/>
  <c r="O50" i="99"/>
  <c r="P50" i="99"/>
  <c r="D51" i="99"/>
  <c r="E51" i="99"/>
  <c r="F51" i="99"/>
  <c r="G51" i="99"/>
  <c r="H51" i="99"/>
  <c r="I51" i="99"/>
  <c r="J51" i="99"/>
  <c r="K51" i="99"/>
  <c r="L51" i="99"/>
  <c r="M51" i="99"/>
  <c r="N51" i="99"/>
  <c r="O51" i="99"/>
  <c r="P51" i="99"/>
  <c r="D52" i="99"/>
  <c r="E52" i="99"/>
  <c r="F52" i="99"/>
  <c r="G52" i="99"/>
  <c r="H52" i="99"/>
  <c r="I52" i="99"/>
  <c r="J52" i="99"/>
  <c r="K52" i="99"/>
  <c r="L52" i="99"/>
  <c r="M52" i="99"/>
  <c r="N52" i="99"/>
  <c r="O52" i="99"/>
  <c r="P52" i="99"/>
  <c r="D53" i="99"/>
  <c r="E53" i="99"/>
  <c r="F53" i="99"/>
  <c r="G53" i="99"/>
  <c r="H53" i="99"/>
  <c r="I53" i="99"/>
  <c r="J53" i="99"/>
  <c r="K53" i="99"/>
  <c r="L53" i="99"/>
  <c r="M53" i="99"/>
  <c r="N53" i="99"/>
  <c r="O53" i="99"/>
  <c r="P53" i="99"/>
  <c r="D54" i="99"/>
  <c r="E54" i="99"/>
  <c r="F54" i="99"/>
  <c r="G54" i="99"/>
  <c r="H54" i="99"/>
  <c r="I54" i="99"/>
  <c r="J54" i="99"/>
  <c r="K54" i="99"/>
  <c r="L54" i="99"/>
  <c r="M54" i="99"/>
  <c r="N54" i="99"/>
  <c r="O54" i="99"/>
  <c r="P54" i="99"/>
  <c r="D55" i="99"/>
  <c r="E55" i="99"/>
  <c r="F55" i="99"/>
  <c r="G55" i="99"/>
  <c r="H55" i="99"/>
  <c r="I55" i="99"/>
  <c r="J55" i="99"/>
  <c r="K55" i="99"/>
  <c r="L55" i="99"/>
  <c r="M55" i="99"/>
  <c r="N55" i="99"/>
  <c r="O55" i="99"/>
  <c r="P55" i="99"/>
  <c r="D56" i="99"/>
  <c r="E56" i="99"/>
  <c r="F56" i="99"/>
  <c r="G56" i="99"/>
  <c r="H56" i="99"/>
  <c r="I56" i="99"/>
  <c r="J56" i="99"/>
  <c r="K56" i="99"/>
  <c r="L56" i="99"/>
  <c r="M56" i="99"/>
  <c r="N56" i="99"/>
  <c r="O56" i="99"/>
  <c r="P56" i="99"/>
  <c r="D57" i="99"/>
  <c r="E57" i="99"/>
  <c r="F57" i="99"/>
  <c r="G57" i="99"/>
  <c r="H57" i="99"/>
  <c r="I57" i="99"/>
  <c r="J57" i="99"/>
  <c r="K57" i="99"/>
  <c r="L57" i="99"/>
  <c r="M57" i="99"/>
  <c r="N57" i="99"/>
  <c r="O57" i="99"/>
  <c r="P57" i="99"/>
  <c r="D58" i="99"/>
  <c r="E58" i="99"/>
  <c r="F58" i="99"/>
  <c r="G58" i="99"/>
  <c r="H58" i="99"/>
  <c r="I58" i="99"/>
  <c r="J58" i="99"/>
  <c r="K58" i="99"/>
  <c r="L58" i="99"/>
  <c r="M58" i="99"/>
  <c r="N58" i="99"/>
  <c r="O58" i="99"/>
  <c r="P58" i="99"/>
  <c r="D59" i="99"/>
  <c r="E59" i="99"/>
  <c r="F59" i="99"/>
  <c r="G59" i="99"/>
  <c r="H59" i="99"/>
  <c r="I59" i="99"/>
  <c r="J59" i="99"/>
  <c r="K59" i="99"/>
  <c r="L59" i="99"/>
  <c r="M59" i="99"/>
  <c r="N59" i="99"/>
  <c r="O59" i="99"/>
  <c r="P59" i="99"/>
  <c r="D60" i="99"/>
  <c r="E60" i="99"/>
  <c r="F60" i="99"/>
  <c r="G60" i="99"/>
  <c r="H60" i="99"/>
  <c r="I60" i="99"/>
  <c r="J60" i="99"/>
  <c r="K60" i="99"/>
  <c r="L60" i="99"/>
  <c r="M60" i="99"/>
  <c r="N60" i="99"/>
  <c r="O60" i="99"/>
  <c r="P60" i="99"/>
  <c r="D61" i="99"/>
  <c r="E61" i="99"/>
  <c r="F61" i="99"/>
  <c r="G61" i="99"/>
  <c r="H61" i="99"/>
  <c r="I61" i="99"/>
  <c r="J61" i="99"/>
  <c r="K61" i="99"/>
  <c r="L61" i="99"/>
  <c r="M61" i="99"/>
  <c r="N61" i="99"/>
  <c r="O61" i="99"/>
  <c r="P61" i="99"/>
  <c r="D62" i="99"/>
  <c r="E62" i="99"/>
  <c r="F62" i="99"/>
  <c r="G62" i="99"/>
  <c r="H62" i="99"/>
  <c r="I62" i="99"/>
  <c r="J62" i="99"/>
  <c r="K62" i="99"/>
  <c r="L62" i="99"/>
  <c r="M62" i="99"/>
  <c r="N62" i="99"/>
  <c r="O62" i="99"/>
  <c r="P62" i="99"/>
  <c r="D63" i="99"/>
  <c r="E63" i="99"/>
  <c r="F63" i="99"/>
  <c r="G63" i="99"/>
  <c r="H63" i="99"/>
  <c r="I63" i="99"/>
  <c r="J63" i="99"/>
  <c r="K63" i="99"/>
  <c r="L63" i="99"/>
  <c r="M63" i="99"/>
  <c r="N63" i="99"/>
  <c r="O63" i="99"/>
  <c r="P63" i="99"/>
  <c r="D64" i="99"/>
  <c r="E64" i="99"/>
  <c r="F64" i="99"/>
  <c r="G64" i="99"/>
  <c r="H64" i="99"/>
  <c r="I64" i="99"/>
  <c r="J64" i="99"/>
  <c r="K64" i="99"/>
  <c r="L64" i="99"/>
  <c r="M64" i="99"/>
  <c r="N64" i="99"/>
  <c r="O64" i="99"/>
  <c r="P64" i="99"/>
  <c r="D65" i="99"/>
  <c r="E65" i="99"/>
  <c r="F65" i="99"/>
  <c r="G65" i="99"/>
  <c r="H65" i="99"/>
  <c r="I65" i="99"/>
  <c r="J65" i="99"/>
  <c r="K65" i="99"/>
  <c r="L65" i="99"/>
  <c r="M65" i="99"/>
  <c r="N65" i="99"/>
  <c r="O65" i="99"/>
  <c r="P65" i="99"/>
  <c r="D66" i="99"/>
  <c r="E66" i="99"/>
  <c r="F66" i="99"/>
  <c r="G66" i="99"/>
  <c r="H66" i="99"/>
  <c r="I66" i="99"/>
  <c r="J66" i="99"/>
  <c r="K66" i="99"/>
  <c r="L66" i="99"/>
  <c r="M66" i="99"/>
  <c r="N66" i="99"/>
  <c r="O66" i="99"/>
  <c r="P66" i="99"/>
  <c r="D67" i="99"/>
  <c r="E67" i="99"/>
  <c r="F67" i="99"/>
  <c r="G67" i="99"/>
  <c r="H67" i="99"/>
  <c r="I67" i="99"/>
  <c r="J67" i="99"/>
  <c r="K67" i="99"/>
  <c r="L67" i="99"/>
  <c r="M67" i="99"/>
  <c r="N67" i="99"/>
  <c r="O67" i="99"/>
  <c r="P67" i="99"/>
  <c r="D68" i="99"/>
  <c r="E68" i="99"/>
  <c r="F68" i="99"/>
  <c r="G68" i="99"/>
  <c r="H68" i="99"/>
  <c r="I68" i="99"/>
  <c r="J68" i="99"/>
  <c r="K68" i="99"/>
  <c r="L68" i="99"/>
  <c r="M68" i="99"/>
  <c r="N68" i="99"/>
  <c r="O68" i="99"/>
  <c r="P68" i="99"/>
  <c r="E36" i="99"/>
  <c r="F36" i="99"/>
  <c r="G36" i="99"/>
  <c r="H36" i="99"/>
  <c r="I36" i="99"/>
  <c r="J36" i="99"/>
  <c r="K36" i="99"/>
  <c r="L36" i="99"/>
  <c r="M36" i="99"/>
  <c r="N36" i="99"/>
  <c r="O36" i="99"/>
  <c r="P36" i="99"/>
  <c r="D36" i="99"/>
  <c r="C69" i="99"/>
  <c r="C37" i="99"/>
  <c r="C38" i="99"/>
  <c r="C39" i="99"/>
  <c r="C40" i="99"/>
  <c r="C41" i="99"/>
  <c r="C42" i="99"/>
  <c r="C43" i="99"/>
  <c r="C44" i="99"/>
  <c r="C45" i="99"/>
  <c r="C46" i="99"/>
  <c r="C47" i="99"/>
  <c r="C48" i="99"/>
  <c r="C49" i="99"/>
  <c r="C50" i="99"/>
  <c r="C51" i="99"/>
  <c r="C52" i="99"/>
  <c r="C53" i="99"/>
  <c r="C54" i="99"/>
  <c r="C55" i="99"/>
  <c r="C56" i="99"/>
  <c r="C57" i="99"/>
  <c r="C58" i="99"/>
  <c r="C59" i="99"/>
  <c r="C60" i="99"/>
  <c r="C61" i="99"/>
  <c r="C62" i="99"/>
  <c r="C63" i="99"/>
  <c r="C64" i="99"/>
  <c r="C65" i="99"/>
  <c r="C66" i="99"/>
  <c r="C67" i="99"/>
  <c r="C68" i="99"/>
  <c r="C36" i="99"/>
  <c r="D23" i="99"/>
  <c r="E23" i="99"/>
  <c r="F23" i="99"/>
  <c r="G23" i="99"/>
  <c r="H23" i="99"/>
  <c r="I23" i="99"/>
  <c r="J23" i="99"/>
  <c r="K23" i="99"/>
  <c r="L23" i="99"/>
  <c r="M23" i="99"/>
  <c r="N23" i="99"/>
  <c r="O23" i="99"/>
  <c r="D24" i="99"/>
  <c r="E24" i="99"/>
  <c r="F24" i="99"/>
  <c r="G24" i="99"/>
  <c r="H24" i="99"/>
  <c r="I24" i="99"/>
  <c r="J24" i="99"/>
  <c r="K24" i="99"/>
  <c r="L24" i="99"/>
  <c r="M24" i="99"/>
  <c r="N24" i="99"/>
  <c r="O24" i="99"/>
  <c r="C24" i="99"/>
  <c r="C23" i="99"/>
  <c r="D6" i="99"/>
  <c r="E6" i="99"/>
  <c r="F6" i="99"/>
  <c r="G6" i="99"/>
  <c r="H6" i="99"/>
  <c r="I6" i="99"/>
  <c r="J6" i="99"/>
  <c r="K6" i="99"/>
  <c r="L6" i="99"/>
  <c r="M6" i="99"/>
  <c r="N6" i="99"/>
  <c r="O6" i="99"/>
  <c r="D7" i="99"/>
  <c r="E7" i="99"/>
  <c r="F7" i="99"/>
  <c r="G7" i="99"/>
  <c r="H7" i="99"/>
  <c r="I7" i="99"/>
  <c r="J7" i="99"/>
  <c r="K7" i="99"/>
  <c r="L7" i="99"/>
  <c r="M7" i="99"/>
  <c r="N7" i="99"/>
  <c r="O7" i="99"/>
  <c r="D8" i="99"/>
  <c r="E8" i="99"/>
  <c r="F8" i="99"/>
  <c r="G8" i="99"/>
  <c r="H8" i="99"/>
  <c r="I8" i="99"/>
  <c r="J8" i="99"/>
  <c r="K8" i="99"/>
  <c r="L8" i="99"/>
  <c r="M8" i="99"/>
  <c r="N8" i="99"/>
  <c r="O8" i="99"/>
  <c r="C8" i="99"/>
  <c r="C7" i="99"/>
  <c r="C6" i="99"/>
  <c r="D19" i="99"/>
  <c r="E19" i="99"/>
  <c r="F19" i="99"/>
  <c r="G19" i="99"/>
  <c r="H19" i="99"/>
  <c r="I19" i="99"/>
  <c r="J19" i="99"/>
  <c r="K19" i="99"/>
  <c r="L19" i="99"/>
  <c r="M19" i="99"/>
  <c r="N19" i="99"/>
  <c r="O19" i="99"/>
  <c r="D20" i="99"/>
  <c r="E20" i="99"/>
  <c r="F20" i="99"/>
  <c r="G20" i="99"/>
  <c r="H20" i="99"/>
  <c r="I20" i="99"/>
  <c r="J20" i="99"/>
  <c r="K20" i="99"/>
  <c r="L20" i="99"/>
  <c r="M20" i="99"/>
  <c r="N20" i="99"/>
  <c r="O20" i="99"/>
  <c r="C20" i="99"/>
  <c r="C19" i="99"/>
  <c r="O117" i="99"/>
  <c r="N117" i="99"/>
  <c r="M117" i="99"/>
  <c r="L117" i="99"/>
  <c r="K117" i="99"/>
  <c r="J117" i="99"/>
  <c r="I117" i="99"/>
  <c r="H117" i="99"/>
  <c r="G117" i="99"/>
  <c r="F117" i="99"/>
  <c r="E117" i="99"/>
  <c r="D117" i="99"/>
  <c r="D4" i="99"/>
  <c r="D3" i="99" s="1"/>
  <c r="E4" i="99"/>
  <c r="E3" i="99" s="1"/>
  <c r="F4" i="99"/>
  <c r="F3" i="99" s="1"/>
  <c r="G4" i="99"/>
  <c r="G3" i="99" s="1"/>
  <c r="H4" i="99"/>
  <c r="H3" i="99" s="1"/>
  <c r="I4" i="99"/>
  <c r="I3" i="99" s="1"/>
  <c r="J4" i="99"/>
  <c r="J3" i="99" s="1"/>
  <c r="K4" i="99"/>
  <c r="K3" i="99" s="1"/>
  <c r="L4" i="99"/>
  <c r="L3" i="99" s="1"/>
  <c r="M4" i="99"/>
  <c r="M3" i="99" s="1"/>
  <c r="N4" i="99"/>
  <c r="N3" i="99" s="1"/>
  <c r="O4" i="99"/>
  <c r="O3" i="99" s="1"/>
  <c r="C4" i="99"/>
  <c r="C3" i="99" s="1"/>
  <c r="H109" i="98"/>
  <c r="H110" i="98"/>
  <c r="H111" i="98"/>
  <c r="H112" i="98"/>
  <c r="H113" i="98"/>
  <c r="H114" i="98"/>
  <c r="H115" i="98"/>
  <c r="H116" i="98"/>
  <c r="H117" i="98"/>
  <c r="H118" i="98"/>
  <c r="H119" i="98"/>
  <c r="H120" i="98"/>
  <c r="H121" i="98"/>
  <c r="H122" i="98"/>
  <c r="H123" i="98"/>
  <c r="H108" i="98"/>
  <c r="F109" i="98"/>
  <c r="F110" i="98"/>
  <c r="F111" i="98"/>
  <c r="F112" i="98"/>
  <c r="F113" i="98"/>
  <c r="F114" i="98"/>
  <c r="F115" i="98"/>
  <c r="F116" i="98"/>
  <c r="F117" i="98"/>
  <c r="F118" i="98"/>
  <c r="F119" i="98"/>
  <c r="F120" i="98"/>
  <c r="F121" i="98"/>
  <c r="F122" i="98"/>
  <c r="F123" i="98"/>
  <c r="F108" i="98"/>
  <c r="D109" i="98"/>
  <c r="D110" i="98"/>
  <c r="D111" i="98"/>
  <c r="D112" i="98"/>
  <c r="D113" i="98"/>
  <c r="D114" i="98"/>
  <c r="D115" i="98"/>
  <c r="D116" i="98"/>
  <c r="D117" i="98"/>
  <c r="D118" i="98"/>
  <c r="D119" i="98"/>
  <c r="D120" i="98"/>
  <c r="D121" i="98"/>
  <c r="D122" i="98"/>
  <c r="D123" i="98"/>
  <c r="D108" i="98"/>
  <c r="B108" i="98"/>
  <c r="B109" i="98"/>
  <c r="B110" i="98"/>
  <c r="B111" i="98"/>
  <c r="B112" i="98"/>
  <c r="B113" i="98"/>
  <c r="B114" i="98"/>
  <c r="B115" i="98"/>
  <c r="B116" i="98"/>
  <c r="B117" i="98"/>
  <c r="B118" i="98"/>
  <c r="B119" i="98"/>
  <c r="B120" i="98"/>
  <c r="B121" i="98"/>
  <c r="B122" i="98"/>
  <c r="B123" i="98"/>
  <c r="B107" i="98"/>
  <c r="B130" i="98"/>
  <c r="B131" i="98"/>
  <c r="B132" i="98"/>
  <c r="B133" i="98"/>
  <c r="B129" i="98"/>
  <c r="D144" i="98"/>
  <c r="E144" i="98"/>
  <c r="F144" i="98"/>
  <c r="G144" i="98"/>
  <c r="H144" i="98"/>
  <c r="I144" i="98"/>
  <c r="J144" i="98"/>
  <c r="K144" i="98"/>
  <c r="L144" i="98"/>
  <c r="M144" i="98"/>
  <c r="N144" i="98"/>
  <c r="O144" i="98"/>
  <c r="P144" i="98"/>
  <c r="D145" i="98"/>
  <c r="E145" i="98"/>
  <c r="F145" i="98"/>
  <c r="G145" i="98"/>
  <c r="H145" i="98"/>
  <c r="I145" i="98"/>
  <c r="J145" i="98"/>
  <c r="K145" i="98"/>
  <c r="L145" i="98"/>
  <c r="M145" i="98"/>
  <c r="N145" i="98"/>
  <c r="O145" i="98"/>
  <c r="P145" i="98"/>
  <c r="D146" i="98"/>
  <c r="E146" i="98"/>
  <c r="F146" i="98"/>
  <c r="G146" i="98"/>
  <c r="H146" i="98"/>
  <c r="I146" i="98"/>
  <c r="J146" i="98"/>
  <c r="K146" i="98"/>
  <c r="L146" i="98"/>
  <c r="M146" i="98"/>
  <c r="N146" i="98"/>
  <c r="O146" i="98"/>
  <c r="P146" i="98"/>
  <c r="D147" i="98"/>
  <c r="E147" i="98"/>
  <c r="F147" i="98"/>
  <c r="G147" i="98"/>
  <c r="H147" i="98"/>
  <c r="I147" i="98"/>
  <c r="J147" i="98"/>
  <c r="K147" i="98"/>
  <c r="L147" i="98"/>
  <c r="M147" i="98"/>
  <c r="N147" i="98"/>
  <c r="O147" i="98"/>
  <c r="P147" i="98"/>
  <c r="D148" i="98"/>
  <c r="E148" i="98"/>
  <c r="F148" i="98"/>
  <c r="G148" i="98"/>
  <c r="H148" i="98"/>
  <c r="I148" i="98"/>
  <c r="J148" i="98"/>
  <c r="K148" i="98"/>
  <c r="L148" i="98"/>
  <c r="M148" i="98"/>
  <c r="N148" i="98"/>
  <c r="O148" i="98"/>
  <c r="P148" i="98"/>
  <c r="D149" i="98"/>
  <c r="E149" i="98"/>
  <c r="F149" i="98"/>
  <c r="G149" i="98"/>
  <c r="H149" i="98"/>
  <c r="I149" i="98"/>
  <c r="J149" i="98"/>
  <c r="K149" i="98"/>
  <c r="L149" i="98"/>
  <c r="M149" i="98"/>
  <c r="N149" i="98"/>
  <c r="O149" i="98"/>
  <c r="P149" i="98"/>
  <c r="D150" i="98"/>
  <c r="E150" i="98"/>
  <c r="F150" i="98"/>
  <c r="G150" i="98"/>
  <c r="H150" i="98"/>
  <c r="I150" i="98"/>
  <c r="J150" i="98"/>
  <c r="K150" i="98"/>
  <c r="L150" i="98"/>
  <c r="M150" i="98"/>
  <c r="N150" i="98"/>
  <c r="O150" i="98"/>
  <c r="P150" i="98"/>
  <c r="D151" i="98"/>
  <c r="E151" i="98"/>
  <c r="F151" i="98"/>
  <c r="G151" i="98"/>
  <c r="H151" i="98"/>
  <c r="I151" i="98"/>
  <c r="J151" i="98"/>
  <c r="K151" i="98"/>
  <c r="L151" i="98"/>
  <c r="M151" i="98"/>
  <c r="N151" i="98"/>
  <c r="O151" i="98"/>
  <c r="P151" i="98"/>
  <c r="D152" i="98"/>
  <c r="E152" i="98"/>
  <c r="F152" i="98"/>
  <c r="G152" i="98"/>
  <c r="H152" i="98"/>
  <c r="I152" i="98"/>
  <c r="J152" i="98"/>
  <c r="K152" i="98"/>
  <c r="L152" i="98"/>
  <c r="M152" i="98"/>
  <c r="N152" i="98"/>
  <c r="O152" i="98"/>
  <c r="P152" i="98"/>
  <c r="C144" i="98"/>
  <c r="C145" i="98"/>
  <c r="C140" i="98"/>
  <c r="C141" i="98"/>
  <c r="C142" i="98"/>
  <c r="C143" i="98"/>
  <c r="C139" i="98"/>
  <c r="D143" i="98"/>
  <c r="E143" i="98"/>
  <c r="F143" i="98"/>
  <c r="G143" i="98"/>
  <c r="H143" i="98"/>
  <c r="I143" i="98"/>
  <c r="J143" i="98"/>
  <c r="K143" i="98"/>
  <c r="L143" i="98"/>
  <c r="M143" i="98"/>
  <c r="N143" i="98"/>
  <c r="O143" i="98"/>
  <c r="P143" i="98"/>
  <c r="D140" i="98"/>
  <c r="E140" i="98"/>
  <c r="F140" i="98"/>
  <c r="G140" i="98"/>
  <c r="H140" i="98"/>
  <c r="I140" i="98"/>
  <c r="J140" i="98"/>
  <c r="K140" i="98"/>
  <c r="L140" i="98"/>
  <c r="M140" i="98"/>
  <c r="N140" i="98"/>
  <c r="O140" i="98"/>
  <c r="P140" i="98"/>
  <c r="D141" i="98"/>
  <c r="E141" i="98"/>
  <c r="F141" i="98"/>
  <c r="G141" i="98"/>
  <c r="H141" i="98"/>
  <c r="I141" i="98"/>
  <c r="J141" i="98"/>
  <c r="K141" i="98"/>
  <c r="L141" i="98"/>
  <c r="M141" i="98"/>
  <c r="N141" i="98"/>
  <c r="O141" i="98"/>
  <c r="P141" i="98"/>
  <c r="D142" i="98"/>
  <c r="E142" i="98"/>
  <c r="F142" i="98"/>
  <c r="G142" i="98"/>
  <c r="H142" i="98"/>
  <c r="I142" i="98"/>
  <c r="J142" i="98"/>
  <c r="K142" i="98"/>
  <c r="L142" i="98"/>
  <c r="M142" i="98"/>
  <c r="N142" i="98"/>
  <c r="O142" i="98"/>
  <c r="P142" i="98"/>
  <c r="E139" i="98"/>
  <c r="F139" i="98"/>
  <c r="G139" i="98"/>
  <c r="H139" i="98"/>
  <c r="I139" i="98"/>
  <c r="J139" i="98"/>
  <c r="K139" i="98"/>
  <c r="L139" i="98"/>
  <c r="M139" i="98"/>
  <c r="N139" i="98"/>
  <c r="O139" i="98"/>
  <c r="P139" i="98"/>
  <c r="D139" i="98"/>
  <c r="E137" i="98"/>
  <c r="E138" i="98" s="1"/>
  <c r="F137" i="98"/>
  <c r="F138" i="98" s="1"/>
  <c r="G137" i="98"/>
  <c r="G138" i="98" s="1"/>
  <c r="H137" i="98"/>
  <c r="H138" i="98" s="1"/>
  <c r="I137" i="98"/>
  <c r="I138" i="98" s="1"/>
  <c r="J137" i="98"/>
  <c r="J138" i="98" s="1"/>
  <c r="K137" i="98"/>
  <c r="K138" i="98" s="1"/>
  <c r="L137" i="98"/>
  <c r="L138" i="98" s="1"/>
  <c r="M137" i="98"/>
  <c r="M138" i="98" s="1"/>
  <c r="N137" i="98"/>
  <c r="N138" i="98" s="1"/>
  <c r="O137" i="98"/>
  <c r="O138" i="98" s="1"/>
  <c r="P137" i="98"/>
  <c r="P138" i="98" s="1"/>
  <c r="D137" i="98"/>
  <c r="D138" i="98" s="1"/>
  <c r="D129" i="98"/>
  <c r="D130" i="98"/>
  <c r="D131" i="98"/>
  <c r="D132" i="98"/>
  <c r="D133" i="98"/>
  <c r="C130" i="98"/>
  <c r="C131" i="98"/>
  <c r="C132" i="98"/>
  <c r="C133" i="98"/>
  <c r="C129" i="98"/>
  <c r="R88" i="98"/>
  <c r="S88" i="98"/>
  <c r="T88" i="98"/>
  <c r="U88" i="98"/>
  <c r="V88" i="98"/>
  <c r="W88" i="98"/>
  <c r="X88" i="98"/>
  <c r="Y88" i="98"/>
  <c r="Z88" i="98"/>
  <c r="AA88" i="98"/>
  <c r="AB88" i="98"/>
  <c r="AC88" i="98"/>
  <c r="AD88" i="98"/>
  <c r="R89" i="98"/>
  <c r="S89" i="98"/>
  <c r="T89" i="98"/>
  <c r="U89" i="98"/>
  <c r="V89" i="98"/>
  <c r="W89" i="98"/>
  <c r="X89" i="98"/>
  <c r="Y89" i="98"/>
  <c r="Z89" i="98"/>
  <c r="AA89" i="98"/>
  <c r="AB89" i="98"/>
  <c r="AC89" i="98"/>
  <c r="AD89" i="98"/>
  <c r="R90" i="98"/>
  <c r="S90" i="98"/>
  <c r="T90" i="98"/>
  <c r="U90" i="98"/>
  <c r="V90" i="98"/>
  <c r="W90" i="98"/>
  <c r="X90" i="98"/>
  <c r="Y90" i="98"/>
  <c r="Z90" i="98"/>
  <c r="AA90" i="98"/>
  <c r="AB90" i="98"/>
  <c r="AC90" i="98"/>
  <c r="AD90" i="98"/>
  <c r="R91" i="98"/>
  <c r="S91" i="98"/>
  <c r="T91" i="98"/>
  <c r="U91" i="98"/>
  <c r="V91" i="98"/>
  <c r="W91" i="98"/>
  <c r="X91" i="98"/>
  <c r="Y91" i="98"/>
  <c r="Z91" i="98"/>
  <c r="AA91" i="98"/>
  <c r="AB91" i="98"/>
  <c r="AC91" i="98"/>
  <c r="AD91" i="98"/>
  <c r="R92" i="98"/>
  <c r="S92" i="98"/>
  <c r="T92" i="98"/>
  <c r="U92" i="98"/>
  <c r="V92" i="98"/>
  <c r="W92" i="98"/>
  <c r="X92" i="98"/>
  <c r="Y92" i="98"/>
  <c r="Z92" i="98"/>
  <c r="AA92" i="98"/>
  <c r="AB92" i="98"/>
  <c r="AC92" i="98"/>
  <c r="AD92" i="98"/>
  <c r="R93" i="98"/>
  <c r="S93" i="98"/>
  <c r="T93" i="98"/>
  <c r="U93" i="98"/>
  <c r="V93" i="98"/>
  <c r="W93" i="98"/>
  <c r="X93" i="98"/>
  <c r="Y93" i="98"/>
  <c r="Z93" i="98"/>
  <c r="AA93" i="98"/>
  <c r="AB93" i="98"/>
  <c r="AC93" i="98"/>
  <c r="AD93" i="98"/>
  <c r="R94" i="98"/>
  <c r="S94" i="98"/>
  <c r="T94" i="98"/>
  <c r="U94" i="98"/>
  <c r="V94" i="98"/>
  <c r="W94" i="98"/>
  <c r="X94" i="98"/>
  <c r="Y94" i="98"/>
  <c r="Z94" i="98"/>
  <c r="AA94" i="98"/>
  <c r="AB94" i="98"/>
  <c r="AC94" i="98"/>
  <c r="AD94" i="98"/>
  <c r="R95" i="98"/>
  <c r="S95" i="98"/>
  <c r="T95" i="98"/>
  <c r="U95" i="98"/>
  <c r="V95" i="98"/>
  <c r="W95" i="98"/>
  <c r="X95" i="98"/>
  <c r="Y95" i="98"/>
  <c r="Z95" i="98"/>
  <c r="AA95" i="98"/>
  <c r="AB95" i="98"/>
  <c r="AC95" i="98"/>
  <c r="AD95" i="98"/>
  <c r="R96" i="98"/>
  <c r="S96" i="98"/>
  <c r="T96" i="98"/>
  <c r="U96" i="98"/>
  <c r="V96" i="98"/>
  <c r="W96" i="98"/>
  <c r="X96" i="98"/>
  <c r="Y96" i="98"/>
  <c r="Z96" i="98"/>
  <c r="AA96" i="98"/>
  <c r="AB96" i="98"/>
  <c r="AC96" i="98"/>
  <c r="AD96" i="98"/>
  <c r="R97" i="98"/>
  <c r="S97" i="98"/>
  <c r="T97" i="98"/>
  <c r="U97" i="98"/>
  <c r="V97" i="98"/>
  <c r="W97" i="98"/>
  <c r="X97" i="98"/>
  <c r="Y97" i="98"/>
  <c r="Z97" i="98"/>
  <c r="AA97" i="98"/>
  <c r="AB97" i="98"/>
  <c r="AC97" i="98"/>
  <c r="AD97" i="98"/>
  <c r="R98" i="98"/>
  <c r="S98" i="98"/>
  <c r="T98" i="98"/>
  <c r="U98" i="98"/>
  <c r="V98" i="98"/>
  <c r="W98" i="98"/>
  <c r="X98" i="98"/>
  <c r="Y98" i="98"/>
  <c r="Z98" i="98"/>
  <c r="AA98" i="98"/>
  <c r="AB98" i="98"/>
  <c r="AC98" i="98"/>
  <c r="AD98" i="98"/>
  <c r="R99" i="98"/>
  <c r="S99" i="98"/>
  <c r="T99" i="98"/>
  <c r="U99" i="98"/>
  <c r="V99" i="98"/>
  <c r="W99" i="98"/>
  <c r="X99" i="98"/>
  <c r="Y99" i="98"/>
  <c r="Z99" i="98"/>
  <c r="AA99" i="98"/>
  <c r="AB99" i="98"/>
  <c r="AC99" i="98"/>
  <c r="AD99" i="98"/>
  <c r="R100" i="98"/>
  <c r="S100" i="98"/>
  <c r="T100" i="98"/>
  <c r="U100" i="98"/>
  <c r="V100" i="98"/>
  <c r="W100" i="98"/>
  <c r="X100" i="98"/>
  <c r="Y100" i="98"/>
  <c r="Z100" i="98"/>
  <c r="AA100" i="98"/>
  <c r="AB100" i="98"/>
  <c r="AC100" i="98"/>
  <c r="AD100" i="98"/>
  <c r="R101" i="98"/>
  <c r="S101" i="98"/>
  <c r="T101" i="98"/>
  <c r="U101" i="98"/>
  <c r="V101" i="98"/>
  <c r="W101" i="98"/>
  <c r="X101" i="98"/>
  <c r="Y101" i="98"/>
  <c r="Z101" i="98"/>
  <c r="AA101" i="98"/>
  <c r="AB101" i="98"/>
  <c r="AC101" i="98"/>
  <c r="AD101" i="98"/>
  <c r="R102" i="98"/>
  <c r="S102" i="98"/>
  <c r="T102" i="98"/>
  <c r="U102" i="98"/>
  <c r="V102" i="98"/>
  <c r="W102" i="98"/>
  <c r="X102" i="98"/>
  <c r="Y102" i="98"/>
  <c r="Z102" i="98"/>
  <c r="AA102" i="98"/>
  <c r="AB102" i="98"/>
  <c r="AC102" i="98"/>
  <c r="AD102" i="98"/>
  <c r="R87" i="98"/>
  <c r="S87" i="98"/>
  <c r="T87" i="98"/>
  <c r="U87" i="98"/>
  <c r="V87" i="98"/>
  <c r="W87" i="98"/>
  <c r="X87" i="98"/>
  <c r="Y87" i="98"/>
  <c r="Z87" i="98"/>
  <c r="AA87" i="98"/>
  <c r="AB87" i="98"/>
  <c r="AC87" i="98"/>
  <c r="AD87" i="98"/>
  <c r="S86" i="98"/>
  <c r="T86" i="98"/>
  <c r="U86" i="98"/>
  <c r="V86" i="98"/>
  <c r="W86" i="98"/>
  <c r="X86" i="98"/>
  <c r="Y86" i="98"/>
  <c r="Z86" i="98"/>
  <c r="AA86" i="98"/>
  <c r="AB86" i="98"/>
  <c r="AC86" i="98"/>
  <c r="AD86" i="98"/>
  <c r="R86" i="98"/>
  <c r="Q87" i="98"/>
  <c r="Q88" i="98"/>
  <c r="Q89" i="98"/>
  <c r="Q90" i="98"/>
  <c r="Q91" i="98"/>
  <c r="Q92" i="98"/>
  <c r="Q93" i="98"/>
  <c r="Q94" i="98"/>
  <c r="Q95" i="98"/>
  <c r="Q96" i="98"/>
  <c r="Q97" i="98"/>
  <c r="Q98" i="98"/>
  <c r="Q99" i="98"/>
  <c r="Q100" i="98"/>
  <c r="Q101" i="98"/>
  <c r="Q102" i="98"/>
  <c r="Q86" i="98"/>
  <c r="S85" i="98"/>
  <c r="T85" i="98"/>
  <c r="U85" i="98"/>
  <c r="V85" i="98"/>
  <c r="W85" i="98"/>
  <c r="X85" i="98"/>
  <c r="Y85" i="98"/>
  <c r="Z85" i="98"/>
  <c r="AA85" i="98"/>
  <c r="AB85" i="98"/>
  <c r="AC85" i="98"/>
  <c r="AD85" i="98"/>
  <c r="R85" i="98"/>
  <c r="S84" i="98"/>
  <c r="T84" i="98"/>
  <c r="U84" i="98"/>
  <c r="V84" i="98"/>
  <c r="W84" i="98"/>
  <c r="X84" i="98"/>
  <c r="Y84" i="98"/>
  <c r="Z84" i="98"/>
  <c r="AA84" i="98"/>
  <c r="AB84" i="98"/>
  <c r="AC84" i="98"/>
  <c r="AD84" i="98"/>
  <c r="R84" i="98"/>
  <c r="S83" i="98"/>
  <c r="S80" i="98" s="1"/>
  <c r="T83" i="98"/>
  <c r="T80" i="98" s="1"/>
  <c r="U83" i="98"/>
  <c r="U80" i="98" s="1"/>
  <c r="V83" i="98"/>
  <c r="V80" i="98" s="1"/>
  <c r="W83" i="98"/>
  <c r="W80" i="98" s="1"/>
  <c r="X83" i="98"/>
  <c r="X80" i="98" s="1"/>
  <c r="Y83" i="98"/>
  <c r="Y80" i="98" s="1"/>
  <c r="Z83" i="98"/>
  <c r="Z80" i="98" s="1"/>
  <c r="AA83" i="98"/>
  <c r="AA80" i="98" s="1"/>
  <c r="AB83" i="98"/>
  <c r="AB80" i="98" s="1"/>
  <c r="AC83" i="98"/>
  <c r="AC80" i="98" s="1"/>
  <c r="AD83" i="98"/>
  <c r="AD80" i="98" s="1"/>
  <c r="R83" i="98"/>
  <c r="C81" i="98" s="1"/>
  <c r="S82" i="98"/>
  <c r="T82" i="98"/>
  <c r="U82" i="98"/>
  <c r="V82" i="98"/>
  <c r="W82" i="98"/>
  <c r="X82" i="98"/>
  <c r="Y82" i="98"/>
  <c r="Z82" i="98"/>
  <c r="AA82" i="98"/>
  <c r="AB82" i="98"/>
  <c r="AC82" i="98"/>
  <c r="AD82" i="98"/>
  <c r="R82" i="98"/>
  <c r="B46" i="98"/>
  <c r="B47" i="98"/>
  <c r="B48" i="98"/>
  <c r="B49" i="98"/>
  <c r="B50" i="98"/>
  <c r="B51" i="98"/>
  <c r="B52" i="98"/>
  <c r="B53" i="98"/>
  <c r="B54" i="98"/>
  <c r="B55" i="98"/>
  <c r="B56" i="98"/>
  <c r="B57" i="98"/>
  <c r="B45" i="98"/>
  <c r="D57" i="98"/>
  <c r="E57" i="98"/>
  <c r="F57" i="98"/>
  <c r="G57" i="98"/>
  <c r="H57" i="98"/>
  <c r="I57" i="98"/>
  <c r="J57" i="98"/>
  <c r="C57" i="98"/>
  <c r="C46" i="98"/>
  <c r="D46" i="98"/>
  <c r="E46" i="98"/>
  <c r="F46" i="98"/>
  <c r="G46" i="98"/>
  <c r="H46" i="98"/>
  <c r="I46" i="98"/>
  <c r="J46" i="98"/>
  <c r="C47" i="98"/>
  <c r="D47" i="98"/>
  <c r="E47" i="98"/>
  <c r="F47" i="98"/>
  <c r="G47" i="98"/>
  <c r="H47" i="98"/>
  <c r="I47" i="98"/>
  <c r="J47" i="98"/>
  <c r="C48" i="98"/>
  <c r="D48" i="98"/>
  <c r="E48" i="98"/>
  <c r="F48" i="98"/>
  <c r="G48" i="98"/>
  <c r="H48" i="98"/>
  <c r="I48" i="98"/>
  <c r="J48" i="98"/>
  <c r="C49" i="98"/>
  <c r="D49" i="98"/>
  <c r="E49" i="98"/>
  <c r="F49" i="98"/>
  <c r="G49" i="98"/>
  <c r="H49" i="98"/>
  <c r="I49" i="98"/>
  <c r="J49" i="98"/>
  <c r="C50" i="98"/>
  <c r="D50" i="98"/>
  <c r="E50" i="98"/>
  <c r="F50" i="98"/>
  <c r="G50" i="98"/>
  <c r="H50" i="98"/>
  <c r="I50" i="98"/>
  <c r="J50" i="98"/>
  <c r="C51" i="98"/>
  <c r="D51" i="98"/>
  <c r="E51" i="98"/>
  <c r="F51" i="98"/>
  <c r="G51" i="98"/>
  <c r="H51" i="98"/>
  <c r="I51" i="98"/>
  <c r="J51" i="98"/>
  <c r="C52" i="98"/>
  <c r="D52" i="98"/>
  <c r="E52" i="98"/>
  <c r="F52" i="98"/>
  <c r="G52" i="98"/>
  <c r="H52" i="98"/>
  <c r="I52" i="98"/>
  <c r="J52" i="98"/>
  <c r="C53" i="98"/>
  <c r="D53" i="98"/>
  <c r="E53" i="98"/>
  <c r="F53" i="98"/>
  <c r="G53" i="98"/>
  <c r="H53" i="98"/>
  <c r="I53" i="98"/>
  <c r="J53" i="98"/>
  <c r="C54" i="98"/>
  <c r="D54" i="98"/>
  <c r="E54" i="98"/>
  <c r="F54" i="98"/>
  <c r="G54" i="98"/>
  <c r="H54" i="98"/>
  <c r="I54" i="98"/>
  <c r="J54" i="98"/>
  <c r="C55" i="98"/>
  <c r="D55" i="98"/>
  <c r="E55" i="98"/>
  <c r="F55" i="98"/>
  <c r="G55" i="98"/>
  <c r="H55" i="98"/>
  <c r="I55" i="98"/>
  <c r="J55" i="98"/>
  <c r="C56" i="98"/>
  <c r="D56" i="98"/>
  <c r="E56" i="98"/>
  <c r="F56" i="98"/>
  <c r="G56" i="98"/>
  <c r="H56" i="98"/>
  <c r="I56" i="98"/>
  <c r="J56" i="98"/>
  <c r="D45" i="98"/>
  <c r="E45" i="98"/>
  <c r="F45" i="98"/>
  <c r="G45" i="98"/>
  <c r="H45" i="98"/>
  <c r="I45" i="98"/>
  <c r="J45" i="98"/>
  <c r="C45" i="98"/>
  <c r="C6" i="98"/>
  <c r="D6" i="98"/>
  <c r="E6" i="98"/>
  <c r="C7" i="98"/>
  <c r="D7" i="98"/>
  <c r="E7" i="98"/>
  <c r="C8" i="98"/>
  <c r="D8" i="98"/>
  <c r="E8" i="98"/>
  <c r="C9" i="98"/>
  <c r="D9" i="98"/>
  <c r="E9" i="98"/>
  <c r="C10" i="98"/>
  <c r="D10" i="98"/>
  <c r="E10" i="98"/>
  <c r="C11" i="98"/>
  <c r="D11" i="98"/>
  <c r="E11" i="98"/>
  <c r="C12" i="98"/>
  <c r="D12" i="98"/>
  <c r="E12" i="98"/>
  <c r="C13" i="98"/>
  <c r="D13" i="98"/>
  <c r="E13" i="98"/>
  <c r="C14" i="98"/>
  <c r="D14" i="98"/>
  <c r="E14" i="98"/>
  <c r="C15" i="98"/>
  <c r="D15" i="98"/>
  <c r="E15" i="98"/>
  <c r="C16" i="98"/>
  <c r="D16" i="98"/>
  <c r="E16" i="98"/>
  <c r="C17" i="98"/>
  <c r="D17" i="98"/>
  <c r="E17" i="98"/>
  <c r="C18" i="98"/>
  <c r="D18" i="98"/>
  <c r="E18" i="98"/>
  <c r="C19" i="98"/>
  <c r="D19" i="98"/>
  <c r="E19" i="98"/>
  <c r="C20" i="98"/>
  <c r="D20" i="98"/>
  <c r="E20" i="98"/>
  <c r="C21" i="98"/>
  <c r="D21" i="98"/>
  <c r="E21" i="98"/>
  <c r="C22" i="98"/>
  <c r="D22" i="98"/>
  <c r="E22" i="98"/>
  <c r="C23" i="98"/>
  <c r="D23" i="98"/>
  <c r="E23" i="98"/>
  <c r="C24" i="98"/>
  <c r="D24" i="98"/>
  <c r="E24" i="98"/>
  <c r="C25" i="98"/>
  <c r="D25" i="98"/>
  <c r="E25" i="98"/>
  <c r="C26" i="98"/>
  <c r="D26" i="98"/>
  <c r="E26" i="98"/>
  <c r="C27" i="98"/>
  <c r="D27" i="98"/>
  <c r="E27" i="98"/>
  <c r="C28" i="98"/>
  <c r="D28" i="98"/>
  <c r="E28" i="98"/>
  <c r="C29" i="98"/>
  <c r="D29" i="98"/>
  <c r="E29" i="98"/>
  <c r="C30" i="98"/>
  <c r="D30" i="98"/>
  <c r="E30" i="98"/>
  <c r="C31" i="98"/>
  <c r="D31" i="98"/>
  <c r="E31" i="98"/>
  <c r="C32" i="98"/>
  <c r="D32" i="98"/>
  <c r="E32" i="98"/>
  <c r="C33" i="98"/>
  <c r="D33" i="98"/>
  <c r="E33" i="98"/>
  <c r="C34" i="98"/>
  <c r="D34" i="98"/>
  <c r="E34" i="98"/>
  <c r="C35" i="98"/>
  <c r="D35" i="98"/>
  <c r="E35" i="98"/>
  <c r="E5" i="98"/>
  <c r="D5" i="98"/>
  <c r="C5" i="98"/>
  <c r="E36" i="98" l="1"/>
  <c r="C13" i="99"/>
  <c r="C12" i="99"/>
  <c r="C18" i="99"/>
  <c r="L16" i="99"/>
  <c r="R80" i="98"/>
  <c r="D105" i="98"/>
  <c r="D128" i="98" s="1"/>
  <c r="H16" i="99"/>
  <c r="H105" i="98"/>
  <c r="C128" i="98" s="1"/>
  <c r="D18" i="99"/>
  <c r="O18" i="99"/>
  <c r="K18" i="99"/>
  <c r="G18" i="99"/>
  <c r="N18" i="99"/>
  <c r="J18" i="99"/>
  <c r="F18" i="99"/>
  <c r="M18" i="99"/>
  <c r="I18" i="99"/>
  <c r="E18" i="99"/>
  <c r="O88" i="98"/>
  <c r="L88" i="98"/>
  <c r="K88" i="98"/>
  <c r="H88" i="98"/>
  <c r="G88" i="98"/>
  <c r="D88" i="98"/>
  <c r="C88" i="98"/>
  <c r="L87" i="98"/>
  <c r="H87" i="98"/>
  <c r="D87" i="98"/>
  <c r="N86" i="98"/>
  <c r="M86" i="98"/>
  <c r="J86" i="98"/>
  <c r="I86" i="98"/>
  <c r="N87" i="98"/>
  <c r="J87" i="98"/>
  <c r="F87" i="98"/>
  <c r="N85" i="98"/>
  <c r="K85" i="98"/>
  <c r="J85" i="98"/>
  <c r="H85" i="98"/>
  <c r="G85" i="98"/>
  <c r="F85" i="98"/>
  <c r="E85" i="98"/>
  <c r="D85" i="98"/>
  <c r="C85" i="98"/>
  <c r="O84" i="98"/>
  <c r="N84" i="98"/>
  <c r="M84" i="98"/>
  <c r="L84" i="98"/>
  <c r="K84" i="98"/>
  <c r="I84" i="98"/>
  <c r="H84" i="98"/>
  <c r="G84" i="98"/>
  <c r="D84" i="98"/>
  <c r="C84" i="98"/>
  <c r="D78" i="98"/>
  <c r="O83" i="98"/>
  <c r="L83" i="98"/>
  <c r="K83" i="98"/>
  <c r="H83" i="98"/>
  <c r="G83" i="98"/>
  <c r="D83" i="98"/>
  <c r="C83" i="98"/>
  <c r="M82" i="98"/>
  <c r="L82" i="98"/>
  <c r="J82" i="98"/>
  <c r="I82" i="98"/>
  <c r="H82" i="98"/>
  <c r="E82" i="98"/>
  <c r="D82" i="98"/>
  <c r="N88" i="98"/>
  <c r="M88" i="98"/>
  <c r="J88" i="98"/>
  <c r="I88" i="98"/>
  <c r="F88" i="98"/>
  <c r="E88" i="98"/>
  <c r="C78" i="98"/>
  <c r="F86" i="98"/>
  <c r="E86" i="98"/>
  <c r="M85" i="98"/>
  <c r="L85" i="98"/>
  <c r="I85" i="98"/>
  <c r="J84" i="98"/>
  <c r="F84" i="98"/>
  <c r="E84" i="98"/>
  <c r="M81" i="98"/>
  <c r="I81" i="98"/>
  <c r="F81" i="98"/>
  <c r="E81" i="98"/>
  <c r="N83" i="98"/>
  <c r="M83" i="98"/>
  <c r="J83" i="98"/>
  <c r="I83" i="98"/>
  <c r="F83" i="98"/>
  <c r="E83" i="98"/>
  <c r="O82" i="98"/>
  <c r="N82" i="98"/>
  <c r="K82" i="98"/>
  <c r="G82" i="98"/>
  <c r="F82" i="98"/>
  <c r="C82" i="98"/>
  <c r="O81" i="98"/>
  <c r="N81" i="98"/>
  <c r="L81" i="98"/>
  <c r="K81" i="98"/>
  <c r="J81" i="98"/>
  <c r="H81" i="98"/>
  <c r="G81" i="98"/>
  <c r="D81" i="98"/>
  <c r="L78" i="98"/>
  <c r="I78" i="98"/>
  <c r="G78" i="98"/>
  <c r="F78" i="98"/>
  <c r="G39" i="98"/>
  <c r="E78" i="98" l="1"/>
  <c r="F89" i="98"/>
  <c r="J78" i="98"/>
  <c r="O85" i="98"/>
  <c r="J89" i="98"/>
  <c r="E87" i="98"/>
  <c r="E89" i="98" s="1"/>
  <c r="I87" i="98"/>
  <c r="I89" i="98" s="1"/>
  <c r="M87" i="98"/>
  <c r="M89" i="98" s="1"/>
  <c r="D86" i="98"/>
  <c r="D89" i="98" s="1"/>
  <c r="H86" i="98"/>
  <c r="H89" i="98" s="1"/>
  <c r="L86" i="98"/>
  <c r="L89" i="98" s="1"/>
  <c r="C87" i="98"/>
  <c r="G87" i="98"/>
  <c r="K87" i="98"/>
  <c r="O87" i="98"/>
  <c r="C86" i="98"/>
  <c r="G86" i="98"/>
  <c r="K86" i="98"/>
  <c r="K89" i="98" s="1"/>
  <c r="O86" i="98"/>
  <c r="N89" i="98"/>
  <c r="I67" i="96"/>
  <c r="J62" i="98" s="1"/>
  <c r="K78" i="98" l="1"/>
  <c r="H78" i="98" s="1"/>
  <c r="M78" i="98" s="1"/>
  <c r="C89" i="98"/>
  <c r="G89" i="98"/>
  <c r="O89" i="98"/>
  <c r="B343" i="97"/>
  <c r="B306" i="96"/>
  <c r="Y365" i="97"/>
  <c r="X365" i="97"/>
  <c r="W365" i="97"/>
  <c r="V365" i="97"/>
  <c r="U365" i="97"/>
  <c r="T365" i="97"/>
  <c r="S365" i="97"/>
  <c r="R365" i="97"/>
  <c r="AQ365" i="97" s="1"/>
  <c r="Q365" i="97"/>
  <c r="P365" i="97"/>
  <c r="O365" i="97"/>
  <c r="AN365" i="97" s="1"/>
  <c r="N365" i="97"/>
  <c r="AM365" i="97" s="1"/>
  <c r="M365" i="97"/>
  <c r="AL365" i="97" s="1"/>
  <c r="L365" i="97"/>
  <c r="AK365" i="97" s="1"/>
  <c r="K365" i="97"/>
  <c r="AJ365" i="97" s="1"/>
  <c r="J365" i="97"/>
  <c r="I365" i="97"/>
  <c r="H365" i="97"/>
  <c r="G365" i="97"/>
  <c r="F365" i="97"/>
  <c r="E365" i="97"/>
  <c r="D365" i="97"/>
  <c r="C365" i="97"/>
  <c r="B365" i="97"/>
  <c r="Y364" i="97"/>
  <c r="X364" i="97"/>
  <c r="W364" i="97"/>
  <c r="V364" i="97"/>
  <c r="AU364" i="97" s="1"/>
  <c r="U364" i="97"/>
  <c r="T364" i="97"/>
  <c r="S364" i="97"/>
  <c r="R364" i="97"/>
  <c r="Q364" i="97"/>
  <c r="P364" i="97"/>
  <c r="O364" i="97"/>
  <c r="N364" i="97"/>
  <c r="M364" i="97"/>
  <c r="L364" i="97"/>
  <c r="K364" i="97"/>
  <c r="J364" i="97"/>
  <c r="I364" i="97"/>
  <c r="H364" i="97"/>
  <c r="G364" i="97"/>
  <c r="F364" i="97"/>
  <c r="E364" i="97"/>
  <c r="D364" i="97"/>
  <c r="C364" i="97"/>
  <c r="B364" i="97"/>
  <c r="Y363" i="97"/>
  <c r="X363" i="97"/>
  <c r="W363" i="97"/>
  <c r="AV363" i="97" s="1"/>
  <c r="V363" i="97"/>
  <c r="U363" i="97"/>
  <c r="T363" i="97"/>
  <c r="S363" i="97"/>
  <c r="R363" i="97"/>
  <c r="Q363" i="97"/>
  <c r="P363" i="97"/>
  <c r="O363" i="97"/>
  <c r="N363" i="97"/>
  <c r="M363" i="97"/>
  <c r="L363" i="97"/>
  <c r="K363" i="97"/>
  <c r="J363" i="97"/>
  <c r="I363" i="97"/>
  <c r="H363" i="97"/>
  <c r="G363" i="97"/>
  <c r="F363" i="97"/>
  <c r="E363" i="97"/>
  <c r="D363" i="97"/>
  <c r="C363" i="97"/>
  <c r="B363" i="97"/>
  <c r="Y362" i="97"/>
  <c r="X362" i="97"/>
  <c r="W362" i="97"/>
  <c r="AV362" i="97" s="1"/>
  <c r="V362" i="97"/>
  <c r="AU362" i="97" s="1"/>
  <c r="U362" i="97"/>
  <c r="T362" i="97"/>
  <c r="S362" i="97"/>
  <c r="R362" i="97"/>
  <c r="Q362" i="97"/>
  <c r="P362" i="97"/>
  <c r="O362" i="97"/>
  <c r="N362" i="97"/>
  <c r="M362" i="97"/>
  <c r="L362" i="97"/>
  <c r="AK362" i="97" s="1"/>
  <c r="K362" i="97"/>
  <c r="J362" i="97"/>
  <c r="I362" i="97"/>
  <c r="H362" i="97"/>
  <c r="G362" i="97"/>
  <c r="F362" i="97"/>
  <c r="E362" i="97"/>
  <c r="D362" i="97"/>
  <c r="C362" i="97"/>
  <c r="B362" i="97"/>
  <c r="Y361" i="97"/>
  <c r="X361" i="97"/>
  <c r="W361" i="97"/>
  <c r="V361" i="97"/>
  <c r="U361" i="97"/>
  <c r="T361" i="97"/>
  <c r="S361" i="97"/>
  <c r="R361" i="97"/>
  <c r="Q361" i="97"/>
  <c r="P361" i="97"/>
  <c r="O361" i="97"/>
  <c r="N361" i="97"/>
  <c r="M361" i="97"/>
  <c r="L361" i="97"/>
  <c r="AK361" i="97" s="1"/>
  <c r="K361" i="97"/>
  <c r="J361" i="97"/>
  <c r="I361" i="97"/>
  <c r="H361" i="97"/>
  <c r="G361" i="97"/>
  <c r="F361" i="97"/>
  <c r="E361" i="97"/>
  <c r="D361" i="97"/>
  <c r="C361" i="97"/>
  <c r="B361" i="97"/>
  <c r="Y360" i="97"/>
  <c r="X360" i="97"/>
  <c r="W360" i="97"/>
  <c r="AV360" i="97" s="1"/>
  <c r="V360" i="97"/>
  <c r="U360" i="97"/>
  <c r="T360" i="97"/>
  <c r="AS360" i="97" s="1"/>
  <c r="S360" i="97"/>
  <c r="R360" i="97"/>
  <c r="Q360" i="97"/>
  <c r="P360" i="97"/>
  <c r="O360" i="97"/>
  <c r="N360" i="97"/>
  <c r="M360" i="97"/>
  <c r="L360" i="97"/>
  <c r="K360" i="97"/>
  <c r="J360" i="97"/>
  <c r="I360" i="97"/>
  <c r="H360" i="97"/>
  <c r="G360" i="97"/>
  <c r="F360" i="97"/>
  <c r="E360" i="97"/>
  <c r="D360" i="97"/>
  <c r="C360" i="97"/>
  <c r="B360" i="97"/>
  <c r="Y359" i="97"/>
  <c r="X359" i="97"/>
  <c r="W359" i="97"/>
  <c r="V359" i="97"/>
  <c r="U359" i="97"/>
  <c r="AT359" i="97" s="1"/>
  <c r="T359" i="97"/>
  <c r="S359" i="97"/>
  <c r="R359" i="97"/>
  <c r="Q359" i="97"/>
  <c r="P359" i="97"/>
  <c r="O359" i="97"/>
  <c r="N359" i="97"/>
  <c r="M359" i="97"/>
  <c r="L359" i="97"/>
  <c r="K359" i="97"/>
  <c r="J359" i="97"/>
  <c r="I359" i="97"/>
  <c r="H359" i="97"/>
  <c r="G359" i="97"/>
  <c r="F359" i="97"/>
  <c r="E359" i="97"/>
  <c r="D359" i="97"/>
  <c r="C359" i="97"/>
  <c r="B359" i="97"/>
  <c r="Y358" i="97"/>
  <c r="X358" i="97"/>
  <c r="AW358" i="97" s="1"/>
  <c r="W358" i="97"/>
  <c r="AV358" i="97" s="1"/>
  <c r="V358" i="97"/>
  <c r="U358" i="97"/>
  <c r="T358" i="97"/>
  <c r="S358" i="97"/>
  <c r="R358" i="97"/>
  <c r="Q358" i="97"/>
  <c r="P358" i="97"/>
  <c r="O358" i="97"/>
  <c r="N358" i="97"/>
  <c r="M358" i="97"/>
  <c r="L358" i="97"/>
  <c r="AK358" i="97" s="1"/>
  <c r="K358" i="97"/>
  <c r="J358" i="97"/>
  <c r="I358" i="97"/>
  <c r="H358" i="97"/>
  <c r="G358" i="97"/>
  <c r="F358" i="97"/>
  <c r="E358" i="97"/>
  <c r="D358" i="97"/>
  <c r="C358" i="97"/>
  <c r="B358" i="97"/>
  <c r="Y357" i="97"/>
  <c r="X357" i="97"/>
  <c r="AW357" i="97" s="1"/>
  <c r="W357" i="97"/>
  <c r="V357" i="97"/>
  <c r="U357" i="97"/>
  <c r="T357" i="97"/>
  <c r="S357" i="97"/>
  <c r="R357" i="97"/>
  <c r="Q357" i="97"/>
  <c r="P357" i="97"/>
  <c r="O357" i="97"/>
  <c r="N357" i="97"/>
  <c r="M357" i="97"/>
  <c r="AL357" i="97" s="1"/>
  <c r="L357" i="97"/>
  <c r="K357" i="97"/>
  <c r="J357" i="97"/>
  <c r="I357" i="97"/>
  <c r="H357" i="97"/>
  <c r="G357" i="97"/>
  <c r="F357" i="97"/>
  <c r="E357" i="97"/>
  <c r="D357" i="97"/>
  <c r="C357" i="97"/>
  <c r="B357" i="97"/>
  <c r="Y356" i="97"/>
  <c r="X356" i="97"/>
  <c r="W356" i="97"/>
  <c r="V356" i="97"/>
  <c r="U356" i="97"/>
  <c r="T356" i="97"/>
  <c r="S356" i="97"/>
  <c r="R356" i="97"/>
  <c r="Q356" i="97"/>
  <c r="P356" i="97"/>
  <c r="O356" i="97"/>
  <c r="AN356" i="97" s="1"/>
  <c r="N356" i="97"/>
  <c r="AM356" i="97" s="1"/>
  <c r="M356" i="97"/>
  <c r="L356" i="97"/>
  <c r="K356" i="97"/>
  <c r="J356" i="97"/>
  <c r="I356" i="97"/>
  <c r="H356" i="97"/>
  <c r="G356" i="97"/>
  <c r="F356" i="97"/>
  <c r="E356" i="97"/>
  <c r="D356" i="97"/>
  <c r="C356" i="97"/>
  <c r="B356" i="97"/>
  <c r="Y355" i="97"/>
  <c r="X355" i="97"/>
  <c r="AW355" i="97" s="1"/>
  <c r="W355" i="97"/>
  <c r="AV355" i="97" s="1"/>
  <c r="V355" i="97"/>
  <c r="U355" i="97"/>
  <c r="AT355" i="97" s="1"/>
  <c r="T355" i="97"/>
  <c r="S355" i="97"/>
  <c r="R355" i="97"/>
  <c r="Q355" i="97"/>
  <c r="P355" i="97"/>
  <c r="O355" i="97"/>
  <c r="N355" i="97"/>
  <c r="M355" i="97"/>
  <c r="L355" i="97"/>
  <c r="K355" i="97"/>
  <c r="J355" i="97"/>
  <c r="I355" i="97"/>
  <c r="H355" i="97"/>
  <c r="G355" i="97"/>
  <c r="F355" i="97"/>
  <c r="E355" i="97"/>
  <c r="D355" i="97"/>
  <c r="C355" i="97"/>
  <c r="B355" i="97"/>
  <c r="Y354" i="97"/>
  <c r="X354" i="97"/>
  <c r="W354" i="97"/>
  <c r="V354" i="97"/>
  <c r="U354" i="97"/>
  <c r="T354" i="97"/>
  <c r="S354" i="97"/>
  <c r="R354" i="97"/>
  <c r="Q354" i="97"/>
  <c r="P354" i="97"/>
  <c r="O354" i="97"/>
  <c r="AN354" i="97" s="1"/>
  <c r="N354" i="97"/>
  <c r="M354" i="97"/>
  <c r="AL354" i="97" s="1"/>
  <c r="L354" i="97"/>
  <c r="K354" i="97"/>
  <c r="AJ354" i="97" s="1"/>
  <c r="J354" i="97"/>
  <c r="I354" i="97"/>
  <c r="H354" i="97"/>
  <c r="G354" i="97"/>
  <c r="F354" i="97"/>
  <c r="E354" i="97"/>
  <c r="D354" i="97"/>
  <c r="C354" i="97"/>
  <c r="B354" i="97"/>
  <c r="Y353" i="97"/>
  <c r="X353" i="97"/>
  <c r="W353" i="97"/>
  <c r="V353" i="97"/>
  <c r="U353" i="97"/>
  <c r="T353" i="97"/>
  <c r="S353" i="97"/>
  <c r="R353" i="97"/>
  <c r="Q353" i="97"/>
  <c r="P353" i="97"/>
  <c r="O353" i="97"/>
  <c r="N353" i="97"/>
  <c r="M353" i="97"/>
  <c r="L353" i="97"/>
  <c r="AK353" i="97" s="1"/>
  <c r="K353" i="97"/>
  <c r="J353" i="97"/>
  <c r="I353" i="97"/>
  <c r="H353" i="97"/>
  <c r="G353" i="97"/>
  <c r="F353" i="97"/>
  <c r="E353" i="97"/>
  <c r="D353" i="97"/>
  <c r="C353" i="97"/>
  <c r="B353" i="97"/>
  <c r="Y352" i="97"/>
  <c r="X352" i="97"/>
  <c r="W352" i="97"/>
  <c r="V352" i="97"/>
  <c r="U352" i="97"/>
  <c r="T352" i="97"/>
  <c r="S352" i="97"/>
  <c r="R352" i="97"/>
  <c r="Q352" i="97"/>
  <c r="P352" i="97"/>
  <c r="O352" i="97"/>
  <c r="N352" i="97"/>
  <c r="M352" i="97"/>
  <c r="L352" i="97"/>
  <c r="K352" i="97"/>
  <c r="J352" i="97"/>
  <c r="I352" i="97"/>
  <c r="H352" i="97"/>
  <c r="G352" i="97"/>
  <c r="F352" i="97"/>
  <c r="E352" i="97"/>
  <c r="D352" i="97"/>
  <c r="C352" i="97"/>
  <c r="B352" i="97"/>
  <c r="Y351" i="97"/>
  <c r="X351" i="97"/>
  <c r="W351" i="97"/>
  <c r="V351" i="97"/>
  <c r="AU351" i="97" s="1"/>
  <c r="U351" i="97"/>
  <c r="AT351" i="97" s="1"/>
  <c r="T351" i="97"/>
  <c r="S351" i="97"/>
  <c r="R351" i="97"/>
  <c r="Q351" i="97"/>
  <c r="P351" i="97"/>
  <c r="O351" i="97"/>
  <c r="N351" i="97"/>
  <c r="M351" i="97"/>
  <c r="L351" i="97"/>
  <c r="K351" i="97"/>
  <c r="J351" i="97"/>
  <c r="I351" i="97"/>
  <c r="H351" i="97"/>
  <c r="G351" i="97"/>
  <c r="F351" i="97"/>
  <c r="E351" i="97"/>
  <c r="D351" i="97"/>
  <c r="C351" i="97"/>
  <c r="B351" i="97"/>
  <c r="Y350" i="97"/>
  <c r="X350" i="97"/>
  <c r="W350" i="97"/>
  <c r="V350" i="97"/>
  <c r="U350" i="97"/>
  <c r="T350" i="97"/>
  <c r="S350" i="97"/>
  <c r="R350" i="97"/>
  <c r="Q350" i="97"/>
  <c r="P350" i="97"/>
  <c r="O350" i="97"/>
  <c r="N350" i="97"/>
  <c r="M350" i="97"/>
  <c r="L350" i="97"/>
  <c r="K350" i="97"/>
  <c r="J350" i="97"/>
  <c r="I350" i="97"/>
  <c r="H350" i="97"/>
  <c r="G350" i="97"/>
  <c r="F350" i="97"/>
  <c r="E350" i="97"/>
  <c r="D350" i="97"/>
  <c r="C350" i="97"/>
  <c r="B350" i="97"/>
  <c r="Y349" i="97"/>
  <c r="X349" i="97"/>
  <c r="W349" i="97"/>
  <c r="V349" i="97"/>
  <c r="U349" i="97"/>
  <c r="T349" i="97"/>
  <c r="S349" i="97"/>
  <c r="R349" i="97"/>
  <c r="Q349" i="97"/>
  <c r="P349" i="97"/>
  <c r="O349" i="97"/>
  <c r="N349" i="97"/>
  <c r="M349" i="97"/>
  <c r="L349" i="97"/>
  <c r="AK349" i="97" s="1"/>
  <c r="K349" i="97"/>
  <c r="J349" i="97"/>
  <c r="I349" i="97"/>
  <c r="H349" i="97"/>
  <c r="G349" i="97"/>
  <c r="F349" i="97"/>
  <c r="E349" i="97"/>
  <c r="D349" i="97"/>
  <c r="C349" i="97"/>
  <c r="B349" i="97"/>
  <c r="Y348" i="97"/>
  <c r="X348" i="97"/>
  <c r="W348" i="97"/>
  <c r="V348" i="97"/>
  <c r="AU348" i="97" s="1"/>
  <c r="U348" i="97"/>
  <c r="T348" i="97"/>
  <c r="S348" i="97"/>
  <c r="R348" i="97"/>
  <c r="Q348" i="97"/>
  <c r="P348" i="97"/>
  <c r="O348" i="97"/>
  <c r="N348" i="97"/>
  <c r="M348" i="97"/>
  <c r="L348" i="97"/>
  <c r="K348" i="97"/>
  <c r="J348" i="97"/>
  <c r="I348" i="97"/>
  <c r="H348" i="97"/>
  <c r="G348" i="97"/>
  <c r="F348" i="97"/>
  <c r="E348" i="97"/>
  <c r="D348" i="97"/>
  <c r="C348" i="97"/>
  <c r="B348" i="97"/>
  <c r="Y347" i="97"/>
  <c r="X347" i="97"/>
  <c r="W347" i="97"/>
  <c r="AV347" i="97" s="1"/>
  <c r="V347" i="97"/>
  <c r="AU347" i="97" s="1"/>
  <c r="U347" i="97"/>
  <c r="T347" i="97"/>
  <c r="S347" i="97"/>
  <c r="R347" i="97"/>
  <c r="Q347" i="97"/>
  <c r="P347" i="97"/>
  <c r="O347" i="97"/>
  <c r="N347" i="97"/>
  <c r="M347" i="97"/>
  <c r="L347" i="97"/>
  <c r="K347" i="97"/>
  <c r="AJ347" i="97" s="1"/>
  <c r="J347" i="97"/>
  <c r="I347" i="97"/>
  <c r="H347" i="97"/>
  <c r="G347" i="97"/>
  <c r="F347" i="97"/>
  <c r="E347" i="97"/>
  <c r="D347" i="97"/>
  <c r="C347" i="97"/>
  <c r="B347" i="97"/>
  <c r="Y346" i="97"/>
  <c r="X346" i="97"/>
  <c r="W346" i="97"/>
  <c r="AV346" i="97" s="1"/>
  <c r="V346" i="97"/>
  <c r="U346" i="97"/>
  <c r="T346" i="97"/>
  <c r="S346" i="97"/>
  <c r="R346" i="97"/>
  <c r="Q346" i="97"/>
  <c r="P346" i="97"/>
  <c r="O346" i="97"/>
  <c r="N346" i="97"/>
  <c r="AM346" i="97" s="1"/>
  <c r="M346" i="97"/>
  <c r="L346" i="97"/>
  <c r="K346" i="97"/>
  <c r="J346" i="97"/>
  <c r="I346" i="97"/>
  <c r="H346" i="97"/>
  <c r="G346" i="97"/>
  <c r="F346" i="97"/>
  <c r="E346" i="97"/>
  <c r="D346" i="97"/>
  <c r="C346" i="97"/>
  <c r="B346" i="97"/>
  <c r="Y345" i="97"/>
  <c r="X345" i="97"/>
  <c r="W345" i="97"/>
  <c r="V345" i="97"/>
  <c r="U345" i="97"/>
  <c r="AT345" i="97" s="1"/>
  <c r="T345" i="97"/>
  <c r="S345" i="97"/>
  <c r="R345" i="97"/>
  <c r="Q345" i="97"/>
  <c r="P345" i="97"/>
  <c r="O345" i="97"/>
  <c r="N345" i="97"/>
  <c r="M345" i="97"/>
  <c r="L345" i="97"/>
  <c r="AK345" i="97" s="1"/>
  <c r="K345" i="97"/>
  <c r="J345" i="97"/>
  <c r="I345" i="97"/>
  <c r="H345" i="97"/>
  <c r="G345" i="97"/>
  <c r="F345" i="97"/>
  <c r="E345" i="97"/>
  <c r="D345" i="97"/>
  <c r="C345" i="97"/>
  <c r="B345" i="97"/>
  <c r="Y344" i="97"/>
  <c r="X344" i="97"/>
  <c r="W344" i="97"/>
  <c r="AV344" i="97" s="1"/>
  <c r="V344" i="97"/>
  <c r="U344" i="97"/>
  <c r="T344" i="97"/>
  <c r="S344" i="97"/>
  <c r="R344" i="97"/>
  <c r="Q344" i="97"/>
  <c r="P344" i="97"/>
  <c r="O344" i="97"/>
  <c r="N344" i="97"/>
  <c r="M344" i="97"/>
  <c r="L344" i="97"/>
  <c r="K344" i="97"/>
  <c r="J344" i="97"/>
  <c r="I344" i="97"/>
  <c r="H344" i="97"/>
  <c r="G344" i="97"/>
  <c r="F344" i="97"/>
  <c r="E344" i="97"/>
  <c r="D344" i="97"/>
  <c r="C344" i="97"/>
  <c r="B344" i="97"/>
  <c r="Y343" i="97"/>
  <c r="X343" i="97"/>
  <c r="W343" i="97"/>
  <c r="V343" i="97"/>
  <c r="U343" i="97"/>
  <c r="T343" i="97"/>
  <c r="S343" i="97"/>
  <c r="R343" i="97"/>
  <c r="Q343" i="97"/>
  <c r="P343" i="97"/>
  <c r="O343" i="97"/>
  <c r="AN343" i="97" s="1"/>
  <c r="N343" i="97"/>
  <c r="M343" i="97"/>
  <c r="L343" i="97"/>
  <c r="K343" i="97"/>
  <c r="J343" i="97"/>
  <c r="I343" i="97"/>
  <c r="H343" i="97"/>
  <c r="G343" i="97"/>
  <c r="F343" i="97"/>
  <c r="E343" i="97"/>
  <c r="D343" i="97"/>
  <c r="C343" i="97"/>
  <c r="Y342" i="97"/>
  <c r="X342" i="97"/>
  <c r="W342" i="97"/>
  <c r="AV342" i="97" s="1"/>
  <c r="V342" i="97"/>
  <c r="AU342" i="97" s="1"/>
  <c r="U342" i="97"/>
  <c r="T342" i="97"/>
  <c r="S342" i="97"/>
  <c r="R342" i="97"/>
  <c r="Q342" i="97"/>
  <c r="P342" i="97"/>
  <c r="O342" i="97"/>
  <c r="N342" i="97"/>
  <c r="M342" i="97"/>
  <c r="AL342" i="97" s="1"/>
  <c r="L342" i="97"/>
  <c r="AK342" i="97" s="1"/>
  <c r="K342" i="97"/>
  <c r="J342" i="97"/>
  <c r="I342" i="97"/>
  <c r="H342" i="97"/>
  <c r="G342" i="97"/>
  <c r="F342" i="97"/>
  <c r="E342" i="97"/>
  <c r="D342" i="97"/>
  <c r="C342" i="97"/>
  <c r="B342" i="97"/>
  <c r="Y341" i="97"/>
  <c r="X341" i="97"/>
  <c r="W341" i="97"/>
  <c r="V341" i="97"/>
  <c r="AU341" i="97" s="1"/>
  <c r="U341" i="97"/>
  <c r="T341" i="97"/>
  <c r="S341" i="97"/>
  <c r="R341" i="97"/>
  <c r="Q341" i="97"/>
  <c r="P341" i="97"/>
  <c r="O341" i="97"/>
  <c r="AN341" i="97" s="1"/>
  <c r="N341" i="97"/>
  <c r="AM341" i="97" s="1"/>
  <c r="M341" i="97"/>
  <c r="AL341" i="97" s="1"/>
  <c r="L341" i="97"/>
  <c r="AK341" i="97" s="1"/>
  <c r="K341" i="97"/>
  <c r="J341" i="97"/>
  <c r="I341" i="97"/>
  <c r="H341" i="97"/>
  <c r="G341" i="97"/>
  <c r="F341" i="97"/>
  <c r="E341" i="97"/>
  <c r="D341" i="97"/>
  <c r="C341" i="97"/>
  <c r="B341" i="97"/>
  <c r="Y340" i="97"/>
  <c r="X340" i="97"/>
  <c r="W340" i="97"/>
  <c r="V340" i="97"/>
  <c r="AU340" i="97" s="1"/>
  <c r="U340" i="97"/>
  <c r="AT340" i="97" s="1"/>
  <c r="T340" i="97"/>
  <c r="S340" i="97"/>
  <c r="R340" i="97"/>
  <c r="Q340" i="97"/>
  <c r="P340" i="97"/>
  <c r="O340" i="97"/>
  <c r="N340" i="97"/>
  <c r="M340" i="97"/>
  <c r="L340" i="97"/>
  <c r="K340" i="97"/>
  <c r="J340" i="97"/>
  <c r="I340" i="97"/>
  <c r="H340" i="97"/>
  <c r="G340" i="97"/>
  <c r="F340" i="97"/>
  <c r="E340" i="97"/>
  <c r="D340" i="97"/>
  <c r="C340" i="97"/>
  <c r="B340" i="97"/>
  <c r="Y339" i="97"/>
  <c r="X339" i="97"/>
  <c r="W339" i="97"/>
  <c r="AV339" i="97" s="1"/>
  <c r="V339" i="97"/>
  <c r="U339" i="97"/>
  <c r="T339" i="97"/>
  <c r="S339" i="97"/>
  <c r="R339" i="97"/>
  <c r="Q339" i="97"/>
  <c r="P339" i="97"/>
  <c r="O339" i="97"/>
  <c r="N339" i="97"/>
  <c r="M339" i="97"/>
  <c r="L339" i="97"/>
  <c r="AK339" i="97" s="1"/>
  <c r="K339" i="97"/>
  <c r="AJ339" i="97" s="1"/>
  <c r="J339" i="97"/>
  <c r="I339" i="97"/>
  <c r="H339" i="97"/>
  <c r="G339" i="97"/>
  <c r="F339" i="97"/>
  <c r="E339" i="97"/>
  <c r="D339" i="97"/>
  <c r="C339" i="97"/>
  <c r="B339" i="97"/>
  <c r="Y338" i="97"/>
  <c r="X338" i="97"/>
  <c r="W338" i="97"/>
  <c r="V338" i="97"/>
  <c r="U338" i="97"/>
  <c r="T338" i="97"/>
  <c r="S338" i="97"/>
  <c r="R338" i="97"/>
  <c r="Q338" i="97"/>
  <c r="P338" i="97"/>
  <c r="O338" i="97"/>
  <c r="N338" i="97"/>
  <c r="M338" i="97"/>
  <c r="AL338" i="97" s="1"/>
  <c r="L338" i="97"/>
  <c r="K338" i="97"/>
  <c r="J338" i="97"/>
  <c r="I338" i="97"/>
  <c r="H338" i="97"/>
  <c r="G338" i="97"/>
  <c r="F338" i="97"/>
  <c r="E338" i="97"/>
  <c r="D338" i="97"/>
  <c r="C338" i="97"/>
  <c r="B338" i="97"/>
  <c r="Y337" i="97"/>
  <c r="X337" i="97"/>
  <c r="W337" i="97"/>
  <c r="AV337" i="97" s="1"/>
  <c r="V337" i="97"/>
  <c r="U337" i="97"/>
  <c r="T337" i="97"/>
  <c r="S337" i="97"/>
  <c r="R337" i="97"/>
  <c r="Q337" i="97"/>
  <c r="P337" i="97"/>
  <c r="O337" i="97"/>
  <c r="N337" i="97"/>
  <c r="M337" i="97"/>
  <c r="AL337" i="97" s="1"/>
  <c r="L337" i="97"/>
  <c r="K337" i="97"/>
  <c r="J337" i="97"/>
  <c r="I337" i="97"/>
  <c r="H337" i="97"/>
  <c r="G337" i="97"/>
  <c r="F337" i="97"/>
  <c r="E337" i="97"/>
  <c r="D337" i="97"/>
  <c r="C337" i="97"/>
  <c r="B337" i="97"/>
  <c r="Y336" i="97"/>
  <c r="X336" i="97"/>
  <c r="W336" i="97"/>
  <c r="V336" i="97"/>
  <c r="AU336" i="97" s="1"/>
  <c r="U336" i="97"/>
  <c r="T336" i="97"/>
  <c r="S336" i="97"/>
  <c r="R336" i="97"/>
  <c r="Q336" i="97"/>
  <c r="P336" i="97"/>
  <c r="O336" i="97"/>
  <c r="N336" i="97"/>
  <c r="M336" i="97"/>
  <c r="L336" i="97"/>
  <c r="K336" i="97"/>
  <c r="J336" i="97"/>
  <c r="I336" i="97"/>
  <c r="H336" i="97"/>
  <c r="G336" i="97"/>
  <c r="F336" i="97"/>
  <c r="E336" i="97"/>
  <c r="D336" i="97"/>
  <c r="C336" i="97"/>
  <c r="B336" i="97"/>
  <c r="Y335" i="97"/>
  <c r="X335" i="97"/>
  <c r="W335" i="97"/>
  <c r="V335" i="97"/>
  <c r="U335" i="97"/>
  <c r="T335" i="97"/>
  <c r="S335" i="97"/>
  <c r="R335" i="97"/>
  <c r="Q335" i="97"/>
  <c r="P335" i="97"/>
  <c r="O335" i="97"/>
  <c r="N335" i="97"/>
  <c r="M335" i="97"/>
  <c r="L335" i="97"/>
  <c r="K335" i="97"/>
  <c r="J335" i="97"/>
  <c r="I335" i="97"/>
  <c r="H335" i="97"/>
  <c r="G335" i="97"/>
  <c r="F335" i="97"/>
  <c r="E335" i="97"/>
  <c r="D335" i="97"/>
  <c r="C335" i="97"/>
  <c r="B335" i="97"/>
  <c r="Y332" i="97"/>
  <c r="X332" i="97"/>
  <c r="W332" i="97"/>
  <c r="AV332" i="97" s="1"/>
  <c r="V332" i="97"/>
  <c r="U332" i="97"/>
  <c r="T332" i="97"/>
  <c r="S332" i="97"/>
  <c r="R332" i="97"/>
  <c r="Q332" i="97"/>
  <c r="P332" i="97"/>
  <c r="O332" i="97"/>
  <c r="N332" i="97"/>
  <c r="M332" i="97"/>
  <c r="L332" i="97"/>
  <c r="AK332" i="97" s="1"/>
  <c r="K332" i="97"/>
  <c r="J332" i="97"/>
  <c r="I332" i="97"/>
  <c r="H332" i="97"/>
  <c r="G332" i="97"/>
  <c r="F332" i="97"/>
  <c r="E332" i="97"/>
  <c r="D332" i="97"/>
  <c r="AC332" i="97" s="1"/>
  <c r="C332" i="97"/>
  <c r="B332" i="97"/>
  <c r="Y331" i="97"/>
  <c r="X331" i="97"/>
  <c r="W331" i="97"/>
  <c r="V331" i="97"/>
  <c r="AU331" i="97" s="1"/>
  <c r="U331" i="97"/>
  <c r="T331" i="97"/>
  <c r="S331" i="97"/>
  <c r="R331" i="97"/>
  <c r="Q331" i="97"/>
  <c r="P331" i="97"/>
  <c r="O331" i="97"/>
  <c r="N331" i="97"/>
  <c r="M331" i="97"/>
  <c r="L331" i="97"/>
  <c r="AK331" i="97" s="1"/>
  <c r="K331" i="97"/>
  <c r="AJ331" i="97" s="1"/>
  <c r="J331" i="97"/>
  <c r="I331" i="97"/>
  <c r="H331" i="97"/>
  <c r="G331" i="97"/>
  <c r="F331" i="97"/>
  <c r="E331" i="97"/>
  <c r="D331" i="97"/>
  <c r="C331" i="97"/>
  <c r="B331" i="97"/>
  <c r="Y330" i="97"/>
  <c r="X330" i="97"/>
  <c r="W330" i="97"/>
  <c r="V330" i="97"/>
  <c r="U330" i="97"/>
  <c r="T330" i="97"/>
  <c r="S330" i="97"/>
  <c r="R330" i="97"/>
  <c r="Q330" i="97"/>
  <c r="P330" i="97"/>
  <c r="O330" i="97"/>
  <c r="N330" i="97"/>
  <c r="M330" i="97"/>
  <c r="L330" i="97"/>
  <c r="K330" i="97"/>
  <c r="J330" i="97"/>
  <c r="I330" i="97"/>
  <c r="H330" i="97"/>
  <c r="G330" i="97"/>
  <c r="F330" i="97"/>
  <c r="E330" i="97"/>
  <c r="D330" i="97"/>
  <c r="C330" i="97"/>
  <c r="B330" i="97"/>
  <c r="Y329" i="97"/>
  <c r="X329" i="97"/>
  <c r="W329" i="97"/>
  <c r="V329" i="97"/>
  <c r="U329" i="97"/>
  <c r="T329" i="97"/>
  <c r="S329" i="97"/>
  <c r="R329" i="97"/>
  <c r="Q329" i="97"/>
  <c r="P329" i="97"/>
  <c r="O329" i="97"/>
  <c r="N329" i="97"/>
  <c r="M329" i="97"/>
  <c r="L329" i="97"/>
  <c r="K329" i="97"/>
  <c r="J329" i="97"/>
  <c r="I329" i="97"/>
  <c r="H329" i="97"/>
  <c r="G329" i="97"/>
  <c r="F329" i="97"/>
  <c r="E329" i="97"/>
  <c r="D329" i="97"/>
  <c r="C329" i="97"/>
  <c r="B329" i="97"/>
  <c r="Y328" i="97"/>
  <c r="X328" i="97"/>
  <c r="W328" i="97"/>
  <c r="AV328" i="97" s="1"/>
  <c r="V328" i="97"/>
  <c r="U328" i="97"/>
  <c r="T328" i="97"/>
  <c r="S328" i="97"/>
  <c r="R328" i="97"/>
  <c r="Q328" i="97"/>
  <c r="P328" i="97"/>
  <c r="O328" i="97"/>
  <c r="N328" i="97"/>
  <c r="AM328" i="97" s="1"/>
  <c r="M328" i="97"/>
  <c r="AL328" i="97" s="1"/>
  <c r="L328" i="97"/>
  <c r="AK328" i="97" s="1"/>
  <c r="K328" i="97"/>
  <c r="J328" i="97"/>
  <c r="I328" i="97"/>
  <c r="H328" i="97"/>
  <c r="G328" i="97"/>
  <c r="F328" i="97"/>
  <c r="E328" i="97"/>
  <c r="D328" i="97"/>
  <c r="C328" i="97"/>
  <c r="B328" i="97"/>
  <c r="Y327" i="97"/>
  <c r="X327" i="97"/>
  <c r="W327" i="97"/>
  <c r="V327" i="97"/>
  <c r="U327" i="97"/>
  <c r="AT327" i="97" s="1"/>
  <c r="T327" i="97"/>
  <c r="S327" i="97"/>
  <c r="R327" i="97"/>
  <c r="Q327" i="97"/>
  <c r="P327" i="97"/>
  <c r="O327" i="97"/>
  <c r="N327" i="97"/>
  <c r="M327" i="97"/>
  <c r="L327" i="97"/>
  <c r="K327" i="97"/>
  <c r="J327" i="97"/>
  <c r="I327" i="97"/>
  <c r="H327" i="97"/>
  <c r="G327" i="97"/>
  <c r="F327" i="97"/>
  <c r="E327" i="97"/>
  <c r="D327" i="97"/>
  <c r="C327" i="97"/>
  <c r="B327" i="97"/>
  <c r="Y326" i="97"/>
  <c r="X326" i="97"/>
  <c r="W326" i="97"/>
  <c r="V326" i="97"/>
  <c r="U326" i="97"/>
  <c r="T326" i="97"/>
  <c r="S326" i="97"/>
  <c r="R326" i="97"/>
  <c r="Q326" i="97"/>
  <c r="P326" i="97"/>
  <c r="O326" i="97"/>
  <c r="N326" i="97"/>
  <c r="M326" i="97"/>
  <c r="L326" i="97"/>
  <c r="K326" i="97"/>
  <c r="J326" i="97"/>
  <c r="I326" i="97"/>
  <c r="H326" i="97"/>
  <c r="G326" i="97"/>
  <c r="F326" i="97"/>
  <c r="E326" i="97"/>
  <c r="D326" i="97"/>
  <c r="C326" i="97"/>
  <c r="B326" i="97"/>
  <c r="Y325" i="97"/>
  <c r="X325" i="97"/>
  <c r="W325" i="97"/>
  <c r="V325" i="97"/>
  <c r="U325" i="97"/>
  <c r="T325" i="97"/>
  <c r="S325" i="97"/>
  <c r="R325" i="97"/>
  <c r="Q325" i="97"/>
  <c r="P325" i="97"/>
  <c r="O325" i="97"/>
  <c r="N325" i="97"/>
  <c r="M325" i="97"/>
  <c r="L325" i="97"/>
  <c r="K325" i="97"/>
  <c r="J325" i="97"/>
  <c r="I325" i="97"/>
  <c r="H325" i="97"/>
  <c r="G325" i="97"/>
  <c r="F325" i="97"/>
  <c r="E325" i="97"/>
  <c r="D325" i="97"/>
  <c r="C325" i="97"/>
  <c r="B325" i="97"/>
  <c r="Y324" i="97"/>
  <c r="X324" i="97"/>
  <c r="W324" i="97"/>
  <c r="V324" i="97"/>
  <c r="U324" i="97"/>
  <c r="T324" i="97"/>
  <c r="S324" i="97"/>
  <c r="R324" i="97"/>
  <c r="Q324" i="97"/>
  <c r="P324" i="97"/>
  <c r="O324" i="97"/>
  <c r="N324" i="97"/>
  <c r="M324" i="97"/>
  <c r="L324" i="97"/>
  <c r="K324" i="97"/>
  <c r="J324" i="97"/>
  <c r="I324" i="97"/>
  <c r="H324" i="97"/>
  <c r="G324" i="97"/>
  <c r="F324" i="97"/>
  <c r="E324" i="97"/>
  <c r="D324" i="97"/>
  <c r="C324" i="97"/>
  <c r="B324" i="97"/>
  <c r="Y323" i="97"/>
  <c r="X323" i="97"/>
  <c r="W323" i="97"/>
  <c r="AV323" i="97" s="1"/>
  <c r="V323" i="97"/>
  <c r="U323" i="97"/>
  <c r="T323" i="97"/>
  <c r="S323" i="97"/>
  <c r="R323" i="97"/>
  <c r="Q323" i="97"/>
  <c r="P323" i="97"/>
  <c r="O323" i="97"/>
  <c r="N323" i="97"/>
  <c r="M323" i="97"/>
  <c r="L323" i="97"/>
  <c r="K323" i="97"/>
  <c r="J323" i="97"/>
  <c r="I323" i="97"/>
  <c r="H323" i="97"/>
  <c r="G323" i="97"/>
  <c r="F323" i="97"/>
  <c r="E323" i="97"/>
  <c r="D323" i="97"/>
  <c r="C323" i="97"/>
  <c r="B323" i="97"/>
  <c r="Y322" i="97"/>
  <c r="X322" i="97"/>
  <c r="W322" i="97"/>
  <c r="V322" i="97"/>
  <c r="U322" i="97"/>
  <c r="T322" i="97"/>
  <c r="S322" i="97"/>
  <c r="R322" i="97"/>
  <c r="Q322" i="97"/>
  <c r="P322" i="97"/>
  <c r="AO322" i="97" s="1"/>
  <c r="O322" i="97"/>
  <c r="N322" i="97"/>
  <c r="M322" i="97"/>
  <c r="L322" i="97"/>
  <c r="K322" i="97"/>
  <c r="J322" i="97"/>
  <c r="I322" i="97"/>
  <c r="H322" i="97"/>
  <c r="G322" i="97"/>
  <c r="F322" i="97"/>
  <c r="E322" i="97"/>
  <c r="AD322" i="97" s="1"/>
  <c r="D322" i="97"/>
  <c r="C322" i="97"/>
  <c r="B322" i="97"/>
  <c r="Y321" i="97"/>
  <c r="X321" i="97"/>
  <c r="W321" i="97"/>
  <c r="V321" i="97"/>
  <c r="U321" i="97"/>
  <c r="T321" i="97"/>
  <c r="S321" i="97"/>
  <c r="R321" i="97"/>
  <c r="Q321" i="97"/>
  <c r="P321" i="97"/>
  <c r="O321" i="97"/>
  <c r="N321" i="97"/>
  <c r="M321" i="97"/>
  <c r="L321" i="97"/>
  <c r="K321" i="97"/>
  <c r="J321" i="97"/>
  <c r="I321" i="97"/>
  <c r="H321" i="97"/>
  <c r="G321" i="97"/>
  <c r="F321" i="97"/>
  <c r="E321" i="97"/>
  <c r="D321" i="97"/>
  <c r="C321" i="97"/>
  <c r="B321" i="97"/>
  <c r="Y320" i="97"/>
  <c r="X320" i="97"/>
  <c r="W320" i="97"/>
  <c r="V320" i="97"/>
  <c r="AU320" i="97" s="1"/>
  <c r="U320" i="97"/>
  <c r="T320" i="97"/>
  <c r="S320" i="97"/>
  <c r="R320" i="97"/>
  <c r="Q320" i="97"/>
  <c r="AP320" i="97" s="1"/>
  <c r="P320" i="97"/>
  <c r="O320" i="97"/>
  <c r="N320" i="97"/>
  <c r="M320" i="97"/>
  <c r="L320" i="97"/>
  <c r="K320" i="97"/>
  <c r="J320" i="97"/>
  <c r="I320" i="97"/>
  <c r="H320" i="97"/>
  <c r="G320" i="97"/>
  <c r="F320" i="97"/>
  <c r="E320" i="97"/>
  <c r="D320" i="97"/>
  <c r="C320" i="97"/>
  <c r="B320" i="97"/>
  <c r="Y319" i="97"/>
  <c r="X319" i="97"/>
  <c r="W319" i="97"/>
  <c r="V319" i="97"/>
  <c r="U319" i="97"/>
  <c r="T319" i="97"/>
  <c r="S319" i="97"/>
  <c r="AR319" i="97" s="1"/>
  <c r="R319" i="97"/>
  <c r="Q319" i="97"/>
  <c r="P319" i="97"/>
  <c r="O319" i="97"/>
  <c r="N319" i="97"/>
  <c r="M319" i="97"/>
  <c r="L319" i="97"/>
  <c r="K319" i="97"/>
  <c r="J319" i="97"/>
  <c r="I319" i="97"/>
  <c r="H319" i="97"/>
  <c r="G319" i="97"/>
  <c r="F319" i="97"/>
  <c r="E319" i="97"/>
  <c r="D319" i="97"/>
  <c r="C319" i="97"/>
  <c r="B319" i="97"/>
  <c r="Y318" i="97"/>
  <c r="X318" i="97"/>
  <c r="W318" i="97"/>
  <c r="AV318" i="97" s="1"/>
  <c r="V318" i="97"/>
  <c r="U318" i="97"/>
  <c r="T318" i="97"/>
  <c r="S318" i="97"/>
  <c r="R318" i="97"/>
  <c r="Q318" i="97"/>
  <c r="P318" i="97"/>
  <c r="O318" i="97"/>
  <c r="N318" i="97"/>
  <c r="M318" i="97"/>
  <c r="L318" i="97"/>
  <c r="K318" i="97"/>
  <c r="J318" i="97"/>
  <c r="I318" i="97"/>
  <c r="H318" i="97"/>
  <c r="G318" i="97"/>
  <c r="AF318" i="97" s="1"/>
  <c r="F318" i="97"/>
  <c r="AE318" i="97" s="1"/>
  <c r="E318" i="97"/>
  <c r="D318" i="97"/>
  <c r="C318" i="97"/>
  <c r="B318" i="97"/>
  <c r="Y317" i="97"/>
  <c r="X317" i="97"/>
  <c r="W317" i="97"/>
  <c r="V317" i="97"/>
  <c r="U317" i="97"/>
  <c r="T317" i="97"/>
  <c r="S317" i="97"/>
  <c r="R317" i="97"/>
  <c r="Q317" i="97"/>
  <c r="P317" i="97"/>
  <c r="O317" i="97"/>
  <c r="N317" i="97"/>
  <c r="M317" i="97"/>
  <c r="L317" i="97"/>
  <c r="K317" i="97"/>
  <c r="J317" i="97"/>
  <c r="I317" i="97"/>
  <c r="H317" i="97"/>
  <c r="G317" i="97"/>
  <c r="F317" i="97"/>
  <c r="E317" i="97"/>
  <c r="D317" i="97"/>
  <c r="C317" i="97"/>
  <c r="B317" i="97"/>
  <c r="Y316" i="97"/>
  <c r="X316" i="97"/>
  <c r="W316" i="97"/>
  <c r="V316" i="97"/>
  <c r="U316" i="97"/>
  <c r="T316" i="97"/>
  <c r="S316" i="97"/>
  <c r="R316" i="97"/>
  <c r="Q316" i="97"/>
  <c r="P316" i="97"/>
  <c r="O316" i="97"/>
  <c r="N316" i="97"/>
  <c r="M316" i="97"/>
  <c r="L316" i="97"/>
  <c r="K316" i="97"/>
  <c r="J316" i="97"/>
  <c r="I316" i="97"/>
  <c r="H316" i="97"/>
  <c r="G316" i="97"/>
  <c r="F316" i="97"/>
  <c r="E316" i="97"/>
  <c r="D316" i="97"/>
  <c r="C316" i="97"/>
  <c r="B316" i="97"/>
  <c r="Y315" i="97"/>
  <c r="X315" i="97"/>
  <c r="W315" i="97"/>
  <c r="AV315" i="97" s="1"/>
  <c r="V315" i="97"/>
  <c r="U315" i="97"/>
  <c r="AT315" i="97" s="1"/>
  <c r="T315" i="97"/>
  <c r="S315" i="97"/>
  <c r="R315" i="97"/>
  <c r="Q315" i="97"/>
  <c r="P315" i="97"/>
  <c r="O315" i="97"/>
  <c r="N315" i="97"/>
  <c r="M315" i="97"/>
  <c r="L315" i="97"/>
  <c r="K315" i="97"/>
  <c r="J315" i="97"/>
  <c r="I315" i="97"/>
  <c r="H315" i="97"/>
  <c r="G315" i="97"/>
  <c r="F315" i="97"/>
  <c r="E315" i="97"/>
  <c r="D315" i="97"/>
  <c r="C315" i="97"/>
  <c r="B315" i="97"/>
  <c r="Y314" i="97"/>
  <c r="X314" i="97"/>
  <c r="W314" i="97"/>
  <c r="AV314" i="97" s="1"/>
  <c r="V314" i="97"/>
  <c r="U314" i="97"/>
  <c r="T314" i="97"/>
  <c r="S314" i="97"/>
  <c r="R314" i="97"/>
  <c r="Q314" i="97"/>
  <c r="P314" i="97"/>
  <c r="O314" i="97"/>
  <c r="N314" i="97"/>
  <c r="M314" i="97"/>
  <c r="L314" i="97"/>
  <c r="K314" i="97"/>
  <c r="J314" i="97"/>
  <c r="I314" i="97"/>
  <c r="H314" i="97"/>
  <c r="G314" i="97"/>
  <c r="F314" i="97"/>
  <c r="E314" i="97"/>
  <c r="D314" i="97"/>
  <c r="C314" i="97"/>
  <c r="B314" i="97"/>
  <c r="Y313" i="97"/>
  <c r="X313" i="97"/>
  <c r="W313" i="97"/>
  <c r="V313" i="97"/>
  <c r="U313" i="97"/>
  <c r="T313" i="97"/>
  <c r="S313" i="97"/>
  <c r="R313" i="97"/>
  <c r="Q313" i="97"/>
  <c r="P313" i="97"/>
  <c r="O313" i="97"/>
  <c r="N313" i="97"/>
  <c r="M313" i="97"/>
  <c r="L313" i="97"/>
  <c r="K313" i="97"/>
  <c r="AJ313" i="97" s="1"/>
  <c r="J313" i="97"/>
  <c r="I313" i="97"/>
  <c r="H313" i="97"/>
  <c r="G313" i="97"/>
  <c r="F313" i="97"/>
  <c r="E313" i="97"/>
  <c r="D313" i="97"/>
  <c r="C313" i="97"/>
  <c r="B313" i="97"/>
  <c r="Y312" i="97"/>
  <c r="X312" i="97"/>
  <c r="W312" i="97"/>
  <c r="V312" i="97"/>
  <c r="U312" i="97"/>
  <c r="T312" i="97"/>
  <c r="S312" i="97"/>
  <c r="R312" i="97"/>
  <c r="Q312" i="97"/>
  <c r="P312" i="97"/>
  <c r="O312" i="97"/>
  <c r="N312" i="97"/>
  <c r="M312" i="97"/>
  <c r="AL312" i="97" s="1"/>
  <c r="L312" i="97"/>
  <c r="K312" i="97"/>
  <c r="J312" i="97"/>
  <c r="I312" i="97"/>
  <c r="H312" i="97"/>
  <c r="G312" i="97"/>
  <c r="F312" i="97"/>
  <c r="E312" i="97"/>
  <c r="D312" i="97"/>
  <c r="C312" i="97"/>
  <c r="B312" i="97"/>
  <c r="Y311" i="97"/>
  <c r="X311" i="97"/>
  <c r="W311" i="97"/>
  <c r="V311" i="97"/>
  <c r="U311" i="97"/>
  <c r="T311" i="97"/>
  <c r="S311" i="97"/>
  <c r="R311" i="97"/>
  <c r="Q311" i="97"/>
  <c r="P311" i="97"/>
  <c r="O311" i="97"/>
  <c r="N311" i="97"/>
  <c r="M311" i="97"/>
  <c r="L311" i="97"/>
  <c r="K311" i="97"/>
  <c r="AJ311" i="97" s="1"/>
  <c r="J311" i="97"/>
  <c r="I311" i="97"/>
  <c r="H311" i="97"/>
  <c r="G311" i="97"/>
  <c r="F311" i="97"/>
  <c r="E311" i="97"/>
  <c r="D311" i="97"/>
  <c r="C311" i="97"/>
  <c r="B311" i="97"/>
  <c r="Y310" i="97"/>
  <c r="X310" i="97"/>
  <c r="W310" i="97"/>
  <c r="V310" i="97"/>
  <c r="AU310" i="97" s="1"/>
  <c r="U310" i="97"/>
  <c r="T310" i="97"/>
  <c r="S310" i="97"/>
  <c r="R310" i="97"/>
  <c r="Q310" i="97"/>
  <c r="P310" i="97"/>
  <c r="O310" i="97"/>
  <c r="N310" i="97"/>
  <c r="M310" i="97"/>
  <c r="L310" i="97"/>
  <c r="AK310" i="97" s="1"/>
  <c r="K310" i="97"/>
  <c r="J310" i="97"/>
  <c r="I310" i="97"/>
  <c r="H310" i="97"/>
  <c r="G310" i="97"/>
  <c r="F310" i="97"/>
  <c r="E310" i="97"/>
  <c r="AD310" i="97" s="1"/>
  <c r="D310" i="97"/>
  <c r="C310" i="97"/>
  <c r="B310" i="97"/>
  <c r="Y309" i="97"/>
  <c r="X309" i="97"/>
  <c r="W309" i="97"/>
  <c r="V309" i="97"/>
  <c r="AU309" i="97" s="1"/>
  <c r="U309" i="97"/>
  <c r="T309" i="97"/>
  <c r="S309" i="97"/>
  <c r="R309" i="97"/>
  <c r="Q309" i="97"/>
  <c r="P309" i="97"/>
  <c r="O309" i="97"/>
  <c r="N309" i="97"/>
  <c r="M309" i="97"/>
  <c r="L309" i="97"/>
  <c r="K309" i="97"/>
  <c r="J309" i="97"/>
  <c r="I309" i="97"/>
  <c r="H309" i="97"/>
  <c r="G309" i="97"/>
  <c r="F309" i="97"/>
  <c r="AE309" i="97" s="1"/>
  <c r="E309" i="97"/>
  <c r="AD309" i="97" s="1"/>
  <c r="D309" i="97"/>
  <c r="C309" i="97"/>
  <c r="B309" i="97"/>
  <c r="Y308" i="97"/>
  <c r="X308" i="97"/>
  <c r="W308" i="97"/>
  <c r="V308" i="97"/>
  <c r="U308" i="97"/>
  <c r="T308" i="97"/>
  <c r="S308" i="97"/>
  <c r="R308" i="97"/>
  <c r="Q308" i="97"/>
  <c r="P308" i="97"/>
  <c r="O308" i="97"/>
  <c r="N308" i="97"/>
  <c r="M308" i="97"/>
  <c r="L308" i="97"/>
  <c r="K308" i="97"/>
  <c r="J308" i="97"/>
  <c r="I308" i="97"/>
  <c r="H308" i="97"/>
  <c r="G308" i="97"/>
  <c r="F308" i="97"/>
  <c r="E308" i="97"/>
  <c r="D308" i="97"/>
  <c r="C308" i="97"/>
  <c r="B308" i="97"/>
  <c r="AA308" i="97" s="1"/>
  <c r="Y307" i="97"/>
  <c r="X307" i="97"/>
  <c r="W307" i="97"/>
  <c r="V307" i="97"/>
  <c r="U307" i="97"/>
  <c r="T307" i="97"/>
  <c r="S307" i="97"/>
  <c r="R307" i="97"/>
  <c r="Q307" i="97"/>
  <c r="P307" i="97"/>
  <c r="O307" i="97"/>
  <c r="N307" i="97"/>
  <c r="M307" i="97"/>
  <c r="L307" i="97"/>
  <c r="K307" i="97"/>
  <c r="J307" i="97"/>
  <c r="I307" i="97"/>
  <c r="H307" i="97"/>
  <c r="G307" i="97"/>
  <c r="F307" i="97"/>
  <c r="E307" i="97"/>
  <c r="D307" i="97"/>
  <c r="C307" i="97"/>
  <c r="B307" i="97"/>
  <c r="Y306" i="97"/>
  <c r="X306" i="97"/>
  <c r="W306" i="97"/>
  <c r="V306" i="97"/>
  <c r="U306" i="97"/>
  <c r="T306" i="97"/>
  <c r="S306" i="97"/>
  <c r="R306" i="97"/>
  <c r="Q306" i="97"/>
  <c r="P306" i="97"/>
  <c r="O306" i="97"/>
  <c r="N306" i="97"/>
  <c r="M306" i="97"/>
  <c r="L306" i="97"/>
  <c r="K306" i="97"/>
  <c r="J306" i="97"/>
  <c r="I306" i="97"/>
  <c r="H306" i="97"/>
  <c r="G306" i="97"/>
  <c r="F306" i="97"/>
  <c r="E306" i="97"/>
  <c r="D306" i="97"/>
  <c r="C306" i="97"/>
  <c r="B306" i="97"/>
  <c r="Y305" i="97"/>
  <c r="X305" i="97"/>
  <c r="W305" i="97"/>
  <c r="V305" i="97"/>
  <c r="U305" i="97"/>
  <c r="T305" i="97"/>
  <c r="S305" i="97"/>
  <c r="R305" i="97"/>
  <c r="Q305" i="97"/>
  <c r="P305" i="97"/>
  <c r="O305" i="97"/>
  <c r="N305" i="97"/>
  <c r="M305" i="97"/>
  <c r="L305" i="97"/>
  <c r="AK305" i="97" s="1"/>
  <c r="K305" i="97"/>
  <c r="J305" i="97"/>
  <c r="I305" i="97"/>
  <c r="H305" i="97"/>
  <c r="G305" i="97"/>
  <c r="F305" i="97"/>
  <c r="E305" i="97"/>
  <c r="D305" i="97"/>
  <c r="C305" i="97"/>
  <c r="B305" i="97"/>
  <c r="Y304" i="97"/>
  <c r="X304" i="97"/>
  <c r="W304" i="97"/>
  <c r="V304" i="97"/>
  <c r="U304" i="97"/>
  <c r="T304" i="97"/>
  <c r="S304" i="97"/>
  <c r="AR304" i="97" s="1"/>
  <c r="R304" i="97"/>
  <c r="Q304" i="97"/>
  <c r="P304" i="97"/>
  <c r="O304" i="97"/>
  <c r="N304" i="97"/>
  <c r="M304" i="97"/>
  <c r="L304" i="97"/>
  <c r="K304" i="97"/>
  <c r="J304" i="97"/>
  <c r="I304" i="97"/>
  <c r="H304" i="97"/>
  <c r="G304" i="97"/>
  <c r="F304" i="97"/>
  <c r="E304" i="97"/>
  <c r="D304" i="97"/>
  <c r="C304" i="97"/>
  <c r="B304" i="97"/>
  <c r="Y303" i="97"/>
  <c r="X303" i="97"/>
  <c r="W303" i="97"/>
  <c r="V303" i="97"/>
  <c r="U303" i="97"/>
  <c r="T303" i="97"/>
  <c r="S303" i="97"/>
  <c r="R303" i="97"/>
  <c r="Q303" i="97"/>
  <c r="P303" i="97"/>
  <c r="O303" i="97"/>
  <c r="N303" i="97"/>
  <c r="M303" i="97"/>
  <c r="L303" i="97"/>
  <c r="K303" i="97"/>
  <c r="AJ303" i="97" s="1"/>
  <c r="J303" i="97"/>
  <c r="I303" i="97"/>
  <c r="H303" i="97"/>
  <c r="AG303" i="97" s="1"/>
  <c r="G303" i="97"/>
  <c r="AF303" i="97" s="1"/>
  <c r="F303" i="97"/>
  <c r="E303" i="97"/>
  <c r="AD303" i="97" s="1"/>
  <c r="D303" i="97"/>
  <c r="C303" i="97"/>
  <c r="B303" i="97"/>
  <c r="Y302" i="97"/>
  <c r="X302" i="97"/>
  <c r="W302" i="97"/>
  <c r="V302" i="97"/>
  <c r="U302" i="97"/>
  <c r="T302" i="97"/>
  <c r="S302" i="97"/>
  <c r="R302" i="97"/>
  <c r="Q302" i="97"/>
  <c r="P302" i="97"/>
  <c r="O302" i="97"/>
  <c r="N302" i="97"/>
  <c r="M302" i="97"/>
  <c r="L302" i="97"/>
  <c r="K302" i="97"/>
  <c r="J302" i="97"/>
  <c r="AI302" i="97" s="1"/>
  <c r="I302" i="97"/>
  <c r="H302" i="97"/>
  <c r="G302" i="97"/>
  <c r="F302" i="97"/>
  <c r="E302" i="97"/>
  <c r="D302" i="97"/>
  <c r="C302" i="97"/>
  <c r="B302" i="97"/>
  <c r="Y299" i="97"/>
  <c r="X299" i="97"/>
  <c r="W299" i="97"/>
  <c r="V299" i="97"/>
  <c r="U299" i="97"/>
  <c r="AT299" i="97" s="1"/>
  <c r="T299" i="97"/>
  <c r="S299" i="97"/>
  <c r="R299" i="97"/>
  <c r="Q299" i="97"/>
  <c r="P299" i="97"/>
  <c r="O299" i="97"/>
  <c r="N299" i="97"/>
  <c r="M299" i="97"/>
  <c r="L299" i="97"/>
  <c r="K299" i="97"/>
  <c r="J299" i="97"/>
  <c r="I299" i="97"/>
  <c r="H299" i="97"/>
  <c r="G299" i="97"/>
  <c r="F299" i="97"/>
  <c r="E299" i="97"/>
  <c r="D299" i="97"/>
  <c r="C299" i="97"/>
  <c r="B299" i="97"/>
  <c r="Y298" i="97"/>
  <c r="X298" i="97"/>
  <c r="W298" i="97"/>
  <c r="V298" i="97"/>
  <c r="U298" i="97"/>
  <c r="T298" i="97"/>
  <c r="S298" i="97"/>
  <c r="R298" i="97"/>
  <c r="Q298" i="97"/>
  <c r="P298" i="97"/>
  <c r="O298" i="97"/>
  <c r="N298" i="97"/>
  <c r="M298" i="97"/>
  <c r="L298" i="97"/>
  <c r="K298" i="97"/>
  <c r="J298" i="97"/>
  <c r="I298" i="97"/>
  <c r="H298" i="97"/>
  <c r="G298" i="97"/>
  <c r="F298" i="97"/>
  <c r="E298" i="97"/>
  <c r="D298" i="97"/>
  <c r="C298" i="97"/>
  <c r="B298" i="97"/>
  <c r="Y297" i="97"/>
  <c r="X297" i="97"/>
  <c r="W297" i="97"/>
  <c r="V297" i="97"/>
  <c r="U297" i="97"/>
  <c r="T297" i="97"/>
  <c r="S297" i="97"/>
  <c r="R297" i="97"/>
  <c r="Q297" i="97"/>
  <c r="P297" i="97"/>
  <c r="O297" i="97"/>
  <c r="N297" i="97"/>
  <c r="M297" i="97"/>
  <c r="L297" i="97"/>
  <c r="K297" i="97"/>
  <c r="J297" i="97"/>
  <c r="I297" i="97"/>
  <c r="H297" i="97"/>
  <c r="G297" i="97"/>
  <c r="F297" i="97"/>
  <c r="E297" i="97"/>
  <c r="D297" i="97"/>
  <c r="C297" i="97"/>
  <c r="B297" i="97"/>
  <c r="Y296" i="97"/>
  <c r="X296" i="97"/>
  <c r="W296" i="97"/>
  <c r="V296" i="97"/>
  <c r="U296" i="97"/>
  <c r="T296" i="97"/>
  <c r="S296" i="97"/>
  <c r="R296" i="97"/>
  <c r="Q296" i="97"/>
  <c r="P296" i="97"/>
  <c r="O296" i="97"/>
  <c r="N296" i="97"/>
  <c r="M296" i="97"/>
  <c r="L296" i="97"/>
  <c r="K296" i="97"/>
  <c r="J296" i="97"/>
  <c r="I296" i="97"/>
  <c r="H296" i="97"/>
  <c r="G296" i="97"/>
  <c r="F296" i="97"/>
  <c r="E296" i="97"/>
  <c r="D296" i="97"/>
  <c r="C296" i="97"/>
  <c r="B296" i="97"/>
  <c r="Y295" i="97"/>
  <c r="X295" i="97"/>
  <c r="W295" i="97"/>
  <c r="V295" i="97"/>
  <c r="U295" i="97"/>
  <c r="T295" i="97"/>
  <c r="S295" i="97"/>
  <c r="R295" i="97"/>
  <c r="Q295" i="97"/>
  <c r="P295" i="97"/>
  <c r="O295" i="97"/>
  <c r="N295" i="97"/>
  <c r="M295" i="97"/>
  <c r="L295" i="97"/>
  <c r="K295" i="97"/>
  <c r="J295" i="97"/>
  <c r="I295" i="97"/>
  <c r="H295" i="97"/>
  <c r="G295" i="97"/>
  <c r="F295" i="97"/>
  <c r="E295" i="97"/>
  <c r="D295" i="97"/>
  <c r="C295" i="97"/>
  <c r="B295" i="97"/>
  <c r="Y294" i="97"/>
  <c r="X294" i="97"/>
  <c r="W294" i="97"/>
  <c r="V294" i="97"/>
  <c r="U294" i="97"/>
  <c r="T294" i="97"/>
  <c r="S294" i="97"/>
  <c r="R294" i="97"/>
  <c r="Q294" i="97"/>
  <c r="P294" i="97"/>
  <c r="O294" i="97"/>
  <c r="N294" i="97"/>
  <c r="M294" i="97"/>
  <c r="L294" i="97"/>
  <c r="K294" i="97"/>
  <c r="J294" i="97"/>
  <c r="I294" i="97"/>
  <c r="H294" i="97"/>
  <c r="G294" i="97"/>
  <c r="F294" i="97"/>
  <c r="E294" i="97"/>
  <c r="D294" i="97"/>
  <c r="C294" i="97"/>
  <c r="B294" i="97"/>
  <c r="Y293" i="97"/>
  <c r="X293" i="97"/>
  <c r="W293" i="97"/>
  <c r="V293" i="97"/>
  <c r="U293" i="97"/>
  <c r="T293" i="97"/>
  <c r="S293" i="97"/>
  <c r="R293" i="97"/>
  <c r="Q293" i="97"/>
  <c r="P293" i="97"/>
  <c r="O293" i="97"/>
  <c r="N293" i="97"/>
  <c r="M293" i="97"/>
  <c r="L293" i="97"/>
  <c r="K293" i="97"/>
  <c r="J293" i="97"/>
  <c r="I293" i="97"/>
  <c r="H293" i="97"/>
  <c r="G293" i="97"/>
  <c r="F293" i="97"/>
  <c r="E293" i="97"/>
  <c r="D293" i="97"/>
  <c r="C293" i="97"/>
  <c r="B293" i="97"/>
  <c r="Y292" i="97"/>
  <c r="X292" i="97"/>
  <c r="W292" i="97"/>
  <c r="V292" i="97"/>
  <c r="U292" i="97"/>
  <c r="T292" i="97"/>
  <c r="S292" i="97"/>
  <c r="R292" i="97"/>
  <c r="Q292" i="97"/>
  <c r="P292" i="97"/>
  <c r="O292" i="97"/>
  <c r="N292" i="97"/>
  <c r="M292" i="97"/>
  <c r="L292" i="97"/>
  <c r="K292" i="97"/>
  <c r="J292" i="97"/>
  <c r="I292" i="97"/>
  <c r="H292" i="97"/>
  <c r="G292" i="97"/>
  <c r="F292" i="97"/>
  <c r="E292" i="97"/>
  <c r="D292" i="97"/>
  <c r="C292" i="97"/>
  <c r="B292" i="97"/>
  <c r="Y291" i="97"/>
  <c r="X291" i="97"/>
  <c r="W291" i="97"/>
  <c r="V291" i="97"/>
  <c r="AU291" i="97" s="1"/>
  <c r="U291" i="97"/>
  <c r="T291" i="97"/>
  <c r="S291" i="97"/>
  <c r="R291" i="97"/>
  <c r="Q291" i="97"/>
  <c r="P291" i="97"/>
  <c r="O291" i="97"/>
  <c r="N291" i="97"/>
  <c r="M291" i="97"/>
  <c r="L291" i="97"/>
  <c r="K291" i="97"/>
  <c r="J291" i="97"/>
  <c r="I291" i="97"/>
  <c r="H291" i="97"/>
  <c r="G291" i="97"/>
  <c r="F291" i="97"/>
  <c r="E291" i="97"/>
  <c r="D291" i="97"/>
  <c r="C291" i="97"/>
  <c r="B291" i="97"/>
  <c r="Y290" i="97"/>
  <c r="X290" i="97"/>
  <c r="W290" i="97"/>
  <c r="V290" i="97"/>
  <c r="U290" i="97"/>
  <c r="T290" i="97"/>
  <c r="S290" i="97"/>
  <c r="R290" i="97"/>
  <c r="Q290" i="97"/>
  <c r="P290" i="97"/>
  <c r="O290" i="97"/>
  <c r="N290" i="97"/>
  <c r="M290" i="97"/>
  <c r="L290" i="97"/>
  <c r="K290" i="97"/>
  <c r="J290" i="97"/>
  <c r="I290" i="97"/>
  <c r="H290" i="97"/>
  <c r="G290" i="97"/>
  <c r="F290" i="97"/>
  <c r="E290" i="97"/>
  <c r="D290" i="97"/>
  <c r="C290" i="97"/>
  <c r="B290" i="97"/>
  <c r="Y289" i="97"/>
  <c r="X289" i="97"/>
  <c r="W289" i="97"/>
  <c r="V289" i="97"/>
  <c r="U289" i="97"/>
  <c r="T289" i="97"/>
  <c r="S289" i="97"/>
  <c r="R289" i="97"/>
  <c r="Q289" i="97"/>
  <c r="P289" i="97"/>
  <c r="O289" i="97"/>
  <c r="N289" i="97"/>
  <c r="M289" i="97"/>
  <c r="L289" i="97"/>
  <c r="K289" i="97"/>
  <c r="J289" i="97"/>
  <c r="I289" i="97"/>
  <c r="H289" i="97"/>
  <c r="G289" i="97"/>
  <c r="F289" i="97"/>
  <c r="E289" i="97"/>
  <c r="D289" i="97"/>
  <c r="C289" i="97"/>
  <c r="B289" i="97"/>
  <c r="Y288" i="97"/>
  <c r="X288" i="97"/>
  <c r="W288" i="97"/>
  <c r="V288" i="97"/>
  <c r="U288" i="97"/>
  <c r="T288" i="97"/>
  <c r="S288" i="97"/>
  <c r="R288" i="97"/>
  <c r="Q288" i="97"/>
  <c r="P288" i="97"/>
  <c r="O288" i="97"/>
  <c r="N288" i="97"/>
  <c r="M288" i="97"/>
  <c r="L288" i="97"/>
  <c r="K288" i="97"/>
  <c r="J288" i="97"/>
  <c r="I288" i="97"/>
  <c r="H288" i="97"/>
  <c r="G288" i="97"/>
  <c r="F288" i="97"/>
  <c r="E288" i="97"/>
  <c r="D288" i="97"/>
  <c r="C288" i="97"/>
  <c r="B288" i="97"/>
  <c r="Y287" i="97"/>
  <c r="X287" i="97"/>
  <c r="W287" i="97"/>
  <c r="V287" i="97"/>
  <c r="U287" i="97"/>
  <c r="T287" i="97"/>
  <c r="S287" i="97"/>
  <c r="R287" i="97"/>
  <c r="Q287" i="97"/>
  <c r="P287" i="97"/>
  <c r="O287" i="97"/>
  <c r="N287" i="97"/>
  <c r="M287" i="97"/>
  <c r="L287" i="97"/>
  <c r="K287" i="97"/>
  <c r="J287" i="97"/>
  <c r="I287" i="97"/>
  <c r="H287" i="97"/>
  <c r="G287" i="97"/>
  <c r="F287" i="97"/>
  <c r="E287" i="97"/>
  <c r="D287" i="97"/>
  <c r="C287" i="97"/>
  <c r="B287" i="97"/>
  <c r="Y286" i="97"/>
  <c r="X286" i="97"/>
  <c r="W286" i="97"/>
  <c r="V286" i="97"/>
  <c r="U286" i="97"/>
  <c r="T286" i="97"/>
  <c r="S286" i="97"/>
  <c r="R286" i="97"/>
  <c r="Q286" i="97"/>
  <c r="P286" i="97"/>
  <c r="O286" i="97"/>
  <c r="N286" i="97"/>
  <c r="M286" i="97"/>
  <c r="L286" i="97"/>
  <c r="K286" i="97"/>
  <c r="J286" i="97"/>
  <c r="I286" i="97"/>
  <c r="H286" i="97"/>
  <c r="G286" i="97"/>
  <c r="F286" i="97"/>
  <c r="E286" i="97"/>
  <c r="D286" i="97"/>
  <c r="C286" i="97"/>
  <c r="B286" i="97"/>
  <c r="Y285" i="97"/>
  <c r="X285" i="97"/>
  <c r="W285" i="97"/>
  <c r="V285" i="97"/>
  <c r="U285" i="97"/>
  <c r="T285" i="97"/>
  <c r="S285" i="97"/>
  <c r="R285" i="97"/>
  <c r="Q285" i="97"/>
  <c r="P285" i="97"/>
  <c r="O285" i="97"/>
  <c r="N285" i="97"/>
  <c r="M285" i="97"/>
  <c r="L285" i="97"/>
  <c r="K285" i="97"/>
  <c r="J285" i="97"/>
  <c r="I285" i="97"/>
  <c r="H285" i="97"/>
  <c r="G285" i="97"/>
  <c r="F285" i="97"/>
  <c r="E285" i="97"/>
  <c r="D285" i="97"/>
  <c r="C285" i="97"/>
  <c r="B285" i="97"/>
  <c r="Y284" i="97"/>
  <c r="X284" i="97"/>
  <c r="W284" i="97"/>
  <c r="V284" i="97"/>
  <c r="U284" i="97"/>
  <c r="T284" i="97"/>
  <c r="S284" i="97"/>
  <c r="R284" i="97"/>
  <c r="Q284" i="97"/>
  <c r="P284" i="97"/>
  <c r="O284" i="97"/>
  <c r="N284" i="97"/>
  <c r="M284" i="97"/>
  <c r="L284" i="97"/>
  <c r="K284" i="97"/>
  <c r="J284" i="97"/>
  <c r="I284" i="97"/>
  <c r="H284" i="97"/>
  <c r="G284" i="97"/>
  <c r="F284" i="97"/>
  <c r="E284" i="97"/>
  <c r="D284" i="97"/>
  <c r="C284" i="97"/>
  <c r="B284" i="97"/>
  <c r="Y283" i="97"/>
  <c r="X283" i="97"/>
  <c r="W283" i="97"/>
  <c r="V283" i="97"/>
  <c r="U283" i="97"/>
  <c r="T283" i="97"/>
  <c r="S283" i="97"/>
  <c r="R283" i="97"/>
  <c r="Q283" i="97"/>
  <c r="P283" i="97"/>
  <c r="O283" i="97"/>
  <c r="N283" i="97"/>
  <c r="M283" i="97"/>
  <c r="L283" i="97"/>
  <c r="K283" i="97"/>
  <c r="J283" i="97"/>
  <c r="I283" i="97"/>
  <c r="H283" i="97"/>
  <c r="G283" i="97"/>
  <c r="F283" i="97"/>
  <c r="E283" i="97"/>
  <c r="D283" i="97"/>
  <c r="C283" i="97"/>
  <c r="B283" i="97"/>
  <c r="Y282" i="97"/>
  <c r="X282" i="97"/>
  <c r="W282" i="97"/>
  <c r="V282" i="97"/>
  <c r="U282" i="97"/>
  <c r="T282" i="97"/>
  <c r="S282" i="97"/>
  <c r="R282" i="97"/>
  <c r="Q282" i="97"/>
  <c r="P282" i="97"/>
  <c r="O282" i="97"/>
  <c r="N282" i="97"/>
  <c r="M282" i="97"/>
  <c r="L282" i="97"/>
  <c r="K282" i="97"/>
  <c r="J282" i="97"/>
  <c r="I282" i="97"/>
  <c r="H282" i="97"/>
  <c r="G282" i="97"/>
  <c r="F282" i="97"/>
  <c r="E282" i="97"/>
  <c r="D282" i="97"/>
  <c r="C282" i="97"/>
  <c r="B282" i="97"/>
  <c r="Y281" i="97"/>
  <c r="X281" i="97"/>
  <c r="W281" i="97"/>
  <c r="V281" i="97"/>
  <c r="U281" i="97"/>
  <c r="T281" i="97"/>
  <c r="S281" i="97"/>
  <c r="R281" i="97"/>
  <c r="Q281" i="97"/>
  <c r="P281" i="97"/>
  <c r="O281" i="97"/>
  <c r="N281" i="97"/>
  <c r="M281" i="97"/>
  <c r="L281" i="97"/>
  <c r="K281" i="97"/>
  <c r="J281" i="97"/>
  <c r="I281" i="97"/>
  <c r="H281" i="97"/>
  <c r="G281" i="97"/>
  <c r="F281" i="97"/>
  <c r="E281" i="97"/>
  <c r="D281" i="97"/>
  <c r="C281" i="97"/>
  <c r="B281" i="97"/>
  <c r="Y280" i="97"/>
  <c r="X280" i="97"/>
  <c r="W280" i="97"/>
  <c r="V280" i="97"/>
  <c r="U280" i="97"/>
  <c r="T280" i="97"/>
  <c r="S280" i="97"/>
  <c r="R280" i="97"/>
  <c r="Q280" i="97"/>
  <c r="P280" i="97"/>
  <c r="O280" i="97"/>
  <c r="N280" i="97"/>
  <c r="M280" i="97"/>
  <c r="L280" i="97"/>
  <c r="K280" i="97"/>
  <c r="J280" i="97"/>
  <c r="I280" i="97"/>
  <c r="H280" i="97"/>
  <c r="G280" i="97"/>
  <c r="F280" i="97"/>
  <c r="E280" i="97"/>
  <c r="D280" i="97"/>
  <c r="C280" i="97"/>
  <c r="B280" i="97"/>
  <c r="Y279" i="97"/>
  <c r="X279" i="97"/>
  <c r="W279" i="97"/>
  <c r="V279" i="97"/>
  <c r="U279" i="97"/>
  <c r="T279" i="97"/>
  <c r="S279" i="97"/>
  <c r="R279" i="97"/>
  <c r="Q279" i="97"/>
  <c r="P279" i="97"/>
  <c r="O279" i="97"/>
  <c r="N279" i="97"/>
  <c r="M279" i="97"/>
  <c r="L279" i="97"/>
  <c r="K279" i="97"/>
  <c r="J279" i="97"/>
  <c r="I279" i="97"/>
  <c r="H279" i="97"/>
  <c r="G279" i="97"/>
  <c r="F279" i="97"/>
  <c r="E279" i="97"/>
  <c r="D279" i="97"/>
  <c r="C279" i="97"/>
  <c r="B279" i="97"/>
  <c r="Y278" i="97"/>
  <c r="X278" i="97"/>
  <c r="W278" i="97"/>
  <c r="V278" i="97"/>
  <c r="U278" i="97"/>
  <c r="T278" i="97"/>
  <c r="S278" i="97"/>
  <c r="R278" i="97"/>
  <c r="Q278" i="97"/>
  <c r="P278" i="97"/>
  <c r="O278" i="97"/>
  <c r="N278" i="97"/>
  <c r="M278" i="97"/>
  <c r="L278" i="97"/>
  <c r="K278" i="97"/>
  <c r="J278" i="97"/>
  <c r="I278" i="97"/>
  <c r="H278" i="97"/>
  <c r="G278" i="97"/>
  <c r="F278" i="97"/>
  <c r="E278" i="97"/>
  <c r="D278" i="97"/>
  <c r="C278" i="97"/>
  <c r="B278" i="97"/>
  <c r="Y277" i="97"/>
  <c r="X277" i="97"/>
  <c r="W277" i="97"/>
  <c r="V277" i="97"/>
  <c r="U277" i="97"/>
  <c r="T277" i="97"/>
  <c r="S277" i="97"/>
  <c r="R277" i="97"/>
  <c r="Q277" i="97"/>
  <c r="P277" i="97"/>
  <c r="O277" i="97"/>
  <c r="N277" i="97"/>
  <c r="M277" i="97"/>
  <c r="L277" i="97"/>
  <c r="K277" i="97"/>
  <c r="J277" i="97"/>
  <c r="I277" i="97"/>
  <c r="H277" i="97"/>
  <c r="G277" i="97"/>
  <c r="F277" i="97"/>
  <c r="E277" i="97"/>
  <c r="D277" i="97"/>
  <c r="C277" i="97"/>
  <c r="B277" i="97"/>
  <c r="Y276" i="97"/>
  <c r="X276" i="97"/>
  <c r="W276" i="97"/>
  <c r="V276" i="97"/>
  <c r="U276" i="97"/>
  <c r="T276" i="97"/>
  <c r="S276" i="97"/>
  <c r="R276" i="97"/>
  <c r="Q276" i="97"/>
  <c r="P276" i="97"/>
  <c r="O276" i="97"/>
  <c r="N276" i="97"/>
  <c r="M276" i="97"/>
  <c r="L276" i="97"/>
  <c r="K276" i="97"/>
  <c r="J276" i="97"/>
  <c r="I276" i="97"/>
  <c r="H276" i="97"/>
  <c r="G276" i="97"/>
  <c r="F276" i="97"/>
  <c r="E276" i="97"/>
  <c r="D276" i="97"/>
  <c r="C276" i="97"/>
  <c r="B276" i="97"/>
  <c r="Y275" i="97"/>
  <c r="X275" i="97"/>
  <c r="W275" i="97"/>
  <c r="V275" i="97"/>
  <c r="U275" i="97"/>
  <c r="T275" i="97"/>
  <c r="S275" i="97"/>
  <c r="R275" i="97"/>
  <c r="Q275" i="97"/>
  <c r="P275" i="97"/>
  <c r="O275" i="97"/>
  <c r="N275" i="97"/>
  <c r="M275" i="97"/>
  <c r="L275" i="97"/>
  <c r="K275" i="97"/>
  <c r="J275" i="97"/>
  <c r="I275" i="97"/>
  <c r="H275" i="97"/>
  <c r="G275" i="97"/>
  <c r="F275" i="97"/>
  <c r="E275" i="97"/>
  <c r="D275" i="97"/>
  <c r="C275" i="97"/>
  <c r="B275" i="97"/>
  <c r="Y274" i="97"/>
  <c r="X274" i="97"/>
  <c r="W274" i="97"/>
  <c r="V274" i="97"/>
  <c r="U274" i="97"/>
  <c r="T274" i="97"/>
  <c r="S274" i="97"/>
  <c r="R274" i="97"/>
  <c r="Q274" i="97"/>
  <c r="P274" i="97"/>
  <c r="O274" i="97"/>
  <c r="N274" i="97"/>
  <c r="M274" i="97"/>
  <c r="L274" i="97"/>
  <c r="K274" i="97"/>
  <c r="J274" i="97"/>
  <c r="I274" i="97"/>
  <c r="H274" i="97"/>
  <c r="G274" i="97"/>
  <c r="F274" i="97"/>
  <c r="E274" i="97"/>
  <c r="D274" i="97"/>
  <c r="C274" i="97"/>
  <c r="B274" i="97"/>
  <c r="Y273" i="97"/>
  <c r="X273" i="97"/>
  <c r="W273" i="97"/>
  <c r="V273" i="97"/>
  <c r="U273" i="97"/>
  <c r="T273" i="97"/>
  <c r="S273" i="97"/>
  <c r="R273" i="97"/>
  <c r="Q273" i="97"/>
  <c r="P273" i="97"/>
  <c r="O273" i="97"/>
  <c r="N273" i="97"/>
  <c r="M273" i="97"/>
  <c r="L273" i="97"/>
  <c r="K273" i="97"/>
  <c r="J273" i="97"/>
  <c r="I273" i="97"/>
  <c r="H273" i="97"/>
  <c r="G273" i="97"/>
  <c r="F273" i="97"/>
  <c r="E273" i="97"/>
  <c r="D273" i="97"/>
  <c r="C273" i="97"/>
  <c r="B273" i="97"/>
  <c r="Y272" i="97"/>
  <c r="X272" i="97"/>
  <c r="W272" i="97"/>
  <c r="V272" i="97"/>
  <c r="U272" i="97"/>
  <c r="T272" i="97"/>
  <c r="S272" i="97"/>
  <c r="R272" i="97"/>
  <c r="Q272" i="97"/>
  <c r="P272" i="97"/>
  <c r="O272" i="97"/>
  <c r="N272" i="97"/>
  <c r="M272" i="97"/>
  <c r="L272" i="97"/>
  <c r="K272" i="97"/>
  <c r="J272" i="97"/>
  <c r="I272" i="97"/>
  <c r="H272" i="97"/>
  <c r="G272" i="97"/>
  <c r="F272" i="97"/>
  <c r="E272" i="97"/>
  <c r="D272" i="97"/>
  <c r="C272" i="97"/>
  <c r="B272" i="97"/>
  <c r="Y271" i="97"/>
  <c r="X271" i="97"/>
  <c r="W271" i="97"/>
  <c r="V271" i="97"/>
  <c r="U271" i="97"/>
  <c r="T271" i="97"/>
  <c r="S271" i="97"/>
  <c r="R271" i="97"/>
  <c r="Q271" i="97"/>
  <c r="P271" i="97"/>
  <c r="O271" i="97"/>
  <c r="N271" i="97"/>
  <c r="M271" i="97"/>
  <c r="L271" i="97"/>
  <c r="K271" i="97"/>
  <c r="J271" i="97"/>
  <c r="I271" i="97"/>
  <c r="H271" i="97"/>
  <c r="G271" i="97"/>
  <c r="F271" i="97"/>
  <c r="E271" i="97"/>
  <c r="D271" i="97"/>
  <c r="C271" i="97"/>
  <c r="B271" i="97"/>
  <c r="Y270" i="97"/>
  <c r="X270" i="97"/>
  <c r="W270" i="97"/>
  <c r="V270" i="97"/>
  <c r="U270" i="97"/>
  <c r="T270" i="97"/>
  <c r="S270" i="97"/>
  <c r="R270" i="97"/>
  <c r="Q270" i="97"/>
  <c r="P270" i="97"/>
  <c r="O270" i="97"/>
  <c r="N270" i="97"/>
  <c r="M270" i="97"/>
  <c r="L270" i="97"/>
  <c r="K270" i="97"/>
  <c r="J270" i="97"/>
  <c r="I270" i="97"/>
  <c r="H270" i="97"/>
  <c r="G270" i="97"/>
  <c r="F270" i="97"/>
  <c r="E270" i="97"/>
  <c r="D270" i="97"/>
  <c r="C270" i="97"/>
  <c r="B270" i="97"/>
  <c r="Y269" i="97"/>
  <c r="X269" i="97"/>
  <c r="W269" i="97"/>
  <c r="V269" i="97"/>
  <c r="U269" i="97"/>
  <c r="T269" i="97"/>
  <c r="S269" i="97"/>
  <c r="R269" i="97"/>
  <c r="Q269" i="97"/>
  <c r="P269" i="97"/>
  <c r="O269" i="97"/>
  <c r="N269" i="97"/>
  <c r="M269" i="97"/>
  <c r="L269" i="97"/>
  <c r="K269" i="97"/>
  <c r="J269" i="97"/>
  <c r="I269" i="97"/>
  <c r="H269" i="97"/>
  <c r="G269" i="97"/>
  <c r="F269" i="97"/>
  <c r="E269" i="97"/>
  <c r="D269" i="97"/>
  <c r="C269" i="97"/>
  <c r="B269" i="97"/>
  <c r="Y266" i="97"/>
  <c r="AX266" i="97" s="1"/>
  <c r="X266" i="97"/>
  <c r="AW266" i="97" s="1"/>
  <c r="W266" i="97"/>
  <c r="AV266" i="97" s="1"/>
  <c r="V266" i="97"/>
  <c r="AU266" i="97" s="1"/>
  <c r="U266" i="97"/>
  <c r="AT266" i="97" s="1"/>
  <c r="T266" i="97"/>
  <c r="AS266" i="97" s="1"/>
  <c r="S266" i="97"/>
  <c r="AR266" i="97" s="1"/>
  <c r="R266" i="97"/>
  <c r="AQ266" i="97" s="1"/>
  <c r="Q266" i="97"/>
  <c r="AP266" i="97" s="1"/>
  <c r="P266" i="97"/>
  <c r="AO266" i="97" s="1"/>
  <c r="O266" i="97"/>
  <c r="AN266" i="97" s="1"/>
  <c r="N266" i="97"/>
  <c r="AM266" i="97" s="1"/>
  <c r="M266" i="97"/>
  <c r="AL266" i="97" s="1"/>
  <c r="L266" i="97"/>
  <c r="AK266" i="97" s="1"/>
  <c r="K266" i="97"/>
  <c r="AJ266" i="97" s="1"/>
  <c r="J266" i="97"/>
  <c r="AI266" i="97" s="1"/>
  <c r="I266" i="97"/>
  <c r="AH266" i="97" s="1"/>
  <c r="H266" i="97"/>
  <c r="AG266" i="97" s="1"/>
  <c r="G266" i="97"/>
  <c r="AF266" i="97" s="1"/>
  <c r="F266" i="97"/>
  <c r="AE266" i="97" s="1"/>
  <c r="E266" i="97"/>
  <c r="AD266" i="97" s="1"/>
  <c r="D266" i="97"/>
  <c r="AC266" i="97" s="1"/>
  <c r="C266" i="97"/>
  <c r="AB266" i="97" s="1"/>
  <c r="B266" i="97"/>
  <c r="AA266" i="97" s="1"/>
  <c r="Y265" i="97"/>
  <c r="AX265" i="97" s="1"/>
  <c r="X265" i="97"/>
  <c r="AW265" i="97" s="1"/>
  <c r="W265" i="97"/>
  <c r="AV265" i="97" s="1"/>
  <c r="V265" i="97"/>
  <c r="AU265" i="97" s="1"/>
  <c r="U265" i="97"/>
  <c r="AT265" i="97" s="1"/>
  <c r="T265" i="97"/>
  <c r="AS265" i="97" s="1"/>
  <c r="S265" i="97"/>
  <c r="AR265" i="97" s="1"/>
  <c r="R265" i="97"/>
  <c r="AQ265" i="97" s="1"/>
  <c r="Q265" i="97"/>
  <c r="AP265" i="97" s="1"/>
  <c r="P265" i="97"/>
  <c r="AO265" i="97" s="1"/>
  <c r="O265" i="97"/>
  <c r="AN265" i="97" s="1"/>
  <c r="N265" i="97"/>
  <c r="AM265" i="97" s="1"/>
  <c r="M265" i="97"/>
  <c r="AL265" i="97" s="1"/>
  <c r="L265" i="97"/>
  <c r="AK265" i="97" s="1"/>
  <c r="K265" i="97"/>
  <c r="AJ265" i="97" s="1"/>
  <c r="J265" i="97"/>
  <c r="AI265" i="97" s="1"/>
  <c r="I265" i="97"/>
  <c r="AH265" i="97" s="1"/>
  <c r="H265" i="97"/>
  <c r="AG265" i="97" s="1"/>
  <c r="G265" i="97"/>
  <c r="AF265" i="97" s="1"/>
  <c r="F265" i="97"/>
  <c r="AE265" i="97" s="1"/>
  <c r="E265" i="97"/>
  <c r="AD265" i="97" s="1"/>
  <c r="D265" i="97"/>
  <c r="AC265" i="97" s="1"/>
  <c r="C265" i="97"/>
  <c r="AB265" i="97" s="1"/>
  <c r="B265" i="97"/>
  <c r="AA265" i="97" s="1"/>
  <c r="Y264" i="97"/>
  <c r="AX264" i="97" s="1"/>
  <c r="X264" i="97"/>
  <c r="AW264" i="97" s="1"/>
  <c r="W264" i="97"/>
  <c r="AV264" i="97" s="1"/>
  <c r="V264" i="97"/>
  <c r="AU264" i="97" s="1"/>
  <c r="U264" i="97"/>
  <c r="AT264" i="97" s="1"/>
  <c r="T264" i="97"/>
  <c r="AS264" i="97" s="1"/>
  <c r="S264" i="97"/>
  <c r="AR264" i="97" s="1"/>
  <c r="R264" i="97"/>
  <c r="AQ264" i="97" s="1"/>
  <c r="Q264" i="97"/>
  <c r="AP264" i="97" s="1"/>
  <c r="P264" i="97"/>
  <c r="AO264" i="97" s="1"/>
  <c r="O264" i="97"/>
  <c r="AN264" i="97" s="1"/>
  <c r="N264" i="97"/>
  <c r="AM264" i="97" s="1"/>
  <c r="M264" i="97"/>
  <c r="AL264" i="97" s="1"/>
  <c r="L264" i="97"/>
  <c r="AK264" i="97" s="1"/>
  <c r="K264" i="97"/>
  <c r="AJ264" i="97" s="1"/>
  <c r="J264" i="97"/>
  <c r="AI264" i="97" s="1"/>
  <c r="I264" i="97"/>
  <c r="AH264" i="97" s="1"/>
  <c r="H264" i="97"/>
  <c r="AG264" i="97" s="1"/>
  <c r="G264" i="97"/>
  <c r="AF264" i="97" s="1"/>
  <c r="F264" i="97"/>
  <c r="AE264" i="97" s="1"/>
  <c r="E264" i="97"/>
  <c r="AD264" i="97" s="1"/>
  <c r="D264" i="97"/>
  <c r="AC264" i="97" s="1"/>
  <c r="C264" i="97"/>
  <c r="AB264" i="97" s="1"/>
  <c r="B264" i="97"/>
  <c r="AA264" i="97" s="1"/>
  <c r="Y263" i="97"/>
  <c r="AX263" i="97" s="1"/>
  <c r="X263" i="97"/>
  <c r="AW263" i="97" s="1"/>
  <c r="W263" i="97"/>
  <c r="AV263" i="97" s="1"/>
  <c r="V263" i="97"/>
  <c r="AU263" i="97" s="1"/>
  <c r="U263" i="97"/>
  <c r="AT263" i="97" s="1"/>
  <c r="T263" i="97"/>
  <c r="AS263" i="97" s="1"/>
  <c r="S263" i="97"/>
  <c r="AR263" i="97" s="1"/>
  <c r="R263" i="97"/>
  <c r="AQ263" i="97" s="1"/>
  <c r="Q263" i="97"/>
  <c r="AP263" i="97" s="1"/>
  <c r="P263" i="97"/>
  <c r="AO263" i="97" s="1"/>
  <c r="O263" i="97"/>
  <c r="AN263" i="97" s="1"/>
  <c r="N263" i="97"/>
  <c r="AM263" i="97" s="1"/>
  <c r="M263" i="97"/>
  <c r="AL263" i="97" s="1"/>
  <c r="L263" i="97"/>
  <c r="AK263" i="97" s="1"/>
  <c r="K263" i="97"/>
  <c r="AJ263" i="97" s="1"/>
  <c r="J263" i="97"/>
  <c r="AI263" i="97" s="1"/>
  <c r="I263" i="97"/>
  <c r="AH263" i="97" s="1"/>
  <c r="H263" i="97"/>
  <c r="AG263" i="97" s="1"/>
  <c r="G263" i="97"/>
  <c r="AF263" i="97" s="1"/>
  <c r="F263" i="97"/>
  <c r="AE263" i="97" s="1"/>
  <c r="E263" i="97"/>
  <c r="AD263" i="97" s="1"/>
  <c r="D263" i="97"/>
  <c r="AC263" i="97" s="1"/>
  <c r="C263" i="97"/>
  <c r="AB263" i="97" s="1"/>
  <c r="B263" i="97"/>
  <c r="AA263" i="97" s="1"/>
  <c r="Y262" i="97"/>
  <c r="AX262" i="97" s="1"/>
  <c r="X262" i="97"/>
  <c r="AW262" i="97" s="1"/>
  <c r="W262" i="97"/>
  <c r="AV262" i="97" s="1"/>
  <c r="V262" i="97"/>
  <c r="AU262" i="97" s="1"/>
  <c r="U262" i="97"/>
  <c r="AT262" i="97" s="1"/>
  <c r="T262" i="97"/>
  <c r="AS262" i="97" s="1"/>
  <c r="S262" i="97"/>
  <c r="AR262" i="97" s="1"/>
  <c r="R262" i="97"/>
  <c r="AQ262" i="97" s="1"/>
  <c r="Q262" i="97"/>
  <c r="AP262" i="97" s="1"/>
  <c r="P262" i="97"/>
  <c r="AO262" i="97" s="1"/>
  <c r="O262" i="97"/>
  <c r="AN262" i="97" s="1"/>
  <c r="N262" i="97"/>
  <c r="AM262" i="97" s="1"/>
  <c r="M262" i="97"/>
  <c r="AL262" i="97" s="1"/>
  <c r="L262" i="97"/>
  <c r="AK262" i="97" s="1"/>
  <c r="K262" i="97"/>
  <c r="AJ262" i="97" s="1"/>
  <c r="J262" i="97"/>
  <c r="AI262" i="97" s="1"/>
  <c r="I262" i="97"/>
  <c r="AH262" i="97" s="1"/>
  <c r="H262" i="97"/>
  <c r="AG262" i="97" s="1"/>
  <c r="G262" i="97"/>
  <c r="AF262" i="97" s="1"/>
  <c r="F262" i="97"/>
  <c r="AE262" i="97" s="1"/>
  <c r="E262" i="97"/>
  <c r="AD262" i="97" s="1"/>
  <c r="D262" i="97"/>
  <c r="AC262" i="97" s="1"/>
  <c r="C262" i="97"/>
  <c r="B262" i="97"/>
  <c r="AA262" i="97" s="1"/>
  <c r="Y261" i="97"/>
  <c r="AX261" i="97" s="1"/>
  <c r="X261" i="97"/>
  <c r="AW261" i="97" s="1"/>
  <c r="W261" i="97"/>
  <c r="AV261" i="97" s="1"/>
  <c r="V261" i="97"/>
  <c r="AU261" i="97" s="1"/>
  <c r="U261" i="97"/>
  <c r="AT261" i="97" s="1"/>
  <c r="T261" i="97"/>
  <c r="AS261" i="97" s="1"/>
  <c r="S261" i="97"/>
  <c r="AR261" i="97" s="1"/>
  <c r="R261" i="97"/>
  <c r="AQ261" i="97" s="1"/>
  <c r="Q261" i="97"/>
  <c r="AP261" i="97" s="1"/>
  <c r="P261" i="97"/>
  <c r="AO261" i="97" s="1"/>
  <c r="O261" i="97"/>
  <c r="AN261" i="97" s="1"/>
  <c r="N261" i="97"/>
  <c r="AM261" i="97" s="1"/>
  <c r="M261" i="97"/>
  <c r="AL261" i="97" s="1"/>
  <c r="L261" i="97"/>
  <c r="AK261" i="97" s="1"/>
  <c r="K261" i="97"/>
  <c r="AJ261" i="97" s="1"/>
  <c r="J261" i="97"/>
  <c r="AI261" i="97" s="1"/>
  <c r="I261" i="97"/>
  <c r="AH261" i="97" s="1"/>
  <c r="H261" i="97"/>
  <c r="AG261" i="97" s="1"/>
  <c r="G261" i="97"/>
  <c r="AF261" i="97" s="1"/>
  <c r="F261" i="97"/>
  <c r="AE261" i="97" s="1"/>
  <c r="E261" i="97"/>
  <c r="AD261" i="97" s="1"/>
  <c r="D261" i="97"/>
  <c r="AC261" i="97" s="1"/>
  <c r="C261" i="97"/>
  <c r="AB261" i="97" s="1"/>
  <c r="B261" i="97"/>
  <c r="AA261" i="97" s="1"/>
  <c r="Y260" i="97"/>
  <c r="AX260" i="97" s="1"/>
  <c r="X260" i="97"/>
  <c r="AW260" i="97" s="1"/>
  <c r="W260" i="97"/>
  <c r="AV260" i="97" s="1"/>
  <c r="V260" i="97"/>
  <c r="AU260" i="97" s="1"/>
  <c r="U260" i="97"/>
  <c r="AT260" i="97" s="1"/>
  <c r="T260" i="97"/>
  <c r="AS260" i="97" s="1"/>
  <c r="S260" i="97"/>
  <c r="AR260" i="97" s="1"/>
  <c r="R260" i="97"/>
  <c r="AQ260" i="97" s="1"/>
  <c r="Q260" i="97"/>
  <c r="AP260" i="97" s="1"/>
  <c r="P260" i="97"/>
  <c r="AO260" i="97" s="1"/>
  <c r="O260" i="97"/>
  <c r="AN260" i="97" s="1"/>
  <c r="N260" i="97"/>
  <c r="AM260" i="97" s="1"/>
  <c r="M260" i="97"/>
  <c r="AL260" i="97" s="1"/>
  <c r="L260" i="97"/>
  <c r="AK260" i="97" s="1"/>
  <c r="K260" i="97"/>
  <c r="AJ260" i="97" s="1"/>
  <c r="J260" i="97"/>
  <c r="AI260" i="97" s="1"/>
  <c r="I260" i="97"/>
  <c r="AH260" i="97" s="1"/>
  <c r="H260" i="97"/>
  <c r="AG260" i="97" s="1"/>
  <c r="G260" i="97"/>
  <c r="AF260" i="97" s="1"/>
  <c r="F260" i="97"/>
  <c r="AE260" i="97" s="1"/>
  <c r="E260" i="97"/>
  <c r="AD260" i="97" s="1"/>
  <c r="D260" i="97"/>
  <c r="AC260" i="97" s="1"/>
  <c r="C260" i="97"/>
  <c r="AB260" i="97" s="1"/>
  <c r="B260" i="97"/>
  <c r="AA260" i="97" s="1"/>
  <c r="Y259" i="97"/>
  <c r="AX259" i="97" s="1"/>
  <c r="X259" i="97"/>
  <c r="AW259" i="97" s="1"/>
  <c r="W259" i="97"/>
  <c r="AV259" i="97" s="1"/>
  <c r="V259" i="97"/>
  <c r="AU259" i="97" s="1"/>
  <c r="U259" i="97"/>
  <c r="AT259" i="97" s="1"/>
  <c r="T259" i="97"/>
  <c r="AS259" i="97" s="1"/>
  <c r="S259" i="97"/>
  <c r="AR259" i="97" s="1"/>
  <c r="R259" i="97"/>
  <c r="AQ259" i="97" s="1"/>
  <c r="Q259" i="97"/>
  <c r="AP259" i="97" s="1"/>
  <c r="P259" i="97"/>
  <c r="AO259" i="97" s="1"/>
  <c r="O259" i="97"/>
  <c r="AN259" i="97" s="1"/>
  <c r="N259" i="97"/>
  <c r="AM259" i="97" s="1"/>
  <c r="M259" i="97"/>
  <c r="AL259" i="97" s="1"/>
  <c r="L259" i="97"/>
  <c r="AK259" i="97" s="1"/>
  <c r="K259" i="97"/>
  <c r="AJ259" i="97" s="1"/>
  <c r="J259" i="97"/>
  <c r="AI259" i="97" s="1"/>
  <c r="I259" i="97"/>
  <c r="AH259" i="97" s="1"/>
  <c r="H259" i="97"/>
  <c r="AG259" i="97" s="1"/>
  <c r="G259" i="97"/>
  <c r="AF259" i="97" s="1"/>
  <c r="F259" i="97"/>
  <c r="AE259" i="97" s="1"/>
  <c r="E259" i="97"/>
  <c r="AD259" i="97" s="1"/>
  <c r="D259" i="97"/>
  <c r="AC259" i="97" s="1"/>
  <c r="C259" i="97"/>
  <c r="AB259" i="97" s="1"/>
  <c r="B259" i="97"/>
  <c r="AA259" i="97" s="1"/>
  <c r="Y258" i="97"/>
  <c r="AX258" i="97" s="1"/>
  <c r="X258" i="97"/>
  <c r="AW258" i="97" s="1"/>
  <c r="W258" i="97"/>
  <c r="AV258" i="97" s="1"/>
  <c r="V258" i="97"/>
  <c r="AU258" i="97" s="1"/>
  <c r="U258" i="97"/>
  <c r="AT258" i="97" s="1"/>
  <c r="T258" i="97"/>
  <c r="AS258" i="97" s="1"/>
  <c r="S258" i="97"/>
  <c r="AR258" i="97" s="1"/>
  <c r="R258" i="97"/>
  <c r="AQ258" i="97" s="1"/>
  <c r="Q258" i="97"/>
  <c r="AP258" i="97" s="1"/>
  <c r="P258" i="97"/>
  <c r="AO258" i="97" s="1"/>
  <c r="O258" i="97"/>
  <c r="AN258" i="97" s="1"/>
  <c r="N258" i="97"/>
  <c r="AM258" i="97" s="1"/>
  <c r="M258" i="97"/>
  <c r="AL258" i="97" s="1"/>
  <c r="L258" i="97"/>
  <c r="AK258" i="97" s="1"/>
  <c r="K258" i="97"/>
  <c r="AJ258" i="97" s="1"/>
  <c r="J258" i="97"/>
  <c r="AI258" i="97" s="1"/>
  <c r="I258" i="97"/>
  <c r="AH258" i="97" s="1"/>
  <c r="H258" i="97"/>
  <c r="AG258" i="97" s="1"/>
  <c r="G258" i="97"/>
  <c r="AF258" i="97" s="1"/>
  <c r="F258" i="97"/>
  <c r="AE258" i="97" s="1"/>
  <c r="E258" i="97"/>
  <c r="AD258" i="97" s="1"/>
  <c r="D258" i="97"/>
  <c r="AC258" i="97" s="1"/>
  <c r="C258" i="97"/>
  <c r="AB258" i="97" s="1"/>
  <c r="B258" i="97"/>
  <c r="AA258" i="97" s="1"/>
  <c r="Y257" i="97"/>
  <c r="AX257" i="97" s="1"/>
  <c r="X257" i="97"/>
  <c r="AW257" i="97" s="1"/>
  <c r="W257" i="97"/>
  <c r="AV257" i="97" s="1"/>
  <c r="V257" i="97"/>
  <c r="AU257" i="97" s="1"/>
  <c r="U257" i="97"/>
  <c r="AT257" i="97" s="1"/>
  <c r="T257" i="97"/>
  <c r="AS257" i="97" s="1"/>
  <c r="S257" i="97"/>
  <c r="AR257" i="97" s="1"/>
  <c r="R257" i="97"/>
  <c r="AQ257" i="97" s="1"/>
  <c r="Q257" i="97"/>
  <c r="AP257" i="97" s="1"/>
  <c r="P257" i="97"/>
  <c r="AO257" i="97" s="1"/>
  <c r="O257" i="97"/>
  <c r="AN257" i="97" s="1"/>
  <c r="N257" i="97"/>
  <c r="AM257" i="97" s="1"/>
  <c r="M257" i="97"/>
  <c r="AL257" i="97" s="1"/>
  <c r="L257" i="97"/>
  <c r="AK257" i="97" s="1"/>
  <c r="K257" i="97"/>
  <c r="AJ257" i="97" s="1"/>
  <c r="J257" i="97"/>
  <c r="AI257" i="97" s="1"/>
  <c r="I257" i="97"/>
  <c r="AH257" i="97" s="1"/>
  <c r="H257" i="97"/>
  <c r="AG257" i="97" s="1"/>
  <c r="G257" i="97"/>
  <c r="AF257" i="97" s="1"/>
  <c r="F257" i="97"/>
  <c r="AE257" i="97" s="1"/>
  <c r="E257" i="97"/>
  <c r="AD257" i="97" s="1"/>
  <c r="D257" i="97"/>
  <c r="AC257" i="97" s="1"/>
  <c r="C257" i="97"/>
  <c r="AB257" i="97" s="1"/>
  <c r="B257" i="97"/>
  <c r="AA257" i="97" s="1"/>
  <c r="Y256" i="97"/>
  <c r="AX256" i="97" s="1"/>
  <c r="X256" i="97"/>
  <c r="AW256" i="97" s="1"/>
  <c r="W256" i="97"/>
  <c r="AV256" i="97" s="1"/>
  <c r="V256" i="97"/>
  <c r="AU256" i="97" s="1"/>
  <c r="U256" i="97"/>
  <c r="AT256" i="97" s="1"/>
  <c r="T256" i="97"/>
  <c r="AS256" i="97" s="1"/>
  <c r="S256" i="97"/>
  <c r="AR256" i="97" s="1"/>
  <c r="R256" i="97"/>
  <c r="AQ256" i="97" s="1"/>
  <c r="Q256" i="97"/>
  <c r="AP256" i="97" s="1"/>
  <c r="P256" i="97"/>
  <c r="AO256" i="97" s="1"/>
  <c r="O256" i="97"/>
  <c r="AN256" i="97" s="1"/>
  <c r="N256" i="97"/>
  <c r="AM256" i="97" s="1"/>
  <c r="M256" i="97"/>
  <c r="AL256" i="97" s="1"/>
  <c r="L256" i="97"/>
  <c r="AK256" i="97" s="1"/>
  <c r="K256" i="97"/>
  <c r="AJ256" i="97" s="1"/>
  <c r="J256" i="97"/>
  <c r="AI256" i="97" s="1"/>
  <c r="I256" i="97"/>
  <c r="AH256" i="97" s="1"/>
  <c r="H256" i="97"/>
  <c r="AG256" i="97" s="1"/>
  <c r="G256" i="97"/>
  <c r="AF256" i="97" s="1"/>
  <c r="F256" i="97"/>
  <c r="AE256" i="97" s="1"/>
  <c r="E256" i="97"/>
  <c r="AD256" i="97" s="1"/>
  <c r="D256" i="97"/>
  <c r="AC256" i="97" s="1"/>
  <c r="C256" i="97"/>
  <c r="AB256" i="97" s="1"/>
  <c r="B256" i="97"/>
  <c r="AA256" i="97" s="1"/>
  <c r="Y255" i="97"/>
  <c r="AX255" i="97" s="1"/>
  <c r="X255" i="97"/>
  <c r="AW255" i="97" s="1"/>
  <c r="W255" i="97"/>
  <c r="AV255" i="97" s="1"/>
  <c r="V255" i="97"/>
  <c r="AU255" i="97" s="1"/>
  <c r="U255" i="97"/>
  <c r="AT255" i="97" s="1"/>
  <c r="T255" i="97"/>
  <c r="AS255" i="97" s="1"/>
  <c r="S255" i="97"/>
  <c r="AR255" i="97" s="1"/>
  <c r="R255" i="97"/>
  <c r="AQ255" i="97" s="1"/>
  <c r="Q255" i="97"/>
  <c r="AP255" i="97" s="1"/>
  <c r="P255" i="97"/>
  <c r="AO255" i="97" s="1"/>
  <c r="O255" i="97"/>
  <c r="AN255" i="97" s="1"/>
  <c r="N255" i="97"/>
  <c r="AM255" i="97" s="1"/>
  <c r="M255" i="97"/>
  <c r="AL255" i="97" s="1"/>
  <c r="L255" i="97"/>
  <c r="AK255" i="97" s="1"/>
  <c r="K255" i="97"/>
  <c r="AJ255" i="97" s="1"/>
  <c r="J255" i="97"/>
  <c r="AI255" i="97" s="1"/>
  <c r="I255" i="97"/>
  <c r="AH255" i="97" s="1"/>
  <c r="H255" i="97"/>
  <c r="AG255" i="97" s="1"/>
  <c r="G255" i="97"/>
  <c r="AF255" i="97" s="1"/>
  <c r="F255" i="97"/>
  <c r="AE255" i="97" s="1"/>
  <c r="E255" i="97"/>
  <c r="AD255" i="97" s="1"/>
  <c r="D255" i="97"/>
  <c r="AC255" i="97" s="1"/>
  <c r="C255" i="97"/>
  <c r="AB255" i="97" s="1"/>
  <c r="B255" i="97"/>
  <c r="AA255" i="97" s="1"/>
  <c r="Y254" i="97"/>
  <c r="AX254" i="97" s="1"/>
  <c r="X254" i="97"/>
  <c r="AW254" i="97" s="1"/>
  <c r="W254" i="97"/>
  <c r="AV254" i="97" s="1"/>
  <c r="V254" i="97"/>
  <c r="AU254" i="97" s="1"/>
  <c r="U254" i="97"/>
  <c r="AT254" i="97" s="1"/>
  <c r="T254" i="97"/>
  <c r="AS254" i="97" s="1"/>
  <c r="S254" i="97"/>
  <c r="AR254" i="97" s="1"/>
  <c r="R254" i="97"/>
  <c r="AQ254" i="97" s="1"/>
  <c r="Q254" i="97"/>
  <c r="AP254" i="97" s="1"/>
  <c r="P254" i="97"/>
  <c r="AO254" i="97" s="1"/>
  <c r="O254" i="97"/>
  <c r="AN254" i="97" s="1"/>
  <c r="N254" i="97"/>
  <c r="AM254" i="97" s="1"/>
  <c r="M254" i="97"/>
  <c r="AL254" i="97" s="1"/>
  <c r="L254" i="97"/>
  <c r="AK254" i="97" s="1"/>
  <c r="K254" i="97"/>
  <c r="AJ254" i="97" s="1"/>
  <c r="J254" i="97"/>
  <c r="AI254" i="97" s="1"/>
  <c r="I254" i="97"/>
  <c r="AH254" i="97" s="1"/>
  <c r="H254" i="97"/>
  <c r="AG254" i="97" s="1"/>
  <c r="G254" i="97"/>
  <c r="AF254" i="97" s="1"/>
  <c r="F254" i="97"/>
  <c r="AE254" i="97" s="1"/>
  <c r="E254" i="97"/>
  <c r="AD254" i="97" s="1"/>
  <c r="D254" i="97"/>
  <c r="AC254" i="97" s="1"/>
  <c r="C254" i="97"/>
  <c r="AB254" i="97" s="1"/>
  <c r="B254" i="97"/>
  <c r="AA254" i="97" s="1"/>
  <c r="Y253" i="97"/>
  <c r="AX253" i="97" s="1"/>
  <c r="X253" i="97"/>
  <c r="AW253" i="97" s="1"/>
  <c r="W253" i="97"/>
  <c r="AV253" i="97" s="1"/>
  <c r="V253" i="97"/>
  <c r="AU253" i="97" s="1"/>
  <c r="U253" i="97"/>
  <c r="AT253" i="97" s="1"/>
  <c r="T253" i="97"/>
  <c r="AS253" i="97" s="1"/>
  <c r="S253" i="97"/>
  <c r="AR253" i="97" s="1"/>
  <c r="R253" i="97"/>
  <c r="AQ253" i="97" s="1"/>
  <c r="Q253" i="97"/>
  <c r="AP253" i="97" s="1"/>
  <c r="P253" i="97"/>
  <c r="AO253" i="97" s="1"/>
  <c r="O253" i="97"/>
  <c r="AN253" i="97" s="1"/>
  <c r="N253" i="97"/>
  <c r="AM253" i="97" s="1"/>
  <c r="M253" i="97"/>
  <c r="AL253" i="97" s="1"/>
  <c r="L253" i="97"/>
  <c r="AK253" i="97" s="1"/>
  <c r="K253" i="97"/>
  <c r="AJ253" i="97" s="1"/>
  <c r="J253" i="97"/>
  <c r="I253" i="97"/>
  <c r="AH253" i="97" s="1"/>
  <c r="H253" i="97"/>
  <c r="AG253" i="97" s="1"/>
  <c r="G253" i="97"/>
  <c r="AF253" i="97" s="1"/>
  <c r="F253" i="97"/>
  <c r="AE253" i="97" s="1"/>
  <c r="E253" i="97"/>
  <c r="AD253" i="97" s="1"/>
  <c r="D253" i="97"/>
  <c r="AC253" i="97" s="1"/>
  <c r="C253" i="97"/>
  <c r="AB253" i="97" s="1"/>
  <c r="B253" i="97"/>
  <c r="AA253" i="97" s="1"/>
  <c r="Y252" i="97"/>
  <c r="AX252" i="97" s="1"/>
  <c r="X252" i="97"/>
  <c r="AW252" i="97" s="1"/>
  <c r="W252" i="97"/>
  <c r="AV252" i="97" s="1"/>
  <c r="V252" i="97"/>
  <c r="AU252" i="97" s="1"/>
  <c r="U252" i="97"/>
  <c r="T252" i="97"/>
  <c r="AS252" i="97" s="1"/>
  <c r="S252" i="97"/>
  <c r="AR252" i="97" s="1"/>
  <c r="R252" i="97"/>
  <c r="AQ252" i="97" s="1"/>
  <c r="Q252" i="97"/>
  <c r="AP252" i="97" s="1"/>
  <c r="P252" i="97"/>
  <c r="AO252" i="97" s="1"/>
  <c r="O252" i="97"/>
  <c r="AN252" i="97" s="1"/>
  <c r="N252" i="97"/>
  <c r="AM252" i="97" s="1"/>
  <c r="M252" i="97"/>
  <c r="AL252" i="97" s="1"/>
  <c r="L252" i="97"/>
  <c r="AK252" i="97" s="1"/>
  <c r="K252" i="97"/>
  <c r="AJ252" i="97" s="1"/>
  <c r="J252" i="97"/>
  <c r="AI252" i="97" s="1"/>
  <c r="I252" i="97"/>
  <c r="AH252" i="97" s="1"/>
  <c r="H252" i="97"/>
  <c r="AG252" i="97" s="1"/>
  <c r="G252" i="97"/>
  <c r="AF252" i="97" s="1"/>
  <c r="F252" i="97"/>
  <c r="AE252" i="97" s="1"/>
  <c r="E252" i="97"/>
  <c r="AD252" i="97" s="1"/>
  <c r="D252" i="97"/>
  <c r="AC252" i="97" s="1"/>
  <c r="C252" i="97"/>
  <c r="AB252" i="97" s="1"/>
  <c r="B252" i="97"/>
  <c r="AA252" i="97" s="1"/>
  <c r="Y251" i="97"/>
  <c r="AX251" i="97" s="1"/>
  <c r="X251" i="97"/>
  <c r="AW251" i="97" s="1"/>
  <c r="W251" i="97"/>
  <c r="AV251" i="97" s="1"/>
  <c r="V251" i="97"/>
  <c r="AU251" i="97" s="1"/>
  <c r="U251" i="97"/>
  <c r="AT251" i="97" s="1"/>
  <c r="T251" i="97"/>
  <c r="AS251" i="97" s="1"/>
  <c r="S251" i="97"/>
  <c r="AR251" i="97" s="1"/>
  <c r="R251" i="97"/>
  <c r="AQ251" i="97" s="1"/>
  <c r="Q251" i="97"/>
  <c r="AP251" i="97" s="1"/>
  <c r="P251" i="97"/>
  <c r="AO251" i="97" s="1"/>
  <c r="O251" i="97"/>
  <c r="AN251" i="97" s="1"/>
  <c r="N251" i="97"/>
  <c r="AM251" i="97" s="1"/>
  <c r="M251" i="97"/>
  <c r="AL251" i="97" s="1"/>
  <c r="L251" i="97"/>
  <c r="AK251" i="97" s="1"/>
  <c r="K251" i="97"/>
  <c r="AJ251" i="97" s="1"/>
  <c r="J251" i="97"/>
  <c r="AI251" i="97" s="1"/>
  <c r="I251" i="97"/>
  <c r="AH251" i="97" s="1"/>
  <c r="H251" i="97"/>
  <c r="AG251" i="97" s="1"/>
  <c r="G251" i="97"/>
  <c r="AF251" i="97" s="1"/>
  <c r="F251" i="97"/>
  <c r="AE251" i="97" s="1"/>
  <c r="E251" i="97"/>
  <c r="AD251" i="97" s="1"/>
  <c r="D251" i="97"/>
  <c r="AC251" i="97" s="1"/>
  <c r="C251" i="97"/>
  <c r="AB251" i="97" s="1"/>
  <c r="B251" i="97"/>
  <c r="AA251" i="97" s="1"/>
  <c r="Y250" i="97"/>
  <c r="AX250" i="97" s="1"/>
  <c r="X250" i="97"/>
  <c r="AW250" i="97" s="1"/>
  <c r="W250" i="97"/>
  <c r="AV250" i="97" s="1"/>
  <c r="V250" i="97"/>
  <c r="AU250" i="97" s="1"/>
  <c r="U250" i="97"/>
  <c r="AT250" i="97" s="1"/>
  <c r="T250" i="97"/>
  <c r="AS250" i="97" s="1"/>
  <c r="S250" i="97"/>
  <c r="AR250" i="97" s="1"/>
  <c r="R250" i="97"/>
  <c r="AQ250" i="97" s="1"/>
  <c r="Q250" i="97"/>
  <c r="AP250" i="97" s="1"/>
  <c r="P250" i="97"/>
  <c r="AO250" i="97" s="1"/>
  <c r="O250" i="97"/>
  <c r="AN250" i="97" s="1"/>
  <c r="N250" i="97"/>
  <c r="AM250" i="97" s="1"/>
  <c r="M250" i="97"/>
  <c r="AL250" i="97" s="1"/>
  <c r="L250" i="97"/>
  <c r="AK250" i="97" s="1"/>
  <c r="K250" i="97"/>
  <c r="AJ250" i="97" s="1"/>
  <c r="J250" i="97"/>
  <c r="AI250" i="97" s="1"/>
  <c r="I250" i="97"/>
  <c r="AH250" i="97" s="1"/>
  <c r="H250" i="97"/>
  <c r="AG250" i="97" s="1"/>
  <c r="G250" i="97"/>
  <c r="AF250" i="97" s="1"/>
  <c r="F250" i="97"/>
  <c r="AE250" i="97" s="1"/>
  <c r="E250" i="97"/>
  <c r="AD250" i="97" s="1"/>
  <c r="D250" i="97"/>
  <c r="AC250" i="97" s="1"/>
  <c r="C250" i="97"/>
  <c r="AB250" i="97" s="1"/>
  <c r="B250" i="97"/>
  <c r="AA250" i="97" s="1"/>
  <c r="Y249" i="97"/>
  <c r="AX249" i="97" s="1"/>
  <c r="X249" i="97"/>
  <c r="AW249" i="97" s="1"/>
  <c r="W249" i="97"/>
  <c r="AV249" i="97" s="1"/>
  <c r="V249" i="97"/>
  <c r="AU249" i="97" s="1"/>
  <c r="U249" i="97"/>
  <c r="AT249" i="97" s="1"/>
  <c r="T249" i="97"/>
  <c r="S249" i="97"/>
  <c r="AR249" i="97" s="1"/>
  <c r="R249" i="97"/>
  <c r="AQ249" i="97" s="1"/>
  <c r="Q249" i="97"/>
  <c r="AP249" i="97" s="1"/>
  <c r="P249" i="97"/>
  <c r="AO249" i="97" s="1"/>
  <c r="O249" i="97"/>
  <c r="AN249" i="97" s="1"/>
  <c r="N249" i="97"/>
  <c r="AM249" i="97" s="1"/>
  <c r="M249" i="97"/>
  <c r="AL249" i="97" s="1"/>
  <c r="L249" i="97"/>
  <c r="AK249" i="97" s="1"/>
  <c r="K249" i="97"/>
  <c r="AJ249" i="97" s="1"/>
  <c r="J249" i="97"/>
  <c r="AI249" i="97" s="1"/>
  <c r="I249" i="97"/>
  <c r="AH249" i="97" s="1"/>
  <c r="H249" i="97"/>
  <c r="AG249" i="97" s="1"/>
  <c r="G249" i="97"/>
  <c r="AF249" i="97" s="1"/>
  <c r="F249" i="97"/>
  <c r="AE249" i="97" s="1"/>
  <c r="E249" i="97"/>
  <c r="AD249" i="97" s="1"/>
  <c r="D249" i="97"/>
  <c r="AC249" i="97" s="1"/>
  <c r="C249" i="97"/>
  <c r="AB249" i="97" s="1"/>
  <c r="B249" i="97"/>
  <c r="AA249" i="97" s="1"/>
  <c r="Y248" i="97"/>
  <c r="AX248" i="97" s="1"/>
  <c r="X248" i="97"/>
  <c r="AW248" i="97" s="1"/>
  <c r="W248" i="97"/>
  <c r="AV248" i="97" s="1"/>
  <c r="V248" i="97"/>
  <c r="AU248" i="97" s="1"/>
  <c r="U248" i="97"/>
  <c r="AT248" i="97" s="1"/>
  <c r="T248" i="97"/>
  <c r="AS248" i="97" s="1"/>
  <c r="S248" i="97"/>
  <c r="AR248" i="97" s="1"/>
  <c r="R248" i="97"/>
  <c r="AQ248" i="97" s="1"/>
  <c r="Q248" i="97"/>
  <c r="AP248" i="97" s="1"/>
  <c r="P248" i="97"/>
  <c r="AO248" i="97" s="1"/>
  <c r="O248" i="97"/>
  <c r="AN248" i="97" s="1"/>
  <c r="N248" i="97"/>
  <c r="AM248" i="97" s="1"/>
  <c r="M248" i="97"/>
  <c r="AL248" i="97" s="1"/>
  <c r="L248" i="97"/>
  <c r="AK248" i="97" s="1"/>
  <c r="K248" i="97"/>
  <c r="AJ248" i="97" s="1"/>
  <c r="J248" i="97"/>
  <c r="AI248" i="97" s="1"/>
  <c r="I248" i="97"/>
  <c r="AH248" i="97" s="1"/>
  <c r="H248" i="97"/>
  <c r="AG248" i="97" s="1"/>
  <c r="G248" i="97"/>
  <c r="AF248" i="97" s="1"/>
  <c r="F248" i="97"/>
  <c r="AE248" i="97" s="1"/>
  <c r="E248" i="97"/>
  <c r="AD248" i="97" s="1"/>
  <c r="D248" i="97"/>
  <c r="AC248" i="97" s="1"/>
  <c r="C248" i="97"/>
  <c r="AB248" i="97" s="1"/>
  <c r="B248" i="97"/>
  <c r="AA248" i="97" s="1"/>
  <c r="Y247" i="97"/>
  <c r="AX247" i="97" s="1"/>
  <c r="X247" i="97"/>
  <c r="AW247" i="97" s="1"/>
  <c r="W247" i="97"/>
  <c r="AV247" i="97" s="1"/>
  <c r="V247" i="97"/>
  <c r="AU247" i="97" s="1"/>
  <c r="U247" i="97"/>
  <c r="AT247" i="97" s="1"/>
  <c r="T247" i="97"/>
  <c r="AS247" i="97" s="1"/>
  <c r="S247" i="97"/>
  <c r="AR247" i="97" s="1"/>
  <c r="R247" i="97"/>
  <c r="AQ247" i="97" s="1"/>
  <c r="Q247" i="97"/>
  <c r="AP247" i="97" s="1"/>
  <c r="P247" i="97"/>
  <c r="AO247" i="97" s="1"/>
  <c r="O247" i="97"/>
  <c r="AN247" i="97" s="1"/>
  <c r="N247" i="97"/>
  <c r="AM247" i="97" s="1"/>
  <c r="M247" i="97"/>
  <c r="AL247" i="97" s="1"/>
  <c r="L247" i="97"/>
  <c r="AK247" i="97" s="1"/>
  <c r="K247" i="97"/>
  <c r="AJ247" i="97" s="1"/>
  <c r="J247" i="97"/>
  <c r="AI247" i="97" s="1"/>
  <c r="I247" i="97"/>
  <c r="AH247" i="97" s="1"/>
  <c r="H247" i="97"/>
  <c r="AG247" i="97" s="1"/>
  <c r="G247" i="97"/>
  <c r="AF247" i="97" s="1"/>
  <c r="F247" i="97"/>
  <c r="AE247" i="97" s="1"/>
  <c r="E247" i="97"/>
  <c r="AD247" i="97" s="1"/>
  <c r="D247" i="97"/>
  <c r="AC247" i="97" s="1"/>
  <c r="C247" i="97"/>
  <c r="AB247" i="97" s="1"/>
  <c r="B247" i="97"/>
  <c r="AA247" i="97" s="1"/>
  <c r="Y246" i="97"/>
  <c r="AX246" i="97" s="1"/>
  <c r="X246" i="97"/>
  <c r="AW246" i="97" s="1"/>
  <c r="W246" i="97"/>
  <c r="AV246" i="97" s="1"/>
  <c r="V246" i="97"/>
  <c r="AU246" i="97" s="1"/>
  <c r="U246" i="97"/>
  <c r="AT246" i="97" s="1"/>
  <c r="T246" i="97"/>
  <c r="AS246" i="97" s="1"/>
  <c r="S246" i="97"/>
  <c r="AR246" i="97" s="1"/>
  <c r="R246" i="97"/>
  <c r="AQ246" i="97" s="1"/>
  <c r="Q246" i="97"/>
  <c r="AP246" i="97" s="1"/>
  <c r="P246" i="97"/>
  <c r="AO246" i="97" s="1"/>
  <c r="O246" i="97"/>
  <c r="AN246" i="97" s="1"/>
  <c r="N246" i="97"/>
  <c r="AM246" i="97" s="1"/>
  <c r="M246" i="97"/>
  <c r="AL246" i="97" s="1"/>
  <c r="L246" i="97"/>
  <c r="AK246" i="97" s="1"/>
  <c r="K246" i="97"/>
  <c r="AJ246" i="97" s="1"/>
  <c r="J246" i="97"/>
  <c r="AI246" i="97" s="1"/>
  <c r="I246" i="97"/>
  <c r="AH246" i="97" s="1"/>
  <c r="H246" i="97"/>
  <c r="AG246" i="97" s="1"/>
  <c r="G246" i="97"/>
  <c r="AF246" i="97" s="1"/>
  <c r="F246" i="97"/>
  <c r="AE246" i="97" s="1"/>
  <c r="E246" i="97"/>
  <c r="AD246" i="97" s="1"/>
  <c r="D246" i="97"/>
  <c r="AC246" i="97" s="1"/>
  <c r="C246" i="97"/>
  <c r="AB246" i="97" s="1"/>
  <c r="B246" i="97"/>
  <c r="AA246" i="97" s="1"/>
  <c r="Y245" i="97"/>
  <c r="AX245" i="97" s="1"/>
  <c r="X245" i="97"/>
  <c r="AW245" i="97" s="1"/>
  <c r="W245" i="97"/>
  <c r="AV245" i="97" s="1"/>
  <c r="V245" i="97"/>
  <c r="AU245" i="97" s="1"/>
  <c r="U245" i="97"/>
  <c r="AT245" i="97" s="1"/>
  <c r="T245" i="97"/>
  <c r="AS245" i="97" s="1"/>
  <c r="S245" i="97"/>
  <c r="AR245" i="97" s="1"/>
  <c r="R245" i="97"/>
  <c r="AQ245" i="97" s="1"/>
  <c r="Q245" i="97"/>
  <c r="AP245" i="97" s="1"/>
  <c r="P245" i="97"/>
  <c r="AO245" i="97" s="1"/>
  <c r="O245" i="97"/>
  <c r="AN245" i="97" s="1"/>
  <c r="N245" i="97"/>
  <c r="AM245" i="97" s="1"/>
  <c r="M245" i="97"/>
  <c r="AL245" i="97" s="1"/>
  <c r="L245" i="97"/>
  <c r="AK245" i="97" s="1"/>
  <c r="K245" i="97"/>
  <c r="AJ245" i="97" s="1"/>
  <c r="J245" i="97"/>
  <c r="AI245" i="97" s="1"/>
  <c r="I245" i="97"/>
  <c r="AH245" i="97" s="1"/>
  <c r="H245" i="97"/>
  <c r="AG245" i="97" s="1"/>
  <c r="G245" i="97"/>
  <c r="AF245" i="97" s="1"/>
  <c r="F245" i="97"/>
  <c r="AE245" i="97" s="1"/>
  <c r="E245" i="97"/>
  <c r="AD245" i="97" s="1"/>
  <c r="D245" i="97"/>
  <c r="AC245" i="97" s="1"/>
  <c r="C245" i="97"/>
  <c r="AB245" i="97" s="1"/>
  <c r="B245" i="97"/>
  <c r="AA245" i="97" s="1"/>
  <c r="Y244" i="97"/>
  <c r="AX244" i="97" s="1"/>
  <c r="X244" i="97"/>
  <c r="AW244" i="97" s="1"/>
  <c r="W244" i="97"/>
  <c r="AV244" i="97" s="1"/>
  <c r="V244" i="97"/>
  <c r="AU244" i="97" s="1"/>
  <c r="U244" i="97"/>
  <c r="AT244" i="97" s="1"/>
  <c r="T244" i="97"/>
  <c r="AS244" i="97" s="1"/>
  <c r="S244" i="97"/>
  <c r="AR244" i="97" s="1"/>
  <c r="R244" i="97"/>
  <c r="AQ244" i="97" s="1"/>
  <c r="Q244" i="97"/>
  <c r="AP244" i="97" s="1"/>
  <c r="P244" i="97"/>
  <c r="AO244" i="97" s="1"/>
  <c r="O244" i="97"/>
  <c r="AN244" i="97" s="1"/>
  <c r="N244" i="97"/>
  <c r="AM244" i="97" s="1"/>
  <c r="M244" i="97"/>
  <c r="AL244" i="97" s="1"/>
  <c r="L244" i="97"/>
  <c r="AK244" i="97" s="1"/>
  <c r="K244" i="97"/>
  <c r="AJ244" i="97" s="1"/>
  <c r="J244" i="97"/>
  <c r="AI244" i="97" s="1"/>
  <c r="I244" i="97"/>
  <c r="AH244" i="97" s="1"/>
  <c r="H244" i="97"/>
  <c r="AG244" i="97" s="1"/>
  <c r="G244" i="97"/>
  <c r="AF244" i="97" s="1"/>
  <c r="F244" i="97"/>
  <c r="AE244" i="97" s="1"/>
  <c r="E244" i="97"/>
  <c r="AD244" i="97" s="1"/>
  <c r="D244" i="97"/>
  <c r="AC244" i="97" s="1"/>
  <c r="C244" i="97"/>
  <c r="AB244" i="97" s="1"/>
  <c r="B244" i="97"/>
  <c r="AA244" i="97" s="1"/>
  <c r="Y243" i="97"/>
  <c r="AX243" i="97" s="1"/>
  <c r="X243" i="97"/>
  <c r="AW243" i="97" s="1"/>
  <c r="W243" i="97"/>
  <c r="AV243" i="97" s="1"/>
  <c r="V243" i="97"/>
  <c r="AU243" i="97" s="1"/>
  <c r="U243" i="97"/>
  <c r="AT243" i="97" s="1"/>
  <c r="T243" i="97"/>
  <c r="AS243" i="97" s="1"/>
  <c r="S243" i="97"/>
  <c r="AR243" i="97" s="1"/>
  <c r="R243" i="97"/>
  <c r="AQ243" i="97" s="1"/>
  <c r="Q243" i="97"/>
  <c r="AP243" i="97" s="1"/>
  <c r="P243" i="97"/>
  <c r="AO243" i="97" s="1"/>
  <c r="O243" i="97"/>
  <c r="AN243" i="97" s="1"/>
  <c r="N243" i="97"/>
  <c r="AM243" i="97" s="1"/>
  <c r="M243" i="97"/>
  <c r="AL243" i="97" s="1"/>
  <c r="L243" i="97"/>
  <c r="AK243" i="97" s="1"/>
  <c r="K243" i="97"/>
  <c r="AJ243" i="97" s="1"/>
  <c r="J243" i="97"/>
  <c r="AI243" i="97" s="1"/>
  <c r="I243" i="97"/>
  <c r="AH243" i="97" s="1"/>
  <c r="H243" i="97"/>
  <c r="AG243" i="97" s="1"/>
  <c r="G243" i="97"/>
  <c r="AF243" i="97" s="1"/>
  <c r="F243" i="97"/>
  <c r="AE243" i="97" s="1"/>
  <c r="E243" i="97"/>
  <c r="AD243" i="97" s="1"/>
  <c r="D243" i="97"/>
  <c r="AC243" i="97" s="1"/>
  <c r="C243" i="97"/>
  <c r="AB243" i="97" s="1"/>
  <c r="B243" i="97"/>
  <c r="AA243" i="97" s="1"/>
  <c r="Y242" i="97"/>
  <c r="AX242" i="97" s="1"/>
  <c r="X242" i="97"/>
  <c r="AW242" i="97" s="1"/>
  <c r="W242" i="97"/>
  <c r="AV242" i="97" s="1"/>
  <c r="V242" i="97"/>
  <c r="AU242" i="97" s="1"/>
  <c r="U242" i="97"/>
  <c r="AT242" i="97" s="1"/>
  <c r="T242" i="97"/>
  <c r="S242" i="97"/>
  <c r="AR242" i="97" s="1"/>
  <c r="R242" i="97"/>
  <c r="AQ242" i="97" s="1"/>
  <c r="Q242" i="97"/>
  <c r="AP242" i="97" s="1"/>
  <c r="P242" i="97"/>
  <c r="AO242" i="97" s="1"/>
  <c r="O242" i="97"/>
  <c r="AN242" i="97" s="1"/>
  <c r="N242" i="97"/>
  <c r="AM242" i="97" s="1"/>
  <c r="M242" i="97"/>
  <c r="AL242" i="97" s="1"/>
  <c r="L242" i="97"/>
  <c r="AK242" i="97" s="1"/>
  <c r="K242" i="97"/>
  <c r="AJ242" i="97" s="1"/>
  <c r="J242" i="97"/>
  <c r="AI242" i="97" s="1"/>
  <c r="I242" i="97"/>
  <c r="AH242" i="97" s="1"/>
  <c r="H242" i="97"/>
  <c r="AG242" i="97" s="1"/>
  <c r="G242" i="97"/>
  <c r="AF242" i="97" s="1"/>
  <c r="F242" i="97"/>
  <c r="AE242" i="97" s="1"/>
  <c r="E242" i="97"/>
  <c r="AD242" i="97" s="1"/>
  <c r="D242" i="97"/>
  <c r="AC242" i="97" s="1"/>
  <c r="C242" i="97"/>
  <c r="AB242" i="97" s="1"/>
  <c r="B242" i="97"/>
  <c r="AA242" i="97" s="1"/>
  <c r="Y241" i="97"/>
  <c r="AX241" i="97" s="1"/>
  <c r="X241" i="97"/>
  <c r="AW241" i="97" s="1"/>
  <c r="W241" i="97"/>
  <c r="AV241" i="97" s="1"/>
  <c r="V241" i="97"/>
  <c r="AU241" i="97" s="1"/>
  <c r="U241" i="97"/>
  <c r="AT241" i="97" s="1"/>
  <c r="T241" i="97"/>
  <c r="AS241" i="97" s="1"/>
  <c r="S241" i="97"/>
  <c r="AR241" i="97" s="1"/>
  <c r="R241" i="97"/>
  <c r="AQ241" i="97" s="1"/>
  <c r="Q241" i="97"/>
  <c r="AP241" i="97" s="1"/>
  <c r="P241" i="97"/>
  <c r="AO241" i="97" s="1"/>
  <c r="O241" i="97"/>
  <c r="AN241" i="97" s="1"/>
  <c r="N241" i="97"/>
  <c r="AM241" i="97" s="1"/>
  <c r="M241" i="97"/>
  <c r="AL241" i="97" s="1"/>
  <c r="L241" i="97"/>
  <c r="AK241" i="97" s="1"/>
  <c r="K241" i="97"/>
  <c r="AJ241" i="97" s="1"/>
  <c r="J241" i="97"/>
  <c r="AI241" i="97" s="1"/>
  <c r="I241" i="97"/>
  <c r="AH241" i="97" s="1"/>
  <c r="H241" i="97"/>
  <c r="AG241" i="97" s="1"/>
  <c r="G241" i="97"/>
  <c r="AF241" i="97" s="1"/>
  <c r="F241" i="97"/>
  <c r="AE241" i="97" s="1"/>
  <c r="E241" i="97"/>
  <c r="AD241" i="97" s="1"/>
  <c r="D241" i="97"/>
  <c r="AC241" i="97" s="1"/>
  <c r="C241" i="97"/>
  <c r="AB241" i="97" s="1"/>
  <c r="B241" i="97"/>
  <c r="AA241" i="97" s="1"/>
  <c r="Y240" i="97"/>
  <c r="AX240" i="97" s="1"/>
  <c r="X240" i="97"/>
  <c r="AW240" i="97" s="1"/>
  <c r="W240" i="97"/>
  <c r="AV240" i="97" s="1"/>
  <c r="V240" i="97"/>
  <c r="AU240" i="97" s="1"/>
  <c r="U240" i="97"/>
  <c r="AT240" i="97" s="1"/>
  <c r="T240" i="97"/>
  <c r="AS240" i="97" s="1"/>
  <c r="S240" i="97"/>
  <c r="AR240" i="97" s="1"/>
  <c r="R240" i="97"/>
  <c r="AQ240" i="97" s="1"/>
  <c r="Q240" i="97"/>
  <c r="AP240" i="97" s="1"/>
  <c r="P240" i="97"/>
  <c r="AO240" i="97" s="1"/>
  <c r="O240" i="97"/>
  <c r="AN240" i="97" s="1"/>
  <c r="N240" i="97"/>
  <c r="AM240" i="97" s="1"/>
  <c r="M240" i="97"/>
  <c r="AL240" i="97" s="1"/>
  <c r="L240" i="97"/>
  <c r="AK240" i="97" s="1"/>
  <c r="K240" i="97"/>
  <c r="AJ240" i="97" s="1"/>
  <c r="J240" i="97"/>
  <c r="AI240" i="97" s="1"/>
  <c r="I240" i="97"/>
  <c r="AH240" i="97" s="1"/>
  <c r="H240" i="97"/>
  <c r="AG240" i="97" s="1"/>
  <c r="G240" i="97"/>
  <c r="AF240" i="97" s="1"/>
  <c r="F240" i="97"/>
  <c r="AE240" i="97" s="1"/>
  <c r="E240" i="97"/>
  <c r="AD240" i="97" s="1"/>
  <c r="D240" i="97"/>
  <c r="AC240" i="97" s="1"/>
  <c r="C240" i="97"/>
  <c r="AB240" i="97" s="1"/>
  <c r="B240" i="97"/>
  <c r="AA240" i="97" s="1"/>
  <c r="Y239" i="97"/>
  <c r="AX239" i="97" s="1"/>
  <c r="X239" i="97"/>
  <c r="AW239" i="97" s="1"/>
  <c r="W239" i="97"/>
  <c r="AV239" i="97" s="1"/>
  <c r="V239" i="97"/>
  <c r="AU239" i="97" s="1"/>
  <c r="U239" i="97"/>
  <c r="AT239" i="97" s="1"/>
  <c r="T239" i="97"/>
  <c r="AS239" i="97" s="1"/>
  <c r="S239" i="97"/>
  <c r="AR239" i="97" s="1"/>
  <c r="R239" i="97"/>
  <c r="AQ239" i="97" s="1"/>
  <c r="Q239" i="97"/>
  <c r="AP239" i="97" s="1"/>
  <c r="P239" i="97"/>
  <c r="AO239" i="97" s="1"/>
  <c r="O239" i="97"/>
  <c r="AN239" i="97" s="1"/>
  <c r="N239" i="97"/>
  <c r="AM239" i="97" s="1"/>
  <c r="M239" i="97"/>
  <c r="AL239" i="97" s="1"/>
  <c r="L239" i="97"/>
  <c r="AK239" i="97" s="1"/>
  <c r="K239" i="97"/>
  <c r="AJ239" i="97" s="1"/>
  <c r="J239" i="97"/>
  <c r="AI239" i="97" s="1"/>
  <c r="I239" i="97"/>
  <c r="AH239" i="97" s="1"/>
  <c r="H239" i="97"/>
  <c r="AG239" i="97" s="1"/>
  <c r="G239" i="97"/>
  <c r="AF239" i="97" s="1"/>
  <c r="F239" i="97"/>
  <c r="AE239" i="97" s="1"/>
  <c r="E239" i="97"/>
  <c r="AD239" i="97" s="1"/>
  <c r="D239" i="97"/>
  <c r="AC239" i="97" s="1"/>
  <c r="C239" i="97"/>
  <c r="AB239" i="97" s="1"/>
  <c r="B239" i="97"/>
  <c r="AA239" i="97" s="1"/>
  <c r="Y238" i="97"/>
  <c r="AX238" i="97" s="1"/>
  <c r="X238" i="97"/>
  <c r="AW238" i="97" s="1"/>
  <c r="W238" i="97"/>
  <c r="AV238" i="97" s="1"/>
  <c r="V238" i="97"/>
  <c r="AU238" i="97" s="1"/>
  <c r="U238" i="97"/>
  <c r="AT238" i="97" s="1"/>
  <c r="T238" i="97"/>
  <c r="AS238" i="97" s="1"/>
  <c r="S238" i="97"/>
  <c r="AR238" i="97" s="1"/>
  <c r="R238" i="97"/>
  <c r="AQ238" i="97" s="1"/>
  <c r="Q238" i="97"/>
  <c r="AP238" i="97" s="1"/>
  <c r="P238" i="97"/>
  <c r="AO238" i="97" s="1"/>
  <c r="O238" i="97"/>
  <c r="AN238" i="97" s="1"/>
  <c r="N238" i="97"/>
  <c r="AM238" i="97" s="1"/>
  <c r="M238" i="97"/>
  <c r="AL238" i="97" s="1"/>
  <c r="L238" i="97"/>
  <c r="AK238" i="97" s="1"/>
  <c r="K238" i="97"/>
  <c r="AJ238" i="97" s="1"/>
  <c r="J238" i="97"/>
  <c r="AI238" i="97" s="1"/>
  <c r="I238" i="97"/>
  <c r="AH238" i="97" s="1"/>
  <c r="H238" i="97"/>
  <c r="AG238" i="97" s="1"/>
  <c r="G238" i="97"/>
  <c r="AF238" i="97" s="1"/>
  <c r="F238" i="97"/>
  <c r="AE238" i="97" s="1"/>
  <c r="E238" i="97"/>
  <c r="AD238" i="97" s="1"/>
  <c r="D238" i="97"/>
  <c r="AC238" i="97" s="1"/>
  <c r="C238" i="97"/>
  <c r="AB238" i="97" s="1"/>
  <c r="B238" i="97"/>
  <c r="AA238" i="97" s="1"/>
  <c r="Y237" i="97"/>
  <c r="AX237" i="97" s="1"/>
  <c r="X237" i="97"/>
  <c r="AW237" i="97" s="1"/>
  <c r="W237" i="97"/>
  <c r="AV237" i="97" s="1"/>
  <c r="V237" i="97"/>
  <c r="AU237" i="97" s="1"/>
  <c r="U237" i="97"/>
  <c r="AT237" i="97" s="1"/>
  <c r="T237" i="97"/>
  <c r="S237" i="97"/>
  <c r="AR237" i="97" s="1"/>
  <c r="R237" i="97"/>
  <c r="AQ237" i="97" s="1"/>
  <c r="Q237" i="97"/>
  <c r="AP237" i="97" s="1"/>
  <c r="P237" i="97"/>
  <c r="AO237" i="97" s="1"/>
  <c r="O237" i="97"/>
  <c r="AN237" i="97" s="1"/>
  <c r="N237" i="97"/>
  <c r="AM237" i="97" s="1"/>
  <c r="M237" i="97"/>
  <c r="AL237" i="97" s="1"/>
  <c r="L237" i="97"/>
  <c r="AK237" i="97" s="1"/>
  <c r="K237" i="97"/>
  <c r="AJ237" i="97" s="1"/>
  <c r="J237" i="97"/>
  <c r="AI237" i="97" s="1"/>
  <c r="I237" i="97"/>
  <c r="AH237" i="97" s="1"/>
  <c r="H237" i="97"/>
  <c r="AG237" i="97" s="1"/>
  <c r="G237" i="97"/>
  <c r="AF237" i="97" s="1"/>
  <c r="F237" i="97"/>
  <c r="AE237" i="97" s="1"/>
  <c r="E237" i="97"/>
  <c r="AD237" i="97" s="1"/>
  <c r="D237" i="97"/>
  <c r="AC237" i="97" s="1"/>
  <c r="C237" i="97"/>
  <c r="AB237" i="97" s="1"/>
  <c r="B237" i="97"/>
  <c r="AA237" i="97" s="1"/>
  <c r="Y236" i="97"/>
  <c r="AX236" i="97" s="1"/>
  <c r="X236" i="97"/>
  <c r="AW236" i="97" s="1"/>
  <c r="W236" i="97"/>
  <c r="AV236" i="97" s="1"/>
  <c r="V236" i="97"/>
  <c r="AU236" i="97" s="1"/>
  <c r="U236" i="97"/>
  <c r="AT236" i="97" s="1"/>
  <c r="T236" i="97"/>
  <c r="AS236" i="97" s="1"/>
  <c r="S236" i="97"/>
  <c r="AR236" i="97" s="1"/>
  <c r="R236" i="97"/>
  <c r="AQ236" i="97" s="1"/>
  <c r="Q236" i="97"/>
  <c r="AP236" i="97" s="1"/>
  <c r="P236" i="97"/>
  <c r="AO236" i="97" s="1"/>
  <c r="O236" i="97"/>
  <c r="AN236" i="97" s="1"/>
  <c r="N236" i="97"/>
  <c r="AM236" i="97" s="1"/>
  <c r="M236" i="97"/>
  <c r="AL236" i="97" s="1"/>
  <c r="L236" i="97"/>
  <c r="AK236" i="97" s="1"/>
  <c r="K236" i="97"/>
  <c r="AJ236" i="97" s="1"/>
  <c r="J236" i="97"/>
  <c r="AI236" i="97" s="1"/>
  <c r="I236" i="97"/>
  <c r="AH236" i="97" s="1"/>
  <c r="H236" i="97"/>
  <c r="AG236" i="97" s="1"/>
  <c r="G236" i="97"/>
  <c r="AF236" i="97" s="1"/>
  <c r="F236" i="97"/>
  <c r="AE236" i="97" s="1"/>
  <c r="E236" i="97"/>
  <c r="AD236" i="97" s="1"/>
  <c r="D236" i="97"/>
  <c r="AC236" i="97" s="1"/>
  <c r="C236" i="97"/>
  <c r="AB236" i="97" s="1"/>
  <c r="B236" i="97"/>
  <c r="AA236" i="97" s="1"/>
  <c r="Y233" i="97"/>
  <c r="AX233" i="97" s="1"/>
  <c r="X233" i="97"/>
  <c r="AW233" i="97" s="1"/>
  <c r="W233" i="97"/>
  <c r="AV233" i="97" s="1"/>
  <c r="V233" i="97"/>
  <c r="AU233" i="97" s="1"/>
  <c r="U233" i="97"/>
  <c r="AT233" i="97" s="1"/>
  <c r="T233" i="97"/>
  <c r="AS233" i="97" s="1"/>
  <c r="S233" i="97"/>
  <c r="AR233" i="97" s="1"/>
  <c r="R233" i="97"/>
  <c r="AQ233" i="97" s="1"/>
  <c r="Q233" i="97"/>
  <c r="AP233" i="97" s="1"/>
  <c r="P233" i="97"/>
  <c r="AO233" i="97" s="1"/>
  <c r="O233" i="97"/>
  <c r="AN233" i="97" s="1"/>
  <c r="N233" i="97"/>
  <c r="AM233" i="97" s="1"/>
  <c r="M233" i="97"/>
  <c r="AL233" i="97" s="1"/>
  <c r="L233" i="97"/>
  <c r="AK233" i="97" s="1"/>
  <c r="K233" i="97"/>
  <c r="AJ233" i="97" s="1"/>
  <c r="J233" i="97"/>
  <c r="AI233" i="97" s="1"/>
  <c r="I233" i="97"/>
  <c r="AH233" i="97" s="1"/>
  <c r="H233" i="97"/>
  <c r="AG233" i="97" s="1"/>
  <c r="G233" i="97"/>
  <c r="AF233" i="97" s="1"/>
  <c r="F233" i="97"/>
  <c r="AE233" i="97" s="1"/>
  <c r="E233" i="97"/>
  <c r="AD233" i="97" s="1"/>
  <c r="D233" i="97"/>
  <c r="AC233" i="97" s="1"/>
  <c r="C233" i="97"/>
  <c r="AB233" i="97" s="1"/>
  <c r="B233" i="97"/>
  <c r="AA233" i="97" s="1"/>
  <c r="Y232" i="97"/>
  <c r="AX232" i="97" s="1"/>
  <c r="X232" i="97"/>
  <c r="AW232" i="97" s="1"/>
  <c r="W232" i="97"/>
  <c r="AV232" i="97" s="1"/>
  <c r="V232" i="97"/>
  <c r="AU232" i="97" s="1"/>
  <c r="U232" i="97"/>
  <c r="AT232" i="97" s="1"/>
  <c r="T232" i="97"/>
  <c r="AS232" i="97" s="1"/>
  <c r="S232" i="97"/>
  <c r="AR232" i="97" s="1"/>
  <c r="R232" i="97"/>
  <c r="AQ232" i="97" s="1"/>
  <c r="Q232" i="97"/>
  <c r="AP232" i="97" s="1"/>
  <c r="P232" i="97"/>
  <c r="AO232" i="97" s="1"/>
  <c r="O232" i="97"/>
  <c r="AN232" i="97" s="1"/>
  <c r="N232" i="97"/>
  <c r="AM232" i="97" s="1"/>
  <c r="M232" i="97"/>
  <c r="AL232" i="97" s="1"/>
  <c r="L232" i="97"/>
  <c r="AK232" i="97" s="1"/>
  <c r="K232" i="97"/>
  <c r="AJ232" i="97" s="1"/>
  <c r="J232" i="97"/>
  <c r="AI232" i="97" s="1"/>
  <c r="I232" i="97"/>
  <c r="AH232" i="97" s="1"/>
  <c r="H232" i="97"/>
  <c r="AG232" i="97" s="1"/>
  <c r="G232" i="97"/>
  <c r="AF232" i="97" s="1"/>
  <c r="F232" i="97"/>
  <c r="AE232" i="97" s="1"/>
  <c r="E232" i="97"/>
  <c r="AD232" i="97" s="1"/>
  <c r="D232" i="97"/>
  <c r="AC232" i="97" s="1"/>
  <c r="C232" i="97"/>
  <c r="AB232" i="97" s="1"/>
  <c r="B232" i="97"/>
  <c r="AA232" i="97" s="1"/>
  <c r="Y231" i="97"/>
  <c r="AX231" i="97" s="1"/>
  <c r="X231" i="97"/>
  <c r="AW231" i="97" s="1"/>
  <c r="W231" i="97"/>
  <c r="AV231" i="97" s="1"/>
  <c r="V231" i="97"/>
  <c r="AU231" i="97" s="1"/>
  <c r="U231" i="97"/>
  <c r="AT231" i="97" s="1"/>
  <c r="T231" i="97"/>
  <c r="AS231" i="97" s="1"/>
  <c r="S231" i="97"/>
  <c r="AR231" i="97" s="1"/>
  <c r="R231" i="97"/>
  <c r="AQ231" i="97" s="1"/>
  <c r="Q231" i="97"/>
  <c r="AP231" i="97" s="1"/>
  <c r="P231" i="97"/>
  <c r="AO231" i="97" s="1"/>
  <c r="O231" i="97"/>
  <c r="AN231" i="97" s="1"/>
  <c r="N231" i="97"/>
  <c r="AM231" i="97" s="1"/>
  <c r="M231" i="97"/>
  <c r="AL231" i="97" s="1"/>
  <c r="L231" i="97"/>
  <c r="AK231" i="97" s="1"/>
  <c r="K231" i="97"/>
  <c r="AJ231" i="97" s="1"/>
  <c r="J231" i="97"/>
  <c r="AI231" i="97" s="1"/>
  <c r="I231" i="97"/>
  <c r="AH231" i="97" s="1"/>
  <c r="H231" i="97"/>
  <c r="AG231" i="97" s="1"/>
  <c r="G231" i="97"/>
  <c r="AF231" i="97" s="1"/>
  <c r="F231" i="97"/>
  <c r="AE231" i="97" s="1"/>
  <c r="E231" i="97"/>
  <c r="AD231" i="97" s="1"/>
  <c r="D231" i="97"/>
  <c r="AC231" i="97" s="1"/>
  <c r="C231" i="97"/>
  <c r="AB231" i="97" s="1"/>
  <c r="B231" i="97"/>
  <c r="AA231" i="97" s="1"/>
  <c r="Y230" i="97"/>
  <c r="AX230" i="97" s="1"/>
  <c r="X230" i="97"/>
  <c r="AW230" i="97" s="1"/>
  <c r="W230" i="97"/>
  <c r="AV230" i="97" s="1"/>
  <c r="V230" i="97"/>
  <c r="AU230" i="97" s="1"/>
  <c r="U230" i="97"/>
  <c r="AT230" i="97" s="1"/>
  <c r="T230" i="97"/>
  <c r="AS230" i="97" s="1"/>
  <c r="S230" i="97"/>
  <c r="AR230" i="97" s="1"/>
  <c r="R230" i="97"/>
  <c r="AQ230" i="97" s="1"/>
  <c r="Q230" i="97"/>
  <c r="AP230" i="97" s="1"/>
  <c r="P230" i="97"/>
  <c r="AO230" i="97" s="1"/>
  <c r="O230" i="97"/>
  <c r="AN230" i="97" s="1"/>
  <c r="N230" i="97"/>
  <c r="AM230" i="97" s="1"/>
  <c r="M230" i="97"/>
  <c r="AL230" i="97" s="1"/>
  <c r="L230" i="97"/>
  <c r="AK230" i="97" s="1"/>
  <c r="K230" i="97"/>
  <c r="AJ230" i="97" s="1"/>
  <c r="J230" i="97"/>
  <c r="AI230" i="97" s="1"/>
  <c r="I230" i="97"/>
  <c r="AH230" i="97" s="1"/>
  <c r="H230" i="97"/>
  <c r="AG230" i="97" s="1"/>
  <c r="G230" i="97"/>
  <c r="AF230" i="97" s="1"/>
  <c r="F230" i="97"/>
  <c r="AE230" i="97" s="1"/>
  <c r="E230" i="97"/>
  <c r="AD230" i="97" s="1"/>
  <c r="D230" i="97"/>
  <c r="AC230" i="97" s="1"/>
  <c r="C230" i="97"/>
  <c r="AB230" i="97" s="1"/>
  <c r="B230" i="97"/>
  <c r="AA230" i="97" s="1"/>
  <c r="Y229" i="97"/>
  <c r="AX229" i="97" s="1"/>
  <c r="X229" i="97"/>
  <c r="AW229" i="97" s="1"/>
  <c r="W229" i="97"/>
  <c r="AV229" i="97" s="1"/>
  <c r="V229" i="97"/>
  <c r="AU229" i="97" s="1"/>
  <c r="U229" i="97"/>
  <c r="AT229" i="97" s="1"/>
  <c r="T229" i="97"/>
  <c r="AS229" i="97" s="1"/>
  <c r="S229" i="97"/>
  <c r="AR229" i="97" s="1"/>
  <c r="R229" i="97"/>
  <c r="AQ229" i="97" s="1"/>
  <c r="Q229" i="97"/>
  <c r="AP229" i="97" s="1"/>
  <c r="P229" i="97"/>
  <c r="AO229" i="97" s="1"/>
  <c r="O229" i="97"/>
  <c r="AN229" i="97" s="1"/>
  <c r="N229" i="97"/>
  <c r="AM229" i="97" s="1"/>
  <c r="M229" i="97"/>
  <c r="AL229" i="97" s="1"/>
  <c r="L229" i="97"/>
  <c r="AK229" i="97" s="1"/>
  <c r="K229" i="97"/>
  <c r="AJ229" i="97" s="1"/>
  <c r="J229" i="97"/>
  <c r="AI229" i="97" s="1"/>
  <c r="I229" i="97"/>
  <c r="AH229" i="97" s="1"/>
  <c r="H229" i="97"/>
  <c r="AG229" i="97" s="1"/>
  <c r="G229" i="97"/>
  <c r="AF229" i="97" s="1"/>
  <c r="F229" i="97"/>
  <c r="AE229" i="97" s="1"/>
  <c r="E229" i="97"/>
  <c r="AD229" i="97" s="1"/>
  <c r="D229" i="97"/>
  <c r="AC229" i="97" s="1"/>
  <c r="C229" i="97"/>
  <c r="AB229" i="97" s="1"/>
  <c r="B229" i="97"/>
  <c r="AA229" i="97" s="1"/>
  <c r="Y228" i="97"/>
  <c r="AX228" i="97" s="1"/>
  <c r="X228" i="97"/>
  <c r="AW228" i="97" s="1"/>
  <c r="W228" i="97"/>
  <c r="AV228" i="97" s="1"/>
  <c r="V228" i="97"/>
  <c r="AU228" i="97" s="1"/>
  <c r="U228" i="97"/>
  <c r="AT228" i="97" s="1"/>
  <c r="T228" i="97"/>
  <c r="AS228" i="97" s="1"/>
  <c r="S228" i="97"/>
  <c r="AR228" i="97" s="1"/>
  <c r="R228" i="97"/>
  <c r="AQ228" i="97" s="1"/>
  <c r="Q228" i="97"/>
  <c r="AP228" i="97" s="1"/>
  <c r="P228" i="97"/>
  <c r="AO228" i="97" s="1"/>
  <c r="O228" i="97"/>
  <c r="AN228" i="97" s="1"/>
  <c r="N228" i="97"/>
  <c r="AM228" i="97" s="1"/>
  <c r="M228" i="97"/>
  <c r="AL228" i="97" s="1"/>
  <c r="L228" i="97"/>
  <c r="AK228" i="97" s="1"/>
  <c r="K228" i="97"/>
  <c r="AJ228" i="97" s="1"/>
  <c r="J228" i="97"/>
  <c r="AI228" i="97" s="1"/>
  <c r="I228" i="97"/>
  <c r="AH228" i="97" s="1"/>
  <c r="H228" i="97"/>
  <c r="AG228" i="97" s="1"/>
  <c r="G228" i="97"/>
  <c r="AF228" i="97" s="1"/>
  <c r="F228" i="97"/>
  <c r="AE228" i="97" s="1"/>
  <c r="E228" i="97"/>
  <c r="AD228" i="97" s="1"/>
  <c r="D228" i="97"/>
  <c r="AC228" i="97" s="1"/>
  <c r="C228" i="97"/>
  <c r="AB228" i="97" s="1"/>
  <c r="B228" i="97"/>
  <c r="AA228" i="97" s="1"/>
  <c r="Y227" i="97"/>
  <c r="AX227" i="97" s="1"/>
  <c r="X227" i="97"/>
  <c r="AW227" i="97" s="1"/>
  <c r="W227" i="97"/>
  <c r="AV227" i="97" s="1"/>
  <c r="V227" i="97"/>
  <c r="AU227" i="97" s="1"/>
  <c r="U227" i="97"/>
  <c r="AT227" i="97" s="1"/>
  <c r="T227" i="97"/>
  <c r="AS227" i="97" s="1"/>
  <c r="S227" i="97"/>
  <c r="AR227" i="97" s="1"/>
  <c r="R227" i="97"/>
  <c r="AQ227" i="97" s="1"/>
  <c r="Q227" i="97"/>
  <c r="AP227" i="97" s="1"/>
  <c r="P227" i="97"/>
  <c r="AO227" i="97" s="1"/>
  <c r="O227" i="97"/>
  <c r="AN227" i="97" s="1"/>
  <c r="N227" i="97"/>
  <c r="AM227" i="97" s="1"/>
  <c r="M227" i="97"/>
  <c r="AL227" i="97" s="1"/>
  <c r="L227" i="97"/>
  <c r="AK227" i="97" s="1"/>
  <c r="K227" i="97"/>
  <c r="AJ227" i="97" s="1"/>
  <c r="J227" i="97"/>
  <c r="AI227" i="97" s="1"/>
  <c r="I227" i="97"/>
  <c r="AH227" i="97" s="1"/>
  <c r="H227" i="97"/>
  <c r="AG227" i="97" s="1"/>
  <c r="G227" i="97"/>
  <c r="AF227" i="97" s="1"/>
  <c r="F227" i="97"/>
  <c r="AE227" i="97" s="1"/>
  <c r="E227" i="97"/>
  <c r="AD227" i="97" s="1"/>
  <c r="D227" i="97"/>
  <c r="AC227" i="97" s="1"/>
  <c r="C227" i="97"/>
  <c r="AB227" i="97" s="1"/>
  <c r="B227" i="97"/>
  <c r="AA227" i="97" s="1"/>
  <c r="Y226" i="97"/>
  <c r="AX226" i="97" s="1"/>
  <c r="X226" i="97"/>
  <c r="AW226" i="97" s="1"/>
  <c r="W226" i="97"/>
  <c r="AV226" i="97" s="1"/>
  <c r="V226" i="97"/>
  <c r="AU226" i="97" s="1"/>
  <c r="U226" i="97"/>
  <c r="AT226" i="97" s="1"/>
  <c r="T226" i="97"/>
  <c r="AS226" i="97" s="1"/>
  <c r="S226" i="97"/>
  <c r="AR226" i="97" s="1"/>
  <c r="R226" i="97"/>
  <c r="AQ226" i="97" s="1"/>
  <c r="Q226" i="97"/>
  <c r="AP226" i="97" s="1"/>
  <c r="P226" i="97"/>
  <c r="AO226" i="97" s="1"/>
  <c r="O226" i="97"/>
  <c r="AN226" i="97" s="1"/>
  <c r="N226" i="97"/>
  <c r="AM226" i="97" s="1"/>
  <c r="M226" i="97"/>
  <c r="AL226" i="97" s="1"/>
  <c r="L226" i="97"/>
  <c r="AK226" i="97" s="1"/>
  <c r="K226" i="97"/>
  <c r="AJ226" i="97" s="1"/>
  <c r="J226" i="97"/>
  <c r="AI226" i="97" s="1"/>
  <c r="I226" i="97"/>
  <c r="AH226" i="97" s="1"/>
  <c r="H226" i="97"/>
  <c r="AG226" i="97" s="1"/>
  <c r="G226" i="97"/>
  <c r="AF226" i="97" s="1"/>
  <c r="F226" i="97"/>
  <c r="AE226" i="97" s="1"/>
  <c r="E226" i="97"/>
  <c r="AD226" i="97" s="1"/>
  <c r="D226" i="97"/>
  <c r="AC226" i="97" s="1"/>
  <c r="C226" i="97"/>
  <c r="AB226" i="97" s="1"/>
  <c r="B226" i="97"/>
  <c r="AA226" i="97" s="1"/>
  <c r="Y225" i="97"/>
  <c r="AX225" i="97" s="1"/>
  <c r="X225" i="97"/>
  <c r="AW225" i="97" s="1"/>
  <c r="W225" i="97"/>
  <c r="AV225" i="97" s="1"/>
  <c r="V225" i="97"/>
  <c r="AU225" i="97" s="1"/>
  <c r="U225" i="97"/>
  <c r="AT225" i="97" s="1"/>
  <c r="T225" i="97"/>
  <c r="AS225" i="97" s="1"/>
  <c r="S225" i="97"/>
  <c r="AR225" i="97" s="1"/>
  <c r="R225" i="97"/>
  <c r="AQ225" i="97" s="1"/>
  <c r="Q225" i="97"/>
  <c r="AP225" i="97" s="1"/>
  <c r="P225" i="97"/>
  <c r="AO225" i="97" s="1"/>
  <c r="O225" i="97"/>
  <c r="AN225" i="97" s="1"/>
  <c r="N225" i="97"/>
  <c r="AM225" i="97" s="1"/>
  <c r="M225" i="97"/>
  <c r="AL225" i="97" s="1"/>
  <c r="L225" i="97"/>
  <c r="AK225" i="97" s="1"/>
  <c r="K225" i="97"/>
  <c r="AJ225" i="97" s="1"/>
  <c r="J225" i="97"/>
  <c r="AI225" i="97" s="1"/>
  <c r="I225" i="97"/>
  <c r="AH225" i="97" s="1"/>
  <c r="H225" i="97"/>
  <c r="AG225" i="97" s="1"/>
  <c r="G225" i="97"/>
  <c r="AF225" i="97" s="1"/>
  <c r="F225" i="97"/>
  <c r="AE225" i="97" s="1"/>
  <c r="E225" i="97"/>
  <c r="AD225" i="97" s="1"/>
  <c r="D225" i="97"/>
  <c r="AC225" i="97" s="1"/>
  <c r="C225" i="97"/>
  <c r="AB225" i="97" s="1"/>
  <c r="B225" i="97"/>
  <c r="AA225" i="97" s="1"/>
  <c r="Y224" i="97"/>
  <c r="AX224" i="97" s="1"/>
  <c r="X224" i="97"/>
  <c r="AW224" i="97" s="1"/>
  <c r="W224" i="97"/>
  <c r="AV224" i="97" s="1"/>
  <c r="V224" i="97"/>
  <c r="AU224" i="97" s="1"/>
  <c r="U224" i="97"/>
  <c r="AT224" i="97" s="1"/>
  <c r="T224" i="97"/>
  <c r="AS224" i="97" s="1"/>
  <c r="S224" i="97"/>
  <c r="AR224" i="97" s="1"/>
  <c r="R224" i="97"/>
  <c r="AQ224" i="97" s="1"/>
  <c r="Q224" i="97"/>
  <c r="AP224" i="97" s="1"/>
  <c r="P224" i="97"/>
  <c r="AO224" i="97" s="1"/>
  <c r="O224" i="97"/>
  <c r="AN224" i="97" s="1"/>
  <c r="N224" i="97"/>
  <c r="AM224" i="97" s="1"/>
  <c r="M224" i="97"/>
  <c r="AL224" i="97" s="1"/>
  <c r="L224" i="97"/>
  <c r="AK224" i="97" s="1"/>
  <c r="K224" i="97"/>
  <c r="AJ224" i="97" s="1"/>
  <c r="J224" i="97"/>
  <c r="AI224" i="97" s="1"/>
  <c r="I224" i="97"/>
  <c r="AH224" i="97" s="1"/>
  <c r="H224" i="97"/>
  <c r="AG224" i="97" s="1"/>
  <c r="G224" i="97"/>
  <c r="AF224" i="97" s="1"/>
  <c r="F224" i="97"/>
  <c r="AE224" i="97" s="1"/>
  <c r="E224" i="97"/>
  <c r="AD224" i="97" s="1"/>
  <c r="D224" i="97"/>
  <c r="AC224" i="97" s="1"/>
  <c r="C224" i="97"/>
  <c r="AB224" i="97" s="1"/>
  <c r="B224" i="97"/>
  <c r="AA224" i="97" s="1"/>
  <c r="Y223" i="97"/>
  <c r="AX223" i="97" s="1"/>
  <c r="X223" i="97"/>
  <c r="AW223" i="97" s="1"/>
  <c r="W223" i="97"/>
  <c r="AV223" i="97" s="1"/>
  <c r="V223" i="97"/>
  <c r="AU223" i="97" s="1"/>
  <c r="U223" i="97"/>
  <c r="AT223" i="97" s="1"/>
  <c r="T223" i="97"/>
  <c r="AS223" i="97" s="1"/>
  <c r="S223" i="97"/>
  <c r="AR223" i="97" s="1"/>
  <c r="R223" i="97"/>
  <c r="AQ223" i="97" s="1"/>
  <c r="Q223" i="97"/>
  <c r="AP223" i="97" s="1"/>
  <c r="P223" i="97"/>
  <c r="AO223" i="97" s="1"/>
  <c r="O223" i="97"/>
  <c r="AN223" i="97" s="1"/>
  <c r="N223" i="97"/>
  <c r="AM223" i="97" s="1"/>
  <c r="M223" i="97"/>
  <c r="AL223" i="97" s="1"/>
  <c r="L223" i="97"/>
  <c r="AK223" i="97" s="1"/>
  <c r="K223" i="97"/>
  <c r="AJ223" i="97" s="1"/>
  <c r="J223" i="97"/>
  <c r="AI223" i="97" s="1"/>
  <c r="I223" i="97"/>
  <c r="AH223" i="97" s="1"/>
  <c r="H223" i="97"/>
  <c r="AG223" i="97" s="1"/>
  <c r="G223" i="97"/>
  <c r="AF223" i="97" s="1"/>
  <c r="F223" i="97"/>
  <c r="AE223" i="97" s="1"/>
  <c r="E223" i="97"/>
  <c r="AD223" i="97" s="1"/>
  <c r="D223" i="97"/>
  <c r="AC223" i="97" s="1"/>
  <c r="C223" i="97"/>
  <c r="AB223" i="97" s="1"/>
  <c r="B223" i="97"/>
  <c r="AA223" i="97" s="1"/>
  <c r="Y222" i="97"/>
  <c r="AX222" i="97" s="1"/>
  <c r="X222" i="97"/>
  <c r="AW222" i="97" s="1"/>
  <c r="W222" i="97"/>
  <c r="AV222" i="97" s="1"/>
  <c r="V222" i="97"/>
  <c r="AU222" i="97" s="1"/>
  <c r="U222" i="97"/>
  <c r="AT222" i="97" s="1"/>
  <c r="T222" i="97"/>
  <c r="AS222" i="97" s="1"/>
  <c r="S222" i="97"/>
  <c r="AR222" i="97" s="1"/>
  <c r="R222" i="97"/>
  <c r="AQ222" i="97" s="1"/>
  <c r="Q222" i="97"/>
  <c r="AP222" i="97" s="1"/>
  <c r="P222" i="97"/>
  <c r="AO222" i="97" s="1"/>
  <c r="O222" i="97"/>
  <c r="AN222" i="97" s="1"/>
  <c r="N222" i="97"/>
  <c r="AM222" i="97" s="1"/>
  <c r="M222" i="97"/>
  <c r="AL222" i="97" s="1"/>
  <c r="L222" i="97"/>
  <c r="AK222" i="97" s="1"/>
  <c r="K222" i="97"/>
  <c r="AJ222" i="97" s="1"/>
  <c r="J222" i="97"/>
  <c r="AI222" i="97" s="1"/>
  <c r="I222" i="97"/>
  <c r="AH222" i="97" s="1"/>
  <c r="H222" i="97"/>
  <c r="AG222" i="97" s="1"/>
  <c r="G222" i="97"/>
  <c r="AF222" i="97" s="1"/>
  <c r="F222" i="97"/>
  <c r="AE222" i="97" s="1"/>
  <c r="E222" i="97"/>
  <c r="AD222" i="97" s="1"/>
  <c r="D222" i="97"/>
  <c r="AC222" i="97" s="1"/>
  <c r="C222" i="97"/>
  <c r="AB222" i="97" s="1"/>
  <c r="B222" i="97"/>
  <c r="AA222" i="97" s="1"/>
  <c r="Y221" i="97"/>
  <c r="AX221" i="97" s="1"/>
  <c r="X221" i="97"/>
  <c r="AW221" i="97" s="1"/>
  <c r="W221" i="97"/>
  <c r="AV221" i="97" s="1"/>
  <c r="V221" i="97"/>
  <c r="AU221" i="97" s="1"/>
  <c r="U221" i="97"/>
  <c r="AT221" i="97" s="1"/>
  <c r="T221" i="97"/>
  <c r="AS221" i="97" s="1"/>
  <c r="S221" i="97"/>
  <c r="AR221" i="97" s="1"/>
  <c r="R221" i="97"/>
  <c r="AQ221" i="97" s="1"/>
  <c r="Q221" i="97"/>
  <c r="AP221" i="97" s="1"/>
  <c r="P221" i="97"/>
  <c r="AO221" i="97" s="1"/>
  <c r="O221" i="97"/>
  <c r="AN221" i="97" s="1"/>
  <c r="N221" i="97"/>
  <c r="AM221" i="97" s="1"/>
  <c r="M221" i="97"/>
  <c r="AL221" i="97" s="1"/>
  <c r="L221" i="97"/>
  <c r="AK221" i="97" s="1"/>
  <c r="K221" i="97"/>
  <c r="AJ221" i="97" s="1"/>
  <c r="J221" i="97"/>
  <c r="AI221" i="97" s="1"/>
  <c r="I221" i="97"/>
  <c r="AH221" i="97" s="1"/>
  <c r="H221" i="97"/>
  <c r="AG221" i="97" s="1"/>
  <c r="G221" i="97"/>
  <c r="AF221" i="97" s="1"/>
  <c r="F221" i="97"/>
  <c r="AE221" i="97" s="1"/>
  <c r="E221" i="97"/>
  <c r="AD221" i="97" s="1"/>
  <c r="D221" i="97"/>
  <c r="AC221" i="97" s="1"/>
  <c r="C221" i="97"/>
  <c r="AB221" i="97" s="1"/>
  <c r="B221" i="97"/>
  <c r="AA221" i="97" s="1"/>
  <c r="Y220" i="97"/>
  <c r="AX220" i="97" s="1"/>
  <c r="X220" i="97"/>
  <c r="AW220" i="97" s="1"/>
  <c r="W220" i="97"/>
  <c r="AV220" i="97" s="1"/>
  <c r="V220" i="97"/>
  <c r="AU220" i="97" s="1"/>
  <c r="U220" i="97"/>
  <c r="AT220" i="97" s="1"/>
  <c r="T220" i="97"/>
  <c r="AS220" i="97" s="1"/>
  <c r="S220" i="97"/>
  <c r="AR220" i="97" s="1"/>
  <c r="R220" i="97"/>
  <c r="AQ220" i="97" s="1"/>
  <c r="Q220" i="97"/>
  <c r="AP220" i="97" s="1"/>
  <c r="P220" i="97"/>
  <c r="AO220" i="97" s="1"/>
  <c r="O220" i="97"/>
  <c r="AN220" i="97" s="1"/>
  <c r="N220" i="97"/>
  <c r="AM220" i="97" s="1"/>
  <c r="M220" i="97"/>
  <c r="AL220" i="97" s="1"/>
  <c r="L220" i="97"/>
  <c r="AK220" i="97" s="1"/>
  <c r="K220" i="97"/>
  <c r="AJ220" i="97" s="1"/>
  <c r="J220" i="97"/>
  <c r="AI220" i="97" s="1"/>
  <c r="I220" i="97"/>
  <c r="AH220" i="97" s="1"/>
  <c r="H220" i="97"/>
  <c r="AG220" i="97" s="1"/>
  <c r="G220" i="97"/>
  <c r="AF220" i="97" s="1"/>
  <c r="F220" i="97"/>
  <c r="AE220" i="97" s="1"/>
  <c r="E220" i="97"/>
  <c r="AD220" i="97" s="1"/>
  <c r="D220" i="97"/>
  <c r="AC220" i="97" s="1"/>
  <c r="C220" i="97"/>
  <c r="AB220" i="97" s="1"/>
  <c r="B220" i="97"/>
  <c r="AA220" i="97" s="1"/>
  <c r="Y219" i="97"/>
  <c r="AX219" i="97" s="1"/>
  <c r="X219" i="97"/>
  <c r="AW219" i="97" s="1"/>
  <c r="W219" i="97"/>
  <c r="AV219" i="97" s="1"/>
  <c r="V219" i="97"/>
  <c r="AU219" i="97" s="1"/>
  <c r="U219" i="97"/>
  <c r="AT219" i="97" s="1"/>
  <c r="T219" i="97"/>
  <c r="AS219" i="97" s="1"/>
  <c r="S219" i="97"/>
  <c r="AR219" i="97" s="1"/>
  <c r="R219" i="97"/>
  <c r="AQ219" i="97" s="1"/>
  <c r="Q219" i="97"/>
  <c r="AP219" i="97" s="1"/>
  <c r="P219" i="97"/>
  <c r="AO219" i="97" s="1"/>
  <c r="O219" i="97"/>
  <c r="AN219" i="97" s="1"/>
  <c r="N219" i="97"/>
  <c r="AM219" i="97" s="1"/>
  <c r="M219" i="97"/>
  <c r="AL219" i="97" s="1"/>
  <c r="L219" i="97"/>
  <c r="AK219" i="97" s="1"/>
  <c r="K219" i="97"/>
  <c r="AJ219" i="97" s="1"/>
  <c r="J219" i="97"/>
  <c r="AI219" i="97" s="1"/>
  <c r="I219" i="97"/>
  <c r="AH219" i="97" s="1"/>
  <c r="H219" i="97"/>
  <c r="AG219" i="97" s="1"/>
  <c r="G219" i="97"/>
  <c r="AF219" i="97" s="1"/>
  <c r="F219" i="97"/>
  <c r="AE219" i="97" s="1"/>
  <c r="E219" i="97"/>
  <c r="AD219" i="97" s="1"/>
  <c r="D219" i="97"/>
  <c r="AC219" i="97" s="1"/>
  <c r="C219" i="97"/>
  <c r="AB219" i="97" s="1"/>
  <c r="B219" i="97"/>
  <c r="AA219" i="97" s="1"/>
  <c r="Y218" i="97"/>
  <c r="AX218" i="97" s="1"/>
  <c r="X218" i="97"/>
  <c r="AW218" i="97" s="1"/>
  <c r="W218" i="97"/>
  <c r="AV218" i="97" s="1"/>
  <c r="V218" i="97"/>
  <c r="AU218" i="97" s="1"/>
  <c r="U218" i="97"/>
  <c r="AT218" i="97" s="1"/>
  <c r="T218" i="97"/>
  <c r="AS218" i="97" s="1"/>
  <c r="S218" i="97"/>
  <c r="AR218" i="97" s="1"/>
  <c r="R218" i="97"/>
  <c r="AQ218" i="97" s="1"/>
  <c r="Q218" i="97"/>
  <c r="AP218" i="97" s="1"/>
  <c r="P218" i="97"/>
  <c r="AO218" i="97" s="1"/>
  <c r="O218" i="97"/>
  <c r="AN218" i="97" s="1"/>
  <c r="N218" i="97"/>
  <c r="AM218" i="97" s="1"/>
  <c r="M218" i="97"/>
  <c r="AL218" i="97" s="1"/>
  <c r="L218" i="97"/>
  <c r="AK218" i="97" s="1"/>
  <c r="K218" i="97"/>
  <c r="AJ218" i="97" s="1"/>
  <c r="J218" i="97"/>
  <c r="AI218" i="97" s="1"/>
  <c r="I218" i="97"/>
  <c r="AH218" i="97" s="1"/>
  <c r="H218" i="97"/>
  <c r="AG218" i="97" s="1"/>
  <c r="G218" i="97"/>
  <c r="AF218" i="97" s="1"/>
  <c r="F218" i="97"/>
  <c r="AE218" i="97" s="1"/>
  <c r="E218" i="97"/>
  <c r="AD218" i="97" s="1"/>
  <c r="D218" i="97"/>
  <c r="AC218" i="97" s="1"/>
  <c r="C218" i="97"/>
  <c r="AB218" i="97" s="1"/>
  <c r="B218" i="97"/>
  <c r="AA218" i="97" s="1"/>
  <c r="Y217" i="97"/>
  <c r="AX217" i="97" s="1"/>
  <c r="X217" i="97"/>
  <c r="AW217" i="97" s="1"/>
  <c r="W217" i="97"/>
  <c r="AV217" i="97" s="1"/>
  <c r="V217" i="97"/>
  <c r="AU217" i="97" s="1"/>
  <c r="U217" i="97"/>
  <c r="AT217" i="97" s="1"/>
  <c r="T217" i="97"/>
  <c r="AS217" i="97" s="1"/>
  <c r="S217" i="97"/>
  <c r="AR217" i="97" s="1"/>
  <c r="R217" i="97"/>
  <c r="AQ217" i="97" s="1"/>
  <c r="Q217" i="97"/>
  <c r="AP217" i="97" s="1"/>
  <c r="P217" i="97"/>
  <c r="AO217" i="97" s="1"/>
  <c r="O217" i="97"/>
  <c r="AN217" i="97" s="1"/>
  <c r="N217" i="97"/>
  <c r="AM217" i="97" s="1"/>
  <c r="M217" i="97"/>
  <c r="AL217" i="97" s="1"/>
  <c r="L217" i="97"/>
  <c r="AK217" i="97" s="1"/>
  <c r="K217" i="97"/>
  <c r="AJ217" i="97" s="1"/>
  <c r="J217" i="97"/>
  <c r="AI217" i="97" s="1"/>
  <c r="I217" i="97"/>
  <c r="AH217" i="97" s="1"/>
  <c r="H217" i="97"/>
  <c r="AG217" i="97" s="1"/>
  <c r="G217" i="97"/>
  <c r="AF217" i="97" s="1"/>
  <c r="F217" i="97"/>
  <c r="AE217" i="97" s="1"/>
  <c r="E217" i="97"/>
  <c r="AD217" i="97" s="1"/>
  <c r="D217" i="97"/>
  <c r="AC217" i="97" s="1"/>
  <c r="C217" i="97"/>
  <c r="AB217" i="97" s="1"/>
  <c r="B217" i="97"/>
  <c r="AA217" i="97" s="1"/>
  <c r="Y216" i="97"/>
  <c r="AX216" i="97" s="1"/>
  <c r="X216" i="97"/>
  <c r="AW216" i="97" s="1"/>
  <c r="W216" i="97"/>
  <c r="AV216" i="97" s="1"/>
  <c r="V216" i="97"/>
  <c r="AU216" i="97" s="1"/>
  <c r="U216" i="97"/>
  <c r="AT216" i="97" s="1"/>
  <c r="T216" i="97"/>
  <c r="AS216" i="97" s="1"/>
  <c r="S216" i="97"/>
  <c r="AR216" i="97" s="1"/>
  <c r="R216" i="97"/>
  <c r="AQ216" i="97" s="1"/>
  <c r="Q216" i="97"/>
  <c r="AP216" i="97" s="1"/>
  <c r="P216" i="97"/>
  <c r="AO216" i="97" s="1"/>
  <c r="O216" i="97"/>
  <c r="AN216" i="97" s="1"/>
  <c r="N216" i="97"/>
  <c r="AM216" i="97" s="1"/>
  <c r="M216" i="97"/>
  <c r="AL216" i="97" s="1"/>
  <c r="L216" i="97"/>
  <c r="AK216" i="97" s="1"/>
  <c r="K216" i="97"/>
  <c r="AJ216" i="97" s="1"/>
  <c r="J216" i="97"/>
  <c r="AI216" i="97" s="1"/>
  <c r="I216" i="97"/>
  <c r="AH216" i="97" s="1"/>
  <c r="H216" i="97"/>
  <c r="AG216" i="97" s="1"/>
  <c r="G216" i="97"/>
  <c r="AF216" i="97" s="1"/>
  <c r="F216" i="97"/>
  <c r="AE216" i="97" s="1"/>
  <c r="E216" i="97"/>
  <c r="AD216" i="97" s="1"/>
  <c r="D216" i="97"/>
  <c r="AC216" i="97" s="1"/>
  <c r="C216" i="97"/>
  <c r="AB216" i="97" s="1"/>
  <c r="B216" i="97"/>
  <c r="AA216" i="97" s="1"/>
  <c r="Y215" i="97"/>
  <c r="AX215" i="97" s="1"/>
  <c r="X215" i="97"/>
  <c r="AW215" i="97" s="1"/>
  <c r="W215" i="97"/>
  <c r="AV215" i="97" s="1"/>
  <c r="V215" i="97"/>
  <c r="AU215" i="97" s="1"/>
  <c r="U215" i="97"/>
  <c r="AT215" i="97" s="1"/>
  <c r="T215" i="97"/>
  <c r="AS215" i="97" s="1"/>
  <c r="S215" i="97"/>
  <c r="AR215" i="97" s="1"/>
  <c r="R215" i="97"/>
  <c r="AQ215" i="97" s="1"/>
  <c r="Q215" i="97"/>
  <c r="AP215" i="97" s="1"/>
  <c r="P215" i="97"/>
  <c r="AO215" i="97" s="1"/>
  <c r="O215" i="97"/>
  <c r="AN215" i="97" s="1"/>
  <c r="N215" i="97"/>
  <c r="AM215" i="97" s="1"/>
  <c r="M215" i="97"/>
  <c r="AL215" i="97" s="1"/>
  <c r="L215" i="97"/>
  <c r="AK215" i="97" s="1"/>
  <c r="K215" i="97"/>
  <c r="AJ215" i="97" s="1"/>
  <c r="J215" i="97"/>
  <c r="AI215" i="97" s="1"/>
  <c r="I215" i="97"/>
  <c r="AH215" i="97" s="1"/>
  <c r="H215" i="97"/>
  <c r="AG215" i="97" s="1"/>
  <c r="G215" i="97"/>
  <c r="AF215" i="97" s="1"/>
  <c r="F215" i="97"/>
  <c r="AE215" i="97" s="1"/>
  <c r="E215" i="97"/>
  <c r="AD215" i="97" s="1"/>
  <c r="D215" i="97"/>
  <c r="AC215" i="97" s="1"/>
  <c r="C215" i="97"/>
  <c r="AB215" i="97" s="1"/>
  <c r="B215" i="97"/>
  <c r="AA215" i="97" s="1"/>
  <c r="Y214" i="97"/>
  <c r="AX214" i="97" s="1"/>
  <c r="X214" i="97"/>
  <c r="AW214" i="97" s="1"/>
  <c r="W214" i="97"/>
  <c r="AV214" i="97" s="1"/>
  <c r="V214" i="97"/>
  <c r="AU214" i="97" s="1"/>
  <c r="U214" i="97"/>
  <c r="AT214" i="97" s="1"/>
  <c r="T214" i="97"/>
  <c r="AS214" i="97" s="1"/>
  <c r="S214" i="97"/>
  <c r="AR214" i="97" s="1"/>
  <c r="R214" i="97"/>
  <c r="AQ214" i="97" s="1"/>
  <c r="Q214" i="97"/>
  <c r="AP214" i="97" s="1"/>
  <c r="P214" i="97"/>
  <c r="AO214" i="97" s="1"/>
  <c r="O214" i="97"/>
  <c r="AN214" i="97" s="1"/>
  <c r="N214" i="97"/>
  <c r="AM214" i="97" s="1"/>
  <c r="M214" i="97"/>
  <c r="AL214" i="97" s="1"/>
  <c r="L214" i="97"/>
  <c r="AK214" i="97" s="1"/>
  <c r="K214" i="97"/>
  <c r="AJ214" i="97" s="1"/>
  <c r="J214" i="97"/>
  <c r="AI214" i="97" s="1"/>
  <c r="I214" i="97"/>
  <c r="AH214" i="97" s="1"/>
  <c r="H214" i="97"/>
  <c r="AG214" i="97" s="1"/>
  <c r="G214" i="97"/>
  <c r="AF214" i="97" s="1"/>
  <c r="F214" i="97"/>
  <c r="AE214" i="97" s="1"/>
  <c r="E214" i="97"/>
  <c r="AD214" i="97" s="1"/>
  <c r="D214" i="97"/>
  <c r="AC214" i="97" s="1"/>
  <c r="C214" i="97"/>
  <c r="AB214" i="97" s="1"/>
  <c r="B214" i="97"/>
  <c r="AA214" i="97" s="1"/>
  <c r="Y213" i="97"/>
  <c r="AX213" i="97" s="1"/>
  <c r="X213" i="97"/>
  <c r="AW213" i="97" s="1"/>
  <c r="W213" i="97"/>
  <c r="AV213" i="97" s="1"/>
  <c r="V213" i="97"/>
  <c r="AU213" i="97" s="1"/>
  <c r="U213" i="97"/>
  <c r="AT213" i="97" s="1"/>
  <c r="T213" i="97"/>
  <c r="AS213" i="97" s="1"/>
  <c r="S213" i="97"/>
  <c r="AR213" i="97" s="1"/>
  <c r="R213" i="97"/>
  <c r="AQ213" i="97" s="1"/>
  <c r="Q213" i="97"/>
  <c r="AP213" i="97" s="1"/>
  <c r="P213" i="97"/>
  <c r="AO213" i="97" s="1"/>
  <c r="O213" i="97"/>
  <c r="AN213" i="97" s="1"/>
  <c r="N213" i="97"/>
  <c r="AM213" i="97" s="1"/>
  <c r="M213" i="97"/>
  <c r="AL213" i="97" s="1"/>
  <c r="L213" i="97"/>
  <c r="AK213" i="97" s="1"/>
  <c r="K213" i="97"/>
  <c r="AJ213" i="97" s="1"/>
  <c r="J213" i="97"/>
  <c r="AI213" i="97" s="1"/>
  <c r="I213" i="97"/>
  <c r="AH213" i="97" s="1"/>
  <c r="H213" i="97"/>
  <c r="AG213" i="97" s="1"/>
  <c r="G213" i="97"/>
  <c r="AF213" i="97" s="1"/>
  <c r="F213" i="97"/>
  <c r="AE213" i="97" s="1"/>
  <c r="E213" i="97"/>
  <c r="AD213" i="97" s="1"/>
  <c r="D213" i="97"/>
  <c r="AC213" i="97" s="1"/>
  <c r="C213" i="97"/>
  <c r="AB213" i="97" s="1"/>
  <c r="B213" i="97"/>
  <c r="AA213" i="97" s="1"/>
  <c r="Y212" i="97"/>
  <c r="AX212" i="97" s="1"/>
  <c r="X212" i="97"/>
  <c r="AW212" i="97" s="1"/>
  <c r="W212" i="97"/>
  <c r="AV212" i="97" s="1"/>
  <c r="V212" i="97"/>
  <c r="AU212" i="97" s="1"/>
  <c r="U212" i="97"/>
  <c r="AT212" i="97" s="1"/>
  <c r="T212" i="97"/>
  <c r="AS212" i="97" s="1"/>
  <c r="S212" i="97"/>
  <c r="AR212" i="97" s="1"/>
  <c r="R212" i="97"/>
  <c r="AQ212" i="97" s="1"/>
  <c r="Q212" i="97"/>
  <c r="AP212" i="97" s="1"/>
  <c r="P212" i="97"/>
  <c r="AO212" i="97" s="1"/>
  <c r="O212" i="97"/>
  <c r="AN212" i="97" s="1"/>
  <c r="N212" i="97"/>
  <c r="AM212" i="97" s="1"/>
  <c r="M212" i="97"/>
  <c r="AL212" i="97" s="1"/>
  <c r="L212" i="97"/>
  <c r="AK212" i="97" s="1"/>
  <c r="K212" i="97"/>
  <c r="AJ212" i="97" s="1"/>
  <c r="J212" i="97"/>
  <c r="AI212" i="97" s="1"/>
  <c r="I212" i="97"/>
  <c r="AH212" i="97" s="1"/>
  <c r="H212" i="97"/>
  <c r="AG212" i="97" s="1"/>
  <c r="G212" i="97"/>
  <c r="AF212" i="97" s="1"/>
  <c r="F212" i="97"/>
  <c r="AE212" i="97" s="1"/>
  <c r="E212" i="97"/>
  <c r="AD212" i="97" s="1"/>
  <c r="D212" i="97"/>
  <c r="AC212" i="97" s="1"/>
  <c r="C212" i="97"/>
  <c r="AB212" i="97" s="1"/>
  <c r="B212" i="97"/>
  <c r="AA212" i="97" s="1"/>
  <c r="Y211" i="97"/>
  <c r="AX211" i="97" s="1"/>
  <c r="X211" i="97"/>
  <c r="AW211" i="97" s="1"/>
  <c r="W211" i="97"/>
  <c r="AV211" i="97" s="1"/>
  <c r="V211" i="97"/>
  <c r="AU211" i="97" s="1"/>
  <c r="U211" i="97"/>
  <c r="AT211" i="97" s="1"/>
  <c r="T211" i="97"/>
  <c r="AS211" i="97" s="1"/>
  <c r="S211" i="97"/>
  <c r="AR211" i="97" s="1"/>
  <c r="R211" i="97"/>
  <c r="AQ211" i="97" s="1"/>
  <c r="Q211" i="97"/>
  <c r="AP211" i="97" s="1"/>
  <c r="P211" i="97"/>
  <c r="AO211" i="97" s="1"/>
  <c r="O211" i="97"/>
  <c r="AN211" i="97" s="1"/>
  <c r="N211" i="97"/>
  <c r="AM211" i="97" s="1"/>
  <c r="M211" i="97"/>
  <c r="AL211" i="97" s="1"/>
  <c r="L211" i="97"/>
  <c r="AK211" i="97" s="1"/>
  <c r="K211" i="97"/>
  <c r="AJ211" i="97" s="1"/>
  <c r="J211" i="97"/>
  <c r="AI211" i="97" s="1"/>
  <c r="I211" i="97"/>
  <c r="AH211" i="97" s="1"/>
  <c r="H211" i="97"/>
  <c r="AG211" i="97" s="1"/>
  <c r="G211" i="97"/>
  <c r="AF211" i="97" s="1"/>
  <c r="F211" i="97"/>
  <c r="AE211" i="97" s="1"/>
  <c r="E211" i="97"/>
  <c r="AD211" i="97" s="1"/>
  <c r="D211" i="97"/>
  <c r="AC211" i="97" s="1"/>
  <c r="C211" i="97"/>
  <c r="AB211" i="97" s="1"/>
  <c r="B211" i="97"/>
  <c r="AA211" i="97" s="1"/>
  <c r="Y210" i="97"/>
  <c r="AX210" i="97" s="1"/>
  <c r="X210" i="97"/>
  <c r="AW210" i="97" s="1"/>
  <c r="W210" i="97"/>
  <c r="AV210" i="97" s="1"/>
  <c r="V210" i="97"/>
  <c r="AU210" i="97" s="1"/>
  <c r="U210" i="97"/>
  <c r="AT210" i="97" s="1"/>
  <c r="T210" i="97"/>
  <c r="AS210" i="97" s="1"/>
  <c r="S210" i="97"/>
  <c r="AR210" i="97" s="1"/>
  <c r="R210" i="97"/>
  <c r="AQ210" i="97" s="1"/>
  <c r="Q210" i="97"/>
  <c r="AP210" i="97" s="1"/>
  <c r="P210" i="97"/>
  <c r="AO210" i="97" s="1"/>
  <c r="O210" i="97"/>
  <c r="AN210" i="97" s="1"/>
  <c r="N210" i="97"/>
  <c r="AM210" i="97" s="1"/>
  <c r="M210" i="97"/>
  <c r="AL210" i="97" s="1"/>
  <c r="L210" i="97"/>
  <c r="AK210" i="97" s="1"/>
  <c r="K210" i="97"/>
  <c r="AJ210" i="97" s="1"/>
  <c r="J210" i="97"/>
  <c r="AI210" i="97" s="1"/>
  <c r="I210" i="97"/>
  <c r="AH210" i="97" s="1"/>
  <c r="H210" i="97"/>
  <c r="AG210" i="97" s="1"/>
  <c r="G210" i="97"/>
  <c r="AF210" i="97" s="1"/>
  <c r="F210" i="97"/>
  <c r="AE210" i="97" s="1"/>
  <c r="E210" i="97"/>
  <c r="AD210" i="97" s="1"/>
  <c r="D210" i="97"/>
  <c r="AC210" i="97" s="1"/>
  <c r="C210" i="97"/>
  <c r="AB210" i="97" s="1"/>
  <c r="B210" i="97"/>
  <c r="AA210" i="97" s="1"/>
  <c r="Y209" i="97"/>
  <c r="AX209" i="97" s="1"/>
  <c r="X209" i="97"/>
  <c r="AW209" i="97" s="1"/>
  <c r="W209" i="97"/>
  <c r="AV209" i="97" s="1"/>
  <c r="V209" i="97"/>
  <c r="AU209" i="97" s="1"/>
  <c r="U209" i="97"/>
  <c r="AT209" i="97" s="1"/>
  <c r="T209" i="97"/>
  <c r="AS209" i="97" s="1"/>
  <c r="S209" i="97"/>
  <c r="AR209" i="97" s="1"/>
  <c r="R209" i="97"/>
  <c r="AQ209" i="97" s="1"/>
  <c r="Q209" i="97"/>
  <c r="AP209" i="97" s="1"/>
  <c r="P209" i="97"/>
  <c r="AO209" i="97" s="1"/>
  <c r="O209" i="97"/>
  <c r="AN209" i="97" s="1"/>
  <c r="N209" i="97"/>
  <c r="AM209" i="97" s="1"/>
  <c r="M209" i="97"/>
  <c r="AL209" i="97" s="1"/>
  <c r="L209" i="97"/>
  <c r="AK209" i="97" s="1"/>
  <c r="K209" i="97"/>
  <c r="AJ209" i="97" s="1"/>
  <c r="J209" i="97"/>
  <c r="AI209" i="97" s="1"/>
  <c r="I209" i="97"/>
  <c r="AH209" i="97" s="1"/>
  <c r="H209" i="97"/>
  <c r="AG209" i="97" s="1"/>
  <c r="G209" i="97"/>
  <c r="AF209" i="97" s="1"/>
  <c r="F209" i="97"/>
  <c r="AE209" i="97" s="1"/>
  <c r="E209" i="97"/>
  <c r="AD209" i="97" s="1"/>
  <c r="D209" i="97"/>
  <c r="AC209" i="97" s="1"/>
  <c r="C209" i="97"/>
  <c r="AB209" i="97" s="1"/>
  <c r="B209" i="97"/>
  <c r="AA209" i="97" s="1"/>
  <c r="Y208" i="97"/>
  <c r="AX208" i="97" s="1"/>
  <c r="X208" i="97"/>
  <c r="AW208" i="97" s="1"/>
  <c r="W208" i="97"/>
  <c r="AV208" i="97" s="1"/>
  <c r="V208" i="97"/>
  <c r="AU208" i="97" s="1"/>
  <c r="U208" i="97"/>
  <c r="AT208" i="97" s="1"/>
  <c r="T208" i="97"/>
  <c r="AS208" i="97" s="1"/>
  <c r="S208" i="97"/>
  <c r="AR208" i="97" s="1"/>
  <c r="R208" i="97"/>
  <c r="AQ208" i="97" s="1"/>
  <c r="Q208" i="97"/>
  <c r="AP208" i="97" s="1"/>
  <c r="P208" i="97"/>
  <c r="AO208" i="97" s="1"/>
  <c r="O208" i="97"/>
  <c r="AN208" i="97" s="1"/>
  <c r="N208" i="97"/>
  <c r="AM208" i="97" s="1"/>
  <c r="M208" i="97"/>
  <c r="AL208" i="97" s="1"/>
  <c r="L208" i="97"/>
  <c r="AK208" i="97" s="1"/>
  <c r="K208" i="97"/>
  <c r="AJ208" i="97" s="1"/>
  <c r="J208" i="97"/>
  <c r="AI208" i="97" s="1"/>
  <c r="I208" i="97"/>
  <c r="AH208" i="97" s="1"/>
  <c r="H208" i="97"/>
  <c r="AG208" i="97" s="1"/>
  <c r="G208" i="97"/>
  <c r="AF208" i="97" s="1"/>
  <c r="F208" i="97"/>
  <c r="AE208" i="97" s="1"/>
  <c r="E208" i="97"/>
  <c r="AD208" i="97" s="1"/>
  <c r="D208" i="97"/>
  <c r="AC208" i="97" s="1"/>
  <c r="C208" i="97"/>
  <c r="AB208" i="97" s="1"/>
  <c r="B208" i="97"/>
  <c r="AA208" i="97" s="1"/>
  <c r="Y207" i="97"/>
  <c r="AX207" i="97" s="1"/>
  <c r="X207" i="97"/>
  <c r="AW207" i="97" s="1"/>
  <c r="W207" i="97"/>
  <c r="AV207" i="97" s="1"/>
  <c r="V207" i="97"/>
  <c r="AU207" i="97" s="1"/>
  <c r="U207" i="97"/>
  <c r="AT207" i="97" s="1"/>
  <c r="T207" i="97"/>
  <c r="AS207" i="97" s="1"/>
  <c r="S207" i="97"/>
  <c r="AR207" i="97" s="1"/>
  <c r="R207" i="97"/>
  <c r="AQ207" i="97" s="1"/>
  <c r="Q207" i="97"/>
  <c r="AP207" i="97" s="1"/>
  <c r="P207" i="97"/>
  <c r="AO207" i="97" s="1"/>
  <c r="O207" i="97"/>
  <c r="AN207" i="97" s="1"/>
  <c r="N207" i="97"/>
  <c r="AM207" i="97" s="1"/>
  <c r="M207" i="97"/>
  <c r="AL207" i="97" s="1"/>
  <c r="L207" i="97"/>
  <c r="AK207" i="97" s="1"/>
  <c r="K207" i="97"/>
  <c r="AJ207" i="97" s="1"/>
  <c r="J207" i="97"/>
  <c r="AI207" i="97" s="1"/>
  <c r="I207" i="97"/>
  <c r="AH207" i="97" s="1"/>
  <c r="H207" i="97"/>
  <c r="AG207" i="97" s="1"/>
  <c r="G207" i="97"/>
  <c r="AF207" i="97" s="1"/>
  <c r="F207" i="97"/>
  <c r="AE207" i="97" s="1"/>
  <c r="E207" i="97"/>
  <c r="AD207" i="97" s="1"/>
  <c r="D207" i="97"/>
  <c r="AC207" i="97" s="1"/>
  <c r="C207" i="97"/>
  <c r="AB207" i="97" s="1"/>
  <c r="B207" i="97"/>
  <c r="AA207" i="97" s="1"/>
  <c r="Y206" i="97"/>
  <c r="AX206" i="97" s="1"/>
  <c r="X206" i="97"/>
  <c r="AW206" i="97" s="1"/>
  <c r="W206" i="97"/>
  <c r="AV206" i="97" s="1"/>
  <c r="V206" i="97"/>
  <c r="AU206" i="97" s="1"/>
  <c r="U206" i="97"/>
  <c r="AT206" i="97" s="1"/>
  <c r="T206" i="97"/>
  <c r="AS206" i="97" s="1"/>
  <c r="S206" i="97"/>
  <c r="AR206" i="97" s="1"/>
  <c r="R206" i="97"/>
  <c r="AQ206" i="97" s="1"/>
  <c r="Q206" i="97"/>
  <c r="AP206" i="97" s="1"/>
  <c r="P206" i="97"/>
  <c r="AO206" i="97" s="1"/>
  <c r="O206" i="97"/>
  <c r="AN206" i="97" s="1"/>
  <c r="N206" i="97"/>
  <c r="AM206" i="97" s="1"/>
  <c r="M206" i="97"/>
  <c r="AL206" i="97" s="1"/>
  <c r="L206" i="97"/>
  <c r="AK206" i="97" s="1"/>
  <c r="K206" i="97"/>
  <c r="AJ206" i="97" s="1"/>
  <c r="J206" i="97"/>
  <c r="AI206" i="97" s="1"/>
  <c r="I206" i="97"/>
  <c r="AH206" i="97" s="1"/>
  <c r="H206" i="97"/>
  <c r="AG206" i="97" s="1"/>
  <c r="G206" i="97"/>
  <c r="AF206" i="97" s="1"/>
  <c r="F206" i="97"/>
  <c r="AE206" i="97" s="1"/>
  <c r="E206" i="97"/>
  <c r="AD206" i="97" s="1"/>
  <c r="D206" i="97"/>
  <c r="AC206" i="97" s="1"/>
  <c r="C206" i="97"/>
  <c r="AB206" i="97" s="1"/>
  <c r="B206" i="97"/>
  <c r="AA206" i="97" s="1"/>
  <c r="Y205" i="97"/>
  <c r="AX205" i="97" s="1"/>
  <c r="X205" i="97"/>
  <c r="AW205" i="97" s="1"/>
  <c r="W205" i="97"/>
  <c r="AV205" i="97" s="1"/>
  <c r="V205" i="97"/>
  <c r="AU205" i="97" s="1"/>
  <c r="U205" i="97"/>
  <c r="AT205" i="97" s="1"/>
  <c r="T205" i="97"/>
  <c r="AS205" i="97" s="1"/>
  <c r="S205" i="97"/>
  <c r="AR205" i="97" s="1"/>
  <c r="R205" i="97"/>
  <c r="AQ205" i="97" s="1"/>
  <c r="Q205" i="97"/>
  <c r="AP205" i="97" s="1"/>
  <c r="P205" i="97"/>
  <c r="AO205" i="97" s="1"/>
  <c r="O205" i="97"/>
  <c r="AN205" i="97" s="1"/>
  <c r="N205" i="97"/>
  <c r="AM205" i="97" s="1"/>
  <c r="M205" i="97"/>
  <c r="AL205" i="97" s="1"/>
  <c r="L205" i="97"/>
  <c r="AK205" i="97" s="1"/>
  <c r="K205" i="97"/>
  <c r="AJ205" i="97" s="1"/>
  <c r="J205" i="97"/>
  <c r="AI205" i="97" s="1"/>
  <c r="I205" i="97"/>
  <c r="AH205" i="97" s="1"/>
  <c r="H205" i="97"/>
  <c r="AG205" i="97" s="1"/>
  <c r="G205" i="97"/>
  <c r="AF205" i="97" s="1"/>
  <c r="F205" i="97"/>
  <c r="AE205" i="97" s="1"/>
  <c r="E205" i="97"/>
  <c r="AD205" i="97" s="1"/>
  <c r="D205" i="97"/>
  <c r="AC205" i="97" s="1"/>
  <c r="C205" i="97"/>
  <c r="AB205" i="97" s="1"/>
  <c r="B205" i="97"/>
  <c r="AA205" i="97" s="1"/>
  <c r="Y204" i="97"/>
  <c r="AX204" i="97" s="1"/>
  <c r="X204" i="97"/>
  <c r="AW204" i="97" s="1"/>
  <c r="W204" i="97"/>
  <c r="AV204" i="97" s="1"/>
  <c r="V204" i="97"/>
  <c r="AU204" i="97" s="1"/>
  <c r="U204" i="97"/>
  <c r="AT204" i="97" s="1"/>
  <c r="T204" i="97"/>
  <c r="AS204" i="97" s="1"/>
  <c r="S204" i="97"/>
  <c r="AR204" i="97" s="1"/>
  <c r="R204" i="97"/>
  <c r="AQ204" i="97" s="1"/>
  <c r="Q204" i="97"/>
  <c r="AP204" i="97" s="1"/>
  <c r="P204" i="97"/>
  <c r="AO204" i="97" s="1"/>
  <c r="O204" i="97"/>
  <c r="AN204" i="97" s="1"/>
  <c r="N204" i="97"/>
  <c r="AM204" i="97" s="1"/>
  <c r="M204" i="97"/>
  <c r="AL204" i="97" s="1"/>
  <c r="L204" i="97"/>
  <c r="AK204" i="97" s="1"/>
  <c r="K204" i="97"/>
  <c r="AJ204" i="97" s="1"/>
  <c r="J204" i="97"/>
  <c r="AI204" i="97" s="1"/>
  <c r="I204" i="97"/>
  <c r="AH204" i="97" s="1"/>
  <c r="H204" i="97"/>
  <c r="AG204" i="97" s="1"/>
  <c r="G204" i="97"/>
  <c r="AF204" i="97" s="1"/>
  <c r="F204" i="97"/>
  <c r="AE204" i="97" s="1"/>
  <c r="E204" i="97"/>
  <c r="AD204" i="97" s="1"/>
  <c r="D204" i="97"/>
  <c r="AC204" i="97" s="1"/>
  <c r="C204" i="97"/>
  <c r="AB204" i="97" s="1"/>
  <c r="B204" i="97"/>
  <c r="AA204" i="97" s="1"/>
  <c r="Y203" i="97"/>
  <c r="AX203" i="97" s="1"/>
  <c r="X203" i="97"/>
  <c r="AW203" i="97" s="1"/>
  <c r="W203" i="97"/>
  <c r="AV203" i="97" s="1"/>
  <c r="V203" i="97"/>
  <c r="AU203" i="97" s="1"/>
  <c r="U203" i="97"/>
  <c r="AT203" i="97" s="1"/>
  <c r="T203" i="97"/>
  <c r="AS203" i="97" s="1"/>
  <c r="S203" i="97"/>
  <c r="AR203" i="97" s="1"/>
  <c r="R203" i="97"/>
  <c r="AQ203" i="97" s="1"/>
  <c r="Q203" i="97"/>
  <c r="AP203" i="97" s="1"/>
  <c r="P203" i="97"/>
  <c r="AO203" i="97" s="1"/>
  <c r="O203" i="97"/>
  <c r="AN203" i="97" s="1"/>
  <c r="N203" i="97"/>
  <c r="AM203" i="97" s="1"/>
  <c r="M203" i="97"/>
  <c r="AL203" i="97" s="1"/>
  <c r="L203" i="97"/>
  <c r="AK203" i="97" s="1"/>
  <c r="K203" i="97"/>
  <c r="AJ203" i="97" s="1"/>
  <c r="J203" i="97"/>
  <c r="AI203" i="97" s="1"/>
  <c r="I203" i="97"/>
  <c r="AH203" i="97" s="1"/>
  <c r="H203" i="97"/>
  <c r="AG203" i="97" s="1"/>
  <c r="G203" i="97"/>
  <c r="AF203" i="97" s="1"/>
  <c r="F203" i="97"/>
  <c r="AE203" i="97" s="1"/>
  <c r="E203" i="97"/>
  <c r="AD203" i="97" s="1"/>
  <c r="D203" i="97"/>
  <c r="AC203" i="97" s="1"/>
  <c r="C203" i="97"/>
  <c r="AB203" i="97" s="1"/>
  <c r="B203" i="97"/>
  <c r="AA203" i="97" s="1"/>
  <c r="Y200" i="97"/>
  <c r="AX200" i="97" s="1"/>
  <c r="X200" i="97"/>
  <c r="AW200" i="97" s="1"/>
  <c r="W200" i="97"/>
  <c r="AV200" i="97" s="1"/>
  <c r="V200" i="97"/>
  <c r="AU200" i="97" s="1"/>
  <c r="U200" i="97"/>
  <c r="AT200" i="97" s="1"/>
  <c r="T200" i="97"/>
  <c r="AS200" i="97" s="1"/>
  <c r="S200" i="97"/>
  <c r="AR200" i="97" s="1"/>
  <c r="R200" i="97"/>
  <c r="AQ200" i="97" s="1"/>
  <c r="Q200" i="97"/>
  <c r="AP200" i="97" s="1"/>
  <c r="P200" i="97"/>
  <c r="AO200" i="97" s="1"/>
  <c r="O200" i="97"/>
  <c r="AN200" i="97" s="1"/>
  <c r="N200" i="97"/>
  <c r="AM200" i="97" s="1"/>
  <c r="M200" i="97"/>
  <c r="AL200" i="97" s="1"/>
  <c r="L200" i="97"/>
  <c r="AK200" i="97" s="1"/>
  <c r="K200" i="97"/>
  <c r="AJ200" i="97" s="1"/>
  <c r="J200" i="97"/>
  <c r="AI200" i="97" s="1"/>
  <c r="I200" i="97"/>
  <c r="AH200" i="97" s="1"/>
  <c r="H200" i="97"/>
  <c r="AG200" i="97" s="1"/>
  <c r="G200" i="97"/>
  <c r="AF200" i="97" s="1"/>
  <c r="F200" i="97"/>
  <c r="AE200" i="97" s="1"/>
  <c r="E200" i="97"/>
  <c r="AD200" i="97" s="1"/>
  <c r="D200" i="97"/>
  <c r="AC200" i="97" s="1"/>
  <c r="C200" i="97"/>
  <c r="AB200" i="97" s="1"/>
  <c r="B200" i="97"/>
  <c r="AA200" i="97" s="1"/>
  <c r="Y199" i="97"/>
  <c r="AX199" i="97" s="1"/>
  <c r="X199" i="97"/>
  <c r="AW199" i="97" s="1"/>
  <c r="W199" i="97"/>
  <c r="AV199" i="97" s="1"/>
  <c r="V199" i="97"/>
  <c r="AU199" i="97" s="1"/>
  <c r="U199" i="97"/>
  <c r="AT199" i="97" s="1"/>
  <c r="T199" i="97"/>
  <c r="AS199" i="97" s="1"/>
  <c r="S199" i="97"/>
  <c r="AR199" i="97" s="1"/>
  <c r="R199" i="97"/>
  <c r="AQ199" i="97" s="1"/>
  <c r="Q199" i="97"/>
  <c r="AP199" i="97" s="1"/>
  <c r="P199" i="97"/>
  <c r="AO199" i="97" s="1"/>
  <c r="O199" i="97"/>
  <c r="AN199" i="97" s="1"/>
  <c r="N199" i="97"/>
  <c r="AM199" i="97" s="1"/>
  <c r="M199" i="97"/>
  <c r="AL199" i="97" s="1"/>
  <c r="L199" i="97"/>
  <c r="AK199" i="97" s="1"/>
  <c r="K199" i="97"/>
  <c r="AJ199" i="97" s="1"/>
  <c r="J199" i="97"/>
  <c r="AI199" i="97" s="1"/>
  <c r="I199" i="97"/>
  <c r="AH199" i="97" s="1"/>
  <c r="H199" i="97"/>
  <c r="AG199" i="97" s="1"/>
  <c r="G199" i="97"/>
  <c r="AF199" i="97" s="1"/>
  <c r="F199" i="97"/>
  <c r="AE199" i="97" s="1"/>
  <c r="E199" i="97"/>
  <c r="AD199" i="97" s="1"/>
  <c r="D199" i="97"/>
  <c r="AC199" i="97" s="1"/>
  <c r="C199" i="97"/>
  <c r="AB199" i="97" s="1"/>
  <c r="B199" i="97"/>
  <c r="AA199" i="97" s="1"/>
  <c r="Y198" i="97"/>
  <c r="AX198" i="97" s="1"/>
  <c r="X198" i="97"/>
  <c r="AW198" i="97" s="1"/>
  <c r="W198" i="97"/>
  <c r="AV198" i="97" s="1"/>
  <c r="V198" i="97"/>
  <c r="AU198" i="97" s="1"/>
  <c r="U198" i="97"/>
  <c r="AT198" i="97" s="1"/>
  <c r="T198" i="97"/>
  <c r="AS198" i="97" s="1"/>
  <c r="S198" i="97"/>
  <c r="AR198" i="97" s="1"/>
  <c r="R198" i="97"/>
  <c r="AQ198" i="97" s="1"/>
  <c r="Q198" i="97"/>
  <c r="AP198" i="97" s="1"/>
  <c r="P198" i="97"/>
  <c r="AO198" i="97" s="1"/>
  <c r="O198" i="97"/>
  <c r="AN198" i="97" s="1"/>
  <c r="N198" i="97"/>
  <c r="AM198" i="97" s="1"/>
  <c r="M198" i="97"/>
  <c r="AL198" i="97" s="1"/>
  <c r="L198" i="97"/>
  <c r="AK198" i="97" s="1"/>
  <c r="K198" i="97"/>
  <c r="AJ198" i="97" s="1"/>
  <c r="J198" i="97"/>
  <c r="AI198" i="97" s="1"/>
  <c r="I198" i="97"/>
  <c r="AH198" i="97" s="1"/>
  <c r="H198" i="97"/>
  <c r="AG198" i="97" s="1"/>
  <c r="G198" i="97"/>
  <c r="AF198" i="97" s="1"/>
  <c r="F198" i="97"/>
  <c r="AE198" i="97" s="1"/>
  <c r="E198" i="97"/>
  <c r="AD198" i="97" s="1"/>
  <c r="D198" i="97"/>
  <c r="AC198" i="97" s="1"/>
  <c r="C198" i="97"/>
  <c r="AB198" i="97" s="1"/>
  <c r="B198" i="97"/>
  <c r="AA198" i="97" s="1"/>
  <c r="Y197" i="97"/>
  <c r="AX197" i="97" s="1"/>
  <c r="X197" i="97"/>
  <c r="AW197" i="97" s="1"/>
  <c r="W197" i="97"/>
  <c r="AV197" i="97" s="1"/>
  <c r="V197" i="97"/>
  <c r="AU197" i="97" s="1"/>
  <c r="U197" i="97"/>
  <c r="AT197" i="97" s="1"/>
  <c r="T197" i="97"/>
  <c r="AS197" i="97" s="1"/>
  <c r="S197" i="97"/>
  <c r="AR197" i="97" s="1"/>
  <c r="R197" i="97"/>
  <c r="AQ197" i="97" s="1"/>
  <c r="Q197" i="97"/>
  <c r="AP197" i="97" s="1"/>
  <c r="P197" i="97"/>
  <c r="AO197" i="97" s="1"/>
  <c r="O197" i="97"/>
  <c r="AN197" i="97" s="1"/>
  <c r="N197" i="97"/>
  <c r="AM197" i="97" s="1"/>
  <c r="M197" i="97"/>
  <c r="AL197" i="97" s="1"/>
  <c r="L197" i="97"/>
  <c r="AK197" i="97" s="1"/>
  <c r="K197" i="97"/>
  <c r="AJ197" i="97" s="1"/>
  <c r="J197" i="97"/>
  <c r="I197" i="97"/>
  <c r="AH197" i="97" s="1"/>
  <c r="H197" i="97"/>
  <c r="AG197" i="97" s="1"/>
  <c r="G197" i="97"/>
  <c r="AF197" i="97" s="1"/>
  <c r="F197" i="97"/>
  <c r="AE197" i="97" s="1"/>
  <c r="E197" i="97"/>
  <c r="AD197" i="97" s="1"/>
  <c r="D197" i="97"/>
  <c r="AC197" i="97" s="1"/>
  <c r="C197" i="97"/>
  <c r="AB197" i="97" s="1"/>
  <c r="B197" i="97"/>
  <c r="AA197" i="97" s="1"/>
  <c r="Y196" i="97"/>
  <c r="AX196" i="97" s="1"/>
  <c r="X196" i="97"/>
  <c r="AW196" i="97" s="1"/>
  <c r="W196" i="97"/>
  <c r="AV196" i="97" s="1"/>
  <c r="V196" i="97"/>
  <c r="AU196" i="97" s="1"/>
  <c r="U196" i="97"/>
  <c r="AT196" i="97" s="1"/>
  <c r="T196" i="97"/>
  <c r="AS196" i="97" s="1"/>
  <c r="S196" i="97"/>
  <c r="AR196" i="97" s="1"/>
  <c r="R196" i="97"/>
  <c r="AQ196" i="97" s="1"/>
  <c r="Q196" i="97"/>
  <c r="AP196" i="97" s="1"/>
  <c r="P196" i="97"/>
  <c r="AO196" i="97" s="1"/>
  <c r="O196" i="97"/>
  <c r="AN196" i="97" s="1"/>
  <c r="N196" i="97"/>
  <c r="AM196" i="97" s="1"/>
  <c r="M196" i="97"/>
  <c r="AL196" i="97" s="1"/>
  <c r="L196" i="97"/>
  <c r="AK196" i="97" s="1"/>
  <c r="K196" i="97"/>
  <c r="AJ196" i="97" s="1"/>
  <c r="J196" i="97"/>
  <c r="AI196" i="97" s="1"/>
  <c r="I196" i="97"/>
  <c r="AH196" i="97" s="1"/>
  <c r="H196" i="97"/>
  <c r="AG196" i="97" s="1"/>
  <c r="G196" i="97"/>
  <c r="AF196" i="97" s="1"/>
  <c r="F196" i="97"/>
  <c r="AE196" i="97" s="1"/>
  <c r="E196" i="97"/>
  <c r="AD196" i="97" s="1"/>
  <c r="D196" i="97"/>
  <c r="AC196" i="97" s="1"/>
  <c r="C196" i="97"/>
  <c r="AB196" i="97" s="1"/>
  <c r="B196" i="97"/>
  <c r="AA196" i="97" s="1"/>
  <c r="Y195" i="97"/>
  <c r="AX195" i="97" s="1"/>
  <c r="X195" i="97"/>
  <c r="AW195" i="97" s="1"/>
  <c r="W195" i="97"/>
  <c r="AV195" i="97" s="1"/>
  <c r="V195" i="97"/>
  <c r="AU195" i="97" s="1"/>
  <c r="U195" i="97"/>
  <c r="AT195" i="97" s="1"/>
  <c r="T195" i="97"/>
  <c r="AS195" i="97" s="1"/>
  <c r="S195" i="97"/>
  <c r="AR195" i="97" s="1"/>
  <c r="R195" i="97"/>
  <c r="AQ195" i="97" s="1"/>
  <c r="Q195" i="97"/>
  <c r="AP195" i="97" s="1"/>
  <c r="P195" i="97"/>
  <c r="AO195" i="97" s="1"/>
  <c r="O195" i="97"/>
  <c r="AN195" i="97" s="1"/>
  <c r="N195" i="97"/>
  <c r="AM195" i="97" s="1"/>
  <c r="M195" i="97"/>
  <c r="AL195" i="97" s="1"/>
  <c r="L195" i="97"/>
  <c r="AK195" i="97" s="1"/>
  <c r="K195" i="97"/>
  <c r="AJ195" i="97" s="1"/>
  <c r="J195" i="97"/>
  <c r="AI195" i="97" s="1"/>
  <c r="I195" i="97"/>
  <c r="AH195" i="97" s="1"/>
  <c r="H195" i="97"/>
  <c r="AG195" i="97" s="1"/>
  <c r="G195" i="97"/>
  <c r="AF195" i="97" s="1"/>
  <c r="F195" i="97"/>
  <c r="AE195" i="97" s="1"/>
  <c r="E195" i="97"/>
  <c r="AD195" i="97" s="1"/>
  <c r="D195" i="97"/>
  <c r="AC195" i="97" s="1"/>
  <c r="C195" i="97"/>
  <c r="AB195" i="97" s="1"/>
  <c r="B195" i="97"/>
  <c r="AA195" i="97" s="1"/>
  <c r="Y194" i="97"/>
  <c r="AX194" i="97" s="1"/>
  <c r="X194" i="97"/>
  <c r="AW194" i="97" s="1"/>
  <c r="W194" i="97"/>
  <c r="AV194" i="97" s="1"/>
  <c r="V194" i="97"/>
  <c r="AU194" i="97" s="1"/>
  <c r="U194" i="97"/>
  <c r="AT194" i="97" s="1"/>
  <c r="T194" i="97"/>
  <c r="AS194" i="97" s="1"/>
  <c r="S194" i="97"/>
  <c r="AR194" i="97" s="1"/>
  <c r="R194" i="97"/>
  <c r="AQ194" i="97" s="1"/>
  <c r="Q194" i="97"/>
  <c r="AP194" i="97" s="1"/>
  <c r="P194" i="97"/>
  <c r="AO194" i="97" s="1"/>
  <c r="O194" i="97"/>
  <c r="AN194" i="97" s="1"/>
  <c r="N194" i="97"/>
  <c r="AM194" i="97" s="1"/>
  <c r="M194" i="97"/>
  <c r="AL194" i="97" s="1"/>
  <c r="L194" i="97"/>
  <c r="AK194" i="97" s="1"/>
  <c r="K194" i="97"/>
  <c r="AJ194" i="97" s="1"/>
  <c r="J194" i="97"/>
  <c r="AI194" i="97" s="1"/>
  <c r="I194" i="97"/>
  <c r="AH194" i="97" s="1"/>
  <c r="H194" i="97"/>
  <c r="AG194" i="97" s="1"/>
  <c r="G194" i="97"/>
  <c r="AF194" i="97" s="1"/>
  <c r="F194" i="97"/>
  <c r="AE194" i="97" s="1"/>
  <c r="E194" i="97"/>
  <c r="AD194" i="97" s="1"/>
  <c r="D194" i="97"/>
  <c r="AC194" i="97" s="1"/>
  <c r="C194" i="97"/>
  <c r="B194" i="97"/>
  <c r="AA194" i="97" s="1"/>
  <c r="Y193" i="97"/>
  <c r="AX193" i="97" s="1"/>
  <c r="X193" i="97"/>
  <c r="W193" i="97"/>
  <c r="AV193" i="97" s="1"/>
  <c r="V193" i="97"/>
  <c r="AU193" i="97" s="1"/>
  <c r="U193" i="97"/>
  <c r="AT193" i="97" s="1"/>
  <c r="T193" i="97"/>
  <c r="AS193" i="97" s="1"/>
  <c r="S193" i="97"/>
  <c r="AR193" i="97" s="1"/>
  <c r="R193" i="97"/>
  <c r="AQ193" i="97" s="1"/>
  <c r="Q193" i="97"/>
  <c r="AP193" i="97" s="1"/>
  <c r="P193" i="97"/>
  <c r="AO193" i="97" s="1"/>
  <c r="O193" i="97"/>
  <c r="AN193" i="97" s="1"/>
  <c r="N193" i="97"/>
  <c r="AM193" i="97" s="1"/>
  <c r="M193" i="97"/>
  <c r="L193" i="97"/>
  <c r="AK193" i="97" s="1"/>
  <c r="K193" i="97"/>
  <c r="AJ193" i="97" s="1"/>
  <c r="J193" i="97"/>
  <c r="AI193" i="97" s="1"/>
  <c r="I193" i="97"/>
  <c r="AH193" i="97" s="1"/>
  <c r="H193" i="97"/>
  <c r="AG193" i="97" s="1"/>
  <c r="G193" i="97"/>
  <c r="AF193" i="97" s="1"/>
  <c r="F193" i="97"/>
  <c r="E193" i="97"/>
  <c r="AD193" i="97" s="1"/>
  <c r="D193" i="97"/>
  <c r="AC193" i="97" s="1"/>
  <c r="C193" i="97"/>
  <c r="AB193" i="97" s="1"/>
  <c r="B193" i="97"/>
  <c r="AA193" i="97" s="1"/>
  <c r="Y192" i="97"/>
  <c r="AX192" i="97" s="1"/>
  <c r="X192" i="97"/>
  <c r="AW192" i="97" s="1"/>
  <c r="W192" i="97"/>
  <c r="AV192" i="97" s="1"/>
  <c r="V192" i="97"/>
  <c r="AU192" i="97" s="1"/>
  <c r="U192" i="97"/>
  <c r="AT192" i="97" s="1"/>
  <c r="T192" i="97"/>
  <c r="AS192" i="97" s="1"/>
  <c r="S192" i="97"/>
  <c r="AR192" i="97" s="1"/>
  <c r="R192" i="97"/>
  <c r="AQ192" i="97" s="1"/>
  <c r="Q192" i="97"/>
  <c r="AP192" i="97" s="1"/>
  <c r="P192" i="97"/>
  <c r="AO192" i="97" s="1"/>
  <c r="O192" i="97"/>
  <c r="N192" i="97"/>
  <c r="M192" i="97"/>
  <c r="L192" i="97"/>
  <c r="AK192" i="97" s="1"/>
  <c r="K192" i="97"/>
  <c r="AJ192" i="97" s="1"/>
  <c r="J192" i="97"/>
  <c r="AI192" i="97" s="1"/>
  <c r="I192" i="97"/>
  <c r="AH192" i="97" s="1"/>
  <c r="H192" i="97"/>
  <c r="AG192" i="97" s="1"/>
  <c r="G192" i="97"/>
  <c r="AF192" i="97" s="1"/>
  <c r="F192" i="97"/>
  <c r="AE192" i="97" s="1"/>
  <c r="E192" i="97"/>
  <c r="AD192" i="97" s="1"/>
  <c r="D192" i="97"/>
  <c r="AC192" i="97" s="1"/>
  <c r="C192" i="97"/>
  <c r="AB192" i="97" s="1"/>
  <c r="B192" i="97"/>
  <c r="AA192" i="97" s="1"/>
  <c r="Y191" i="97"/>
  <c r="AX191" i="97" s="1"/>
  <c r="X191" i="97"/>
  <c r="AW191" i="97" s="1"/>
  <c r="W191" i="97"/>
  <c r="AV191" i="97" s="1"/>
  <c r="V191" i="97"/>
  <c r="AU191" i="97" s="1"/>
  <c r="U191" i="97"/>
  <c r="AT191" i="97" s="1"/>
  <c r="T191" i="97"/>
  <c r="AS191" i="97" s="1"/>
  <c r="S191" i="97"/>
  <c r="AR191" i="97" s="1"/>
  <c r="R191" i="97"/>
  <c r="AQ191" i="97" s="1"/>
  <c r="Q191" i="97"/>
  <c r="AP191" i="97" s="1"/>
  <c r="P191" i="97"/>
  <c r="AO191" i="97" s="1"/>
  <c r="O191" i="97"/>
  <c r="AN191" i="97" s="1"/>
  <c r="N191" i="97"/>
  <c r="AM191" i="97" s="1"/>
  <c r="M191" i="97"/>
  <c r="AL191" i="97" s="1"/>
  <c r="L191" i="97"/>
  <c r="AK191" i="97" s="1"/>
  <c r="K191" i="97"/>
  <c r="AJ191" i="97" s="1"/>
  <c r="J191" i="97"/>
  <c r="AI191" i="97" s="1"/>
  <c r="I191" i="97"/>
  <c r="AH191" i="97" s="1"/>
  <c r="H191" i="97"/>
  <c r="AG191" i="97" s="1"/>
  <c r="G191" i="97"/>
  <c r="AF191" i="97" s="1"/>
  <c r="F191" i="97"/>
  <c r="AE191" i="97" s="1"/>
  <c r="E191" i="97"/>
  <c r="AD191" i="97" s="1"/>
  <c r="D191" i="97"/>
  <c r="AC191" i="97" s="1"/>
  <c r="C191" i="97"/>
  <c r="AB191" i="97" s="1"/>
  <c r="B191" i="97"/>
  <c r="AA191" i="97" s="1"/>
  <c r="Y190" i="97"/>
  <c r="AX190" i="97" s="1"/>
  <c r="X190" i="97"/>
  <c r="AW190" i="97" s="1"/>
  <c r="W190" i="97"/>
  <c r="AV190" i="97" s="1"/>
  <c r="V190" i="97"/>
  <c r="AU190" i="97" s="1"/>
  <c r="U190" i="97"/>
  <c r="AT190" i="97" s="1"/>
  <c r="T190" i="97"/>
  <c r="AS190" i="97" s="1"/>
  <c r="S190" i="97"/>
  <c r="AR190" i="97" s="1"/>
  <c r="R190" i="97"/>
  <c r="AQ190" i="97" s="1"/>
  <c r="Q190" i="97"/>
  <c r="AP190" i="97" s="1"/>
  <c r="P190" i="97"/>
  <c r="AO190" i="97" s="1"/>
  <c r="O190" i="97"/>
  <c r="AN190" i="97" s="1"/>
  <c r="N190" i="97"/>
  <c r="AM190" i="97" s="1"/>
  <c r="M190" i="97"/>
  <c r="AL190" i="97" s="1"/>
  <c r="L190" i="97"/>
  <c r="AK190" i="97" s="1"/>
  <c r="K190" i="97"/>
  <c r="AJ190" i="97" s="1"/>
  <c r="J190" i="97"/>
  <c r="AI190" i="97" s="1"/>
  <c r="I190" i="97"/>
  <c r="AH190" i="97" s="1"/>
  <c r="H190" i="97"/>
  <c r="AG190" i="97" s="1"/>
  <c r="G190" i="97"/>
  <c r="AF190" i="97" s="1"/>
  <c r="F190" i="97"/>
  <c r="AE190" i="97" s="1"/>
  <c r="E190" i="97"/>
  <c r="AD190" i="97" s="1"/>
  <c r="D190" i="97"/>
  <c r="AC190" i="97" s="1"/>
  <c r="C190" i="97"/>
  <c r="AB190" i="97" s="1"/>
  <c r="B190" i="97"/>
  <c r="Y189" i="97"/>
  <c r="AX189" i="97" s="1"/>
  <c r="X189" i="97"/>
  <c r="AW189" i="97" s="1"/>
  <c r="W189" i="97"/>
  <c r="AV189" i="97" s="1"/>
  <c r="V189" i="97"/>
  <c r="AU189" i="97" s="1"/>
  <c r="U189" i="97"/>
  <c r="AT189" i="97" s="1"/>
  <c r="T189" i="97"/>
  <c r="AS189" i="97" s="1"/>
  <c r="S189" i="97"/>
  <c r="AR189" i="97" s="1"/>
  <c r="R189" i="97"/>
  <c r="AQ189" i="97" s="1"/>
  <c r="Q189" i="97"/>
  <c r="AP189" i="97" s="1"/>
  <c r="P189" i="97"/>
  <c r="AO189" i="97" s="1"/>
  <c r="O189" i="97"/>
  <c r="AN189" i="97" s="1"/>
  <c r="N189" i="97"/>
  <c r="AM189" i="97" s="1"/>
  <c r="M189" i="97"/>
  <c r="AL189" i="97" s="1"/>
  <c r="L189" i="97"/>
  <c r="AK189" i="97" s="1"/>
  <c r="K189" i="97"/>
  <c r="AJ189" i="97" s="1"/>
  <c r="J189" i="97"/>
  <c r="AI189" i="97" s="1"/>
  <c r="I189" i="97"/>
  <c r="AH189" i="97" s="1"/>
  <c r="H189" i="97"/>
  <c r="AG189" i="97" s="1"/>
  <c r="G189" i="97"/>
  <c r="F189" i="97"/>
  <c r="AE189" i="97" s="1"/>
  <c r="E189" i="97"/>
  <c r="AD189" i="97" s="1"/>
  <c r="D189" i="97"/>
  <c r="AC189" i="97" s="1"/>
  <c r="C189" i="97"/>
  <c r="AB189" i="97" s="1"/>
  <c r="B189" i="97"/>
  <c r="AA189" i="97" s="1"/>
  <c r="Y188" i="97"/>
  <c r="AX188" i="97" s="1"/>
  <c r="X188" i="97"/>
  <c r="AW188" i="97" s="1"/>
  <c r="W188" i="97"/>
  <c r="AV188" i="97" s="1"/>
  <c r="V188" i="97"/>
  <c r="AU188" i="97" s="1"/>
  <c r="U188" i="97"/>
  <c r="AT188" i="97" s="1"/>
  <c r="T188" i="97"/>
  <c r="AS188" i="97" s="1"/>
  <c r="S188" i="97"/>
  <c r="AR188" i="97" s="1"/>
  <c r="R188" i="97"/>
  <c r="AQ188" i="97" s="1"/>
  <c r="Q188" i="97"/>
  <c r="AP188" i="97" s="1"/>
  <c r="P188" i="97"/>
  <c r="AO188" i="97" s="1"/>
  <c r="O188" i="97"/>
  <c r="AN188" i="97" s="1"/>
  <c r="N188" i="97"/>
  <c r="AM188" i="97" s="1"/>
  <c r="M188" i="97"/>
  <c r="AL188" i="97" s="1"/>
  <c r="L188" i="97"/>
  <c r="AK188" i="97" s="1"/>
  <c r="K188" i="97"/>
  <c r="AJ188" i="97" s="1"/>
  <c r="J188" i="97"/>
  <c r="AI188" i="97" s="1"/>
  <c r="I188" i="97"/>
  <c r="AH188" i="97" s="1"/>
  <c r="H188" i="97"/>
  <c r="AG188" i="97" s="1"/>
  <c r="G188" i="97"/>
  <c r="AF188" i="97" s="1"/>
  <c r="F188" i="97"/>
  <c r="AE188" i="97" s="1"/>
  <c r="E188" i="97"/>
  <c r="AD188" i="97" s="1"/>
  <c r="D188" i="97"/>
  <c r="AC188" i="97" s="1"/>
  <c r="C188" i="97"/>
  <c r="AB188" i="97" s="1"/>
  <c r="B188" i="97"/>
  <c r="AA188" i="97" s="1"/>
  <c r="Y187" i="97"/>
  <c r="AX187" i="97" s="1"/>
  <c r="X187" i="97"/>
  <c r="AW187" i="97" s="1"/>
  <c r="W187" i="97"/>
  <c r="AV187" i="97" s="1"/>
  <c r="V187" i="97"/>
  <c r="AU187" i="97" s="1"/>
  <c r="U187" i="97"/>
  <c r="AT187" i="97" s="1"/>
  <c r="T187" i="97"/>
  <c r="AS187" i="97" s="1"/>
  <c r="S187" i="97"/>
  <c r="AR187" i="97" s="1"/>
  <c r="R187" i="97"/>
  <c r="AQ187" i="97" s="1"/>
  <c r="Q187" i="97"/>
  <c r="P187" i="97"/>
  <c r="AO187" i="97" s="1"/>
  <c r="O187" i="97"/>
  <c r="AN187" i="97" s="1"/>
  <c r="N187" i="97"/>
  <c r="AM187" i="97" s="1"/>
  <c r="M187" i="97"/>
  <c r="AL187" i="97" s="1"/>
  <c r="L187" i="97"/>
  <c r="AK187" i="97" s="1"/>
  <c r="K187" i="97"/>
  <c r="AJ187" i="97" s="1"/>
  <c r="J187" i="97"/>
  <c r="AI187" i="97" s="1"/>
  <c r="I187" i="97"/>
  <c r="AH187" i="97" s="1"/>
  <c r="H187" i="97"/>
  <c r="AG187" i="97" s="1"/>
  <c r="G187" i="97"/>
  <c r="F187" i="97"/>
  <c r="AE187" i="97" s="1"/>
  <c r="E187" i="97"/>
  <c r="AD187" i="97" s="1"/>
  <c r="D187" i="97"/>
  <c r="AC187" i="97" s="1"/>
  <c r="C187" i="97"/>
  <c r="AB187" i="97" s="1"/>
  <c r="B187" i="97"/>
  <c r="Y186" i="97"/>
  <c r="AX186" i="97" s="1"/>
  <c r="X186" i="97"/>
  <c r="AW186" i="97" s="1"/>
  <c r="W186" i="97"/>
  <c r="AV186" i="97" s="1"/>
  <c r="V186" i="97"/>
  <c r="AU186" i="97" s="1"/>
  <c r="U186" i="97"/>
  <c r="AT186" i="97" s="1"/>
  <c r="T186" i="97"/>
  <c r="AS186" i="97" s="1"/>
  <c r="S186" i="97"/>
  <c r="AR186" i="97" s="1"/>
  <c r="R186" i="97"/>
  <c r="AQ186" i="97" s="1"/>
  <c r="Q186" i="97"/>
  <c r="AP186" i="97" s="1"/>
  <c r="P186" i="97"/>
  <c r="AO186" i="97" s="1"/>
  <c r="O186" i="97"/>
  <c r="AN186" i="97" s="1"/>
  <c r="N186" i="97"/>
  <c r="AM186" i="97" s="1"/>
  <c r="M186" i="97"/>
  <c r="AL186" i="97" s="1"/>
  <c r="L186" i="97"/>
  <c r="AK186" i="97" s="1"/>
  <c r="K186" i="97"/>
  <c r="AJ186" i="97" s="1"/>
  <c r="J186" i="97"/>
  <c r="AI186" i="97" s="1"/>
  <c r="I186" i="97"/>
  <c r="AH186" i="97" s="1"/>
  <c r="H186" i="97"/>
  <c r="AG186" i="97" s="1"/>
  <c r="G186" i="97"/>
  <c r="AF186" i="97" s="1"/>
  <c r="F186" i="97"/>
  <c r="AE186" i="97" s="1"/>
  <c r="E186" i="97"/>
  <c r="AD186" i="97" s="1"/>
  <c r="D186" i="97"/>
  <c r="AC186" i="97" s="1"/>
  <c r="C186" i="97"/>
  <c r="AB186" i="97" s="1"/>
  <c r="B186" i="97"/>
  <c r="AA186" i="97" s="1"/>
  <c r="Y185" i="97"/>
  <c r="AX185" i="97" s="1"/>
  <c r="X185" i="97"/>
  <c r="AW185" i="97" s="1"/>
  <c r="W185" i="97"/>
  <c r="AV185" i="97" s="1"/>
  <c r="V185" i="97"/>
  <c r="AU185" i="97" s="1"/>
  <c r="U185" i="97"/>
  <c r="AT185" i="97" s="1"/>
  <c r="T185" i="97"/>
  <c r="AS185" i="97" s="1"/>
  <c r="S185" i="97"/>
  <c r="R185" i="97"/>
  <c r="Q185" i="97"/>
  <c r="AP185" i="97" s="1"/>
  <c r="P185" i="97"/>
  <c r="AO185" i="97" s="1"/>
  <c r="O185" i="97"/>
  <c r="AN185" i="97" s="1"/>
  <c r="N185" i="97"/>
  <c r="AM185" i="97" s="1"/>
  <c r="M185" i="97"/>
  <c r="AL185" i="97" s="1"/>
  <c r="L185" i="97"/>
  <c r="AK185" i="97" s="1"/>
  <c r="K185" i="97"/>
  <c r="AJ185" i="97" s="1"/>
  <c r="J185" i="97"/>
  <c r="AI185" i="97" s="1"/>
  <c r="I185" i="97"/>
  <c r="AH185" i="97" s="1"/>
  <c r="H185" i="97"/>
  <c r="AG185" i="97" s="1"/>
  <c r="G185" i="97"/>
  <c r="AF185" i="97" s="1"/>
  <c r="F185" i="97"/>
  <c r="AE185" i="97" s="1"/>
  <c r="E185" i="97"/>
  <c r="AD185" i="97" s="1"/>
  <c r="D185" i="97"/>
  <c r="AC185" i="97" s="1"/>
  <c r="C185" i="97"/>
  <c r="AB185" i="97" s="1"/>
  <c r="B185" i="97"/>
  <c r="AA185" i="97" s="1"/>
  <c r="Y184" i="97"/>
  <c r="AX184" i="97" s="1"/>
  <c r="X184" i="97"/>
  <c r="AW184" i="97" s="1"/>
  <c r="W184" i="97"/>
  <c r="AV184" i="97" s="1"/>
  <c r="V184" i="97"/>
  <c r="AU184" i="97" s="1"/>
  <c r="U184" i="97"/>
  <c r="AT184" i="97" s="1"/>
  <c r="T184" i="97"/>
  <c r="AS184" i="97" s="1"/>
  <c r="S184" i="97"/>
  <c r="AR184" i="97" s="1"/>
  <c r="R184" i="97"/>
  <c r="AQ184" i="97" s="1"/>
  <c r="Q184" i="97"/>
  <c r="AP184" i="97" s="1"/>
  <c r="P184" i="97"/>
  <c r="AO184" i="97" s="1"/>
  <c r="O184" i="97"/>
  <c r="AN184" i="97" s="1"/>
  <c r="N184" i="97"/>
  <c r="AM184" i="97" s="1"/>
  <c r="M184" i="97"/>
  <c r="AL184" i="97" s="1"/>
  <c r="L184" i="97"/>
  <c r="AK184" i="97" s="1"/>
  <c r="K184" i="97"/>
  <c r="AJ184" i="97" s="1"/>
  <c r="J184" i="97"/>
  <c r="AI184" i="97" s="1"/>
  <c r="I184" i="97"/>
  <c r="AH184" i="97" s="1"/>
  <c r="H184" i="97"/>
  <c r="AG184" i="97" s="1"/>
  <c r="G184" i="97"/>
  <c r="AF184" i="97" s="1"/>
  <c r="F184" i="97"/>
  <c r="AE184" i="97" s="1"/>
  <c r="E184" i="97"/>
  <c r="AD184" i="97" s="1"/>
  <c r="D184" i="97"/>
  <c r="AC184" i="97" s="1"/>
  <c r="C184" i="97"/>
  <c r="AB184" i="97" s="1"/>
  <c r="B184" i="97"/>
  <c r="AA184" i="97" s="1"/>
  <c r="Y183" i="97"/>
  <c r="AX183" i="97" s="1"/>
  <c r="X183" i="97"/>
  <c r="AW183" i="97" s="1"/>
  <c r="W183" i="97"/>
  <c r="AV183" i="97" s="1"/>
  <c r="V183" i="97"/>
  <c r="AU183" i="97" s="1"/>
  <c r="U183" i="97"/>
  <c r="AT183" i="97" s="1"/>
  <c r="T183" i="97"/>
  <c r="AS183" i="97" s="1"/>
  <c r="S183" i="97"/>
  <c r="AR183" i="97" s="1"/>
  <c r="R183" i="97"/>
  <c r="AQ183" i="97" s="1"/>
  <c r="Q183" i="97"/>
  <c r="P183" i="97"/>
  <c r="AO183" i="97" s="1"/>
  <c r="O183" i="97"/>
  <c r="AN183" i="97" s="1"/>
  <c r="N183" i="97"/>
  <c r="AM183" i="97" s="1"/>
  <c r="M183" i="97"/>
  <c r="AL183" i="97" s="1"/>
  <c r="L183" i="97"/>
  <c r="AK183" i="97" s="1"/>
  <c r="K183" i="97"/>
  <c r="AJ183" i="97" s="1"/>
  <c r="J183" i="97"/>
  <c r="AI183" i="97" s="1"/>
  <c r="I183" i="97"/>
  <c r="AH183" i="97" s="1"/>
  <c r="H183" i="97"/>
  <c r="AG183" i="97" s="1"/>
  <c r="G183" i="97"/>
  <c r="AF183" i="97" s="1"/>
  <c r="F183" i="97"/>
  <c r="AE183" i="97" s="1"/>
  <c r="E183" i="97"/>
  <c r="AD183" i="97" s="1"/>
  <c r="D183" i="97"/>
  <c r="AC183" i="97" s="1"/>
  <c r="C183" i="97"/>
  <c r="AB183" i="97" s="1"/>
  <c r="B183" i="97"/>
  <c r="AA183" i="97" s="1"/>
  <c r="Y182" i="97"/>
  <c r="AX182" i="97" s="1"/>
  <c r="X182" i="97"/>
  <c r="AW182" i="97" s="1"/>
  <c r="W182" i="97"/>
  <c r="AV182" i="97" s="1"/>
  <c r="V182" i="97"/>
  <c r="AU182" i="97" s="1"/>
  <c r="U182" i="97"/>
  <c r="AT182" i="97" s="1"/>
  <c r="T182" i="97"/>
  <c r="AS182" i="97" s="1"/>
  <c r="S182" i="97"/>
  <c r="AR182" i="97" s="1"/>
  <c r="R182" i="97"/>
  <c r="AQ182" i="97" s="1"/>
  <c r="Q182" i="97"/>
  <c r="AP182" i="97" s="1"/>
  <c r="P182" i="97"/>
  <c r="AO182" i="97" s="1"/>
  <c r="O182" i="97"/>
  <c r="AN182" i="97" s="1"/>
  <c r="N182" i="97"/>
  <c r="AM182" i="97" s="1"/>
  <c r="M182" i="97"/>
  <c r="AL182" i="97" s="1"/>
  <c r="L182" i="97"/>
  <c r="AK182" i="97" s="1"/>
  <c r="K182" i="97"/>
  <c r="AJ182" i="97" s="1"/>
  <c r="J182" i="97"/>
  <c r="AI182" i="97" s="1"/>
  <c r="I182" i="97"/>
  <c r="AH182" i="97" s="1"/>
  <c r="H182" i="97"/>
  <c r="AG182" i="97" s="1"/>
  <c r="G182" i="97"/>
  <c r="AF182" i="97" s="1"/>
  <c r="F182" i="97"/>
  <c r="AE182" i="97" s="1"/>
  <c r="E182" i="97"/>
  <c r="AD182" i="97" s="1"/>
  <c r="D182" i="97"/>
  <c r="AC182" i="97" s="1"/>
  <c r="C182" i="97"/>
  <c r="AB182" i="97" s="1"/>
  <c r="B182" i="97"/>
  <c r="AA182" i="97" s="1"/>
  <c r="Y181" i="97"/>
  <c r="AX181" i="97" s="1"/>
  <c r="X181" i="97"/>
  <c r="AW181" i="97" s="1"/>
  <c r="W181" i="97"/>
  <c r="V181" i="97"/>
  <c r="AU181" i="97" s="1"/>
  <c r="U181" i="97"/>
  <c r="AT181" i="97" s="1"/>
  <c r="T181" i="97"/>
  <c r="AS181" i="97" s="1"/>
  <c r="S181" i="97"/>
  <c r="AR181" i="97" s="1"/>
  <c r="R181" i="97"/>
  <c r="AQ181" i="97" s="1"/>
  <c r="Q181" i="97"/>
  <c r="AP181" i="97" s="1"/>
  <c r="P181" i="97"/>
  <c r="AO181" i="97" s="1"/>
  <c r="O181" i="97"/>
  <c r="AN181" i="97" s="1"/>
  <c r="N181" i="97"/>
  <c r="AM181" i="97" s="1"/>
  <c r="M181" i="97"/>
  <c r="AL181" i="97" s="1"/>
  <c r="L181" i="97"/>
  <c r="AK181" i="97" s="1"/>
  <c r="K181" i="97"/>
  <c r="AJ181" i="97" s="1"/>
  <c r="J181" i="97"/>
  <c r="AI181" i="97" s="1"/>
  <c r="I181" i="97"/>
  <c r="AH181" i="97" s="1"/>
  <c r="H181" i="97"/>
  <c r="AG181" i="97" s="1"/>
  <c r="G181" i="97"/>
  <c r="AF181" i="97" s="1"/>
  <c r="F181" i="97"/>
  <c r="AE181" i="97" s="1"/>
  <c r="E181" i="97"/>
  <c r="AD181" i="97" s="1"/>
  <c r="D181" i="97"/>
  <c r="AC181" i="97" s="1"/>
  <c r="C181" i="97"/>
  <c r="AB181" i="97" s="1"/>
  <c r="B181" i="97"/>
  <c r="AA181" i="97" s="1"/>
  <c r="Y180" i="97"/>
  <c r="AX180" i="97" s="1"/>
  <c r="X180" i="97"/>
  <c r="AW180" i="97" s="1"/>
  <c r="W180" i="97"/>
  <c r="AV180" i="97" s="1"/>
  <c r="V180" i="97"/>
  <c r="AU180" i="97" s="1"/>
  <c r="U180" i="97"/>
  <c r="AT180" i="97" s="1"/>
  <c r="T180" i="97"/>
  <c r="AS180" i="97" s="1"/>
  <c r="S180" i="97"/>
  <c r="AR180" i="97" s="1"/>
  <c r="R180" i="97"/>
  <c r="AQ180" i="97" s="1"/>
  <c r="Q180" i="97"/>
  <c r="AP180" i="97" s="1"/>
  <c r="P180" i="97"/>
  <c r="AO180" i="97" s="1"/>
  <c r="O180" i="97"/>
  <c r="AN180" i="97" s="1"/>
  <c r="N180" i="97"/>
  <c r="AM180" i="97" s="1"/>
  <c r="M180" i="97"/>
  <c r="AL180" i="97" s="1"/>
  <c r="L180" i="97"/>
  <c r="AK180" i="97" s="1"/>
  <c r="K180" i="97"/>
  <c r="AJ180" i="97" s="1"/>
  <c r="J180" i="97"/>
  <c r="AI180" i="97" s="1"/>
  <c r="I180" i="97"/>
  <c r="AH180" i="97" s="1"/>
  <c r="H180" i="97"/>
  <c r="AG180" i="97" s="1"/>
  <c r="G180" i="97"/>
  <c r="F180" i="97"/>
  <c r="AE180" i="97" s="1"/>
  <c r="E180" i="97"/>
  <c r="D180" i="97"/>
  <c r="C180" i="97"/>
  <c r="AB180" i="97" s="1"/>
  <c r="B180" i="97"/>
  <c r="AA180" i="97" s="1"/>
  <c r="Y179" i="97"/>
  <c r="AX179" i="97" s="1"/>
  <c r="X179" i="97"/>
  <c r="AW179" i="97" s="1"/>
  <c r="W179" i="97"/>
  <c r="AV179" i="97" s="1"/>
  <c r="V179" i="97"/>
  <c r="AU179" i="97" s="1"/>
  <c r="U179" i="97"/>
  <c r="AT179" i="97" s="1"/>
  <c r="T179" i="97"/>
  <c r="AS179" i="97" s="1"/>
  <c r="S179" i="97"/>
  <c r="R179" i="97"/>
  <c r="AQ179" i="97" s="1"/>
  <c r="Q179" i="97"/>
  <c r="AP179" i="97" s="1"/>
  <c r="P179" i="97"/>
  <c r="AO179" i="97" s="1"/>
  <c r="O179" i="97"/>
  <c r="AN179" i="97" s="1"/>
  <c r="N179" i="97"/>
  <c r="AM179" i="97" s="1"/>
  <c r="M179" i="97"/>
  <c r="AL179" i="97" s="1"/>
  <c r="L179" i="97"/>
  <c r="AK179" i="97" s="1"/>
  <c r="K179" i="97"/>
  <c r="AJ179" i="97" s="1"/>
  <c r="J179" i="97"/>
  <c r="AI179" i="97" s="1"/>
  <c r="I179" i="97"/>
  <c r="AH179" i="97" s="1"/>
  <c r="H179" i="97"/>
  <c r="AG179" i="97" s="1"/>
  <c r="G179" i="97"/>
  <c r="AF179" i="97" s="1"/>
  <c r="F179" i="97"/>
  <c r="AE179" i="97" s="1"/>
  <c r="E179" i="97"/>
  <c r="AD179" i="97" s="1"/>
  <c r="D179" i="97"/>
  <c r="AC179" i="97" s="1"/>
  <c r="C179" i="97"/>
  <c r="AB179" i="97" s="1"/>
  <c r="B179" i="97"/>
  <c r="AA179" i="97" s="1"/>
  <c r="Y178" i="97"/>
  <c r="AX178" i="97" s="1"/>
  <c r="X178" i="97"/>
  <c r="AW178" i="97" s="1"/>
  <c r="W178" i="97"/>
  <c r="AV178" i="97" s="1"/>
  <c r="V178" i="97"/>
  <c r="AU178" i="97" s="1"/>
  <c r="U178" i="97"/>
  <c r="AT178" i="97" s="1"/>
  <c r="T178" i="97"/>
  <c r="AS178" i="97" s="1"/>
  <c r="S178" i="97"/>
  <c r="AR178" i="97" s="1"/>
  <c r="R178" i="97"/>
  <c r="AQ178" i="97" s="1"/>
  <c r="Q178" i="97"/>
  <c r="AP178" i="97" s="1"/>
  <c r="P178" i="97"/>
  <c r="AO178" i="97" s="1"/>
  <c r="O178" i="97"/>
  <c r="AN178" i="97" s="1"/>
  <c r="N178" i="97"/>
  <c r="AM178" i="97" s="1"/>
  <c r="M178" i="97"/>
  <c r="AL178" i="97" s="1"/>
  <c r="L178" i="97"/>
  <c r="AK178" i="97" s="1"/>
  <c r="K178" i="97"/>
  <c r="AJ178" i="97" s="1"/>
  <c r="J178" i="97"/>
  <c r="AI178" i="97" s="1"/>
  <c r="I178" i="97"/>
  <c r="AH178" i="97" s="1"/>
  <c r="H178" i="97"/>
  <c r="AG178" i="97" s="1"/>
  <c r="G178" i="97"/>
  <c r="AF178" i="97" s="1"/>
  <c r="F178" i="97"/>
  <c r="AE178" i="97" s="1"/>
  <c r="E178" i="97"/>
  <c r="AD178" i="97" s="1"/>
  <c r="D178" i="97"/>
  <c r="AC178" i="97" s="1"/>
  <c r="C178" i="97"/>
  <c r="AB178" i="97" s="1"/>
  <c r="B178" i="97"/>
  <c r="AA178" i="97" s="1"/>
  <c r="Y177" i="97"/>
  <c r="AX177" i="97" s="1"/>
  <c r="X177" i="97"/>
  <c r="AW177" i="97" s="1"/>
  <c r="W177" i="97"/>
  <c r="AV177" i="97" s="1"/>
  <c r="V177" i="97"/>
  <c r="AU177" i="97" s="1"/>
  <c r="U177" i="97"/>
  <c r="AT177" i="97" s="1"/>
  <c r="T177" i="97"/>
  <c r="AS177" i="97" s="1"/>
  <c r="S177" i="97"/>
  <c r="AR177" i="97" s="1"/>
  <c r="R177" i="97"/>
  <c r="AQ177" i="97" s="1"/>
  <c r="Q177" i="97"/>
  <c r="AP177" i="97" s="1"/>
  <c r="P177" i="97"/>
  <c r="AO177" i="97" s="1"/>
  <c r="O177" i="97"/>
  <c r="AN177" i="97" s="1"/>
  <c r="N177" i="97"/>
  <c r="AM177" i="97" s="1"/>
  <c r="M177" i="97"/>
  <c r="AL177" i="97" s="1"/>
  <c r="L177" i="97"/>
  <c r="AK177" i="97" s="1"/>
  <c r="K177" i="97"/>
  <c r="AJ177" i="97" s="1"/>
  <c r="J177" i="97"/>
  <c r="AI177" i="97" s="1"/>
  <c r="I177" i="97"/>
  <c r="AH177" i="97" s="1"/>
  <c r="H177" i="97"/>
  <c r="AG177" i="97" s="1"/>
  <c r="G177" i="97"/>
  <c r="AF177" i="97" s="1"/>
  <c r="F177" i="97"/>
  <c r="AE177" i="97" s="1"/>
  <c r="E177" i="97"/>
  <c r="AD177" i="97" s="1"/>
  <c r="D177" i="97"/>
  <c r="AC177" i="97" s="1"/>
  <c r="C177" i="97"/>
  <c r="AB177" i="97" s="1"/>
  <c r="B177" i="97"/>
  <c r="AA177" i="97" s="1"/>
  <c r="Y176" i="97"/>
  <c r="AX176" i="97" s="1"/>
  <c r="X176" i="97"/>
  <c r="AW176" i="97" s="1"/>
  <c r="W176" i="97"/>
  <c r="AV176" i="97" s="1"/>
  <c r="V176" i="97"/>
  <c r="AU176" i="97" s="1"/>
  <c r="U176" i="97"/>
  <c r="AT176" i="97" s="1"/>
  <c r="T176" i="97"/>
  <c r="AS176" i="97" s="1"/>
  <c r="S176" i="97"/>
  <c r="AR176" i="97" s="1"/>
  <c r="R176" i="97"/>
  <c r="AQ176" i="97" s="1"/>
  <c r="Q176" i="97"/>
  <c r="AP176" i="97" s="1"/>
  <c r="P176" i="97"/>
  <c r="AO176" i="97" s="1"/>
  <c r="O176" i="97"/>
  <c r="AN176" i="97" s="1"/>
  <c r="N176" i="97"/>
  <c r="AM176" i="97" s="1"/>
  <c r="M176" i="97"/>
  <c r="AL176" i="97" s="1"/>
  <c r="L176" i="97"/>
  <c r="AK176" i="97" s="1"/>
  <c r="K176" i="97"/>
  <c r="AJ176" i="97" s="1"/>
  <c r="J176" i="97"/>
  <c r="AI176" i="97" s="1"/>
  <c r="I176" i="97"/>
  <c r="AH176" i="97" s="1"/>
  <c r="H176" i="97"/>
  <c r="AG176" i="97" s="1"/>
  <c r="G176" i="97"/>
  <c r="AF176" i="97" s="1"/>
  <c r="F176" i="97"/>
  <c r="AE176" i="97" s="1"/>
  <c r="E176" i="97"/>
  <c r="AD176" i="97" s="1"/>
  <c r="D176" i="97"/>
  <c r="AC176" i="97" s="1"/>
  <c r="C176" i="97"/>
  <c r="AB176" i="97" s="1"/>
  <c r="B176" i="97"/>
  <c r="AA176" i="97" s="1"/>
  <c r="Y175" i="97"/>
  <c r="AX175" i="97" s="1"/>
  <c r="X175" i="97"/>
  <c r="AW175" i="97" s="1"/>
  <c r="W175" i="97"/>
  <c r="AV175" i="97" s="1"/>
  <c r="V175" i="97"/>
  <c r="AU175" i="97" s="1"/>
  <c r="U175" i="97"/>
  <c r="AT175" i="97" s="1"/>
  <c r="T175" i="97"/>
  <c r="AS175" i="97" s="1"/>
  <c r="S175" i="97"/>
  <c r="AR175" i="97" s="1"/>
  <c r="R175" i="97"/>
  <c r="AQ175" i="97" s="1"/>
  <c r="Q175" i="97"/>
  <c r="AP175" i="97" s="1"/>
  <c r="P175" i="97"/>
  <c r="AO175" i="97" s="1"/>
  <c r="O175" i="97"/>
  <c r="AN175" i="97" s="1"/>
  <c r="N175" i="97"/>
  <c r="AM175" i="97" s="1"/>
  <c r="M175" i="97"/>
  <c r="AL175" i="97" s="1"/>
  <c r="L175" i="97"/>
  <c r="AK175" i="97" s="1"/>
  <c r="K175" i="97"/>
  <c r="AJ175" i="97" s="1"/>
  <c r="J175" i="97"/>
  <c r="AI175" i="97" s="1"/>
  <c r="I175" i="97"/>
  <c r="AH175" i="97" s="1"/>
  <c r="H175" i="97"/>
  <c r="AG175" i="97" s="1"/>
  <c r="G175" i="97"/>
  <c r="AF175" i="97" s="1"/>
  <c r="F175" i="97"/>
  <c r="AE175" i="97" s="1"/>
  <c r="E175" i="97"/>
  <c r="AD175" i="97" s="1"/>
  <c r="D175" i="97"/>
  <c r="AC175" i="97" s="1"/>
  <c r="C175" i="97"/>
  <c r="AB175" i="97" s="1"/>
  <c r="B175" i="97"/>
  <c r="AA175" i="97" s="1"/>
  <c r="Y174" i="97"/>
  <c r="AX174" i="97" s="1"/>
  <c r="X174" i="97"/>
  <c r="AW174" i="97" s="1"/>
  <c r="W174" i="97"/>
  <c r="AV174" i="97" s="1"/>
  <c r="V174" i="97"/>
  <c r="AU174" i="97" s="1"/>
  <c r="U174" i="97"/>
  <c r="AT174" i="97" s="1"/>
  <c r="T174" i="97"/>
  <c r="AS174" i="97" s="1"/>
  <c r="S174" i="97"/>
  <c r="AR174" i="97" s="1"/>
  <c r="R174" i="97"/>
  <c r="AQ174" i="97" s="1"/>
  <c r="Q174" i="97"/>
  <c r="AP174" i="97" s="1"/>
  <c r="P174" i="97"/>
  <c r="AO174" i="97" s="1"/>
  <c r="O174" i="97"/>
  <c r="AN174" i="97" s="1"/>
  <c r="N174" i="97"/>
  <c r="AM174" i="97" s="1"/>
  <c r="M174" i="97"/>
  <c r="AL174" i="97" s="1"/>
  <c r="L174" i="97"/>
  <c r="AK174" i="97" s="1"/>
  <c r="K174" i="97"/>
  <c r="AJ174" i="97" s="1"/>
  <c r="J174" i="97"/>
  <c r="AI174" i="97" s="1"/>
  <c r="I174" i="97"/>
  <c r="AH174" i="97" s="1"/>
  <c r="H174" i="97"/>
  <c r="AG174" i="97" s="1"/>
  <c r="G174" i="97"/>
  <c r="AF174" i="97" s="1"/>
  <c r="F174" i="97"/>
  <c r="AE174" i="97" s="1"/>
  <c r="E174" i="97"/>
  <c r="AD174" i="97" s="1"/>
  <c r="D174" i="97"/>
  <c r="AC174" i="97" s="1"/>
  <c r="C174" i="97"/>
  <c r="AB174" i="97" s="1"/>
  <c r="B174" i="97"/>
  <c r="AA174" i="97" s="1"/>
  <c r="Y173" i="97"/>
  <c r="AX173" i="97" s="1"/>
  <c r="X173" i="97"/>
  <c r="AW173" i="97" s="1"/>
  <c r="W173" i="97"/>
  <c r="AV173" i="97" s="1"/>
  <c r="V173" i="97"/>
  <c r="AU173" i="97" s="1"/>
  <c r="U173" i="97"/>
  <c r="AT173" i="97" s="1"/>
  <c r="T173" i="97"/>
  <c r="AS173" i="97" s="1"/>
  <c r="S173" i="97"/>
  <c r="AR173" i="97" s="1"/>
  <c r="R173" i="97"/>
  <c r="AQ173" i="97" s="1"/>
  <c r="Q173" i="97"/>
  <c r="AP173" i="97" s="1"/>
  <c r="P173" i="97"/>
  <c r="AO173" i="97" s="1"/>
  <c r="O173" i="97"/>
  <c r="AN173" i="97" s="1"/>
  <c r="N173" i="97"/>
  <c r="AM173" i="97" s="1"/>
  <c r="M173" i="97"/>
  <c r="AL173" i="97" s="1"/>
  <c r="L173" i="97"/>
  <c r="AK173" i="97" s="1"/>
  <c r="K173" i="97"/>
  <c r="AJ173" i="97" s="1"/>
  <c r="J173" i="97"/>
  <c r="AI173" i="97" s="1"/>
  <c r="I173" i="97"/>
  <c r="AH173" i="97" s="1"/>
  <c r="H173" i="97"/>
  <c r="AG173" i="97" s="1"/>
  <c r="G173" i="97"/>
  <c r="AF173" i="97" s="1"/>
  <c r="F173" i="97"/>
  <c r="AE173" i="97" s="1"/>
  <c r="E173" i="97"/>
  <c r="AD173" i="97" s="1"/>
  <c r="D173" i="97"/>
  <c r="AC173" i="97" s="1"/>
  <c r="C173" i="97"/>
  <c r="AB173" i="97" s="1"/>
  <c r="B173" i="97"/>
  <c r="AA173" i="97" s="1"/>
  <c r="Y172" i="97"/>
  <c r="AX172" i="97" s="1"/>
  <c r="X172" i="97"/>
  <c r="AW172" i="97" s="1"/>
  <c r="W172" i="97"/>
  <c r="AV172" i="97" s="1"/>
  <c r="V172" i="97"/>
  <c r="AU172" i="97" s="1"/>
  <c r="U172" i="97"/>
  <c r="AT172" i="97" s="1"/>
  <c r="T172" i="97"/>
  <c r="AS172" i="97" s="1"/>
  <c r="S172" i="97"/>
  <c r="AR172" i="97" s="1"/>
  <c r="R172" i="97"/>
  <c r="AQ172" i="97" s="1"/>
  <c r="Q172" i="97"/>
  <c r="AP172" i="97" s="1"/>
  <c r="P172" i="97"/>
  <c r="AO172" i="97" s="1"/>
  <c r="O172" i="97"/>
  <c r="AN172" i="97" s="1"/>
  <c r="N172" i="97"/>
  <c r="AM172" i="97" s="1"/>
  <c r="M172" i="97"/>
  <c r="AL172" i="97" s="1"/>
  <c r="L172" i="97"/>
  <c r="AK172" i="97" s="1"/>
  <c r="K172" i="97"/>
  <c r="AJ172" i="97" s="1"/>
  <c r="J172" i="97"/>
  <c r="AI172" i="97" s="1"/>
  <c r="I172" i="97"/>
  <c r="AH172" i="97" s="1"/>
  <c r="H172" i="97"/>
  <c r="AG172" i="97" s="1"/>
  <c r="G172" i="97"/>
  <c r="AF172" i="97" s="1"/>
  <c r="F172" i="97"/>
  <c r="AE172" i="97" s="1"/>
  <c r="E172" i="97"/>
  <c r="AD172" i="97" s="1"/>
  <c r="D172" i="97"/>
  <c r="AC172" i="97" s="1"/>
  <c r="C172" i="97"/>
  <c r="AB172" i="97" s="1"/>
  <c r="B172" i="97"/>
  <c r="AA172" i="97" s="1"/>
  <c r="Y171" i="97"/>
  <c r="AX171" i="97" s="1"/>
  <c r="X171" i="97"/>
  <c r="AW171" i="97" s="1"/>
  <c r="W171" i="97"/>
  <c r="AV171" i="97" s="1"/>
  <c r="V171" i="97"/>
  <c r="AU171" i="97" s="1"/>
  <c r="U171" i="97"/>
  <c r="AT171" i="97" s="1"/>
  <c r="T171" i="97"/>
  <c r="AS171" i="97" s="1"/>
  <c r="S171" i="97"/>
  <c r="AR171" i="97" s="1"/>
  <c r="R171" i="97"/>
  <c r="AQ171" i="97" s="1"/>
  <c r="Q171" i="97"/>
  <c r="AP171" i="97" s="1"/>
  <c r="P171" i="97"/>
  <c r="AO171" i="97" s="1"/>
  <c r="O171" i="97"/>
  <c r="AN171" i="97" s="1"/>
  <c r="N171" i="97"/>
  <c r="AM171" i="97" s="1"/>
  <c r="M171" i="97"/>
  <c r="AL171" i="97" s="1"/>
  <c r="L171" i="97"/>
  <c r="AK171" i="97" s="1"/>
  <c r="K171" i="97"/>
  <c r="AJ171" i="97" s="1"/>
  <c r="J171" i="97"/>
  <c r="AI171" i="97" s="1"/>
  <c r="I171" i="97"/>
  <c r="AH171" i="97" s="1"/>
  <c r="H171" i="97"/>
  <c r="AG171" i="97" s="1"/>
  <c r="G171" i="97"/>
  <c r="AF171" i="97" s="1"/>
  <c r="F171" i="97"/>
  <c r="AE171" i="97" s="1"/>
  <c r="E171" i="97"/>
  <c r="AD171" i="97" s="1"/>
  <c r="D171" i="97"/>
  <c r="AC171" i="97" s="1"/>
  <c r="C171" i="97"/>
  <c r="AB171" i="97" s="1"/>
  <c r="B171" i="97"/>
  <c r="AA171" i="97" s="1"/>
  <c r="Y170" i="97"/>
  <c r="AX170" i="97" s="1"/>
  <c r="X170" i="97"/>
  <c r="AW170" i="97" s="1"/>
  <c r="W170" i="97"/>
  <c r="AV170" i="97" s="1"/>
  <c r="V170" i="97"/>
  <c r="AU170" i="97" s="1"/>
  <c r="U170" i="97"/>
  <c r="AT170" i="97" s="1"/>
  <c r="T170" i="97"/>
  <c r="AS170" i="97" s="1"/>
  <c r="S170" i="97"/>
  <c r="AR170" i="97" s="1"/>
  <c r="R170" i="97"/>
  <c r="AQ170" i="97" s="1"/>
  <c r="Q170" i="97"/>
  <c r="AP170" i="97" s="1"/>
  <c r="P170" i="97"/>
  <c r="AO170" i="97" s="1"/>
  <c r="O170" i="97"/>
  <c r="AN170" i="97" s="1"/>
  <c r="N170" i="97"/>
  <c r="AM170" i="97" s="1"/>
  <c r="M170" i="97"/>
  <c r="AL170" i="97" s="1"/>
  <c r="L170" i="97"/>
  <c r="AK170" i="97" s="1"/>
  <c r="K170" i="97"/>
  <c r="AJ170" i="97" s="1"/>
  <c r="J170" i="97"/>
  <c r="AI170" i="97" s="1"/>
  <c r="I170" i="97"/>
  <c r="AH170" i="97" s="1"/>
  <c r="H170" i="97"/>
  <c r="AG170" i="97" s="1"/>
  <c r="G170" i="97"/>
  <c r="AF170" i="97" s="1"/>
  <c r="F170" i="97"/>
  <c r="AE170" i="97" s="1"/>
  <c r="E170" i="97"/>
  <c r="AD170" i="97" s="1"/>
  <c r="D170" i="97"/>
  <c r="AC170" i="97" s="1"/>
  <c r="C170" i="97"/>
  <c r="AB170" i="97" s="1"/>
  <c r="B170" i="97"/>
  <c r="AA170" i="97" s="1"/>
  <c r="Y167" i="97"/>
  <c r="X167" i="97"/>
  <c r="W167" i="97"/>
  <c r="V167" i="97"/>
  <c r="U167" i="97"/>
  <c r="T167" i="97"/>
  <c r="S167" i="97"/>
  <c r="R167" i="97"/>
  <c r="Q167" i="97"/>
  <c r="P167" i="97"/>
  <c r="O167" i="97"/>
  <c r="N167" i="97"/>
  <c r="M167" i="97"/>
  <c r="L167" i="97"/>
  <c r="K167" i="97"/>
  <c r="J167" i="97"/>
  <c r="I167" i="97"/>
  <c r="H167" i="97"/>
  <c r="G167" i="97"/>
  <c r="F167" i="97"/>
  <c r="E167" i="97"/>
  <c r="D167" i="97"/>
  <c r="C167" i="97"/>
  <c r="B167" i="97"/>
  <c r="Y166" i="97"/>
  <c r="X166" i="97"/>
  <c r="W166" i="97"/>
  <c r="V166" i="97"/>
  <c r="U166" i="97"/>
  <c r="T166" i="97"/>
  <c r="S166" i="97"/>
  <c r="R166" i="97"/>
  <c r="Q166" i="97"/>
  <c r="P166" i="97"/>
  <c r="O166" i="97"/>
  <c r="N166" i="97"/>
  <c r="M166" i="97"/>
  <c r="L166" i="97"/>
  <c r="K166" i="97"/>
  <c r="J166" i="97"/>
  <c r="I166" i="97"/>
  <c r="H166" i="97"/>
  <c r="G166" i="97"/>
  <c r="F166" i="97"/>
  <c r="E166" i="97"/>
  <c r="D166" i="97"/>
  <c r="C166" i="97"/>
  <c r="B166" i="97"/>
  <c r="Y165" i="97"/>
  <c r="X165" i="97"/>
  <c r="W165" i="97"/>
  <c r="V165" i="97"/>
  <c r="U165" i="97"/>
  <c r="T165" i="97"/>
  <c r="S165" i="97"/>
  <c r="R165" i="97"/>
  <c r="Q165" i="97"/>
  <c r="P165" i="97"/>
  <c r="O165" i="97"/>
  <c r="N165" i="97"/>
  <c r="M165" i="97"/>
  <c r="L165" i="97"/>
  <c r="K165" i="97"/>
  <c r="J165" i="97"/>
  <c r="I165" i="97"/>
  <c r="H165" i="97"/>
  <c r="G165" i="97"/>
  <c r="F165" i="97"/>
  <c r="E165" i="97"/>
  <c r="D165" i="97"/>
  <c r="C165" i="97"/>
  <c r="B165" i="97"/>
  <c r="Y164" i="97"/>
  <c r="X164" i="97"/>
  <c r="W164" i="97"/>
  <c r="V164" i="97"/>
  <c r="U164" i="97"/>
  <c r="T164" i="97"/>
  <c r="S164" i="97"/>
  <c r="R164" i="97"/>
  <c r="Q164" i="97"/>
  <c r="P164" i="97"/>
  <c r="O164" i="97"/>
  <c r="N164" i="97"/>
  <c r="M164" i="97"/>
  <c r="L164" i="97"/>
  <c r="K164" i="97"/>
  <c r="J164" i="97"/>
  <c r="I164" i="97"/>
  <c r="H164" i="97"/>
  <c r="G164" i="97"/>
  <c r="F164" i="97"/>
  <c r="E164" i="97"/>
  <c r="D164" i="97"/>
  <c r="C164" i="97"/>
  <c r="B164" i="97"/>
  <c r="Y163" i="97"/>
  <c r="X163" i="97"/>
  <c r="W163" i="97"/>
  <c r="V163" i="97"/>
  <c r="U163" i="97"/>
  <c r="T163" i="97"/>
  <c r="S163" i="97"/>
  <c r="R163" i="97"/>
  <c r="Q163" i="97"/>
  <c r="P163" i="97"/>
  <c r="O163" i="97"/>
  <c r="N163" i="97"/>
  <c r="M163" i="97"/>
  <c r="L163" i="97"/>
  <c r="K163" i="97"/>
  <c r="J163" i="97"/>
  <c r="I163" i="97"/>
  <c r="H163" i="97"/>
  <c r="G163" i="97"/>
  <c r="F163" i="97"/>
  <c r="E163" i="97"/>
  <c r="D163" i="97"/>
  <c r="C163" i="97"/>
  <c r="B163" i="97"/>
  <c r="Y162" i="97"/>
  <c r="X162" i="97"/>
  <c r="W162" i="97"/>
  <c r="V162" i="97"/>
  <c r="U162" i="97"/>
  <c r="T162" i="97"/>
  <c r="S162" i="97"/>
  <c r="R162" i="97"/>
  <c r="Q162" i="97"/>
  <c r="P162" i="97"/>
  <c r="O162" i="97"/>
  <c r="N162" i="97"/>
  <c r="M162" i="97"/>
  <c r="L162" i="97"/>
  <c r="K162" i="97"/>
  <c r="J162" i="97"/>
  <c r="I162" i="97"/>
  <c r="H162" i="97"/>
  <c r="G162" i="97"/>
  <c r="F162" i="97"/>
  <c r="E162" i="97"/>
  <c r="D162" i="97"/>
  <c r="C162" i="97"/>
  <c r="B162" i="97"/>
  <c r="Y161" i="97"/>
  <c r="X161" i="97"/>
  <c r="W161" i="97"/>
  <c r="V161" i="97"/>
  <c r="U161" i="97"/>
  <c r="T161" i="97"/>
  <c r="S161" i="97"/>
  <c r="R161" i="97"/>
  <c r="Q161" i="97"/>
  <c r="P161" i="97"/>
  <c r="O161" i="97"/>
  <c r="N161" i="97"/>
  <c r="M161" i="97"/>
  <c r="L161" i="97"/>
  <c r="K161" i="97"/>
  <c r="J161" i="97"/>
  <c r="I161" i="97"/>
  <c r="H161" i="97"/>
  <c r="G161" i="97"/>
  <c r="F161" i="97"/>
  <c r="E161" i="97"/>
  <c r="D161" i="97"/>
  <c r="C161" i="97"/>
  <c r="B161" i="97"/>
  <c r="Y160" i="97"/>
  <c r="X160" i="97"/>
  <c r="W160" i="97"/>
  <c r="V160" i="97"/>
  <c r="U160" i="97"/>
  <c r="T160" i="97"/>
  <c r="S160" i="97"/>
  <c r="R160" i="97"/>
  <c r="Q160" i="97"/>
  <c r="P160" i="97"/>
  <c r="O160" i="97"/>
  <c r="N160" i="97"/>
  <c r="M160" i="97"/>
  <c r="L160" i="97"/>
  <c r="K160" i="97"/>
  <c r="J160" i="97"/>
  <c r="I160" i="97"/>
  <c r="H160" i="97"/>
  <c r="G160" i="97"/>
  <c r="F160" i="97"/>
  <c r="E160" i="97"/>
  <c r="D160" i="97"/>
  <c r="C160" i="97"/>
  <c r="B160" i="97"/>
  <c r="Y159" i="97"/>
  <c r="X159" i="97"/>
  <c r="W159" i="97"/>
  <c r="V159" i="97"/>
  <c r="U159" i="97"/>
  <c r="T159" i="97"/>
  <c r="S159" i="97"/>
  <c r="R159" i="97"/>
  <c r="Q159" i="97"/>
  <c r="P159" i="97"/>
  <c r="O159" i="97"/>
  <c r="N159" i="97"/>
  <c r="M159" i="97"/>
  <c r="L159" i="97"/>
  <c r="K159" i="97"/>
  <c r="J159" i="97"/>
  <c r="I159" i="97"/>
  <c r="H159" i="97"/>
  <c r="G159" i="97"/>
  <c r="F159" i="97"/>
  <c r="E159" i="97"/>
  <c r="D159" i="97"/>
  <c r="C159" i="97"/>
  <c r="B159" i="97"/>
  <c r="Y158" i="97"/>
  <c r="X158" i="97"/>
  <c r="W158" i="97"/>
  <c r="V158" i="97"/>
  <c r="U158" i="97"/>
  <c r="T158" i="97"/>
  <c r="S158" i="97"/>
  <c r="R158" i="97"/>
  <c r="Q158" i="97"/>
  <c r="P158" i="97"/>
  <c r="O158" i="97"/>
  <c r="N158" i="97"/>
  <c r="M158" i="97"/>
  <c r="L158" i="97"/>
  <c r="K158" i="97"/>
  <c r="J158" i="97"/>
  <c r="I158" i="97"/>
  <c r="H158" i="97"/>
  <c r="G158" i="97"/>
  <c r="F158" i="97"/>
  <c r="E158" i="97"/>
  <c r="D158" i="97"/>
  <c r="C158" i="97"/>
  <c r="B158" i="97"/>
  <c r="Y157" i="97"/>
  <c r="X157" i="97"/>
  <c r="W157" i="97"/>
  <c r="V157" i="97"/>
  <c r="U157" i="97"/>
  <c r="T157" i="97"/>
  <c r="S157" i="97"/>
  <c r="R157" i="97"/>
  <c r="Q157" i="97"/>
  <c r="P157" i="97"/>
  <c r="O157" i="97"/>
  <c r="N157" i="97"/>
  <c r="M157" i="97"/>
  <c r="L157" i="97"/>
  <c r="K157" i="97"/>
  <c r="J157" i="97"/>
  <c r="I157" i="97"/>
  <c r="H157" i="97"/>
  <c r="G157" i="97"/>
  <c r="F157" i="97"/>
  <c r="E157" i="97"/>
  <c r="D157" i="97"/>
  <c r="C157" i="97"/>
  <c r="B157" i="97"/>
  <c r="Y156" i="97"/>
  <c r="X156" i="97"/>
  <c r="W156" i="97"/>
  <c r="V156" i="97"/>
  <c r="U156" i="97"/>
  <c r="T156" i="97"/>
  <c r="S156" i="97"/>
  <c r="R156" i="97"/>
  <c r="Q156" i="97"/>
  <c r="P156" i="97"/>
  <c r="O156" i="97"/>
  <c r="N156" i="97"/>
  <c r="M156" i="97"/>
  <c r="L156" i="97"/>
  <c r="K156" i="97"/>
  <c r="J156" i="97"/>
  <c r="I156" i="97"/>
  <c r="H156" i="97"/>
  <c r="G156" i="97"/>
  <c r="F156" i="97"/>
  <c r="E156" i="97"/>
  <c r="D156" i="97"/>
  <c r="C156" i="97"/>
  <c r="B156" i="97"/>
  <c r="Y155" i="97"/>
  <c r="X155" i="97"/>
  <c r="W155" i="97"/>
  <c r="V155" i="97"/>
  <c r="U155" i="97"/>
  <c r="T155" i="97"/>
  <c r="S155" i="97"/>
  <c r="R155" i="97"/>
  <c r="Q155" i="97"/>
  <c r="P155" i="97"/>
  <c r="O155" i="97"/>
  <c r="N155" i="97"/>
  <c r="M155" i="97"/>
  <c r="L155" i="97"/>
  <c r="K155" i="97"/>
  <c r="J155" i="97"/>
  <c r="I155" i="97"/>
  <c r="H155" i="97"/>
  <c r="G155" i="97"/>
  <c r="F155" i="97"/>
  <c r="E155" i="97"/>
  <c r="D155" i="97"/>
  <c r="C155" i="97"/>
  <c r="B155" i="97"/>
  <c r="Y154" i="97"/>
  <c r="X154" i="97"/>
  <c r="W154" i="97"/>
  <c r="V154" i="97"/>
  <c r="U154" i="97"/>
  <c r="T154" i="97"/>
  <c r="S154" i="97"/>
  <c r="R154" i="97"/>
  <c r="Q154" i="97"/>
  <c r="P154" i="97"/>
  <c r="O154" i="97"/>
  <c r="N154" i="97"/>
  <c r="M154" i="97"/>
  <c r="L154" i="97"/>
  <c r="K154" i="97"/>
  <c r="J154" i="97"/>
  <c r="I154" i="97"/>
  <c r="H154" i="97"/>
  <c r="G154" i="97"/>
  <c r="F154" i="97"/>
  <c r="E154" i="97"/>
  <c r="D154" i="97"/>
  <c r="C154" i="97"/>
  <c r="B154" i="97"/>
  <c r="Y153" i="97"/>
  <c r="X153" i="97"/>
  <c r="W153" i="97"/>
  <c r="V153" i="97"/>
  <c r="U153" i="97"/>
  <c r="T153" i="97"/>
  <c r="S153" i="97"/>
  <c r="R153" i="97"/>
  <c r="Q153" i="97"/>
  <c r="P153" i="97"/>
  <c r="O153" i="97"/>
  <c r="N153" i="97"/>
  <c r="M153" i="97"/>
  <c r="L153" i="97"/>
  <c r="K153" i="97"/>
  <c r="J153" i="97"/>
  <c r="I153" i="97"/>
  <c r="H153" i="97"/>
  <c r="G153" i="97"/>
  <c r="F153" i="97"/>
  <c r="E153" i="97"/>
  <c r="D153" i="97"/>
  <c r="C153" i="97"/>
  <c r="B153" i="97"/>
  <c r="Y152" i="97"/>
  <c r="X152" i="97"/>
  <c r="W152" i="97"/>
  <c r="V152" i="97"/>
  <c r="U152" i="97"/>
  <c r="T152" i="97"/>
  <c r="S152" i="97"/>
  <c r="R152" i="97"/>
  <c r="Q152" i="97"/>
  <c r="P152" i="97"/>
  <c r="O152" i="97"/>
  <c r="N152" i="97"/>
  <c r="M152" i="97"/>
  <c r="L152" i="97"/>
  <c r="K152" i="97"/>
  <c r="J152" i="97"/>
  <c r="I152" i="97"/>
  <c r="H152" i="97"/>
  <c r="G152" i="97"/>
  <c r="F152" i="97"/>
  <c r="E152" i="97"/>
  <c r="D152" i="97"/>
  <c r="C152" i="97"/>
  <c r="B152" i="97"/>
  <c r="Y151" i="97"/>
  <c r="X151" i="97"/>
  <c r="W151" i="97"/>
  <c r="V151" i="97"/>
  <c r="U151" i="97"/>
  <c r="T151" i="97"/>
  <c r="S151" i="97"/>
  <c r="R151" i="97"/>
  <c r="Q151" i="97"/>
  <c r="P151" i="97"/>
  <c r="O151" i="97"/>
  <c r="N151" i="97"/>
  <c r="M151" i="97"/>
  <c r="L151" i="97"/>
  <c r="K151" i="97"/>
  <c r="J151" i="97"/>
  <c r="I151" i="97"/>
  <c r="H151" i="97"/>
  <c r="G151" i="97"/>
  <c r="F151" i="97"/>
  <c r="E151" i="97"/>
  <c r="D151" i="97"/>
  <c r="C151" i="97"/>
  <c r="B151" i="97"/>
  <c r="Y150" i="97"/>
  <c r="X150" i="97"/>
  <c r="W150" i="97"/>
  <c r="V150" i="97"/>
  <c r="U150" i="97"/>
  <c r="T150" i="97"/>
  <c r="S150" i="97"/>
  <c r="R150" i="97"/>
  <c r="Q150" i="97"/>
  <c r="P150" i="97"/>
  <c r="O150" i="97"/>
  <c r="N150" i="97"/>
  <c r="M150" i="97"/>
  <c r="L150" i="97"/>
  <c r="K150" i="97"/>
  <c r="J150" i="97"/>
  <c r="I150" i="97"/>
  <c r="H150" i="97"/>
  <c r="G150" i="97"/>
  <c r="F150" i="97"/>
  <c r="E150" i="97"/>
  <c r="D150" i="97"/>
  <c r="C150" i="97"/>
  <c r="B150" i="97"/>
  <c r="Y149" i="97"/>
  <c r="X149" i="97"/>
  <c r="W149" i="97"/>
  <c r="V149" i="97"/>
  <c r="U149" i="97"/>
  <c r="T149" i="97"/>
  <c r="S149" i="97"/>
  <c r="R149" i="97"/>
  <c r="Q149" i="97"/>
  <c r="P149" i="97"/>
  <c r="O149" i="97"/>
  <c r="N149" i="97"/>
  <c r="M149" i="97"/>
  <c r="L149" i="97"/>
  <c r="K149" i="97"/>
  <c r="J149" i="97"/>
  <c r="I149" i="97"/>
  <c r="H149" i="97"/>
  <c r="G149" i="97"/>
  <c r="F149" i="97"/>
  <c r="E149" i="97"/>
  <c r="D149" i="97"/>
  <c r="C149" i="97"/>
  <c r="B149" i="97"/>
  <c r="Y148" i="97"/>
  <c r="X148" i="97"/>
  <c r="W148" i="97"/>
  <c r="V148" i="97"/>
  <c r="U148" i="97"/>
  <c r="T148" i="97"/>
  <c r="S148" i="97"/>
  <c r="R148" i="97"/>
  <c r="Q148" i="97"/>
  <c r="P148" i="97"/>
  <c r="O148" i="97"/>
  <c r="N148" i="97"/>
  <c r="M148" i="97"/>
  <c r="L148" i="97"/>
  <c r="K148" i="97"/>
  <c r="J148" i="97"/>
  <c r="I148" i="97"/>
  <c r="H148" i="97"/>
  <c r="G148" i="97"/>
  <c r="F148" i="97"/>
  <c r="E148" i="97"/>
  <c r="D148" i="97"/>
  <c r="C148" i="97"/>
  <c r="B148" i="97"/>
  <c r="Y147" i="97"/>
  <c r="X147" i="97"/>
  <c r="W147" i="97"/>
  <c r="V147" i="97"/>
  <c r="U147" i="97"/>
  <c r="T147" i="97"/>
  <c r="S147" i="97"/>
  <c r="R147" i="97"/>
  <c r="Q147" i="97"/>
  <c r="P147" i="97"/>
  <c r="O147" i="97"/>
  <c r="N147" i="97"/>
  <c r="M147" i="97"/>
  <c r="L147" i="97"/>
  <c r="K147" i="97"/>
  <c r="J147" i="97"/>
  <c r="I147" i="97"/>
  <c r="H147" i="97"/>
  <c r="G147" i="97"/>
  <c r="F147" i="97"/>
  <c r="E147" i="97"/>
  <c r="D147" i="97"/>
  <c r="C147" i="97"/>
  <c r="B147" i="97"/>
  <c r="Y146" i="97"/>
  <c r="X146" i="97"/>
  <c r="W146" i="97"/>
  <c r="V146" i="97"/>
  <c r="U146" i="97"/>
  <c r="T146" i="97"/>
  <c r="S146" i="97"/>
  <c r="R146" i="97"/>
  <c r="Q146" i="97"/>
  <c r="P146" i="97"/>
  <c r="O146" i="97"/>
  <c r="N146" i="97"/>
  <c r="M146" i="97"/>
  <c r="L146" i="97"/>
  <c r="K146" i="97"/>
  <c r="J146" i="97"/>
  <c r="I146" i="97"/>
  <c r="H146" i="97"/>
  <c r="G146" i="97"/>
  <c r="F146" i="97"/>
  <c r="E146" i="97"/>
  <c r="D146" i="97"/>
  <c r="C146" i="97"/>
  <c r="B146" i="97"/>
  <c r="Y145" i="97"/>
  <c r="X145" i="97"/>
  <c r="W145" i="97"/>
  <c r="V145" i="97"/>
  <c r="U145" i="97"/>
  <c r="T145" i="97"/>
  <c r="S145" i="97"/>
  <c r="R145" i="97"/>
  <c r="Q145" i="97"/>
  <c r="P145" i="97"/>
  <c r="O145" i="97"/>
  <c r="N145" i="97"/>
  <c r="M145" i="97"/>
  <c r="L145" i="97"/>
  <c r="K145" i="97"/>
  <c r="J145" i="97"/>
  <c r="I145" i="97"/>
  <c r="H145" i="97"/>
  <c r="G145" i="97"/>
  <c r="F145" i="97"/>
  <c r="E145" i="97"/>
  <c r="D145" i="97"/>
  <c r="C145" i="97"/>
  <c r="B145" i="97"/>
  <c r="Y144" i="97"/>
  <c r="X144" i="97"/>
  <c r="W144" i="97"/>
  <c r="V144" i="97"/>
  <c r="U144" i="97"/>
  <c r="T144" i="97"/>
  <c r="S144" i="97"/>
  <c r="R144" i="97"/>
  <c r="Q144" i="97"/>
  <c r="P144" i="97"/>
  <c r="O144" i="97"/>
  <c r="N144" i="97"/>
  <c r="M144" i="97"/>
  <c r="L144" i="97"/>
  <c r="K144" i="97"/>
  <c r="J144" i="97"/>
  <c r="I144" i="97"/>
  <c r="H144" i="97"/>
  <c r="G144" i="97"/>
  <c r="F144" i="97"/>
  <c r="E144" i="97"/>
  <c r="D144" i="97"/>
  <c r="C144" i="97"/>
  <c r="B144" i="97"/>
  <c r="Y143" i="97"/>
  <c r="X143" i="97"/>
  <c r="W143" i="97"/>
  <c r="V143" i="97"/>
  <c r="U143" i="97"/>
  <c r="T143" i="97"/>
  <c r="S143" i="97"/>
  <c r="R143" i="97"/>
  <c r="Q143" i="97"/>
  <c r="P143" i="97"/>
  <c r="O143" i="97"/>
  <c r="N143" i="97"/>
  <c r="M143" i="97"/>
  <c r="L143" i="97"/>
  <c r="K143" i="97"/>
  <c r="J143" i="97"/>
  <c r="I143" i="97"/>
  <c r="H143" i="97"/>
  <c r="G143" i="97"/>
  <c r="F143" i="97"/>
  <c r="E143" i="97"/>
  <c r="D143" i="97"/>
  <c r="C143" i="97"/>
  <c r="B143" i="97"/>
  <c r="Y142" i="97"/>
  <c r="X142" i="97"/>
  <c r="W142" i="97"/>
  <c r="V142" i="97"/>
  <c r="U142" i="97"/>
  <c r="T142" i="97"/>
  <c r="S142" i="97"/>
  <c r="R142" i="97"/>
  <c r="Q142" i="97"/>
  <c r="P142" i="97"/>
  <c r="O142" i="97"/>
  <c r="N142" i="97"/>
  <c r="M142" i="97"/>
  <c r="L142" i="97"/>
  <c r="K142" i="97"/>
  <c r="J142" i="97"/>
  <c r="I142" i="97"/>
  <c r="H142" i="97"/>
  <c r="G142" i="97"/>
  <c r="F142" i="97"/>
  <c r="E142" i="97"/>
  <c r="D142" i="97"/>
  <c r="C142" i="97"/>
  <c r="B142" i="97"/>
  <c r="Y141" i="97"/>
  <c r="X141" i="97"/>
  <c r="W141" i="97"/>
  <c r="V141" i="97"/>
  <c r="U141" i="97"/>
  <c r="T141" i="97"/>
  <c r="S141" i="97"/>
  <c r="R141" i="97"/>
  <c r="Q141" i="97"/>
  <c r="P141" i="97"/>
  <c r="O141" i="97"/>
  <c r="N141" i="97"/>
  <c r="M141" i="97"/>
  <c r="L141" i="97"/>
  <c r="K141" i="97"/>
  <c r="J141" i="97"/>
  <c r="I141" i="97"/>
  <c r="H141" i="97"/>
  <c r="G141" i="97"/>
  <c r="F141" i="97"/>
  <c r="E141" i="97"/>
  <c r="D141" i="97"/>
  <c r="C141" i="97"/>
  <c r="B141" i="97"/>
  <c r="Y140" i="97"/>
  <c r="X140" i="97"/>
  <c r="W140" i="97"/>
  <c r="V140" i="97"/>
  <c r="U140" i="97"/>
  <c r="T140" i="97"/>
  <c r="S140" i="97"/>
  <c r="R140" i="97"/>
  <c r="Q140" i="97"/>
  <c r="P140" i="97"/>
  <c r="O140" i="97"/>
  <c r="N140" i="97"/>
  <c r="M140" i="97"/>
  <c r="L140" i="97"/>
  <c r="K140" i="97"/>
  <c r="J140" i="97"/>
  <c r="I140" i="97"/>
  <c r="H140" i="97"/>
  <c r="G140" i="97"/>
  <c r="F140" i="97"/>
  <c r="E140" i="97"/>
  <c r="D140" i="97"/>
  <c r="C140" i="97"/>
  <c r="B140" i="97"/>
  <c r="Y139" i="97"/>
  <c r="X139" i="97"/>
  <c r="W139" i="97"/>
  <c r="V139" i="97"/>
  <c r="U139" i="97"/>
  <c r="T139" i="97"/>
  <c r="S139" i="97"/>
  <c r="R139" i="97"/>
  <c r="Q139" i="97"/>
  <c r="P139" i="97"/>
  <c r="O139" i="97"/>
  <c r="N139" i="97"/>
  <c r="M139" i="97"/>
  <c r="L139" i="97"/>
  <c r="K139" i="97"/>
  <c r="J139" i="97"/>
  <c r="I139" i="97"/>
  <c r="H139" i="97"/>
  <c r="G139" i="97"/>
  <c r="F139" i="97"/>
  <c r="E139" i="97"/>
  <c r="D139" i="97"/>
  <c r="C139" i="97"/>
  <c r="B139" i="97"/>
  <c r="Y138" i="97"/>
  <c r="X138" i="97"/>
  <c r="W138" i="97"/>
  <c r="V138" i="97"/>
  <c r="U138" i="97"/>
  <c r="T138" i="97"/>
  <c r="S138" i="97"/>
  <c r="R138" i="97"/>
  <c r="Q138" i="97"/>
  <c r="P138" i="97"/>
  <c r="O138" i="97"/>
  <c r="N138" i="97"/>
  <c r="M138" i="97"/>
  <c r="L138" i="97"/>
  <c r="K138" i="97"/>
  <c r="J138" i="97"/>
  <c r="I138" i="97"/>
  <c r="H138" i="97"/>
  <c r="G138" i="97"/>
  <c r="F138" i="97"/>
  <c r="E138" i="97"/>
  <c r="D138" i="97"/>
  <c r="C138" i="97"/>
  <c r="B138" i="97"/>
  <c r="Y137" i="97"/>
  <c r="X137" i="97"/>
  <c r="W137" i="97"/>
  <c r="V137" i="97"/>
  <c r="U137" i="97"/>
  <c r="T137" i="97"/>
  <c r="S137" i="97"/>
  <c r="R137" i="97"/>
  <c r="Q137" i="97"/>
  <c r="P137" i="97"/>
  <c r="O137" i="97"/>
  <c r="N137" i="97"/>
  <c r="M137" i="97"/>
  <c r="L137" i="97"/>
  <c r="K137" i="97"/>
  <c r="J137" i="97"/>
  <c r="I137" i="97"/>
  <c r="H137" i="97"/>
  <c r="G137" i="97"/>
  <c r="F137" i="97"/>
  <c r="E137" i="97"/>
  <c r="D137" i="97"/>
  <c r="C137" i="97"/>
  <c r="B137" i="97"/>
  <c r="Y134" i="97"/>
  <c r="AX134" i="97" s="1"/>
  <c r="X134" i="97"/>
  <c r="AW134" i="97" s="1"/>
  <c r="W134" i="97"/>
  <c r="AV134" i="97" s="1"/>
  <c r="V134" i="97"/>
  <c r="AU134" i="97" s="1"/>
  <c r="U134" i="97"/>
  <c r="AT134" i="97" s="1"/>
  <c r="T134" i="97"/>
  <c r="AS134" i="97" s="1"/>
  <c r="S134" i="97"/>
  <c r="AR134" i="97" s="1"/>
  <c r="R134" i="97"/>
  <c r="AQ134" i="97" s="1"/>
  <c r="Q134" i="97"/>
  <c r="AP134" i="97" s="1"/>
  <c r="P134" i="97"/>
  <c r="AO134" i="97" s="1"/>
  <c r="O134" i="97"/>
  <c r="AN134" i="97" s="1"/>
  <c r="N134" i="97"/>
  <c r="AM134" i="97" s="1"/>
  <c r="M134" i="97"/>
  <c r="AL134" i="97" s="1"/>
  <c r="L134" i="97"/>
  <c r="AK134" i="97" s="1"/>
  <c r="K134" i="97"/>
  <c r="AJ134" i="97" s="1"/>
  <c r="J134" i="97"/>
  <c r="AI134" i="97" s="1"/>
  <c r="I134" i="97"/>
  <c r="AH134" i="97" s="1"/>
  <c r="H134" i="97"/>
  <c r="AG134" i="97" s="1"/>
  <c r="G134" i="97"/>
  <c r="AF134" i="97" s="1"/>
  <c r="F134" i="97"/>
  <c r="AE134" i="97" s="1"/>
  <c r="E134" i="97"/>
  <c r="AD134" i="97" s="1"/>
  <c r="D134" i="97"/>
  <c r="AC134" i="97" s="1"/>
  <c r="C134" i="97"/>
  <c r="AB134" i="97" s="1"/>
  <c r="B134" i="97"/>
  <c r="AA134" i="97" s="1"/>
  <c r="Y133" i="97"/>
  <c r="AX133" i="97" s="1"/>
  <c r="X133" i="97"/>
  <c r="AW133" i="97" s="1"/>
  <c r="W133" i="97"/>
  <c r="AV133" i="97" s="1"/>
  <c r="V133" i="97"/>
  <c r="AU133" i="97" s="1"/>
  <c r="U133" i="97"/>
  <c r="AT133" i="97" s="1"/>
  <c r="T133" i="97"/>
  <c r="AS133" i="97" s="1"/>
  <c r="S133" i="97"/>
  <c r="AR133" i="97" s="1"/>
  <c r="R133" i="97"/>
  <c r="AQ133" i="97" s="1"/>
  <c r="Q133" i="97"/>
  <c r="AP133" i="97" s="1"/>
  <c r="P133" i="97"/>
  <c r="AO133" i="97" s="1"/>
  <c r="O133" i="97"/>
  <c r="AN133" i="97" s="1"/>
  <c r="N133" i="97"/>
  <c r="AM133" i="97" s="1"/>
  <c r="M133" i="97"/>
  <c r="AL133" i="97" s="1"/>
  <c r="L133" i="97"/>
  <c r="AK133" i="97" s="1"/>
  <c r="K133" i="97"/>
  <c r="AJ133" i="97" s="1"/>
  <c r="J133" i="97"/>
  <c r="AI133" i="97" s="1"/>
  <c r="I133" i="97"/>
  <c r="AH133" i="97" s="1"/>
  <c r="H133" i="97"/>
  <c r="AG133" i="97" s="1"/>
  <c r="G133" i="97"/>
  <c r="AF133" i="97" s="1"/>
  <c r="F133" i="97"/>
  <c r="AE133" i="97" s="1"/>
  <c r="E133" i="97"/>
  <c r="AD133" i="97" s="1"/>
  <c r="D133" i="97"/>
  <c r="AC133" i="97" s="1"/>
  <c r="C133" i="97"/>
  <c r="AB133" i="97" s="1"/>
  <c r="B133" i="97"/>
  <c r="AA133" i="97" s="1"/>
  <c r="Y132" i="97"/>
  <c r="AX132" i="97" s="1"/>
  <c r="X132" i="97"/>
  <c r="AW132" i="97" s="1"/>
  <c r="W132" i="97"/>
  <c r="AV132" i="97" s="1"/>
  <c r="V132" i="97"/>
  <c r="AU132" i="97" s="1"/>
  <c r="U132" i="97"/>
  <c r="AT132" i="97" s="1"/>
  <c r="T132" i="97"/>
  <c r="AS132" i="97" s="1"/>
  <c r="S132" i="97"/>
  <c r="AR132" i="97" s="1"/>
  <c r="R132" i="97"/>
  <c r="AQ132" i="97" s="1"/>
  <c r="Q132" i="97"/>
  <c r="AP132" i="97" s="1"/>
  <c r="P132" i="97"/>
  <c r="AO132" i="97" s="1"/>
  <c r="O132" i="97"/>
  <c r="AN132" i="97" s="1"/>
  <c r="N132" i="97"/>
  <c r="AM132" i="97" s="1"/>
  <c r="M132" i="97"/>
  <c r="AL132" i="97" s="1"/>
  <c r="L132" i="97"/>
  <c r="AK132" i="97" s="1"/>
  <c r="K132" i="97"/>
  <c r="AJ132" i="97" s="1"/>
  <c r="J132" i="97"/>
  <c r="AI132" i="97" s="1"/>
  <c r="I132" i="97"/>
  <c r="AH132" i="97" s="1"/>
  <c r="H132" i="97"/>
  <c r="AG132" i="97" s="1"/>
  <c r="G132" i="97"/>
  <c r="AF132" i="97" s="1"/>
  <c r="F132" i="97"/>
  <c r="AE132" i="97" s="1"/>
  <c r="E132" i="97"/>
  <c r="AD132" i="97" s="1"/>
  <c r="D132" i="97"/>
  <c r="AC132" i="97" s="1"/>
  <c r="C132" i="97"/>
  <c r="AB132" i="97" s="1"/>
  <c r="B132" i="97"/>
  <c r="AA132" i="97" s="1"/>
  <c r="Y131" i="97"/>
  <c r="AX131" i="97" s="1"/>
  <c r="X131" i="97"/>
  <c r="AW131" i="97" s="1"/>
  <c r="W131" i="97"/>
  <c r="AV131" i="97" s="1"/>
  <c r="V131" i="97"/>
  <c r="AU131" i="97" s="1"/>
  <c r="U131" i="97"/>
  <c r="AT131" i="97" s="1"/>
  <c r="T131" i="97"/>
  <c r="AS131" i="97" s="1"/>
  <c r="S131" i="97"/>
  <c r="AR131" i="97" s="1"/>
  <c r="R131" i="97"/>
  <c r="AQ131" i="97" s="1"/>
  <c r="Q131" i="97"/>
  <c r="AP131" i="97" s="1"/>
  <c r="P131" i="97"/>
  <c r="AO131" i="97" s="1"/>
  <c r="O131" i="97"/>
  <c r="AN131" i="97" s="1"/>
  <c r="N131" i="97"/>
  <c r="AM131" i="97" s="1"/>
  <c r="M131" i="97"/>
  <c r="AL131" i="97" s="1"/>
  <c r="L131" i="97"/>
  <c r="AK131" i="97" s="1"/>
  <c r="K131" i="97"/>
  <c r="AJ131" i="97" s="1"/>
  <c r="J131" i="97"/>
  <c r="AI131" i="97" s="1"/>
  <c r="I131" i="97"/>
  <c r="AH131" i="97" s="1"/>
  <c r="H131" i="97"/>
  <c r="AG131" i="97" s="1"/>
  <c r="G131" i="97"/>
  <c r="AF131" i="97" s="1"/>
  <c r="F131" i="97"/>
  <c r="AE131" i="97" s="1"/>
  <c r="E131" i="97"/>
  <c r="AD131" i="97" s="1"/>
  <c r="D131" i="97"/>
  <c r="AC131" i="97" s="1"/>
  <c r="C131" i="97"/>
  <c r="AB131" i="97" s="1"/>
  <c r="B131" i="97"/>
  <c r="AA131" i="97" s="1"/>
  <c r="Y130" i="97"/>
  <c r="AX130" i="97" s="1"/>
  <c r="X130" i="97"/>
  <c r="AW130" i="97" s="1"/>
  <c r="W130" i="97"/>
  <c r="AV130" i="97" s="1"/>
  <c r="V130" i="97"/>
  <c r="AU130" i="97" s="1"/>
  <c r="U130" i="97"/>
  <c r="AT130" i="97" s="1"/>
  <c r="T130" i="97"/>
  <c r="AS130" i="97" s="1"/>
  <c r="S130" i="97"/>
  <c r="AR130" i="97" s="1"/>
  <c r="R130" i="97"/>
  <c r="AQ130" i="97" s="1"/>
  <c r="Q130" i="97"/>
  <c r="AP130" i="97" s="1"/>
  <c r="P130" i="97"/>
  <c r="AO130" i="97" s="1"/>
  <c r="O130" i="97"/>
  <c r="AN130" i="97" s="1"/>
  <c r="N130" i="97"/>
  <c r="AM130" i="97" s="1"/>
  <c r="M130" i="97"/>
  <c r="AL130" i="97" s="1"/>
  <c r="L130" i="97"/>
  <c r="AK130" i="97" s="1"/>
  <c r="K130" i="97"/>
  <c r="AJ130" i="97" s="1"/>
  <c r="J130" i="97"/>
  <c r="AI130" i="97" s="1"/>
  <c r="I130" i="97"/>
  <c r="AH130" i="97" s="1"/>
  <c r="H130" i="97"/>
  <c r="AG130" i="97" s="1"/>
  <c r="G130" i="97"/>
  <c r="AF130" i="97" s="1"/>
  <c r="F130" i="97"/>
  <c r="AE130" i="97" s="1"/>
  <c r="E130" i="97"/>
  <c r="AD130" i="97" s="1"/>
  <c r="D130" i="97"/>
  <c r="AC130" i="97" s="1"/>
  <c r="C130" i="97"/>
  <c r="AB130" i="97" s="1"/>
  <c r="B130" i="97"/>
  <c r="AA130" i="97" s="1"/>
  <c r="Y129" i="97"/>
  <c r="AX129" i="97" s="1"/>
  <c r="X129" i="97"/>
  <c r="AW129" i="97" s="1"/>
  <c r="W129" i="97"/>
  <c r="AV129" i="97" s="1"/>
  <c r="V129" i="97"/>
  <c r="AU129" i="97" s="1"/>
  <c r="U129" i="97"/>
  <c r="AT129" i="97" s="1"/>
  <c r="T129" i="97"/>
  <c r="AS129" i="97" s="1"/>
  <c r="S129" i="97"/>
  <c r="AR129" i="97" s="1"/>
  <c r="R129" i="97"/>
  <c r="AQ129" i="97" s="1"/>
  <c r="Q129" i="97"/>
  <c r="AP129" i="97" s="1"/>
  <c r="P129" i="97"/>
  <c r="AO129" i="97" s="1"/>
  <c r="O129" i="97"/>
  <c r="AN129" i="97" s="1"/>
  <c r="N129" i="97"/>
  <c r="AM129" i="97" s="1"/>
  <c r="M129" i="97"/>
  <c r="AL129" i="97" s="1"/>
  <c r="L129" i="97"/>
  <c r="AK129" i="97" s="1"/>
  <c r="K129" i="97"/>
  <c r="AJ129" i="97" s="1"/>
  <c r="J129" i="97"/>
  <c r="AI129" i="97" s="1"/>
  <c r="I129" i="97"/>
  <c r="AH129" i="97" s="1"/>
  <c r="H129" i="97"/>
  <c r="AG129" i="97" s="1"/>
  <c r="G129" i="97"/>
  <c r="AF129" i="97" s="1"/>
  <c r="F129" i="97"/>
  <c r="AE129" i="97" s="1"/>
  <c r="E129" i="97"/>
  <c r="AD129" i="97" s="1"/>
  <c r="D129" i="97"/>
  <c r="AC129" i="97" s="1"/>
  <c r="C129" i="97"/>
  <c r="AB129" i="97" s="1"/>
  <c r="B129" i="97"/>
  <c r="AA129" i="97" s="1"/>
  <c r="Y128" i="97"/>
  <c r="AX128" i="97" s="1"/>
  <c r="X128" i="97"/>
  <c r="AW128" i="97" s="1"/>
  <c r="W128" i="97"/>
  <c r="AV128" i="97" s="1"/>
  <c r="V128" i="97"/>
  <c r="AU128" i="97" s="1"/>
  <c r="U128" i="97"/>
  <c r="AT128" i="97" s="1"/>
  <c r="T128" i="97"/>
  <c r="AS128" i="97" s="1"/>
  <c r="S128" i="97"/>
  <c r="AR128" i="97" s="1"/>
  <c r="R128" i="97"/>
  <c r="AQ128" i="97" s="1"/>
  <c r="Q128" i="97"/>
  <c r="AP128" i="97" s="1"/>
  <c r="P128" i="97"/>
  <c r="AO128" i="97" s="1"/>
  <c r="O128" i="97"/>
  <c r="AN128" i="97" s="1"/>
  <c r="N128" i="97"/>
  <c r="AM128" i="97" s="1"/>
  <c r="M128" i="97"/>
  <c r="AL128" i="97" s="1"/>
  <c r="L128" i="97"/>
  <c r="AK128" i="97" s="1"/>
  <c r="K128" i="97"/>
  <c r="AJ128" i="97" s="1"/>
  <c r="J128" i="97"/>
  <c r="AI128" i="97" s="1"/>
  <c r="I128" i="97"/>
  <c r="AH128" i="97" s="1"/>
  <c r="H128" i="97"/>
  <c r="AG128" i="97" s="1"/>
  <c r="G128" i="97"/>
  <c r="AF128" i="97" s="1"/>
  <c r="F128" i="97"/>
  <c r="AE128" i="97" s="1"/>
  <c r="E128" i="97"/>
  <c r="AD128" i="97" s="1"/>
  <c r="D128" i="97"/>
  <c r="AC128" i="97" s="1"/>
  <c r="C128" i="97"/>
  <c r="AB128" i="97" s="1"/>
  <c r="B128" i="97"/>
  <c r="AA128" i="97" s="1"/>
  <c r="Y127" i="97"/>
  <c r="AX127" i="97" s="1"/>
  <c r="X127" i="97"/>
  <c r="AW127" i="97" s="1"/>
  <c r="W127" i="97"/>
  <c r="AV127" i="97" s="1"/>
  <c r="V127" i="97"/>
  <c r="AU127" i="97" s="1"/>
  <c r="U127" i="97"/>
  <c r="AT127" i="97" s="1"/>
  <c r="T127" i="97"/>
  <c r="AS127" i="97" s="1"/>
  <c r="S127" i="97"/>
  <c r="AR127" i="97" s="1"/>
  <c r="R127" i="97"/>
  <c r="AQ127" i="97" s="1"/>
  <c r="Q127" i="97"/>
  <c r="AP127" i="97" s="1"/>
  <c r="P127" i="97"/>
  <c r="AO127" i="97" s="1"/>
  <c r="O127" i="97"/>
  <c r="AN127" i="97" s="1"/>
  <c r="N127" i="97"/>
  <c r="AM127" i="97" s="1"/>
  <c r="M127" i="97"/>
  <c r="AL127" i="97" s="1"/>
  <c r="L127" i="97"/>
  <c r="AK127" i="97" s="1"/>
  <c r="K127" i="97"/>
  <c r="AJ127" i="97" s="1"/>
  <c r="J127" i="97"/>
  <c r="AI127" i="97" s="1"/>
  <c r="I127" i="97"/>
  <c r="AH127" i="97" s="1"/>
  <c r="H127" i="97"/>
  <c r="AG127" i="97" s="1"/>
  <c r="G127" i="97"/>
  <c r="AF127" i="97" s="1"/>
  <c r="F127" i="97"/>
  <c r="AE127" i="97" s="1"/>
  <c r="E127" i="97"/>
  <c r="AD127" i="97" s="1"/>
  <c r="D127" i="97"/>
  <c r="AC127" i="97" s="1"/>
  <c r="C127" i="97"/>
  <c r="AB127" i="97" s="1"/>
  <c r="B127" i="97"/>
  <c r="AA127" i="97" s="1"/>
  <c r="Y126" i="97"/>
  <c r="AX126" i="97" s="1"/>
  <c r="X126" i="97"/>
  <c r="AW126" i="97" s="1"/>
  <c r="W126" i="97"/>
  <c r="AV126" i="97" s="1"/>
  <c r="V126" i="97"/>
  <c r="AU126" i="97" s="1"/>
  <c r="U126" i="97"/>
  <c r="AT126" i="97" s="1"/>
  <c r="T126" i="97"/>
  <c r="AS126" i="97" s="1"/>
  <c r="S126" i="97"/>
  <c r="AR126" i="97" s="1"/>
  <c r="R126" i="97"/>
  <c r="AQ126" i="97" s="1"/>
  <c r="Q126" i="97"/>
  <c r="AP126" i="97" s="1"/>
  <c r="P126" i="97"/>
  <c r="AO126" i="97" s="1"/>
  <c r="O126" i="97"/>
  <c r="AN126" i="97" s="1"/>
  <c r="N126" i="97"/>
  <c r="AM126" i="97" s="1"/>
  <c r="M126" i="97"/>
  <c r="AL126" i="97" s="1"/>
  <c r="L126" i="97"/>
  <c r="AK126" i="97" s="1"/>
  <c r="K126" i="97"/>
  <c r="AJ126" i="97" s="1"/>
  <c r="J126" i="97"/>
  <c r="AI126" i="97" s="1"/>
  <c r="I126" i="97"/>
  <c r="AH126" i="97" s="1"/>
  <c r="H126" i="97"/>
  <c r="AG126" i="97" s="1"/>
  <c r="G126" i="97"/>
  <c r="AF126" i="97" s="1"/>
  <c r="F126" i="97"/>
  <c r="AE126" i="97" s="1"/>
  <c r="E126" i="97"/>
  <c r="AD126" i="97" s="1"/>
  <c r="D126" i="97"/>
  <c r="AC126" i="97" s="1"/>
  <c r="C126" i="97"/>
  <c r="AB126" i="97" s="1"/>
  <c r="B126" i="97"/>
  <c r="AA126" i="97" s="1"/>
  <c r="Y125" i="97"/>
  <c r="AX125" i="97" s="1"/>
  <c r="X125" i="97"/>
  <c r="AW125" i="97" s="1"/>
  <c r="W125" i="97"/>
  <c r="AV125" i="97" s="1"/>
  <c r="V125" i="97"/>
  <c r="AU125" i="97" s="1"/>
  <c r="U125" i="97"/>
  <c r="AT125" i="97" s="1"/>
  <c r="T125" i="97"/>
  <c r="AS125" i="97" s="1"/>
  <c r="S125" i="97"/>
  <c r="AR125" i="97" s="1"/>
  <c r="R125" i="97"/>
  <c r="AQ125" i="97" s="1"/>
  <c r="Q125" i="97"/>
  <c r="AP125" i="97" s="1"/>
  <c r="P125" i="97"/>
  <c r="AO125" i="97" s="1"/>
  <c r="O125" i="97"/>
  <c r="AN125" i="97" s="1"/>
  <c r="N125" i="97"/>
  <c r="AM125" i="97" s="1"/>
  <c r="M125" i="97"/>
  <c r="AL125" i="97" s="1"/>
  <c r="L125" i="97"/>
  <c r="AK125" i="97" s="1"/>
  <c r="K125" i="97"/>
  <c r="AJ125" i="97" s="1"/>
  <c r="J125" i="97"/>
  <c r="AI125" i="97" s="1"/>
  <c r="I125" i="97"/>
  <c r="AH125" i="97" s="1"/>
  <c r="H125" i="97"/>
  <c r="AG125" i="97" s="1"/>
  <c r="G125" i="97"/>
  <c r="AF125" i="97" s="1"/>
  <c r="F125" i="97"/>
  <c r="AE125" i="97" s="1"/>
  <c r="E125" i="97"/>
  <c r="AD125" i="97" s="1"/>
  <c r="D125" i="97"/>
  <c r="AC125" i="97" s="1"/>
  <c r="C125" i="97"/>
  <c r="AB125" i="97" s="1"/>
  <c r="B125" i="97"/>
  <c r="AA125" i="97" s="1"/>
  <c r="Y124" i="97"/>
  <c r="AX124" i="97" s="1"/>
  <c r="X124" i="97"/>
  <c r="AW124" i="97" s="1"/>
  <c r="W124" i="97"/>
  <c r="AV124" i="97" s="1"/>
  <c r="V124" i="97"/>
  <c r="AU124" i="97" s="1"/>
  <c r="U124" i="97"/>
  <c r="AT124" i="97" s="1"/>
  <c r="T124" i="97"/>
  <c r="AS124" i="97" s="1"/>
  <c r="S124" i="97"/>
  <c r="AR124" i="97" s="1"/>
  <c r="R124" i="97"/>
  <c r="AQ124" i="97" s="1"/>
  <c r="Q124" i="97"/>
  <c r="AP124" i="97" s="1"/>
  <c r="P124" i="97"/>
  <c r="AO124" i="97" s="1"/>
  <c r="O124" i="97"/>
  <c r="AN124" i="97" s="1"/>
  <c r="N124" i="97"/>
  <c r="AM124" i="97" s="1"/>
  <c r="M124" i="97"/>
  <c r="AL124" i="97" s="1"/>
  <c r="L124" i="97"/>
  <c r="AK124" i="97" s="1"/>
  <c r="K124" i="97"/>
  <c r="AJ124" i="97" s="1"/>
  <c r="J124" i="97"/>
  <c r="AI124" i="97" s="1"/>
  <c r="I124" i="97"/>
  <c r="AH124" i="97" s="1"/>
  <c r="H124" i="97"/>
  <c r="AG124" i="97" s="1"/>
  <c r="G124" i="97"/>
  <c r="AF124" i="97" s="1"/>
  <c r="F124" i="97"/>
  <c r="AE124" i="97" s="1"/>
  <c r="E124" i="97"/>
  <c r="AD124" i="97" s="1"/>
  <c r="D124" i="97"/>
  <c r="AC124" i="97" s="1"/>
  <c r="C124" i="97"/>
  <c r="AB124" i="97" s="1"/>
  <c r="B124" i="97"/>
  <c r="AA124" i="97" s="1"/>
  <c r="Y123" i="97"/>
  <c r="AX123" i="97" s="1"/>
  <c r="X123" i="97"/>
  <c r="AW123" i="97" s="1"/>
  <c r="W123" i="97"/>
  <c r="AV123" i="97" s="1"/>
  <c r="V123" i="97"/>
  <c r="AU123" i="97" s="1"/>
  <c r="U123" i="97"/>
  <c r="AT123" i="97" s="1"/>
  <c r="T123" i="97"/>
  <c r="AS123" i="97" s="1"/>
  <c r="S123" i="97"/>
  <c r="AR123" i="97" s="1"/>
  <c r="R123" i="97"/>
  <c r="AQ123" i="97" s="1"/>
  <c r="Q123" i="97"/>
  <c r="AP123" i="97" s="1"/>
  <c r="P123" i="97"/>
  <c r="AO123" i="97" s="1"/>
  <c r="O123" i="97"/>
  <c r="AN123" i="97" s="1"/>
  <c r="N123" i="97"/>
  <c r="AM123" i="97" s="1"/>
  <c r="M123" i="97"/>
  <c r="AL123" i="97" s="1"/>
  <c r="L123" i="97"/>
  <c r="AK123" i="97" s="1"/>
  <c r="K123" i="97"/>
  <c r="AJ123" i="97" s="1"/>
  <c r="J123" i="97"/>
  <c r="AI123" i="97" s="1"/>
  <c r="I123" i="97"/>
  <c r="AH123" i="97" s="1"/>
  <c r="H123" i="97"/>
  <c r="AG123" i="97" s="1"/>
  <c r="G123" i="97"/>
  <c r="AF123" i="97" s="1"/>
  <c r="F123" i="97"/>
  <c r="AE123" i="97" s="1"/>
  <c r="E123" i="97"/>
  <c r="AD123" i="97" s="1"/>
  <c r="D123" i="97"/>
  <c r="AC123" i="97" s="1"/>
  <c r="C123" i="97"/>
  <c r="AB123" i="97" s="1"/>
  <c r="B123" i="97"/>
  <c r="AA123" i="97" s="1"/>
  <c r="Y122" i="97"/>
  <c r="AX122" i="97" s="1"/>
  <c r="X122" i="97"/>
  <c r="AW122" i="97" s="1"/>
  <c r="W122" i="97"/>
  <c r="AV122" i="97" s="1"/>
  <c r="V122" i="97"/>
  <c r="AU122" i="97" s="1"/>
  <c r="U122" i="97"/>
  <c r="AT122" i="97" s="1"/>
  <c r="T122" i="97"/>
  <c r="AS122" i="97" s="1"/>
  <c r="S122" i="97"/>
  <c r="AR122" i="97" s="1"/>
  <c r="R122" i="97"/>
  <c r="AQ122" i="97" s="1"/>
  <c r="Q122" i="97"/>
  <c r="AP122" i="97" s="1"/>
  <c r="P122" i="97"/>
  <c r="AO122" i="97" s="1"/>
  <c r="O122" i="97"/>
  <c r="AN122" i="97" s="1"/>
  <c r="N122" i="97"/>
  <c r="AM122" i="97" s="1"/>
  <c r="M122" i="97"/>
  <c r="AL122" i="97" s="1"/>
  <c r="L122" i="97"/>
  <c r="AK122" i="97" s="1"/>
  <c r="K122" i="97"/>
  <c r="AJ122" i="97" s="1"/>
  <c r="J122" i="97"/>
  <c r="AI122" i="97" s="1"/>
  <c r="I122" i="97"/>
  <c r="AH122" i="97" s="1"/>
  <c r="H122" i="97"/>
  <c r="AG122" i="97" s="1"/>
  <c r="G122" i="97"/>
  <c r="AF122" i="97" s="1"/>
  <c r="F122" i="97"/>
  <c r="AE122" i="97" s="1"/>
  <c r="E122" i="97"/>
  <c r="AD122" i="97" s="1"/>
  <c r="D122" i="97"/>
  <c r="AC122" i="97" s="1"/>
  <c r="C122" i="97"/>
  <c r="AB122" i="97" s="1"/>
  <c r="B122" i="97"/>
  <c r="AA122" i="97" s="1"/>
  <c r="Y121" i="97"/>
  <c r="AX121" i="97" s="1"/>
  <c r="X121" i="97"/>
  <c r="AW121" i="97" s="1"/>
  <c r="W121" i="97"/>
  <c r="AV121" i="97" s="1"/>
  <c r="V121" i="97"/>
  <c r="AU121" i="97" s="1"/>
  <c r="U121" i="97"/>
  <c r="AT121" i="97" s="1"/>
  <c r="T121" i="97"/>
  <c r="AS121" i="97" s="1"/>
  <c r="S121" i="97"/>
  <c r="AR121" i="97" s="1"/>
  <c r="R121" i="97"/>
  <c r="AQ121" i="97" s="1"/>
  <c r="Q121" i="97"/>
  <c r="AP121" i="97" s="1"/>
  <c r="P121" i="97"/>
  <c r="AO121" i="97" s="1"/>
  <c r="O121" i="97"/>
  <c r="AN121" i="97" s="1"/>
  <c r="N121" i="97"/>
  <c r="AM121" i="97" s="1"/>
  <c r="M121" i="97"/>
  <c r="AL121" i="97" s="1"/>
  <c r="L121" i="97"/>
  <c r="AK121" i="97" s="1"/>
  <c r="K121" i="97"/>
  <c r="AJ121" i="97" s="1"/>
  <c r="J121" i="97"/>
  <c r="AI121" i="97" s="1"/>
  <c r="I121" i="97"/>
  <c r="AH121" i="97" s="1"/>
  <c r="H121" i="97"/>
  <c r="AG121" i="97" s="1"/>
  <c r="G121" i="97"/>
  <c r="AF121" i="97" s="1"/>
  <c r="F121" i="97"/>
  <c r="AE121" i="97" s="1"/>
  <c r="E121" i="97"/>
  <c r="AD121" i="97" s="1"/>
  <c r="D121" i="97"/>
  <c r="AC121" i="97" s="1"/>
  <c r="C121" i="97"/>
  <c r="AB121" i="97" s="1"/>
  <c r="B121" i="97"/>
  <c r="AA121" i="97" s="1"/>
  <c r="Y120" i="97"/>
  <c r="AX120" i="97" s="1"/>
  <c r="X120" i="97"/>
  <c r="AW120" i="97" s="1"/>
  <c r="W120" i="97"/>
  <c r="AV120" i="97" s="1"/>
  <c r="V120" i="97"/>
  <c r="AU120" i="97" s="1"/>
  <c r="U120" i="97"/>
  <c r="AT120" i="97" s="1"/>
  <c r="T120" i="97"/>
  <c r="AS120" i="97" s="1"/>
  <c r="S120" i="97"/>
  <c r="AR120" i="97" s="1"/>
  <c r="R120" i="97"/>
  <c r="AQ120" i="97" s="1"/>
  <c r="Q120" i="97"/>
  <c r="AP120" i="97" s="1"/>
  <c r="P120" i="97"/>
  <c r="AO120" i="97" s="1"/>
  <c r="O120" i="97"/>
  <c r="AN120" i="97" s="1"/>
  <c r="N120" i="97"/>
  <c r="AM120" i="97" s="1"/>
  <c r="M120" i="97"/>
  <c r="AL120" i="97" s="1"/>
  <c r="L120" i="97"/>
  <c r="AK120" i="97" s="1"/>
  <c r="K120" i="97"/>
  <c r="AJ120" i="97" s="1"/>
  <c r="J120" i="97"/>
  <c r="AI120" i="97" s="1"/>
  <c r="I120" i="97"/>
  <c r="AH120" i="97" s="1"/>
  <c r="H120" i="97"/>
  <c r="AG120" i="97" s="1"/>
  <c r="G120" i="97"/>
  <c r="AF120" i="97" s="1"/>
  <c r="F120" i="97"/>
  <c r="AE120" i="97" s="1"/>
  <c r="E120" i="97"/>
  <c r="AD120" i="97" s="1"/>
  <c r="D120" i="97"/>
  <c r="AC120" i="97" s="1"/>
  <c r="C120" i="97"/>
  <c r="AB120" i="97" s="1"/>
  <c r="B120" i="97"/>
  <c r="AA120" i="97" s="1"/>
  <c r="Y119" i="97"/>
  <c r="AX119" i="97" s="1"/>
  <c r="X119" i="97"/>
  <c r="AW119" i="97" s="1"/>
  <c r="W119" i="97"/>
  <c r="AV119" i="97" s="1"/>
  <c r="V119" i="97"/>
  <c r="AU119" i="97" s="1"/>
  <c r="U119" i="97"/>
  <c r="AT119" i="97" s="1"/>
  <c r="T119" i="97"/>
  <c r="AS119" i="97" s="1"/>
  <c r="S119" i="97"/>
  <c r="AR119" i="97" s="1"/>
  <c r="R119" i="97"/>
  <c r="AQ119" i="97" s="1"/>
  <c r="Q119" i="97"/>
  <c r="AP119" i="97" s="1"/>
  <c r="P119" i="97"/>
  <c r="AO119" i="97" s="1"/>
  <c r="O119" i="97"/>
  <c r="AN119" i="97" s="1"/>
  <c r="N119" i="97"/>
  <c r="AM119" i="97" s="1"/>
  <c r="M119" i="97"/>
  <c r="AL119" i="97" s="1"/>
  <c r="L119" i="97"/>
  <c r="AK119" i="97" s="1"/>
  <c r="K119" i="97"/>
  <c r="AJ119" i="97" s="1"/>
  <c r="J119" i="97"/>
  <c r="AI119" i="97" s="1"/>
  <c r="I119" i="97"/>
  <c r="AH119" i="97" s="1"/>
  <c r="H119" i="97"/>
  <c r="AG119" i="97" s="1"/>
  <c r="G119" i="97"/>
  <c r="AF119" i="97" s="1"/>
  <c r="F119" i="97"/>
  <c r="AE119" i="97" s="1"/>
  <c r="E119" i="97"/>
  <c r="AD119" i="97" s="1"/>
  <c r="D119" i="97"/>
  <c r="AC119" i="97" s="1"/>
  <c r="C119" i="97"/>
  <c r="AB119" i="97" s="1"/>
  <c r="B119" i="97"/>
  <c r="AA119" i="97" s="1"/>
  <c r="Y118" i="97"/>
  <c r="AX118" i="97" s="1"/>
  <c r="X118" i="97"/>
  <c r="AW118" i="97" s="1"/>
  <c r="W118" i="97"/>
  <c r="AV118" i="97" s="1"/>
  <c r="V118" i="97"/>
  <c r="AU118" i="97" s="1"/>
  <c r="U118" i="97"/>
  <c r="AT118" i="97" s="1"/>
  <c r="T118" i="97"/>
  <c r="AS118" i="97" s="1"/>
  <c r="S118" i="97"/>
  <c r="AR118" i="97" s="1"/>
  <c r="R118" i="97"/>
  <c r="AQ118" i="97" s="1"/>
  <c r="Q118" i="97"/>
  <c r="AP118" i="97" s="1"/>
  <c r="P118" i="97"/>
  <c r="AO118" i="97" s="1"/>
  <c r="O118" i="97"/>
  <c r="AN118" i="97" s="1"/>
  <c r="N118" i="97"/>
  <c r="AM118" i="97" s="1"/>
  <c r="M118" i="97"/>
  <c r="AL118" i="97" s="1"/>
  <c r="L118" i="97"/>
  <c r="AK118" i="97" s="1"/>
  <c r="K118" i="97"/>
  <c r="AJ118" i="97" s="1"/>
  <c r="J118" i="97"/>
  <c r="AI118" i="97" s="1"/>
  <c r="I118" i="97"/>
  <c r="AH118" i="97" s="1"/>
  <c r="H118" i="97"/>
  <c r="AG118" i="97" s="1"/>
  <c r="G118" i="97"/>
  <c r="AF118" i="97" s="1"/>
  <c r="F118" i="97"/>
  <c r="AE118" i="97" s="1"/>
  <c r="E118" i="97"/>
  <c r="AD118" i="97" s="1"/>
  <c r="D118" i="97"/>
  <c r="AC118" i="97" s="1"/>
  <c r="C118" i="97"/>
  <c r="AB118" i="97" s="1"/>
  <c r="B118" i="97"/>
  <c r="AA118" i="97" s="1"/>
  <c r="Y117" i="97"/>
  <c r="AX117" i="97" s="1"/>
  <c r="X117" i="97"/>
  <c r="AW117" i="97" s="1"/>
  <c r="W117" i="97"/>
  <c r="AV117" i="97" s="1"/>
  <c r="V117" i="97"/>
  <c r="AU117" i="97" s="1"/>
  <c r="U117" i="97"/>
  <c r="AT117" i="97" s="1"/>
  <c r="T117" i="97"/>
  <c r="AS117" i="97" s="1"/>
  <c r="S117" i="97"/>
  <c r="AR117" i="97" s="1"/>
  <c r="R117" i="97"/>
  <c r="AQ117" i="97" s="1"/>
  <c r="Q117" i="97"/>
  <c r="AP117" i="97" s="1"/>
  <c r="P117" i="97"/>
  <c r="AO117" i="97" s="1"/>
  <c r="O117" i="97"/>
  <c r="AN117" i="97" s="1"/>
  <c r="N117" i="97"/>
  <c r="AM117" i="97" s="1"/>
  <c r="M117" i="97"/>
  <c r="AL117" i="97" s="1"/>
  <c r="L117" i="97"/>
  <c r="AK117" i="97" s="1"/>
  <c r="K117" i="97"/>
  <c r="AJ117" i="97" s="1"/>
  <c r="J117" i="97"/>
  <c r="AI117" i="97" s="1"/>
  <c r="I117" i="97"/>
  <c r="AH117" i="97" s="1"/>
  <c r="H117" i="97"/>
  <c r="AG117" i="97" s="1"/>
  <c r="G117" i="97"/>
  <c r="AF117" i="97" s="1"/>
  <c r="F117" i="97"/>
  <c r="AE117" i="97" s="1"/>
  <c r="E117" i="97"/>
  <c r="AD117" i="97" s="1"/>
  <c r="D117" i="97"/>
  <c r="AC117" i="97" s="1"/>
  <c r="C117" i="97"/>
  <c r="AB117" i="97" s="1"/>
  <c r="B117" i="97"/>
  <c r="AA117" i="97" s="1"/>
  <c r="Y116" i="97"/>
  <c r="AX116" i="97" s="1"/>
  <c r="X116" i="97"/>
  <c r="AW116" i="97" s="1"/>
  <c r="W116" i="97"/>
  <c r="AV116" i="97" s="1"/>
  <c r="V116" i="97"/>
  <c r="AU116" i="97" s="1"/>
  <c r="U116" i="97"/>
  <c r="AT116" i="97" s="1"/>
  <c r="T116" i="97"/>
  <c r="AS116" i="97" s="1"/>
  <c r="S116" i="97"/>
  <c r="AR116" i="97" s="1"/>
  <c r="R116" i="97"/>
  <c r="AQ116" i="97" s="1"/>
  <c r="Q116" i="97"/>
  <c r="AP116" i="97" s="1"/>
  <c r="P116" i="97"/>
  <c r="AO116" i="97" s="1"/>
  <c r="O116" i="97"/>
  <c r="AN116" i="97" s="1"/>
  <c r="N116" i="97"/>
  <c r="AM116" i="97" s="1"/>
  <c r="M116" i="97"/>
  <c r="AL116" i="97" s="1"/>
  <c r="L116" i="97"/>
  <c r="AK116" i="97" s="1"/>
  <c r="K116" i="97"/>
  <c r="AJ116" i="97" s="1"/>
  <c r="J116" i="97"/>
  <c r="AI116" i="97" s="1"/>
  <c r="I116" i="97"/>
  <c r="AH116" i="97" s="1"/>
  <c r="H116" i="97"/>
  <c r="AG116" i="97" s="1"/>
  <c r="G116" i="97"/>
  <c r="AF116" i="97" s="1"/>
  <c r="F116" i="97"/>
  <c r="AE116" i="97" s="1"/>
  <c r="E116" i="97"/>
  <c r="AD116" i="97" s="1"/>
  <c r="D116" i="97"/>
  <c r="AC116" i="97" s="1"/>
  <c r="C116" i="97"/>
  <c r="AB116" i="97" s="1"/>
  <c r="B116" i="97"/>
  <c r="AA116" i="97" s="1"/>
  <c r="Y115" i="97"/>
  <c r="AX115" i="97" s="1"/>
  <c r="X115" i="97"/>
  <c r="AW115" i="97" s="1"/>
  <c r="W115" i="97"/>
  <c r="AV115" i="97" s="1"/>
  <c r="V115" i="97"/>
  <c r="AU115" i="97" s="1"/>
  <c r="U115" i="97"/>
  <c r="AT115" i="97" s="1"/>
  <c r="T115" i="97"/>
  <c r="AS115" i="97" s="1"/>
  <c r="S115" i="97"/>
  <c r="AR115" i="97" s="1"/>
  <c r="R115" i="97"/>
  <c r="AQ115" i="97" s="1"/>
  <c r="Q115" i="97"/>
  <c r="AP115" i="97" s="1"/>
  <c r="P115" i="97"/>
  <c r="AO115" i="97" s="1"/>
  <c r="O115" i="97"/>
  <c r="AN115" i="97" s="1"/>
  <c r="N115" i="97"/>
  <c r="AM115" i="97" s="1"/>
  <c r="M115" i="97"/>
  <c r="AL115" i="97" s="1"/>
  <c r="L115" i="97"/>
  <c r="AK115" i="97" s="1"/>
  <c r="K115" i="97"/>
  <c r="AJ115" i="97" s="1"/>
  <c r="J115" i="97"/>
  <c r="AI115" i="97" s="1"/>
  <c r="I115" i="97"/>
  <c r="AH115" i="97" s="1"/>
  <c r="H115" i="97"/>
  <c r="AG115" i="97" s="1"/>
  <c r="G115" i="97"/>
  <c r="AF115" i="97" s="1"/>
  <c r="F115" i="97"/>
  <c r="AE115" i="97" s="1"/>
  <c r="E115" i="97"/>
  <c r="AD115" i="97" s="1"/>
  <c r="D115" i="97"/>
  <c r="AC115" i="97" s="1"/>
  <c r="C115" i="97"/>
  <c r="AB115" i="97" s="1"/>
  <c r="B115" i="97"/>
  <c r="AA115" i="97" s="1"/>
  <c r="Y114" i="97"/>
  <c r="AX114" i="97" s="1"/>
  <c r="X114" i="97"/>
  <c r="AW114" i="97" s="1"/>
  <c r="W114" i="97"/>
  <c r="AV114" i="97" s="1"/>
  <c r="V114" i="97"/>
  <c r="AU114" i="97" s="1"/>
  <c r="U114" i="97"/>
  <c r="AT114" i="97" s="1"/>
  <c r="T114" i="97"/>
  <c r="AS114" i="97" s="1"/>
  <c r="S114" i="97"/>
  <c r="AR114" i="97" s="1"/>
  <c r="R114" i="97"/>
  <c r="AQ114" i="97" s="1"/>
  <c r="Q114" i="97"/>
  <c r="AP114" i="97" s="1"/>
  <c r="P114" i="97"/>
  <c r="AO114" i="97" s="1"/>
  <c r="O114" i="97"/>
  <c r="AN114" i="97" s="1"/>
  <c r="N114" i="97"/>
  <c r="AM114" i="97" s="1"/>
  <c r="M114" i="97"/>
  <c r="AL114" i="97" s="1"/>
  <c r="L114" i="97"/>
  <c r="AK114" i="97" s="1"/>
  <c r="K114" i="97"/>
  <c r="AJ114" i="97" s="1"/>
  <c r="J114" i="97"/>
  <c r="AI114" i="97" s="1"/>
  <c r="I114" i="97"/>
  <c r="AH114" i="97" s="1"/>
  <c r="H114" i="97"/>
  <c r="AG114" i="97" s="1"/>
  <c r="G114" i="97"/>
  <c r="AF114" i="97" s="1"/>
  <c r="F114" i="97"/>
  <c r="AE114" i="97" s="1"/>
  <c r="E114" i="97"/>
  <c r="AD114" i="97" s="1"/>
  <c r="D114" i="97"/>
  <c r="AC114" i="97" s="1"/>
  <c r="C114" i="97"/>
  <c r="AB114" i="97" s="1"/>
  <c r="B114" i="97"/>
  <c r="AA114" i="97" s="1"/>
  <c r="Y113" i="97"/>
  <c r="AX113" i="97" s="1"/>
  <c r="X113" i="97"/>
  <c r="AW113" i="97" s="1"/>
  <c r="W113" i="97"/>
  <c r="AV113" i="97" s="1"/>
  <c r="V113" i="97"/>
  <c r="AU113" i="97" s="1"/>
  <c r="U113" i="97"/>
  <c r="AT113" i="97" s="1"/>
  <c r="T113" i="97"/>
  <c r="AS113" i="97" s="1"/>
  <c r="S113" i="97"/>
  <c r="AR113" i="97" s="1"/>
  <c r="R113" i="97"/>
  <c r="AQ113" i="97" s="1"/>
  <c r="Q113" i="97"/>
  <c r="AP113" i="97" s="1"/>
  <c r="P113" i="97"/>
  <c r="AO113" i="97" s="1"/>
  <c r="O113" i="97"/>
  <c r="AN113" i="97" s="1"/>
  <c r="N113" i="97"/>
  <c r="AM113" i="97" s="1"/>
  <c r="M113" i="97"/>
  <c r="AL113" i="97" s="1"/>
  <c r="L113" i="97"/>
  <c r="AK113" i="97" s="1"/>
  <c r="K113" i="97"/>
  <c r="AJ113" i="97" s="1"/>
  <c r="J113" i="97"/>
  <c r="AI113" i="97" s="1"/>
  <c r="I113" i="97"/>
  <c r="AH113" i="97" s="1"/>
  <c r="H113" i="97"/>
  <c r="AG113" i="97" s="1"/>
  <c r="G113" i="97"/>
  <c r="AF113" i="97" s="1"/>
  <c r="F113" i="97"/>
  <c r="AE113" i="97" s="1"/>
  <c r="E113" i="97"/>
  <c r="AD113" i="97" s="1"/>
  <c r="D113" i="97"/>
  <c r="AC113" i="97" s="1"/>
  <c r="C113" i="97"/>
  <c r="AB113" i="97" s="1"/>
  <c r="B113" i="97"/>
  <c r="AA113" i="97" s="1"/>
  <c r="Y112" i="97"/>
  <c r="AX112" i="97" s="1"/>
  <c r="X112" i="97"/>
  <c r="AW112" i="97" s="1"/>
  <c r="W112" i="97"/>
  <c r="AV112" i="97" s="1"/>
  <c r="V112" i="97"/>
  <c r="AU112" i="97" s="1"/>
  <c r="U112" i="97"/>
  <c r="AT112" i="97" s="1"/>
  <c r="T112" i="97"/>
  <c r="AS112" i="97" s="1"/>
  <c r="S112" i="97"/>
  <c r="AR112" i="97" s="1"/>
  <c r="R112" i="97"/>
  <c r="AQ112" i="97" s="1"/>
  <c r="Q112" i="97"/>
  <c r="AP112" i="97" s="1"/>
  <c r="P112" i="97"/>
  <c r="AO112" i="97" s="1"/>
  <c r="O112" i="97"/>
  <c r="AN112" i="97" s="1"/>
  <c r="N112" i="97"/>
  <c r="AM112" i="97" s="1"/>
  <c r="M112" i="97"/>
  <c r="AL112" i="97" s="1"/>
  <c r="L112" i="97"/>
  <c r="AK112" i="97" s="1"/>
  <c r="K112" i="97"/>
  <c r="AJ112" i="97" s="1"/>
  <c r="J112" i="97"/>
  <c r="AI112" i="97" s="1"/>
  <c r="I112" i="97"/>
  <c r="AH112" i="97" s="1"/>
  <c r="H112" i="97"/>
  <c r="AG112" i="97" s="1"/>
  <c r="G112" i="97"/>
  <c r="AF112" i="97" s="1"/>
  <c r="F112" i="97"/>
  <c r="AE112" i="97" s="1"/>
  <c r="E112" i="97"/>
  <c r="AD112" i="97" s="1"/>
  <c r="D112" i="97"/>
  <c r="AC112" i="97" s="1"/>
  <c r="C112" i="97"/>
  <c r="AB112" i="97" s="1"/>
  <c r="B112" i="97"/>
  <c r="AA112" i="97" s="1"/>
  <c r="Y111" i="97"/>
  <c r="AX111" i="97" s="1"/>
  <c r="X111" i="97"/>
  <c r="AW111" i="97" s="1"/>
  <c r="W111" i="97"/>
  <c r="AV111" i="97" s="1"/>
  <c r="V111" i="97"/>
  <c r="AU111" i="97" s="1"/>
  <c r="U111" i="97"/>
  <c r="AT111" i="97" s="1"/>
  <c r="T111" i="97"/>
  <c r="AS111" i="97" s="1"/>
  <c r="S111" i="97"/>
  <c r="AR111" i="97" s="1"/>
  <c r="R111" i="97"/>
  <c r="AQ111" i="97" s="1"/>
  <c r="Q111" i="97"/>
  <c r="AP111" i="97" s="1"/>
  <c r="P111" i="97"/>
  <c r="AO111" i="97" s="1"/>
  <c r="O111" i="97"/>
  <c r="AN111" i="97" s="1"/>
  <c r="N111" i="97"/>
  <c r="AM111" i="97" s="1"/>
  <c r="M111" i="97"/>
  <c r="AL111" i="97" s="1"/>
  <c r="L111" i="97"/>
  <c r="AK111" i="97" s="1"/>
  <c r="K111" i="97"/>
  <c r="AJ111" i="97" s="1"/>
  <c r="J111" i="97"/>
  <c r="AI111" i="97" s="1"/>
  <c r="I111" i="97"/>
  <c r="AH111" i="97" s="1"/>
  <c r="H111" i="97"/>
  <c r="AG111" i="97" s="1"/>
  <c r="G111" i="97"/>
  <c r="AF111" i="97" s="1"/>
  <c r="F111" i="97"/>
  <c r="AE111" i="97" s="1"/>
  <c r="E111" i="97"/>
  <c r="AD111" i="97" s="1"/>
  <c r="D111" i="97"/>
  <c r="AC111" i="97" s="1"/>
  <c r="C111" i="97"/>
  <c r="AB111" i="97" s="1"/>
  <c r="B111" i="97"/>
  <c r="AA111" i="97" s="1"/>
  <c r="Y110" i="97"/>
  <c r="AX110" i="97" s="1"/>
  <c r="X110" i="97"/>
  <c r="AW110" i="97" s="1"/>
  <c r="W110" i="97"/>
  <c r="AV110" i="97" s="1"/>
  <c r="V110" i="97"/>
  <c r="AU110" i="97" s="1"/>
  <c r="U110" i="97"/>
  <c r="AT110" i="97" s="1"/>
  <c r="T110" i="97"/>
  <c r="AS110" i="97" s="1"/>
  <c r="S110" i="97"/>
  <c r="AR110" i="97" s="1"/>
  <c r="R110" i="97"/>
  <c r="AQ110" i="97" s="1"/>
  <c r="Q110" i="97"/>
  <c r="AP110" i="97" s="1"/>
  <c r="P110" i="97"/>
  <c r="AO110" i="97" s="1"/>
  <c r="O110" i="97"/>
  <c r="AN110" i="97" s="1"/>
  <c r="N110" i="97"/>
  <c r="AM110" i="97" s="1"/>
  <c r="M110" i="97"/>
  <c r="AL110" i="97" s="1"/>
  <c r="L110" i="97"/>
  <c r="AK110" i="97" s="1"/>
  <c r="K110" i="97"/>
  <c r="AJ110" i="97" s="1"/>
  <c r="J110" i="97"/>
  <c r="AI110" i="97" s="1"/>
  <c r="I110" i="97"/>
  <c r="AH110" i="97" s="1"/>
  <c r="H110" i="97"/>
  <c r="AG110" i="97" s="1"/>
  <c r="G110" i="97"/>
  <c r="AF110" i="97" s="1"/>
  <c r="F110" i="97"/>
  <c r="AE110" i="97" s="1"/>
  <c r="E110" i="97"/>
  <c r="AD110" i="97" s="1"/>
  <c r="D110" i="97"/>
  <c r="AC110" i="97" s="1"/>
  <c r="C110" i="97"/>
  <c r="AB110" i="97" s="1"/>
  <c r="B110" i="97"/>
  <c r="AA110" i="97" s="1"/>
  <c r="Y109" i="97"/>
  <c r="AX109" i="97" s="1"/>
  <c r="X109" i="97"/>
  <c r="AW109" i="97" s="1"/>
  <c r="W109" i="97"/>
  <c r="AV109" i="97" s="1"/>
  <c r="V109" i="97"/>
  <c r="AU109" i="97" s="1"/>
  <c r="U109" i="97"/>
  <c r="AT109" i="97" s="1"/>
  <c r="T109" i="97"/>
  <c r="AS109" i="97" s="1"/>
  <c r="S109" i="97"/>
  <c r="AR109" i="97" s="1"/>
  <c r="R109" i="97"/>
  <c r="AQ109" i="97" s="1"/>
  <c r="Q109" i="97"/>
  <c r="AP109" i="97" s="1"/>
  <c r="P109" i="97"/>
  <c r="AO109" i="97" s="1"/>
  <c r="O109" i="97"/>
  <c r="AN109" i="97" s="1"/>
  <c r="N109" i="97"/>
  <c r="AM109" i="97" s="1"/>
  <c r="M109" i="97"/>
  <c r="AL109" i="97" s="1"/>
  <c r="L109" i="97"/>
  <c r="AK109" i="97" s="1"/>
  <c r="K109" i="97"/>
  <c r="AJ109" i="97" s="1"/>
  <c r="J109" i="97"/>
  <c r="AI109" i="97" s="1"/>
  <c r="I109" i="97"/>
  <c r="AH109" i="97" s="1"/>
  <c r="H109" i="97"/>
  <c r="AG109" i="97" s="1"/>
  <c r="G109" i="97"/>
  <c r="AF109" i="97" s="1"/>
  <c r="F109" i="97"/>
  <c r="AE109" i="97" s="1"/>
  <c r="E109" i="97"/>
  <c r="AD109" i="97" s="1"/>
  <c r="D109" i="97"/>
  <c r="AC109" i="97" s="1"/>
  <c r="C109" i="97"/>
  <c r="AB109" i="97" s="1"/>
  <c r="B109" i="97"/>
  <c r="AA109" i="97" s="1"/>
  <c r="Y108" i="97"/>
  <c r="AX108" i="97" s="1"/>
  <c r="X108" i="97"/>
  <c r="AW108" i="97" s="1"/>
  <c r="W108" i="97"/>
  <c r="AV108" i="97" s="1"/>
  <c r="V108" i="97"/>
  <c r="AU108" i="97" s="1"/>
  <c r="U108" i="97"/>
  <c r="AT108" i="97" s="1"/>
  <c r="T108" i="97"/>
  <c r="AS108" i="97" s="1"/>
  <c r="S108" i="97"/>
  <c r="AR108" i="97" s="1"/>
  <c r="R108" i="97"/>
  <c r="AQ108" i="97" s="1"/>
  <c r="Q108" i="97"/>
  <c r="AP108" i="97" s="1"/>
  <c r="P108" i="97"/>
  <c r="AO108" i="97" s="1"/>
  <c r="O108" i="97"/>
  <c r="AN108" i="97" s="1"/>
  <c r="N108" i="97"/>
  <c r="AM108" i="97" s="1"/>
  <c r="M108" i="97"/>
  <c r="AL108" i="97" s="1"/>
  <c r="L108" i="97"/>
  <c r="AK108" i="97" s="1"/>
  <c r="K108" i="97"/>
  <c r="AJ108" i="97" s="1"/>
  <c r="J108" i="97"/>
  <c r="AI108" i="97" s="1"/>
  <c r="I108" i="97"/>
  <c r="AH108" i="97" s="1"/>
  <c r="H108" i="97"/>
  <c r="AG108" i="97" s="1"/>
  <c r="G108" i="97"/>
  <c r="AF108" i="97" s="1"/>
  <c r="F108" i="97"/>
  <c r="AE108" i="97" s="1"/>
  <c r="E108" i="97"/>
  <c r="AD108" i="97" s="1"/>
  <c r="D108" i="97"/>
  <c r="AC108" i="97" s="1"/>
  <c r="C108" i="97"/>
  <c r="AB108" i="97" s="1"/>
  <c r="B108" i="97"/>
  <c r="AA108" i="97" s="1"/>
  <c r="Y107" i="97"/>
  <c r="AX107" i="97" s="1"/>
  <c r="X107" i="97"/>
  <c r="AW107" i="97" s="1"/>
  <c r="W107" i="97"/>
  <c r="AV107" i="97" s="1"/>
  <c r="V107" i="97"/>
  <c r="AU107" i="97" s="1"/>
  <c r="U107" i="97"/>
  <c r="AT107" i="97" s="1"/>
  <c r="T107" i="97"/>
  <c r="AS107" i="97" s="1"/>
  <c r="S107" i="97"/>
  <c r="AR107" i="97" s="1"/>
  <c r="R107" i="97"/>
  <c r="AQ107" i="97" s="1"/>
  <c r="Q107" i="97"/>
  <c r="AP107" i="97" s="1"/>
  <c r="P107" i="97"/>
  <c r="AO107" i="97" s="1"/>
  <c r="O107" i="97"/>
  <c r="AN107" i="97" s="1"/>
  <c r="N107" i="97"/>
  <c r="AM107" i="97" s="1"/>
  <c r="M107" i="97"/>
  <c r="AL107" i="97" s="1"/>
  <c r="L107" i="97"/>
  <c r="AK107" i="97" s="1"/>
  <c r="K107" i="97"/>
  <c r="AJ107" i="97" s="1"/>
  <c r="J107" i="97"/>
  <c r="AI107" i="97" s="1"/>
  <c r="I107" i="97"/>
  <c r="AH107" i="97" s="1"/>
  <c r="H107" i="97"/>
  <c r="AG107" i="97" s="1"/>
  <c r="G107" i="97"/>
  <c r="AF107" i="97" s="1"/>
  <c r="F107" i="97"/>
  <c r="AE107" i="97" s="1"/>
  <c r="E107" i="97"/>
  <c r="AD107" i="97" s="1"/>
  <c r="D107" i="97"/>
  <c r="AC107" i="97" s="1"/>
  <c r="C107" i="97"/>
  <c r="AB107" i="97" s="1"/>
  <c r="B107" i="97"/>
  <c r="AA107" i="97" s="1"/>
  <c r="Y106" i="97"/>
  <c r="AX106" i="97" s="1"/>
  <c r="X106" i="97"/>
  <c r="AW106" i="97" s="1"/>
  <c r="W106" i="97"/>
  <c r="AV106" i="97" s="1"/>
  <c r="V106" i="97"/>
  <c r="AU106" i="97" s="1"/>
  <c r="U106" i="97"/>
  <c r="AT106" i="97" s="1"/>
  <c r="T106" i="97"/>
  <c r="AS106" i="97" s="1"/>
  <c r="S106" i="97"/>
  <c r="AR106" i="97" s="1"/>
  <c r="R106" i="97"/>
  <c r="AQ106" i="97" s="1"/>
  <c r="Q106" i="97"/>
  <c r="AP106" i="97" s="1"/>
  <c r="P106" i="97"/>
  <c r="AO106" i="97" s="1"/>
  <c r="O106" i="97"/>
  <c r="AN106" i="97" s="1"/>
  <c r="N106" i="97"/>
  <c r="AM106" i="97" s="1"/>
  <c r="M106" i="97"/>
  <c r="AL106" i="97" s="1"/>
  <c r="L106" i="97"/>
  <c r="AK106" i="97" s="1"/>
  <c r="K106" i="97"/>
  <c r="AJ106" i="97" s="1"/>
  <c r="J106" i="97"/>
  <c r="AI106" i="97" s="1"/>
  <c r="I106" i="97"/>
  <c r="AH106" i="97" s="1"/>
  <c r="H106" i="97"/>
  <c r="AG106" i="97" s="1"/>
  <c r="G106" i="97"/>
  <c r="AF106" i="97" s="1"/>
  <c r="F106" i="97"/>
  <c r="AE106" i="97" s="1"/>
  <c r="E106" i="97"/>
  <c r="AD106" i="97" s="1"/>
  <c r="D106" i="97"/>
  <c r="AC106" i="97" s="1"/>
  <c r="C106" i="97"/>
  <c r="AB106" i="97" s="1"/>
  <c r="B106" i="97"/>
  <c r="AA106" i="97" s="1"/>
  <c r="Y105" i="97"/>
  <c r="AX105" i="97" s="1"/>
  <c r="X105" i="97"/>
  <c r="AW105" i="97" s="1"/>
  <c r="W105" i="97"/>
  <c r="AV105" i="97" s="1"/>
  <c r="V105" i="97"/>
  <c r="AU105" i="97" s="1"/>
  <c r="U105" i="97"/>
  <c r="AT105" i="97" s="1"/>
  <c r="T105" i="97"/>
  <c r="AS105" i="97" s="1"/>
  <c r="S105" i="97"/>
  <c r="AR105" i="97" s="1"/>
  <c r="R105" i="97"/>
  <c r="AQ105" i="97" s="1"/>
  <c r="Q105" i="97"/>
  <c r="AP105" i="97" s="1"/>
  <c r="P105" i="97"/>
  <c r="AO105" i="97" s="1"/>
  <c r="O105" i="97"/>
  <c r="AN105" i="97" s="1"/>
  <c r="N105" i="97"/>
  <c r="AM105" i="97" s="1"/>
  <c r="M105" i="97"/>
  <c r="AL105" i="97" s="1"/>
  <c r="L105" i="97"/>
  <c r="AK105" i="97" s="1"/>
  <c r="K105" i="97"/>
  <c r="AJ105" i="97" s="1"/>
  <c r="J105" i="97"/>
  <c r="AI105" i="97" s="1"/>
  <c r="I105" i="97"/>
  <c r="AH105" i="97" s="1"/>
  <c r="H105" i="97"/>
  <c r="AG105" i="97" s="1"/>
  <c r="G105" i="97"/>
  <c r="AF105" i="97" s="1"/>
  <c r="F105" i="97"/>
  <c r="AE105" i="97" s="1"/>
  <c r="E105" i="97"/>
  <c r="AD105" i="97" s="1"/>
  <c r="D105" i="97"/>
  <c r="AC105" i="97" s="1"/>
  <c r="C105" i="97"/>
  <c r="AB105" i="97" s="1"/>
  <c r="B105" i="97"/>
  <c r="AA105" i="97" s="1"/>
  <c r="Y104" i="97"/>
  <c r="AX104" i="97" s="1"/>
  <c r="X104" i="97"/>
  <c r="AW104" i="97" s="1"/>
  <c r="W104" i="97"/>
  <c r="AV104" i="97" s="1"/>
  <c r="V104" i="97"/>
  <c r="AU104" i="97" s="1"/>
  <c r="U104" i="97"/>
  <c r="AT104" i="97" s="1"/>
  <c r="T104" i="97"/>
  <c r="AS104" i="97" s="1"/>
  <c r="S104" i="97"/>
  <c r="AR104" i="97" s="1"/>
  <c r="R104" i="97"/>
  <c r="AQ104" i="97" s="1"/>
  <c r="Q104" i="97"/>
  <c r="AP104" i="97" s="1"/>
  <c r="P104" i="97"/>
  <c r="AO104" i="97" s="1"/>
  <c r="O104" i="97"/>
  <c r="AN104" i="97" s="1"/>
  <c r="N104" i="97"/>
  <c r="AM104" i="97" s="1"/>
  <c r="M104" i="97"/>
  <c r="AL104" i="97" s="1"/>
  <c r="L104" i="97"/>
  <c r="AK104" i="97" s="1"/>
  <c r="K104" i="97"/>
  <c r="AJ104" i="97" s="1"/>
  <c r="J104" i="97"/>
  <c r="AI104" i="97" s="1"/>
  <c r="I104" i="97"/>
  <c r="AH104" i="97" s="1"/>
  <c r="H104" i="97"/>
  <c r="AG104" i="97" s="1"/>
  <c r="G104" i="97"/>
  <c r="AF104" i="97" s="1"/>
  <c r="F104" i="97"/>
  <c r="AE104" i="97" s="1"/>
  <c r="E104" i="97"/>
  <c r="AD104" i="97" s="1"/>
  <c r="D104" i="97"/>
  <c r="AC104" i="97" s="1"/>
  <c r="C104" i="97"/>
  <c r="AB104" i="97" s="1"/>
  <c r="B104" i="97"/>
  <c r="AA104" i="97" s="1"/>
  <c r="Y101" i="97"/>
  <c r="AX101" i="97" s="1"/>
  <c r="X101" i="97"/>
  <c r="AW101" i="97" s="1"/>
  <c r="W101" i="97"/>
  <c r="AV101" i="97" s="1"/>
  <c r="V101" i="97"/>
  <c r="AU101" i="97" s="1"/>
  <c r="U101" i="97"/>
  <c r="AT101" i="97" s="1"/>
  <c r="T101" i="97"/>
  <c r="AS101" i="97" s="1"/>
  <c r="S101" i="97"/>
  <c r="AR101" i="97" s="1"/>
  <c r="R101" i="97"/>
  <c r="AQ101" i="97" s="1"/>
  <c r="Q101" i="97"/>
  <c r="AP101" i="97" s="1"/>
  <c r="P101" i="97"/>
  <c r="AO101" i="97" s="1"/>
  <c r="O101" i="97"/>
  <c r="AN101" i="97" s="1"/>
  <c r="N101" i="97"/>
  <c r="AM101" i="97" s="1"/>
  <c r="M101" i="97"/>
  <c r="AL101" i="97" s="1"/>
  <c r="L101" i="97"/>
  <c r="AK101" i="97" s="1"/>
  <c r="K101" i="97"/>
  <c r="AJ101" i="97" s="1"/>
  <c r="J101" i="97"/>
  <c r="AI101" i="97" s="1"/>
  <c r="I101" i="97"/>
  <c r="AH101" i="97" s="1"/>
  <c r="H101" i="97"/>
  <c r="AG101" i="97" s="1"/>
  <c r="G101" i="97"/>
  <c r="AF101" i="97" s="1"/>
  <c r="F101" i="97"/>
  <c r="AE101" i="97" s="1"/>
  <c r="E101" i="97"/>
  <c r="AD101" i="97" s="1"/>
  <c r="D101" i="97"/>
  <c r="AC101" i="97" s="1"/>
  <c r="C101" i="97"/>
  <c r="AB101" i="97" s="1"/>
  <c r="B101" i="97"/>
  <c r="AA101" i="97" s="1"/>
  <c r="Y100" i="97"/>
  <c r="AX100" i="97" s="1"/>
  <c r="X100" i="97"/>
  <c r="AW100" i="97" s="1"/>
  <c r="W100" i="97"/>
  <c r="AV100" i="97" s="1"/>
  <c r="V100" i="97"/>
  <c r="AU100" i="97" s="1"/>
  <c r="U100" i="97"/>
  <c r="AT100" i="97" s="1"/>
  <c r="T100" i="97"/>
  <c r="AS100" i="97" s="1"/>
  <c r="S100" i="97"/>
  <c r="AR100" i="97" s="1"/>
  <c r="R100" i="97"/>
  <c r="AQ100" i="97" s="1"/>
  <c r="Q100" i="97"/>
  <c r="AP100" i="97" s="1"/>
  <c r="P100" i="97"/>
  <c r="AO100" i="97" s="1"/>
  <c r="O100" i="97"/>
  <c r="AN100" i="97" s="1"/>
  <c r="N100" i="97"/>
  <c r="AM100" i="97" s="1"/>
  <c r="M100" i="97"/>
  <c r="AL100" i="97" s="1"/>
  <c r="L100" i="97"/>
  <c r="AK100" i="97" s="1"/>
  <c r="K100" i="97"/>
  <c r="AJ100" i="97" s="1"/>
  <c r="J100" i="97"/>
  <c r="AI100" i="97" s="1"/>
  <c r="I100" i="97"/>
  <c r="AH100" i="97" s="1"/>
  <c r="H100" i="97"/>
  <c r="AG100" i="97" s="1"/>
  <c r="G100" i="97"/>
  <c r="AF100" i="97" s="1"/>
  <c r="F100" i="97"/>
  <c r="AE100" i="97" s="1"/>
  <c r="E100" i="97"/>
  <c r="AD100" i="97" s="1"/>
  <c r="D100" i="97"/>
  <c r="AC100" i="97" s="1"/>
  <c r="C100" i="97"/>
  <c r="AB100" i="97" s="1"/>
  <c r="B100" i="97"/>
  <c r="AA100" i="97" s="1"/>
  <c r="Y99" i="97"/>
  <c r="AX99" i="97" s="1"/>
  <c r="X99" i="97"/>
  <c r="AW99" i="97" s="1"/>
  <c r="W99" i="97"/>
  <c r="AV99" i="97" s="1"/>
  <c r="V99" i="97"/>
  <c r="AU99" i="97" s="1"/>
  <c r="U99" i="97"/>
  <c r="AT99" i="97" s="1"/>
  <c r="T99" i="97"/>
  <c r="AS99" i="97" s="1"/>
  <c r="S99" i="97"/>
  <c r="AR99" i="97" s="1"/>
  <c r="R99" i="97"/>
  <c r="AQ99" i="97" s="1"/>
  <c r="Q99" i="97"/>
  <c r="AP99" i="97" s="1"/>
  <c r="P99" i="97"/>
  <c r="AO99" i="97" s="1"/>
  <c r="O99" i="97"/>
  <c r="AN99" i="97" s="1"/>
  <c r="N99" i="97"/>
  <c r="AM99" i="97" s="1"/>
  <c r="M99" i="97"/>
  <c r="AL99" i="97" s="1"/>
  <c r="L99" i="97"/>
  <c r="AK99" i="97" s="1"/>
  <c r="K99" i="97"/>
  <c r="AJ99" i="97" s="1"/>
  <c r="J99" i="97"/>
  <c r="AI99" i="97" s="1"/>
  <c r="I99" i="97"/>
  <c r="AH99" i="97" s="1"/>
  <c r="H99" i="97"/>
  <c r="AG99" i="97" s="1"/>
  <c r="G99" i="97"/>
  <c r="AF99" i="97" s="1"/>
  <c r="F99" i="97"/>
  <c r="AE99" i="97" s="1"/>
  <c r="E99" i="97"/>
  <c r="AD99" i="97" s="1"/>
  <c r="D99" i="97"/>
  <c r="AC99" i="97" s="1"/>
  <c r="C99" i="97"/>
  <c r="AB99" i="97" s="1"/>
  <c r="B99" i="97"/>
  <c r="AA99" i="97" s="1"/>
  <c r="Y98" i="97"/>
  <c r="AX98" i="97" s="1"/>
  <c r="X98" i="97"/>
  <c r="AW98" i="97" s="1"/>
  <c r="W98" i="97"/>
  <c r="AV98" i="97" s="1"/>
  <c r="V98" i="97"/>
  <c r="AU98" i="97" s="1"/>
  <c r="U98" i="97"/>
  <c r="AT98" i="97" s="1"/>
  <c r="T98" i="97"/>
  <c r="AS98" i="97" s="1"/>
  <c r="S98" i="97"/>
  <c r="AR98" i="97" s="1"/>
  <c r="R98" i="97"/>
  <c r="AQ98" i="97" s="1"/>
  <c r="Q98" i="97"/>
  <c r="AP98" i="97" s="1"/>
  <c r="P98" i="97"/>
  <c r="AO98" i="97" s="1"/>
  <c r="O98" i="97"/>
  <c r="AN98" i="97" s="1"/>
  <c r="N98" i="97"/>
  <c r="AM98" i="97" s="1"/>
  <c r="M98" i="97"/>
  <c r="AL98" i="97" s="1"/>
  <c r="L98" i="97"/>
  <c r="AK98" i="97" s="1"/>
  <c r="K98" i="97"/>
  <c r="AJ98" i="97" s="1"/>
  <c r="J98" i="97"/>
  <c r="AI98" i="97" s="1"/>
  <c r="I98" i="97"/>
  <c r="AH98" i="97" s="1"/>
  <c r="H98" i="97"/>
  <c r="AG98" i="97" s="1"/>
  <c r="G98" i="97"/>
  <c r="AF98" i="97" s="1"/>
  <c r="F98" i="97"/>
  <c r="AE98" i="97" s="1"/>
  <c r="E98" i="97"/>
  <c r="AD98" i="97" s="1"/>
  <c r="D98" i="97"/>
  <c r="AC98" i="97" s="1"/>
  <c r="C98" i="97"/>
  <c r="AB98" i="97" s="1"/>
  <c r="B98" i="97"/>
  <c r="AA98" i="97" s="1"/>
  <c r="Y97" i="97"/>
  <c r="AX97" i="97" s="1"/>
  <c r="X97" i="97"/>
  <c r="AW97" i="97" s="1"/>
  <c r="W97" i="97"/>
  <c r="AV97" i="97" s="1"/>
  <c r="V97" i="97"/>
  <c r="AU97" i="97" s="1"/>
  <c r="U97" i="97"/>
  <c r="AT97" i="97" s="1"/>
  <c r="T97" i="97"/>
  <c r="AS97" i="97" s="1"/>
  <c r="S97" i="97"/>
  <c r="AR97" i="97" s="1"/>
  <c r="R97" i="97"/>
  <c r="AQ97" i="97" s="1"/>
  <c r="Q97" i="97"/>
  <c r="AP97" i="97" s="1"/>
  <c r="P97" i="97"/>
  <c r="AO97" i="97" s="1"/>
  <c r="O97" i="97"/>
  <c r="AN97" i="97" s="1"/>
  <c r="N97" i="97"/>
  <c r="AM97" i="97" s="1"/>
  <c r="M97" i="97"/>
  <c r="AL97" i="97" s="1"/>
  <c r="L97" i="97"/>
  <c r="AK97" i="97" s="1"/>
  <c r="K97" i="97"/>
  <c r="AJ97" i="97" s="1"/>
  <c r="J97" i="97"/>
  <c r="AI97" i="97" s="1"/>
  <c r="I97" i="97"/>
  <c r="AH97" i="97" s="1"/>
  <c r="H97" i="97"/>
  <c r="AG97" i="97" s="1"/>
  <c r="G97" i="97"/>
  <c r="AF97" i="97" s="1"/>
  <c r="F97" i="97"/>
  <c r="AE97" i="97" s="1"/>
  <c r="E97" i="97"/>
  <c r="AD97" i="97" s="1"/>
  <c r="D97" i="97"/>
  <c r="AC97" i="97" s="1"/>
  <c r="C97" i="97"/>
  <c r="AB97" i="97" s="1"/>
  <c r="B97" i="97"/>
  <c r="AA97" i="97" s="1"/>
  <c r="Y96" i="97"/>
  <c r="AX96" i="97" s="1"/>
  <c r="X96" i="97"/>
  <c r="AW96" i="97" s="1"/>
  <c r="W96" i="97"/>
  <c r="AV96" i="97" s="1"/>
  <c r="V96" i="97"/>
  <c r="AU96" i="97" s="1"/>
  <c r="U96" i="97"/>
  <c r="AT96" i="97" s="1"/>
  <c r="T96" i="97"/>
  <c r="AS96" i="97" s="1"/>
  <c r="S96" i="97"/>
  <c r="AR96" i="97" s="1"/>
  <c r="R96" i="97"/>
  <c r="AQ96" i="97" s="1"/>
  <c r="Q96" i="97"/>
  <c r="AP96" i="97" s="1"/>
  <c r="P96" i="97"/>
  <c r="AO96" i="97" s="1"/>
  <c r="O96" i="97"/>
  <c r="AN96" i="97" s="1"/>
  <c r="N96" i="97"/>
  <c r="AM96" i="97" s="1"/>
  <c r="M96" i="97"/>
  <c r="AL96" i="97" s="1"/>
  <c r="L96" i="97"/>
  <c r="AK96" i="97" s="1"/>
  <c r="K96" i="97"/>
  <c r="AJ96" i="97" s="1"/>
  <c r="J96" i="97"/>
  <c r="AI96" i="97" s="1"/>
  <c r="I96" i="97"/>
  <c r="AH96" i="97" s="1"/>
  <c r="H96" i="97"/>
  <c r="AG96" i="97" s="1"/>
  <c r="G96" i="97"/>
  <c r="AF96" i="97" s="1"/>
  <c r="F96" i="97"/>
  <c r="AE96" i="97" s="1"/>
  <c r="E96" i="97"/>
  <c r="AD96" i="97" s="1"/>
  <c r="D96" i="97"/>
  <c r="AC96" i="97" s="1"/>
  <c r="C96" i="97"/>
  <c r="AB96" i="97" s="1"/>
  <c r="B96" i="97"/>
  <c r="AA96" i="97" s="1"/>
  <c r="Y95" i="97"/>
  <c r="AX95" i="97" s="1"/>
  <c r="X95" i="97"/>
  <c r="AW95" i="97" s="1"/>
  <c r="W95" i="97"/>
  <c r="AV95" i="97" s="1"/>
  <c r="V95" i="97"/>
  <c r="AU95" i="97" s="1"/>
  <c r="U95" i="97"/>
  <c r="AT95" i="97" s="1"/>
  <c r="T95" i="97"/>
  <c r="AS95" i="97" s="1"/>
  <c r="S95" i="97"/>
  <c r="AR95" i="97" s="1"/>
  <c r="R95" i="97"/>
  <c r="AQ95" i="97" s="1"/>
  <c r="Q95" i="97"/>
  <c r="AP95" i="97" s="1"/>
  <c r="P95" i="97"/>
  <c r="AO95" i="97" s="1"/>
  <c r="O95" i="97"/>
  <c r="AN95" i="97" s="1"/>
  <c r="N95" i="97"/>
  <c r="AM95" i="97" s="1"/>
  <c r="M95" i="97"/>
  <c r="AL95" i="97" s="1"/>
  <c r="L95" i="97"/>
  <c r="AK95" i="97" s="1"/>
  <c r="K95" i="97"/>
  <c r="AJ95" i="97" s="1"/>
  <c r="J95" i="97"/>
  <c r="AI95" i="97" s="1"/>
  <c r="I95" i="97"/>
  <c r="AH95" i="97" s="1"/>
  <c r="H95" i="97"/>
  <c r="AG95" i="97" s="1"/>
  <c r="G95" i="97"/>
  <c r="AF95" i="97" s="1"/>
  <c r="F95" i="97"/>
  <c r="AE95" i="97" s="1"/>
  <c r="E95" i="97"/>
  <c r="AD95" i="97" s="1"/>
  <c r="D95" i="97"/>
  <c r="AC95" i="97" s="1"/>
  <c r="C95" i="97"/>
  <c r="AB95" i="97" s="1"/>
  <c r="B95" i="97"/>
  <c r="AA95" i="97" s="1"/>
  <c r="Y94" i="97"/>
  <c r="AX94" i="97" s="1"/>
  <c r="X94" i="97"/>
  <c r="AW94" i="97" s="1"/>
  <c r="W94" i="97"/>
  <c r="AV94" i="97" s="1"/>
  <c r="V94" i="97"/>
  <c r="AU94" i="97" s="1"/>
  <c r="U94" i="97"/>
  <c r="AT94" i="97" s="1"/>
  <c r="T94" i="97"/>
  <c r="AS94" i="97" s="1"/>
  <c r="S94" i="97"/>
  <c r="AR94" i="97" s="1"/>
  <c r="R94" i="97"/>
  <c r="AQ94" i="97" s="1"/>
  <c r="Q94" i="97"/>
  <c r="AP94" i="97" s="1"/>
  <c r="P94" i="97"/>
  <c r="AO94" i="97" s="1"/>
  <c r="O94" i="97"/>
  <c r="AN94" i="97" s="1"/>
  <c r="N94" i="97"/>
  <c r="AM94" i="97" s="1"/>
  <c r="M94" i="97"/>
  <c r="AL94" i="97" s="1"/>
  <c r="L94" i="97"/>
  <c r="AK94" i="97" s="1"/>
  <c r="K94" i="97"/>
  <c r="AJ94" i="97" s="1"/>
  <c r="J94" i="97"/>
  <c r="AI94" i="97" s="1"/>
  <c r="I94" i="97"/>
  <c r="AH94" i="97" s="1"/>
  <c r="H94" i="97"/>
  <c r="AG94" i="97" s="1"/>
  <c r="G94" i="97"/>
  <c r="AF94" i="97" s="1"/>
  <c r="F94" i="97"/>
  <c r="AE94" i="97" s="1"/>
  <c r="E94" i="97"/>
  <c r="AD94" i="97" s="1"/>
  <c r="D94" i="97"/>
  <c r="AC94" i="97" s="1"/>
  <c r="C94" i="97"/>
  <c r="AB94" i="97" s="1"/>
  <c r="B94" i="97"/>
  <c r="AA94" i="97" s="1"/>
  <c r="Y93" i="97"/>
  <c r="AX93" i="97" s="1"/>
  <c r="X93" i="97"/>
  <c r="AW93" i="97" s="1"/>
  <c r="W93" i="97"/>
  <c r="AV93" i="97" s="1"/>
  <c r="V93" i="97"/>
  <c r="AU93" i="97" s="1"/>
  <c r="U93" i="97"/>
  <c r="AT93" i="97" s="1"/>
  <c r="T93" i="97"/>
  <c r="AS93" i="97" s="1"/>
  <c r="S93" i="97"/>
  <c r="AR93" i="97" s="1"/>
  <c r="R93" i="97"/>
  <c r="AQ93" i="97" s="1"/>
  <c r="Q93" i="97"/>
  <c r="AP93" i="97" s="1"/>
  <c r="P93" i="97"/>
  <c r="AO93" i="97" s="1"/>
  <c r="O93" i="97"/>
  <c r="AN93" i="97" s="1"/>
  <c r="N93" i="97"/>
  <c r="AM93" i="97" s="1"/>
  <c r="M93" i="97"/>
  <c r="AL93" i="97" s="1"/>
  <c r="L93" i="97"/>
  <c r="AK93" i="97" s="1"/>
  <c r="K93" i="97"/>
  <c r="AJ93" i="97" s="1"/>
  <c r="J93" i="97"/>
  <c r="AI93" i="97" s="1"/>
  <c r="I93" i="97"/>
  <c r="AH93" i="97" s="1"/>
  <c r="H93" i="97"/>
  <c r="AG93" i="97" s="1"/>
  <c r="G93" i="97"/>
  <c r="AF93" i="97" s="1"/>
  <c r="F93" i="97"/>
  <c r="AE93" i="97" s="1"/>
  <c r="E93" i="97"/>
  <c r="AD93" i="97" s="1"/>
  <c r="D93" i="97"/>
  <c r="AC93" i="97" s="1"/>
  <c r="C93" i="97"/>
  <c r="AB93" i="97" s="1"/>
  <c r="B93" i="97"/>
  <c r="AA93" i="97" s="1"/>
  <c r="Y92" i="97"/>
  <c r="AX92" i="97" s="1"/>
  <c r="X92" i="97"/>
  <c r="AW92" i="97" s="1"/>
  <c r="W92" i="97"/>
  <c r="AV92" i="97" s="1"/>
  <c r="V92" i="97"/>
  <c r="AU92" i="97" s="1"/>
  <c r="U92" i="97"/>
  <c r="AT92" i="97" s="1"/>
  <c r="T92" i="97"/>
  <c r="AS92" i="97" s="1"/>
  <c r="S92" i="97"/>
  <c r="AR92" i="97" s="1"/>
  <c r="R92" i="97"/>
  <c r="AQ92" i="97" s="1"/>
  <c r="Q92" i="97"/>
  <c r="AP92" i="97" s="1"/>
  <c r="P92" i="97"/>
  <c r="AO92" i="97" s="1"/>
  <c r="O92" i="97"/>
  <c r="AN92" i="97" s="1"/>
  <c r="N92" i="97"/>
  <c r="AM92" i="97" s="1"/>
  <c r="M92" i="97"/>
  <c r="AL92" i="97" s="1"/>
  <c r="L92" i="97"/>
  <c r="AK92" i="97" s="1"/>
  <c r="K92" i="97"/>
  <c r="AJ92" i="97" s="1"/>
  <c r="J92" i="97"/>
  <c r="AI92" i="97" s="1"/>
  <c r="I92" i="97"/>
  <c r="AH92" i="97" s="1"/>
  <c r="H92" i="97"/>
  <c r="AG92" i="97" s="1"/>
  <c r="G92" i="97"/>
  <c r="AF92" i="97" s="1"/>
  <c r="F92" i="97"/>
  <c r="AE92" i="97" s="1"/>
  <c r="E92" i="97"/>
  <c r="AD92" i="97" s="1"/>
  <c r="D92" i="97"/>
  <c r="AC92" i="97" s="1"/>
  <c r="C92" i="97"/>
  <c r="AB92" i="97" s="1"/>
  <c r="B92" i="97"/>
  <c r="AA92" i="97" s="1"/>
  <c r="Y91" i="97"/>
  <c r="AX91" i="97" s="1"/>
  <c r="X91" i="97"/>
  <c r="AW91" i="97" s="1"/>
  <c r="W91" i="97"/>
  <c r="AV91" i="97" s="1"/>
  <c r="V91" i="97"/>
  <c r="AU91" i="97" s="1"/>
  <c r="U91" i="97"/>
  <c r="AT91" i="97" s="1"/>
  <c r="T91" i="97"/>
  <c r="AS91" i="97" s="1"/>
  <c r="S91" i="97"/>
  <c r="AR91" i="97" s="1"/>
  <c r="R91" i="97"/>
  <c r="AQ91" i="97" s="1"/>
  <c r="Q91" i="97"/>
  <c r="AP91" i="97" s="1"/>
  <c r="P91" i="97"/>
  <c r="AO91" i="97" s="1"/>
  <c r="O91" i="97"/>
  <c r="AN91" i="97" s="1"/>
  <c r="N91" i="97"/>
  <c r="AM91" i="97" s="1"/>
  <c r="M91" i="97"/>
  <c r="AL91" i="97" s="1"/>
  <c r="L91" i="97"/>
  <c r="AK91" i="97" s="1"/>
  <c r="K91" i="97"/>
  <c r="AJ91" i="97" s="1"/>
  <c r="J91" i="97"/>
  <c r="AI91" i="97" s="1"/>
  <c r="I91" i="97"/>
  <c r="AH91" i="97" s="1"/>
  <c r="H91" i="97"/>
  <c r="AG91" i="97" s="1"/>
  <c r="G91" i="97"/>
  <c r="AF91" i="97" s="1"/>
  <c r="F91" i="97"/>
  <c r="AE91" i="97" s="1"/>
  <c r="E91" i="97"/>
  <c r="AD91" i="97" s="1"/>
  <c r="D91" i="97"/>
  <c r="AC91" i="97" s="1"/>
  <c r="C91" i="97"/>
  <c r="AB91" i="97" s="1"/>
  <c r="B91" i="97"/>
  <c r="AA91" i="97" s="1"/>
  <c r="Y90" i="97"/>
  <c r="AX90" i="97" s="1"/>
  <c r="X90" i="97"/>
  <c r="AW90" i="97" s="1"/>
  <c r="W90" i="97"/>
  <c r="AV90" i="97" s="1"/>
  <c r="V90" i="97"/>
  <c r="AU90" i="97" s="1"/>
  <c r="U90" i="97"/>
  <c r="AT90" i="97" s="1"/>
  <c r="T90" i="97"/>
  <c r="AS90" i="97" s="1"/>
  <c r="S90" i="97"/>
  <c r="AR90" i="97" s="1"/>
  <c r="R90" i="97"/>
  <c r="AQ90" i="97" s="1"/>
  <c r="Q90" i="97"/>
  <c r="AP90" i="97" s="1"/>
  <c r="P90" i="97"/>
  <c r="AO90" i="97" s="1"/>
  <c r="O90" i="97"/>
  <c r="AN90" i="97" s="1"/>
  <c r="N90" i="97"/>
  <c r="AM90" i="97" s="1"/>
  <c r="M90" i="97"/>
  <c r="AL90" i="97" s="1"/>
  <c r="L90" i="97"/>
  <c r="AK90" i="97" s="1"/>
  <c r="K90" i="97"/>
  <c r="AJ90" i="97" s="1"/>
  <c r="J90" i="97"/>
  <c r="AI90" i="97" s="1"/>
  <c r="I90" i="97"/>
  <c r="AH90" i="97" s="1"/>
  <c r="H90" i="97"/>
  <c r="AG90" i="97" s="1"/>
  <c r="G90" i="97"/>
  <c r="AF90" i="97" s="1"/>
  <c r="F90" i="97"/>
  <c r="AE90" i="97" s="1"/>
  <c r="E90" i="97"/>
  <c r="AD90" i="97" s="1"/>
  <c r="D90" i="97"/>
  <c r="AC90" i="97" s="1"/>
  <c r="C90" i="97"/>
  <c r="AB90" i="97" s="1"/>
  <c r="B90" i="97"/>
  <c r="AA90" i="97" s="1"/>
  <c r="Y89" i="97"/>
  <c r="AX89" i="97" s="1"/>
  <c r="X89" i="97"/>
  <c r="AW89" i="97" s="1"/>
  <c r="W89" i="97"/>
  <c r="AV89" i="97" s="1"/>
  <c r="V89" i="97"/>
  <c r="AU89" i="97" s="1"/>
  <c r="U89" i="97"/>
  <c r="AT89" i="97" s="1"/>
  <c r="T89" i="97"/>
  <c r="AS89" i="97" s="1"/>
  <c r="S89" i="97"/>
  <c r="AR89" i="97" s="1"/>
  <c r="R89" i="97"/>
  <c r="AQ89" i="97" s="1"/>
  <c r="Q89" i="97"/>
  <c r="AP89" i="97" s="1"/>
  <c r="P89" i="97"/>
  <c r="AO89" i="97" s="1"/>
  <c r="O89" i="97"/>
  <c r="AN89" i="97" s="1"/>
  <c r="N89" i="97"/>
  <c r="AM89" i="97" s="1"/>
  <c r="M89" i="97"/>
  <c r="AL89" i="97" s="1"/>
  <c r="L89" i="97"/>
  <c r="AK89" i="97" s="1"/>
  <c r="K89" i="97"/>
  <c r="AJ89" i="97" s="1"/>
  <c r="J89" i="97"/>
  <c r="AI89" i="97" s="1"/>
  <c r="I89" i="97"/>
  <c r="AH89" i="97" s="1"/>
  <c r="H89" i="97"/>
  <c r="AG89" i="97" s="1"/>
  <c r="G89" i="97"/>
  <c r="AF89" i="97" s="1"/>
  <c r="F89" i="97"/>
  <c r="AE89" i="97" s="1"/>
  <c r="E89" i="97"/>
  <c r="AD89" i="97" s="1"/>
  <c r="D89" i="97"/>
  <c r="AC89" i="97" s="1"/>
  <c r="C89" i="97"/>
  <c r="AB89" i="97" s="1"/>
  <c r="B89" i="97"/>
  <c r="AA89" i="97" s="1"/>
  <c r="Y88" i="97"/>
  <c r="AX88" i="97" s="1"/>
  <c r="X88" i="97"/>
  <c r="AW88" i="97" s="1"/>
  <c r="W88" i="97"/>
  <c r="AV88" i="97" s="1"/>
  <c r="V88" i="97"/>
  <c r="AU88" i="97" s="1"/>
  <c r="U88" i="97"/>
  <c r="AT88" i="97" s="1"/>
  <c r="T88" i="97"/>
  <c r="AS88" i="97" s="1"/>
  <c r="S88" i="97"/>
  <c r="AR88" i="97" s="1"/>
  <c r="R88" i="97"/>
  <c r="AQ88" i="97" s="1"/>
  <c r="Q88" i="97"/>
  <c r="AP88" i="97" s="1"/>
  <c r="P88" i="97"/>
  <c r="AO88" i="97" s="1"/>
  <c r="O88" i="97"/>
  <c r="AN88" i="97" s="1"/>
  <c r="N88" i="97"/>
  <c r="AM88" i="97" s="1"/>
  <c r="M88" i="97"/>
  <c r="AL88" i="97" s="1"/>
  <c r="L88" i="97"/>
  <c r="AK88" i="97" s="1"/>
  <c r="K88" i="97"/>
  <c r="AJ88" i="97" s="1"/>
  <c r="J88" i="97"/>
  <c r="AI88" i="97" s="1"/>
  <c r="I88" i="97"/>
  <c r="AH88" i="97" s="1"/>
  <c r="H88" i="97"/>
  <c r="AG88" i="97" s="1"/>
  <c r="G88" i="97"/>
  <c r="AF88" i="97" s="1"/>
  <c r="F88" i="97"/>
  <c r="AE88" i="97" s="1"/>
  <c r="E88" i="97"/>
  <c r="AD88" i="97" s="1"/>
  <c r="D88" i="97"/>
  <c r="AC88" i="97" s="1"/>
  <c r="C88" i="97"/>
  <c r="AB88" i="97" s="1"/>
  <c r="B88" i="97"/>
  <c r="AA88" i="97" s="1"/>
  <c r="Y87" i="97"/>
  <c r="AX87" i="97" s="1"/>
  <c r="X87" i="97"/>
  <c r="AW87" i="97" s="1"/>
  <c r="W87" i="97"/>
  <c r="AV87" i="97" s="1"/>
  <c r="V87" i="97"/>
  <c r="AU87" i="97" s="1"/>
  <c r="U87" i="97"/>
  <c r="AT87" i="97" s="1"/>
  <c r="T87" i="97"/>
  <c r="AS87" i="97" s="1"/>
  <c r="S87" i="97"/>
  <c r="AR87" i="97" s="1"/>
  <c r="R87" i="97"/>
  <c r="AQ87" i="97" s="1"/>
  <c r="Q87" i="97"/>
  <c r="AP87" i="97" s="1"/>
  <c r="P87" i="97"/>
  <c r="AO87" i="97" s="1"/>
  <c r="O87" i="97"/>
  <c r="AN87" i="97" s="1"/>
  <c r="N87" i="97"/>
  <c r="AM87" i="97" s="1"/>
  <c r="M87" i="97"/>
  <c r="AL87" i="97" s="1"/>
  <c r="L87" i="97"/>
  <c r="AK87" i="97" s="1"/>
  <c r="K87" i="97"/>
  <c r="AJ87" i="97" s="1"/>
  <c r="J87" i="97"/>
  <c r="AI87" i="97" s="1"/>
  <c r="I87" i="97"/>
  <c r="AH87" i="97" s="1"/>
  <c r="H87" i="97"/>
  <c r="AG87" i="97" s="1"/>
  <c r="G87" i="97"/>
  <c r="AF87" i="97" s="1"/>
  <c r="F87" i="97"/>
  <c r="AE87" i="97" s="1"/>
  <c r="E87" i="97"/>
  <c r="AD87" i="97" s="1"/>
  <c r="D87" i="97"/>
  <c r="AC87" i="97" s="1"/>
  <c r="C87" i="97"/>
  <c r="AB87" i="97" s="1"/>
  <c r="B87" i="97"/>
  <c r="AA87" i="97" s="1"/>
  <c r="Y86" i="97"/>
  <c r="AX86" i="97" s="1"/>
  <c r="X86" i="97"/>
  <c r="AW86" i="97" s="1"/>
  <c r="W86" i="97"/>
  <c r="AV86" i="97" s="1"/>
  <c r="V86" i="97"/>
  <c r="AU86" i="97" s="1"/>
  <c r="U86" i="97"/>
  <c r="AT86" i="97" s="1"/>
  <c r="T86" i="97"/>
  <c r="AS86" i="97" s="1"/>
  <c r="S86" i="97"/>
  <c r="AR86" i="97" s="1"/>
  <c r="R86" i="97"/>
  <c r="AQ86" i="97" s="1"/>
  <c r="Q86" i="97"/>
  <c r="AP86" i="97" s="1"/>
  <c r="P86" i="97"/>
  <c r="AO86" i="97" s="1"/>
  <c r="O86" i="97"/>
  <c r="AN86" i="97" s="1"/>
  <c r="N86" i="97"/>
  <c r="AM86" i="97" s="1"/>
  <c r="M86" i="97"/>
  <c r="AL86" i="97" s="1"/>
  <c r="L86" i="97"/>
  <c r="AK86" i="97" s="1"/>
  <c r="K86" i="97"/>
  <c r="AJ86" i="97" s="1"/>
  <c r="J86" i="97"/>
  <c r="AI86" i="97" s="1"/>
  <c r="I86" i="97"/>
  <c r="AH86" i="97" s="1"/>
  <c r="H86" i="97"/>
  <c r="AG86" i="97" s="1"/>
  <c r="G86" i="97"/>
  <c r="AF86" i="97" s="1"/>
  <c r="F86" i="97"/>
  <c r="AE86" i="97" s="1"/>
  <c r="E86" i="97"/>
  <c r="AD86" i="97" s="1"/>
  <c r="D86" i="97"/>
  <c r="AC86" i="97" s="1"/>
  <c r="C86" i="97"/>
  <c r="AB86" i="97" s="1"/>
  <c r="B86" i="97"/>
  <c r="AA86" i="97" s="1"/>
  <c r="Y85" i="97"/>
  <c r="AX85" i="97" s="1"/>
  <c r="X85" i="97"/>
  <c r="AW85" i="97" s="1"/>
  <c r="W85" i="97"/>
  <c r="AV85" i="97" s="1"/>
  <c r="V85" i="97"/>
  <c r="AU85" i="97" s="1"/>
  <c r="U85" i="97"/>
  <c r="AT85" i="97" s="1"/>
  <c r="T85" i="97"/>
  <c r="AS85" i="97" s="1"/>
  <c r="S85" i="97"/>
  <c r="AR85" i="97" s="1"/>
  <c r="R85" i="97"/>
  <c r="AQ85" i="97" s="1"/>
  <c r="Q85" i="97"/>
  <c r="AP85" i="97" s="1"/>
  <c r="P85" i="97"/>
  <c r="AO85" i="97" s="1"/>
  <c r="O85" i="97"/>
  <c r="AN85" i="97" s="1"/>
  <c r="N85" i="97"/>
  <c r="AM85" i="97" s="1"/>
  <c r="M85" i="97"/>
  <c r="AL85" i="97" s="1"/>
  <c r="L85" i="97"/>
  <c r="AK85" i="97" s="1"/>
  <c r="K85" i="97"/>
  <c r="AJ85" i="97" s="1"/>
  <c r="J85" i="97"/>
  <c r="AI85" i="97" s="1"/>
  <c r="I85" i="97"/>
  <c r="AH85" i="97" s="1"/>
  <c r="H85" i="97"/>
  <c r="AG85" i="97" s="1"/>
  <c r="G85" i="97"/>
  <c r="AF85" i="97" s="1"/>
  <c r="F85" i="97"/>
  <c r="AE85" i="97" s="1"/>
  <c r="E85" i="97"/>
  <c r="AD85" i="97" s="1"/>
  <c r="D85" i="97"/>
  <c r="AC85" i="97" s="1"/>
  <c r="C85" i="97"/>
  <c r="AB85" i="97" s="1"/>
  <c r="B85" i="97"/>
  <c r="AA85" i="97" s="1"/>
  <c r="Y84" i="97"/>
  <c r="AX84" i="97" s="1"/>
  <c r="X84" i="97"/>
  <c r="AW84" i="97" s="1"/>
  <c r="W84" i="97"/>
  <c r="AV84" i="97" s="1"/>
  <c r="V84" i="97"/>
  <c r="AU84" i="97" s="1"/>
  <c r="U84" i="97"/>
  <c r="AT84" i="97" s="1"/>
  <c r="T84" i="97"/>
  <c r="AS84" i="97" s="1"/>
  <c r="S84" i="97"/>
  <c r="AR84" i="97" s="1"/>
  <c r="R84" i="97"/>
  <c r="AQ84" i="97" s="1"/>
  <c r="Q84" i="97"/>
  <c r="AP84" i="97" s="1"/>
  <c r="P84" i="97"/>
  <c r="AO84" i="97" s="1"/>
  <c r="O84" i="97"/>
  <c r="AN84" i="97" s="1"/>
  <c r="N84" i="97"/>
  <c r="AM84" i="97" s="1"/>
  <c r="M84" i="97"/>
  <c r="AL84" i="97" s="1"/>
  <c r="L84" i="97"/>
  <c r="AK84" i="97" s="1"/>
  <c r="K84" i="97"/>
  <c r="AJ84" i="97" s="1"/>
  <c r="J84" i="97"/>
  <c r="AI84" i="97" s="1"/>
  <c r="I84" i="97"/>
  <c r="AH84" i="97" s="1"/>
  <c r="H84" i="97"/>
  <c r="AG84" i="97" s="1"/>
  <c r="G84" i="97"/>
  <c r="AF84" i="97" s="1"/>
  <c r="F84" i="97"/>
  <c r="AE84" i="97" s="1"/>
  <c r="E84" i="97"/>
  <c r="AD84" i="97" s="1"/>
  <c r="D84" i="97"/>
  <c r="AC84" i="97" s="1"/>
  <c r="C84" i="97"/>
  <c r="AB84" i="97" s="1"/>
  <c r="B84" i="97"/>
  <c r="AA84" i="97" s="1"/>
  <c r="Y83" i="97"/>
  <c r="AX83" i="97" s="1"/>
  <c r="X83" i="97"/>
  <c r="AW83" i="97" s="1"/>
  <c r="W83" i="97"/>
  <c r="AV83" i="97" s="1"/>
  <c r="V83" i="97"/>
  <c r="AU83" i="97" s="1"/>
  <c r="U83" i="97"/>
  <c r="AT83" i="97" s="1"/>
  <c r="T83" i="97"/>
  <c r="AS83" i="97" s="1"/>
  <c r="S83" i="97"/>
  <c r="AR83" i="97" s="1"/>
  <c r="R83" i="97"/>
  <c r="AQ83" i="97" s="1"/>
  <c r="Q83" i="97"/>
  <c r="AP83" i="97" s="1"/>
  <c r="P83" i="97"/>
  <c r="AO83" i="97" s="1"/>
  <c r="O83" i="97"/>
  <c r="AN83" i="97" s="1"/>
  <c r="N83" i="97"/>
  <c r="AM83" i="97" s="1"/>
  <c r="M83" i="97"/>
  <c r="AL83" i="97" s="1"/>
  <c r="L83" i="97"/>
  <c r="AK83" i="97" s="1"/>
  <c r="K83" i="97"/>
  <c r="AJ83" i="97" s="1"/>
  <c r="J83" i="97"/>
  <c r="AI83" i="97" s="1"/>
  <c r="I83" i="97"/>
  <c r="AH83" i="97" s="1"/>
  <c r="H83" i="97"/>
  <c r="AG83" i="97" s="1"/>
  <c r="G83" i="97"/>
  <c r="AF83" i="97" s="1"/>
  <c r="F83" i="97"/>
  <c r="AE83" i="97" s="1"/>
  <c r="E83" i="97"/>
  <c r="AD83" i="97" s="1"/>
  <c r="D83" i="97"/>
  <c r="AC83" i="97" s="1"/>
  <c r="C83" i="97"/>
  <c r="AB83" i="97" s="1"/>
  <c r="B83" i="97"/>
  <c r="AA83" i="97" s="1"/>
  <c r="Y82" i="97"/>
  <c r="AX82" i="97" s="1"/>
  <c r="X82" i="97"/>
  <c r="AW82" i="97" s="1"/>
  <c r="W82" i="97"/>
  <c r="AV82" i="97" s="1"/>
  <c r="V82" i="97"/>
  <c r="AU82" i="97" s="1"/>
  <c r="U82" i="97"/>
  <c r="AT82" i="97" s="1"/>
  <c r="T82" i="97"/>
  <c r="AS82" i="97" s="1"/>
  <c r="S82" i="97"/>
  <c r="AR82" i="97" s="1"/>
  <c r="R82" i="97"/>
  <c r="AQ82" i="97" s="1"/>
  <c r="Q82" i="97"/>
  <c r="AP82" i="97" s="1"/>
  <c r="P82" i="97"/>
  <c r="AO82" i="97" s="1"/>
  <c r="O82" i="97"/>
  <c r="AN82" i="97" s="1"/>
  <c r="N82" i="97"/>
  <c r="AM82" i="97" s="1"/>
  <c r="M82" i="97"/>
  <c r="AL82" i="97" s="1"/>
  <c r="L82" i="97"/>
  <c r="AK82" i="97" s="1"/>
  <c r="K82" i="97"/>
  <c r="AJ82" i="97" s="1"/>
  <c r="J82" i="97"/>
  <c r="AI82" i="97" s="1"/>
  <c r="I82" i="97"/>
  <c r="AH82" i="97" s="1"/>
  <c r="H82" i="97"/>
  <c r="AG82" i="97" s="1"/>
  <c r="G82" i="97"/>
  <c r="AF82" i="97" s="1"/>
  <c r="F82" i="97"/>
  <c r="AE82" i="97" s="1"/>
  <c r="E82" i="97"/>
  <c r="AD82" i="97" s="1"/>
  <c r="D82" i="97"/>
  <c r="AC82" i="97" s="1"/>
  <c r="C82" i="97"/>
  <c r="AB82" i="97" s="1"/>
  <c r="B82" i="97"/>
  <c r="AA82" i="97" s="1"/>
  <c r="Y81" i="97"/>
  <c r="AX81" i="97" s="1"/>
  <c r="X81" i="97"/>
  <c r="AW81" i="97" s="1"/>
  <c r="W81" i="97"/>
  <c r="AV81" i="97" s="1"/>
  <c r="V81" i="97"/>
  <c r="AU81" i="97" s="1"/>
  <c r="U81" i="97"/>
  <c r="AT81" i="97" s="1"/>
  <c r="T81" i="97"/>
  <c r="AS81" i="97" s="1"/>
  <c r="S81" i="97"/>
  <c r="AR81" i="97" s="1"/>
  <c r="R81" i="97"/>
  <c r="AQ81" i="97" s="1"/>
  <c r="Q81" i="97"/>
  <c r="AP81" i="97" s="1"/>
  <c r="P81" i="97"/>
  <c r="AO81" i="97" s="1"/>
  <c r="O81" i="97"/>
  <c r="AN81" i="97" s="1"/>
  <c r="N81" i="97"/>
  <c r="AM81" i="97" s="1"/>
  <c r="M81" i="97"/>
  <c r="AL81" i="97" s="1"/>
  <c r="L81" i="97"/>
  <c r="AK81" i="97" s="1"/>
  <c r="K81" i="97"/>
  <c r="AJ81" i="97" s="1"/>
  <c r="J81" i="97"/>
  <c r="AI81" i="97" s="1"/>
  <c r="I81" i="97"/>
  <c r="AH81" i="97" s="1"/>
  <c r="H81" i="97"/>
  <c r="AG81" i="97" s="1"/>
  <c r="G81" i="97"/>
  <c r="AF81" i="97" s="1"/>
  <c r="F81" i="97"/>
  <c r="AE81" i="97" s="1"/>
  <c r="E81" i="97"/>
  <c r="AD81" i="97" s="1"/>
  <c r="D81" i="97"/>
  <c r="AC81" i="97" s="1"/>
  <c r="C81" i="97"/>
  <c r="AB81" i="97" s="1"/>
  <c r="B81" i="97"/>
  <c r="AA81" i="97" s="1"/>
  <c r="Y80" i="97"/>
  <c r="AX80" i="97" s="1"/>
  <c r="X80" i="97"/>
  <c r="AW80" i="97" s="1"/>
  <c r="W80" i="97"/>
  <c r="AV80" i="97" s="1"/>
  <c r="V80" i="97"/>
  <c r="AU80" i="97" s="1"/>
  <c r="U80" i="97"/>
  <c r="AT80" i="97" s="1"/>
  <c r="T80" i="97"/>
  <c r="AS80" i="97" s="1"/>
  <c r="S80" i="97"/>
  <c r="AR80" i="97" s="1"/>
  <c r="R80" i="97"/>
  <c r="AQ80" i="97" s="1"/>
  <c r="Q80" i="97"/>
  <c r="AP80" i="97" s="1"/>
  <c r="P80" i="97"/>
  <c r="AO80" i="97" s="1"/>
  <c r="O80" i="97"/>
  <c r="AN80" i="97" s="1"/>
  <c r="N80" i="97"/>
  <c r="AM80" i="97" s="1"/>
  <c r="M80" i="97"/>
  <c r="AL80" i="97" s="1"/>
  <c r="L80" i="97"/>
  <c r="AK80" i="97" s="1"/>
  <c r="K80" i="97"/>
  <c r="AJ80" i="97" s="1"/>
  <c r="J80" i="97"/>
  <c r="AI80" i="97" s="1"/>
  <c r="I80" i="97"/>
  <c r="AH80" i="97" s="1"/>
  <c r="H80" i="97"/>
  <c r="AG80" i="97" s="1"/>
  <c r="G80" i="97"/>
  <c r="AF80" i="97" s="1"/>
  <c r="F80" i="97"/>
  <c r="AE80" i="97" s="1"/>
  <c r="E80" i="97"/>
  <c r="AD80" i="97" s="1"/>
  <c r="D80" i="97"/>
  <c r="AC80" i="97" s="1"/>
  <c r="C80" i="97"/>
  <c r="AB80" i="97" s="1"/>
  <c r="B80" i="97"/>
  <c r="AA80" i="97" s="1"/>
  <c r="Y79" i="97"/>
  <c r="AX79" i="97" s="1"/>
  <c r="X79" i="97"/>
  <c r="AW79" i="97" s="1"/>
  <c r="W79" i="97"/>
  <c r="AV79" i="97" s="1"/>
  <c r="V79" i="97"/>
  <c r="AU79" i="97" s="1"/>
  <c r="U79" i="97"/>
  <c r="AT79" i="97" s="1"/>
  <c r="T79" i="97"/>
  <c r="AS79" i="97" s="1"/>
  <c r="S79" i="97"/>
  <c r="AR79" i="97" s="1"/>
  <c r="R79" i="97"/>
  <c r="AQ79" i="97" s="1"/>
  <c r="Q79" i="97"/>
  <c r="AP79" i="97" s="1"/>
  <c r="P79" i="97"/>
  <c r="AO79" i="97" s="1"/>
  <c r="O79" i="97"/>
  <c r="AN79" i="97" s="1"/>
  <c r="N79" i="97"/>
  <c r="AM79" i="97" s="1"/>
  <c r="M79" i="97"/>
  <c r="AL79" i="97" s="1"/>
  <c r="L79" i="97"/>
  <c r="AK79" i="97" s="1"/>
  <c r="K79" i="97"/>
  <c r="AJ79" i="97" s="1"/>
  <c r="J79" i="97"/>
  <c r="AI79" i="97" s="1"/>
  <c r="I79" i="97"/>
  <c r="AH79" i="97" s="1"/>
  <c r="H79" i="97"/>
  <c r="AG79" i="97" s="1"/>
  <c r="G79" i="97"/>
  <c r="AF79" i="97" s="1"/>
  <c r="F79" i="97"/>
  <c r="AE79" i="97" s="1"/>
  <c r="E79" i="97"/>
  <c r="AD79" i="97" s="1"/>
  <c r="D79" i="97"/>
  <c r="AC79" i="97" s="1"/>
  <c r="C79" i="97"/>
  <c r="AB79" i="97" s="1"/>
  <c r="B79" i="97"/>
  <c r="AA79" i="97" s="1"/>
  <c r="Y78" i="97"/>
  <c r="AX78" i="97" s="1"/>
  <c r="X78" i="97"/>
  <c r="AW78" i="97" s="1"/>
  <c r="W78" i="97"/>
  <c r="AV78" i="97" s="1"/>
  <c r="V78" i="97"/>
  <c r="AU78" i="97" s="1"/>
  <c r="U78" i="97"/>
  <c r="AT78" i="97" s="1"/>
  <c r="T78" i="97"/>
  <c r="AS78" i="97" s="1"/>
  <c r="S78" i="97"/>
  <c r="AR78" i="97" s="1"/>
  <c r="R78" i="97"/>
  <c r="AQ78" i="97" s="1"/>
  <c r="Q78" i="97"/>
  <c r="AP78" i="97" s="1"/>
  <c r="P78" i="97"/>
  <c r="AO78" i="97" s="1"/>
  <c r="O78" i="97"/>
  <c r="AN78" i="97" s="1"/>
  <c r="N78" i="97"/>
  <c r="AM78" i="97" s="1"/>
  <c r="M78" i="97"/>
  <c r="AL78" i="97" s="1"/>
  <c r="L78" i="97"/>
  <c r="AK78" i="97" s="1"/>
  <c r="K78" i="97"/>
  <c r="AJ78" i="97" s="1"/>
  <c r="J78" i="97"/>
  <c r="AI78" i="97" s="1"/>
  <c r="I78" i="97"/>
  <c r="AH78" i="97" s="1"/>
  <c r="H78" i="97"/>
  <c r="AG78" i="97" s="1"/>
  <c r="G78" i="97"/>
  <c r="AF78" i="97" s="1"/>
  <c r="F78" i="97"/>
  <c r="AE78" i="97" s="1"/>
  <c r="E78" i="97"/>
  <c r="AD78" i="97" s="1"/>
  <c r="D78" i="97"/>
  <c r="AC78" i="97" s="1"/>
  <c r="C78" i="97"/>
  <c r="AB78" i="97" s="1"/>
  <c r="B78" i="97"/>
  <c r="AA78" i="97" s="1"/>
  <c r="Y77" i="97"/>
  <c r="AX77" i="97" s="1"/>
  <c r="X77" i="97"/>
  <c r="AW77" i="97" s="1"/>
  <c r="W77" i="97"/>
  <c r="AV77" i="97" s="1"/>
  <c r="V77" i="97"/>
  <c r="AU77" i="97" s="1"/>
  <c r="U77" i="97"/>
  <c r="AT77" i="97" s="1"/>
  <c r="T77" i="97"/>
  <c r="AS77" i="97" s="1"/>
  <c r="S77" i="97"/>
  <c r="AR77" i="97" s="1"/>
  <c r="R77" i="97"/>
  <c r="AQ77" i="97" s="1"/>
  <c r="Q77" i="97"/>
  <c r="AP77" i="97" s="1"/>
  <c r="P77" i="97"/>
  <c r="AO77" i="97" s="1"/>
  <c r="O77" i="97"/>
  <c r="AN77" i="97" s="1"/>
  <c r="N77" i="97"/>
  <c r="AM77" i="97" s="1"/>
  <c r="M77" i="97"/>
  <c r="AL77" i="97" s="1"/>
  <c r="L77" i="97"/>
  <c r="AK77" i="97" s="1"/>
  <c r="K77" i="97"/>
  <c r="AJ77" i="97" s="1"/>
  <c r="J77" i="97"/>
  <c r="AI77" i="97" s="1"/>
  <c r="I77" i="97"/>
  <c r="AH77" i="97" s="1"/>
  <c r="H77" i="97"/>
  <c r="AG77" i="97" s="1"/>
  <c r="G77" i="97"/>
  <c r="AF77" i="97" s="1"/>
  <c r="F77" i="97"/>
  <c r="AE77" i="97" s="1"/>
  <c r="E77" i="97"/>
  <c r="AD77" i="97" s="1"/>
  <c r="D77" i="97"/>
  <c r="AC77" i="97" s="1"/>
  <c r="C77" i="97"/>
  <c r="AB77" i="97" s="1"/>
  <c r="B77" i="97"/>
  <c r="AA77" i="97" s="1"/>
  <c r="Y76" i="97"/>
  <c r="AX76" i="97" s="1"/>
  <c r="X76" i="97"/>
  <c r="AW76" i="97" s="1"/>
  <c r="W76" i="97"/>
  <c r="AV76" i="97" s="1"/>
  <c r="V76" i="97"/>
  <c r="AU76" i="97" s="1"/>
  <c r="U76" i="97"/>
  <c r="AT76" i="97" s="1"/>
  <c r="T76" i="97"/>
  <c r="AS76" i="97" s="1"/>
  <c r="S76" i="97"/>
  <c r="AR76" i="97" s="1"/>
  <c r="R76" i="97"/>
  <c r="AQ76" i="97" s="1"/>
  <c r="Q76" i="97"/>
  <c r="AP76" i="97" s="1"/>
  <c r="P76" i="97"/>
  <c r="AO76" i="97" s="1"/>
  <c r="O76" i="97"/>
  <c r="AN76" i="97" s="1"/>
  <c r="N76" i="97"/>
  <c r="AM76" i="97" s="1"/>
  <c r="M76" i="97"/>
  <c r="AL76" i="97" s="1"/>
  <c r="L76" i="97"/>
  <c r="AK76" i="97" s="1"/>
  <c r="K76" i="97"/>
  <c r="AJ76" i="97" s="1"/>
  <c r="J76" i="97"/>
  <c r="AI76" i="97" s="1"/>
  <c r="I76" i="97"/>
  <c r="AH76" i="97" s="1"/>
  <c r="H76" i="97"/>
  <c r="AG76" i="97" s="1"/>
  <c r="G76" i="97"/>
  <c r="AF76" i="97" s="1"/>
  <c r="F76" i="97"/>
  <c r="AE76" i="97" s="1"/>
  <c r="E76" i="97"/>
  <c r="AD76" i="97" s="1"/>
  <c r="D76" i="97"/>
  <c r="AC76" i="97" s="1"/>
  <c r="C76" i="97"/>
  <c r="AB76" i="97" s="1"/>
  <c r="B76" i="97"/>
  <c r="AA76" i="97" s="1"/>
  <c r="Y75" i="97"/>
  <c r="AX75" i="97" s="1"/>
  <c r="X75" i="97"/>
  <c r="AW75" i="97" s="1"/>
  <c r="W75" i="97"/>
  <c r="AV75" i="97" s="1"/>
  <c r="V75" i="97"/>
  <c r="AU75" i="97" s="1"/>
  <c r="U75" i="97"/>
  <c r="AT75" i="97" s="1"/>
  <c r="T75" i="97"/>
  <c r="AS75" i="97" s="1"/>
  <c r="S75" i="97"/>
  <c r="AR75" i="97" s="1"/>
  <c r="R75" i="97"/>
  <c r="AQ75" i="97" s="1"/>
  <c r="Q75" i="97"/>
  <c r="AP75" i="97" s="1"/>
  <c r="P75" i="97"/>
  <c r="AO75" i="97" s="1"/>
  <c r="O75" i="97"/>
  <c r="AN75" i="97" s="1"/>
  <c r="N75" i="97"/>
  <c r="AM75" i="97" s="1"/>
  <c r="M75" i="97"/>
  <c r="AL75" i="97" s="1"/>
  <c r="L75" i="97"/>
  <c r="AK75" i="97" s="1"/>
  <c r="K75" i="97"/>
  <c r="AJ75" i="97" s="1"/>
  <c r="J75" i="97"/>
  <c r="AI75" i="97" s="1"/>
  <c r="I75" i="97"/>
  <c r="AH75" i="97" s="1"/>
  <c r="H75" i="97"/>
  <c r="AG75" i="97" s="1"/>
  <c r="G75" i="97"/>
  <c r="AF75" i="97" s="1"/>
  <c r="F75" i="97"/>
  <c r="AE75" i="97" s="1"/>
  <c r="E75" i="97"/>
  <c r="AD75" i="97" s="1"/>
  <c r="D75" i="97"/>
  <c r="AC75" i="97" s="1"/>
  <c r="C75" i="97"/>
  <c r="AB75" i="97" s="1"/>
  <c r="B75" i="97"/>
  <c r="AA75" i="97" s="1"/>
  <c r="Y74" i="97"/>
  <c r="AX74" i="97" s="1"/>
  <c r="X74" i="97"/>
  <c r="AW74" i="97" s="1"/>
  <c r="W74" i="97"/>
  <c r="AV74" i="97" s="1"/>
  <c r="V74" i="97"/>
  <c r="AU74" i="97" s="1"/>
  <c r="U74" i="97"/>
  <c r="AT74" i="97" s="1"/>
  <c r="T74" i="97"/>
  <c r="AS74" i="97" s="1"/>
  <c r="S74" i="97"/>
  <c r="AR74" i="97" s="1"/>
  <c r="R74" i="97"/>
  <c r="AQ74" i="97" s="1"/>
  <c r="Q74" i="97"/>
  <c r="AP74" i="97" s="1"/>
  <c r="P74" i="97"/>
  <c r="AO74" i="97" s="1"/>
  <c r="O74" i="97"/>
  <c r="AN74" i="97" s="1"/>
  <c r="N74" i="97"/>
  <c r="AM74" i="97" s="1"/>
  <c r="M74" i="97"/>
  <c r="AL74" i="97" s="1"/>
  <c r="L74" i="97"/>
  <c r="AK74" i="97" s="1"/>
  <c r="K74" i="97"/>
  <c r="AJ74" i="97" s="1"/>
  <c r="J74" i="97"/>
  <c r="AI74" i="97" s="1"/>
  <c r="I74" i="97"/>
  <c r="AH74" i="97" s="1"/>
  <c r="H74" i="97"/>
  <c r="AG74" i="97" s="1"/>
  <c r="G74" i="97"/>
  <c r="AF74" i="97" s="1"/>
  <c r="F74" i="97"/>
  <c r="AE74" i="97" s="1"/>
  <c r="E74" i="97"/>
  <c r="AD74" i="97" s="1"/>
  <c r="D74" i="97"/>
  <c r="AC74" i="97" s="1"/>
  <c r="C74" i="97"/>
  <c r="AB74" i="97" s="1"/>
  <c r="B74" i="97"/>
  <c r="AA74" i="97" s="1"/>
  <c r="Y73" i="97"/>
  <c r="AX73" i="97" s="1"/>
  <c r="X73" i="97"/>
  <c r="AW73" i="97" s="1"/>
  <c r="W73" i="97"/>
  <c r="AV73" i="97" s="1"/>
  <c r="V73" i="97"/>
  <c r="AU73" i="97" s="1"/>
  <c r="U73" i="97"/>
  <c r="AT73" i="97" s="1"/>
  <c r="T73" i="97"/>
  <c r="AS73" i="97" s="1"/>
  <c r="S73" i="97"/>
  <c r="AR73" i="97" s="1"/>
  <c r="R73" i="97"/>
  <c r="AQ73" i="97" s="1"/>
  <c r="Q73" i="97"/>
  <c r="AP73" i="97" s="1"/>
  <c r="P73" i="97"/>
  <c r="AO73" i="97" s="1"/>
  <c r="O73" i="97"/>
  <c r="AN73" i="97" s="1"/>
  <c r="N73" i="97"/>
  <c r="AM73" i="97" s="1"/>
  <c r="M73" i="97"/>
  <c r="AL73" i="97" s="1"/>
  <c r="L73" i="97"/>
  <c r="AK73" i="97" s="1"/>
  <c r="K73" i="97"/>
  <c r="AJ73" i="97" s="1"/>
  <c r="J73" i="97"/>
  <c r="AI73" i="97" s="1"/>
  <c r="I73" i="97"/>
  <c r="AH73" i="97" s="1"/>
  <c r="H73" i="97"/>
  <c r="AG73" i="97" s="1"/>
  <c r="G73" i="97"/>
  <c r="AF73" i="97" s="1"/>
  <c r="F73" i="97"/>
  <c r="AE73" i="97" s="1"/>
  <c r="E73" i="97"/>
  <c r="AD73" i="97" s="1"/>
  <c r="D73" i="97"/>
  <c r="AC73" i="97" s="1"/>
  <c r="C73" i="97"/>
  <c r="AB73" i="97" s="1"/>
  <c r="B73" i="97"/>
  <c r="AA73" i="97" s="1"/>
  <c r="Y72" i="97"/>
  <c r="AX72" i="97" s="1"/>
  <c r="X72" i="97"/>
  <c r="AW72" i="97" s="1"/>
  <c r="W72" i="97"/>
  <c r="AV72" i="97" s="1"/>
  <c r="V72" i="97"/>
  <c r="AU72" i="97" s="1"/>
  <c r="U72" i="97"/>
  <c r="AT72" i="97" s="1"/>
  <c r="T72" i="97"/>
  <c r="AS72" i="97" s="1"/>
  <c r="S72" i="97"/>
  <c r="AR72" i="97" s="1"/>
  <c r="R72" i="97"/>
  <c r="AQ72" i="97" s="1"/>
  <c r="Q72" i="97"/>
  <c r="AP72" i="97" s="1"/>
  <c r="P72" i="97"/>
  <c r="AO72" i="97" s="1"/>
  <c r="O72" i="97"/>
  <c r="AN72" i="97" s="1"/>
  <c r="N72" i="97"/>
  <c r="AM72" i="97" s="1"/>
  <c r="M72" i="97"/>
  <c r="AL72" i="97" s="1"/>
  <c r="L72" i="97"/>
  <c r="AK72" i="97" s="1"/>
  <c r="K72" i="97"/>
  <c r="AJ72" i="97" s="1"/>
  <c r="J72" i="97"/>
  <c r="AI72" i="97" s="1"/>
  <c r="I72" i="97"/>
  <c r="AH72" i="97" s="1"/>
  <c r="H72" i="97"/>
  <c r="AG72" i="97" s="1"/>
  <c r="G72" i="97"/>
  <c r="AF72" i="97" s="1"/>
  <c r="F72" i="97"/>
  <c r="AE72" i="97" s="1"/>
  <c r="E72" i="97"/>
  <c r="AD72" i="97" s="1"/>
  <c r="D72" i="97"/>
  <c r="AC72" i="97" s="1"/>
  <c r="C72" i="97"/>
  <c r="AB72" i="97" s="1"/>
  <c r="B72" i="97"/>
  <c r="AA72" i="97" s="1"/>
  <c r="Y71" i="97"/>
  <c r="AX71" i="97" s="1"/>
  <c r="X71" i="97"/>
  <c r="AW71" i="97" s="1"/>
  <c r="W71" i="97"/>
  <c r="AV71" i="97" s="1"/>
  <c r="V71" i="97"/>
  <c r="AU71" i="97" s="1"/>
  <c r="U71" i="97"/>
  <c r="AT71" i="97" s="1"/>
  <c r="T71" i="97"/>
  <c r="AS71" i="97" s="1"/>
  <c r="S71" i="97"/>
  <c r="AR71" i="97" s="1"/>
  <c r="R71" i="97"/>
  <c r="AQ71" i="97" s="1"/>
  <c r="Q71" i="97"/>
  <c r="AP71" i="97" s="1"/>
  <c r="P71" i="97"/>
  <c r="AO71" i="97" s="1"/>
  <c r="O71" i="97"/>
  <c r="AN71" i="97" s="1"/>
  <c r="N71" i="97"/>
  <c r="AM71" i="97" s="1"/>
  <c r="M71" i="97"/>
  <c r="AL71" i="97" s="1"/>
  <c r="L71" i="97"/>
  <c r="AK71" i="97" s="1"/>
  <c r="K71" i="97"/>
  <c r="AJ71" i="97" s="1"/>
  <c r="J71" i="97"/>
  <c r="AI71" i="97" s="1"/>
  <c r="I71" i="97"/>
  <c r="AH71" i="97" s="1"/>
  <c r="H71" i="97"/>
  <c r="AG71" i="97" s="1"/>
  <c r="G71" i="97"/>
  <c r="AF71" i="97" s="1"/>
  <c r="F71" i="97"/>
  <c r="AE71" i="97" s="1"/>
  <c r="E71" i="97"/>
  <c r="AD71" i="97" s="1"/>
  <c r="D71" i="97"/>
  <c r="AC71" i="97" s="1"/>
  <c r="C71" i="97"/>
  <c r="AB71" i="97" s="1"/>
  <c r="B71" i="97"/>
  <c r="AA71" i="97" s="1"/>
  <c r="Y68" i="97"/>
  <c r="X68" i="97"/>
  <c r="W68" i="97"/>
  <c r="V68" i="97"/>
  <c r="AU68" i="97" s="1"/>
  <c r="U68" i="97"/>
  <c r="T68" i="97"/>
  <c r="AS68" i="97" s="1"/>
  <c r="S68" i="97"/>
  <c r="R68" i="97"/>
  <c r="AQ68" i="97" s="1"/>
  <c r="Q68" i="97"/>
  <c r="P68" i="97"/>
  <c r="O68" i="97"/>
  <c r="N68" i="97"/>
  <c r="M68" i="97"/>
  <c r="AL68" i="97" s="1"/>
  <c r="L68" i="97"/>
  <c r="K68" i="97"/>
  <c r="J68" i="97"/>
  <c r="I68" i="97"/>
  <c r="AH68" i="97" s="1"/>
  <c r="H68" i="97"/>
  <c r="AG68" i="97" s="1"/>
  <c r="G68" i="97"/>
  <c r="AF68" i="97" s="1"/>
  <c r="F68" i="97"/>
  <c r="AE68" i="97" s="1"/>
  <c r="E68" i="97"/>
  <c r="AD68" i="97" s="1"/>
  <c r="D68" i="97"/>
  <c r="AC68" i="97" s="1"/>
  <c r="C68" i="97"/>
  <c r="AB68" i="97" s="1"/>
  <c r="B68" i="97"/>
  <c r="AA68" i="97" s="1"/>
  <c r="Y67" i="97"/>
  <c r="AX67" i="97" s="1"/>
  <c r="X67" i="97"/>
  <c r="W67" i="97"/>
  <c r="V67" i="97"/>
  <c r="U67" i="97"/>
  <c r="T67" i="97"/>
  <c r="S67" i="97"/>
  <c r="R67" i="97"/>
  <c r="AQ67" i="97" s="1"/>
  <c r="Q67" i="97"/>
  <c r="AP67" i="97" s="1"/>
  <c r="P67" i="97"/>
  <c r="O67" i="97"/>
  <c r="N67" i="97"/>
  <c r="M67" i="97"/>
  <c r="L67" i="97"/>
  <c r="K67" i="97"/>
  <c r="J67" i="97"/>
  <c r="AI67" i="97" s="1"/>
  <c r="I67" i="97"/>
  <c r="AH67" i="97" s="1"/>
  <c r="H67" i="97"/>
  <c r="AG67" i="97" s="1"/>
  <c r="G67" i="97"/>
  <c r="AF67" i="97" s="1"/>
  <c r="F67" i="97"/>
  <c r="AE67" i="97" s="1"/>
  <c r="E67" i="97"/>
  <c r="AD67" i="97" s="1"/>
  <c r="D67" i="97"/>
  <c r="AC67" i="97" s="1"/>
  <c r="C67" i="97"/>
  <c r="AB67" i="97" s="1"/>
  <c r="B67" i="97"/>
  <c r="Y66" i="97"/>
  <c r="X66" i="97"/>
  <c r="W66" i="97"/>
  <c r="V66" i="97"/>
  <c r="U66" i="97"/>
  <c r="T66" i="97"/>
  <c r="S66" i="97"/>
  <c r="AR66" i="97" s="1"/>
  <c r="R66" i="97"/>
  <c r="Q66" i="97"/>
  <c r="P66" i="97"/>
  <c r="O66" i="97"/>
  <c r="N66" i="97"/>
  <c r="M66" i="97"/>
  <c r="L66" i="97"/>
  <c r="K66" i="97"/>
  <c r="J66" i="97"/>
  <c r="I66" i="97"/>
  <c r="H66" i="97"/>
  <c r="G66" i="97"/>
  <c r="AF66" i="97" s="1"/>
  <c r="F66" i="97"/>
  <c r="AE66" i="97" s="1"/>
  <c r="E66" i="97"/>
  <c r="AD66" i="97" s="1"/>
  <c r="D66" i="97"/>
  <c r="AC66" i="97" s="1"/>
  <c r="C66" i="97"/>
  <c r="B66" i="97"/>
  <c r="Y65" i="97"/>
  <c r="X65" i="97"/>
  <c r="W65" i="97"/>
  <c r="V65" i="97"/>
  <c r="U65" i="97"/>
  <c r="T65" i="97"/>
  <c r="S65" i="97"/>
  <c r="R65" i="97"/>
  <c r="Q65" i="97"/>
  <c r="P65" i="97"/>
  <c r="O65" i="97"/>
  <c r="N65" i="97"/>
  <c r="M65" i="97"/>
  <c r="L65" i="97"/>
  <c r="K65" i="97"/>
  <c r="J65" i="97"/>
  <c r="I65" i="97"/>
  <c r="H65" i="97"/>
  <c r="G65" i="97"/>
  <c r="AF65" i="97" s="1"/>
  <c r="F65" i="97"/>
  <c r="AE65" i="97" s="1"/>
  <c r="E65" i="97"/>
  <c r="D65" i="97"/>
  <c r="AC65" i="97" s="1"/>
  <c r="C65" i="97"/>
  <c r="B65" i="97"/>
  <c r="Y64" i="97"/>
  <c r="X64" i="97"/>
  <c r="W64" i="97"/>
  <c r="V64" i="97"/>
  <c r="U64" i="97"/>
  <c r="T64" i="97"/>
  <c r="S64" i="97"/>
  <c r="R64" i="97"/>
  <c r="Q64" i="97"/>
  <c r="P64" i="97"/>
  <c r="AO64" i="97" s="1"/>
  <c r="O64" i="97"/>
  <c r="N64" i="97"/>
  <c r="M64" i="97"/>
  <c r="L64" i="97"/>
  <c r="K64" i="97"/>
  <c r="J64" i="97"/>
  <c r="I64" i="97"/>
  <c r="H64" i="97"/>
  <c r="AG64" i="97" s="1"/>
  <c r="G64" i="97"/>
  <c r="AF64" i="97" s="1"/>
  <c r="F64" i="97"/>
  <c r="AE64" i="97" s="1"/>
  <c r="E64" i="97"/>
  <c r="AD64" i="97" s="1"/>
  <c r="D64" i="97"/>
  <c r="AC64" i="97" s="1"/>
  <c r="C64" i="97"/>
  <c r="B64" i="97"/>
  <c r="Y63" i="97"/>
  <c r="X63" i="97"/>
  <c r="W63" i="97"/>
  <c r="V63" i="97"/>
  <c r="U63" i="97"/>
  <c r="T63" i="97"/>
  <c r="S63" i="97"/>
  <c r="R63" i="97"/>
  <c r="Q63" i="97"/>
  <c r="AP63" i="97" s="1"/>
  <c r="P63" i="97"/>
  <c r="AO63" i="97" s="1"/>
  <c r="O63" i="97"/>
  <c r="N63" i="97"/>
  <c r="M63" i="97"/>
  <c r="L63" i="97"/>
  <c r="K63" i="97"/>
  <c r="J63" i="97"/>
  <c r="I63" i="97"/>
  <c r="H63" i="97"/>
  <c r="G63" i="97"/>
  <c r="AF63" i="97" s="1"/>
  <c r="F63" i="97"/>
  <c r="AE63" i="97" s="1"/>
  <c r="E63" i="97"/>
  <c r="D63" i="97"/>
  <c r="C63" i="97"/>
  <c r="B63" i="97"/>
  <c r="AA63" i="97" s="1"/>
  <c r="Y62" i="97"/>
  <c r="X62" i="97"/>
  <c r="W62" i="97"/>
  <c r="V62" i="97"/>
  <c r="U62" i="97"/>
  <c r="T62" i="97"/>
  <c r="S62" i="97"/>
  <c r="R62" i="97"/>
  <c r="Q62" i="97"/>
  <c r="P62" i="97"/>
  <c r="AO62" i="97" s="1"/>
  <c r="O62" i="97"/>
  <c r="N62" i="97"/>
  <c r="M62" i="97"/>
  <c r="L62" i="97"/>
  <c r="K62" i="97"/>
  <c r="J62" i="97"/>
  <c r="I62" i="97"/>
  <c r="H62" i="97"/>
  <c r="G62" i="97"/>
  <c r="AF62" i="97" s="1"/>
  <c r="F62" i="97"/>
  <c r="E62" i="97"/>
  <c r="AD62" i="97" s="1"/>
  <c r="D62" i="97"/>
  <c r="AC62" i="97" s="1"/>
  <c r="C62" i="97"/>
  <c r="B62" i="97"/>
  <c r="Y61" i="97"/>
  <c r="X61" i="97"/>
  <c r="W61" i="97"/>
  <c r="V61" i="97"/>
  <c r="U61" i="97"/>
  <c r="T61" i="97"/>
  <c r="S61" i="97"/>
  <c r="R61" i="97"/>
  <c r="Q61" i="97"/>
  <c r="P61" i="97"/>
  <c r="O61" i="97"/>
  <c r="N61" i="97"/>
  <c r="M61" i="97"/>
  <c r="AL61" i="97" s="1"/>
  <c r="L61" i="97"/>
  <c r="K61" i="97"/>
  <c r="J61" i="97"/>
  <c r="I61" i="97"/>
  <c r="H61" i="97"/>
  <c r="G61" i="97"/>
  <c r="F61" i="97"/>
  <c r="E61" i="97"/>
  <c r="AD61" i="97" s="1"/>
  <c r="D61" i="97"/>
  <c r="C61" i="97"/>
  <c r="B61" i="97"/>
  <c r="Y60" i="97"/>
  <c r="X60" i="97"/>
  <c r="W60" i="97"/>
  <c r="V60" i="97"/>
  <c r="U60" i="97"/>
  <c r="T60" i="97"/>
  <c r="S60" i="97"/>
  <c r="R60" i="97"/>
  <c r="Q60" i="97"/>
  <c r="P60" i="97"/>
  <c r="AO60" i="97" s="1"/>
  <c r="O60" i="97"/>
  <c r="N60" i="97"/>
  <c r="M60" i="97"/>
  <c r="L60" i="97"/>
  <c r="K60" i="97"/>
  <c r="J60" i="97"/>
  <c r="I60" i="97"/>
  <c r="H60" i="97"/>
  <c r="G60" i="97"/>
  <c r="AF60" i="97" s="1"/>
  <c r="F60" i="97"/>
  <c r="AE60" i="97" s="1"/>
  <c r="E60" i="97"/>
  <c r="AD60" i="97" s="1"/>
  <c r="D60" i="97"/>
  <c r="AC60" i="97" s="1"/>
  <c r="C60" i="97"/>
  <c r="AB60" i="97" s="1"/>
  <c r="B60" i="97"/>
  <c r="Y59" i="97"/>
  <c r="X59" i="97"/>
  <c r="AW59" i="97" s="1"/>
  <c r="W59" i="97"/>
  <c r="V59" i="97"/>
  <c r="U59" i="97"/>
  <c r="T59" i="97"/>
  <c r="S59" i="97"/>
  <c r="R59" i="97"/>
  <c r="Q59" i="97"/>
  <c r="P59" i="97"/>
  <c r="O59" i="97"/>
  <c r="N59" i="97"/>
  <c r="M59" i="97"/>
  <c r="L59" i="97"/>
  <c r="K59" i="97"/>
  <c r="J59" i="97"/>
  <c r="I59" i="97"/>
  <c r="H59" i="97"/>
  <c r="G59" i="97"/>
  <c r="F59" i="97"/>
  <c r="AE59" i="97" s="1"/>
  <c r="E59" i="97"/>
  <c r="AD59" i="97" s="1"/>
  <c r="D59" i="97"/>
  <c r="AC59" i="97" s="1"/>
  <c r="C59" i="97"/>
  <c r="AB59" i="97" s="1"/>
  <c r="B59" i="97"/>
  <c r="AA59" i="97" s="1"/>
  <c r="Y58" i="97"/>
  <c r="X58" i="97"/>
  <c r="W58" i="97"/>
  <c r="V58" i="97"/>
  <c r="U58" i="97"/>
  <c r="T58" i="97"/>
  <c r="S58" i="97"/>
  <c r="R58" i="97"/>
  <c r="Q58" i="97"/>
  <c r="P58" i="97"/>
  <c r="O58" i="97"/>
  <c r="N58" i="97"/>
  <c r="M58" i="97"/>
  <c r="L58" i="97"/>
  <c r="K58" i="97"/>
  <c r="J58" i="97"/>
  <c r="I58" i="97"/>
  <c r="H58" i="97"/>
  <c r="G58" i="97"/>
  <c r="F58" i="97"/>
  <c r="AE58" i="97" s="1"/>
  <c r="E58" i="97"/>
  <c r="AD58" i="97" s="1"/>
  <c r="D58" i="97"/>
  <c r="AC58" i="97" s="1"/>
  <c r="C58" i="97"/>
  <c r="B58" i="97"/>
  <c r="Y57" i="97"/>
  <c r="X57" i="97"/>
  <c r="W57" i="97"/>
  <c r="V57" i="97"/>
  <c r="U57" i="97"/>
  <c r="T57" i="97"/>
  <c r="S57" i="97"/>
  <c r="R57" i="97"/>
  <c r="Q57" i="97"/>
  <c r="P57" i="97"/>
  <c r="O57" i="97"/>
  <c r="N57" i="97"/>
  <c r="M57" i="97"/>
  <c r="L57" i="97"/>
  <c r="K57" i="97"/>
  <c r="J57" i="97"/>
  <c r="I57" i="97"/>
  <c r="H57" i="97"/>
  <c r="G57" i="97"/>
  <c r="AF57" i="97" s="1"/>
  <c r="F57" i="97"/>
  <c r="E57" i="97"/>
  <c r="AD57" i="97" s="1"/>
  <c r="D57" i="97"/>
  <c r="AC57" i="97" s="1"/>
  <c r="C57" i="97"/>
  <c r="B57" i="97"/>
  <c r="Y56" i="97"/>
  <c r="X56" i="97"/>
  <c r="W56" i="97"/>
  <c r="V56" i="97"/>
  <c r="U56" i="97"/>
  <c r="T56" i="97"/>
  <c r="S56" i="97"/>
  <c r="R56" i="97"/>
  <c r="Q56" i="97"/>
  <c r="P56" i="97"/>
  <c r="O56" i="97"/>
  <c r="N56" i="97"/>
  <c r="M56" i="97"/>
  <c r="L56" i="97"/>
  <c r="K56" i="97"/>
  <c r="J56" i="97"/>
  <c r="I56" i="97"/>
  <c r="H56" i="97"/>
  <c r="G56" i="97"/>
  <c r="AF56" i="97" s="1"/>
  <c r="F56" i="97"/>
  <c r="AE56" i="97" s="1"/>
  <c r="E56" i="97"/>
  <c r="D56" i="97"/>
  <c r="C56" i="97"/>
  <c r="B56" i="97"/>
  <c r="Y55" i="97"/>
  <c r="X55" i="97"/>
  <c r="W55" i="97"/>
  <c r="V55" i="97"/>
  <c r="U55" i="97"/>
  <c r="T55" i="97"/>
  <c r="S55" i="97"/>
  <c r="R55" i="97"/>
  <c r="Q55" i="97"/>
  <c r="P55" i="97"/>
  <c r="O55" i="97"/>
  <c r="N55" i="97"/>
  <c r="M55" i="97"/>
  <c r="L55" i="97"/>
  <c r="K55" i="97"/>
  <c r="J55" i="97"/>
  <c r="I55" i="97"/>
  <c r="H55" i="97"/>
  <c r="G55" i="97"/>
  <c r="AF55" i="97" s="1"/>
  <c r="F55" i="97"/>
  <c r="E55" i="97"/>
  <c r="D55" i="97"/>
  <c r="AC55" i="97" s="1"/>
  <c r="C55" i="97"/>
  <c r="AB55" i="97" s="1"/>
  <c r="B55" i="97"/>
  <c r="Y54" i="97"/>
  <c r="X54" i="97"/>
  <c r="W54" i="97"/>
  <c r="V54" i="97"/>
  <c r="U54" i="97"/>
  <c r="T54" i="97"/>
  <c r="S54" i="97"/>
  <c r="R54" i="97"/>
  <c r="Q54" i="97"/>
  <c r="P54" i="97"/>
  <c r="O54" i="97"/>
  <c r="N54" i="97"/>
  <c r="M54" i="97"/>
  <c r="L54" i="97"/>
  <c r="K54" i="97"/>
  <c r="J54" i="97"/>
  <c r="I54" i="97"/>
  <c r="H54" i="97"/>
  <c r="G54" i="97"/>
  <c r="AF54" i="97" s="1"/>
  <c r="F54" i="97"/>
  <c r="E54" i="97"/>
  <c r="AD54" i="97" s="1"/>
  <c r="D54" i="97"/>
  <c r="C54" i="97"/>
  <c r="B54" i="97"/>
  <c r="Y53" i="97"/>
  <c r="X53" i="97"/>
  <c r="W53" i="97"/>
  <c r="V53" i="97"/>
  <c r="U53" i="97"/>
  <c r="T53" i="97"/>
  <c r="S53" i="97"/>
  <c r="R53" i="97"/>
  <c r="Q53" i="97"/>
  <c r="P53" i="97"/>
  <c r="O53" i="97"/>
  <c r="N53" i="97"/>
  <c r="M53" i="97"/>
  <c r="L53" i="97"/>
  <c r="K53" i="97"/>
  <c r="J53" i="97"/>
  <c r="I53" i="97"/>
  <c r="H53" i="97"/>
  <c r="AG53" i="97" s="1"/>
  <c r="G53" i="97"/>
  <c r="F53" i="97"/>
  <c r="AE53" i="97" s="1"/>
  <c r="E53" i="97"/>
  <c r="AD53" i="97" s="1"/>
  <c r="D53" i="97"/>
  <c r="C53" i="97"/>
  <c r="B53" i="97"/>
  <c r="Y52" i="97"/>
  <c r="X52" i="97"/>
  <c r="W52" i="97"/>
  <c r="V52" i="97"/>
  <c r="U52" i="97"/>
  <c r="T52" i="97"/>
  <c r="S52" i="97"/>
  <c r="AR52" i="97" s="1"/>
  <c r="R52" i="97"/>
  <c r="Q52" i="97"/>
  <c r="AP52" i="97" s="1"/>
  <c r="P52" i="97"/>
  <c r="AO52" i="97" s="1"/>
  <c r="O52" i="97"/>
  <c r="N52" i="97"/>
  <c r="M52" i="97"/>
  <c r="L52" i="97"/>
  <c r="K52" i="97"/>
  <c r="J52" i="97"/>
  <c r="I52" i="97"/>
  <c r="H52" i="97"/>
  <c r="AG52" i="97" s="1"/>
  <c r="G52" i="97"/>
  <c r="AF52" i="97" s="1"/>
  <c r="F52" i="97"/>
  <c r="AE52" i="97" s="1"/>
  <c r="E52" i="97"/>
  <c r="AD52" i="97" s="1"/>
  <c r="D52" i="97"/>
  <c r="AC52" i="97" s="1"/>
  <c r="C52" i="97"/>
  <c r="AB52" i="97" s="1"/>
  <c r="B52" i="97"/>
  <c r="Y51" i="97"/>
  <c r="X51" i="97"/>
  <c r="W51" i="97"/>
  <c r="V51" i="97"/>
  <c r="U51" i="97"/>
  <c r="T51" i="97"/>
  <c r="S51" i="97"/>
  <c r="R51" i="97"/>
  <c r="Q51" i="97"/>
  <c r="P51" i="97"/>
  <c r="O51" i="97"/>
  <c r="AN51" i="97" s="1"/>
  <c r="N51" i="97"/>
  <c r="M51" i="97"/>
  <c r="L51" i="97"/>
  <c r="K51" i="97"/>
  <c r="J51" i="97"/>
  <c r="I51" i="97"/>
  <c r="H51" i="97"/>
  <c r="G51" i="97"/>
  <c r="AF51" i="97" s="1"/>
  <c r="F51" i="97"/>
  <c r="AE51" i="97" s="1"/>
  <c r="E51" i="97"/>
  <c r="AD51" i="97" s="1"/>
  <c r="D51" i="97"/>
  <c r="C51" i="97"/>
  <c r="B51" i="97"/>
  <c r="Y50" i="97"/>
  <c r="X50" i="97"/>
  <c r="W50" i="97"/>
  <c r="V50" i="97"/>
  <c r="U50" i="97"/>
  <c r="T50" i="97"/>
  <c r="S50" i="97"/>
  <c r="R50" i="97"/>
  <c r="AQ50" i="97" s="1"/>
  <c r="Q50" i="97"/>
  <c r="P50" i="97"/>
  <c r="AO50" i="97" s="1"/>
  <c r="O50" i="97"/>
  <c r="N50" i="97"/>
  <c r="M50" i="97"/>
  <c r="AL50" i="97" s="1"/>
  <c r="L50" i="97"/>
  <c r="AK50" i="97" s="1"/>
  <c r="K50" i="97"/>
  <c r="J50" i="97"/>
  <c r="I50" i="97"/>
  <c r="H50" i="97"/>
  <c r="G50" i="97"/>
  <c r="F50" i="97"/>
  <c r="E50" i="97"/>
  <c r="D50" i="97"/>
  <c r="C50" i="97"/>
  <c r="B50" i="97"/>
  <c r="Y49" i="97"/>
  <c r="AX49" i="97" s="1"/>
  <c r="X49" i="97"/>
  <c r="W49" i="97"/>
  <c r="V49" i="97"/>
  <c r="U49" i="97"/>
  <c r="T49" i="97"/>
  <c r="S49" i="97"/>
  <c r="R49" i="97"/>
  <c r="Q49" i="97"/>
  <c r="P49" i="97"/>
  <c r="O49" i="97"/>
  <c r="N49" i="97"/>
  <c r="M49" i="97"/>
  <c r="L49" i="97"/>
  <c r="K49" i="97"/>
  <c r="J49" i="97"/>
  <c r="I49" i="97"/>
  <c r="H49" i="97"/>
  <c r="AG49" i="97" s="1"/>
  <c r="G49" i="97"/>
  <c r="AF49" i="97" s="1"/>
  <c r="F49" i="97"/>
  <c r="AE49" i="97" s="1"/>
  <c r="E49" i="97"/>
  <c r="AD49" i="97" s="1"/>
  <c r="D49" i="97"/>
  <c r="AC49" i="97" s="1"/>
  <c r="C49" i="97"/>
  <c r="B49" i="97"/>
  <c r="Y48" i="97"/>
  <c r="X48" i="97"/>
  <c r="W48" i="97"/>
  <c r="V48" i="97"/>
  <c r="U48" i="97"/>
  <c r="T48" i="97"/>
  <c r="S48" i="97"/>
  <c r="R48" i="97"/>
  <c r="Q48" i="97"/>
  <c r="P48" i="97"/>
  <c r="O48" i="97"/>
  <c r="N48" i="97"/>
  <c r="M48" i="97"/>
  <c r="L48" i="97"/>
  <c r="K48" i="97"/>
  <c r="J48" i="97"/>
  <c r="I48" i="97"/>
  <c r="H48" i="97"/>
  <c r="G48" i="97"/>
  <c r="AF48" i="97" s="1"/>
  <c r="F48" i="97"/>
  <c r="AE48" i="97" s="1"/>
  <c r="E48" i="97"/>
  <c r="AD48" i="97" s="1"/>
  <c r="D48" i="97"/>
  <c r="AC48" i="97" s="1"/>
  <c r="C48" i="97"/>
  <c r="B48" i="97"/>
  <c r="AA48" i="97" s="1"/>
  <c r="Y47" i="97"/>
  <c r="X47" i="97"/>
  <c r="W47" i="97"/>
  <c r="V47" i="97"/>
  <c r="U47" i="97"/>
  <c r="T47" i="97"/>
  <c r="S47" i="97"/>
  <c r="R47" i="97"/>
  <c r="Q47" i="97"/>
  <c r="P47" i="97"/>
  <c r="O47" i="97"/>
  <c r="N47" i="97"/>
  <c r="M47" i="97"/>
  <c r="L47" i="97"/>
  <c r="K47" i="97"/>
  <c r="J47" i="97"/>
  <c r="I47" i="97"/>
  <c r="H47" i="97"/>
  <c r="G47" i="97"/>
  <c r="AF47" i="97" s="1"/>
  <c r="F47" i="97"/>
  <c r="AE47" i="97" s="1"/>
  <c r="E47" i="97"/>
  <c r="AD47" i="97" s="1"/>
  <c r="D47" i="97"/>
  <c r="C47" i="97"/>
  <c r="AB47" i="97" s="1"/>
  <c r="B47" i="97"/>
  <c r="AA47" i="97" s="1"/>
  <c r="Y46" i="97"/>
  <c r="X46" i="97"/>
  <c r="W46" i="97"/>
  <c r="V46" i="97"/>
  <c r="U46" i="97"/>
  <c r="T46" i="97"/>
  <c r="S46" i="97"/>
  <c r="R46" i="97"/>
  <c r="Q46" i="97"/>
  <c r="P46" i="97"/>
  <c r="O46" i="97"/>
  <c r="N46" i="97"/>
  <c r="M46" i="97"/>
  <c r="L46" i="97"/>
  <c r="K46" i="97"/>
  <c r="J46" i="97"/>
  <c r="I46" i="97"/>
  <c r="H46" i="97"/>
  <c r="G46" i="97"/>
  <c r="AF46" i="97" s="1"/>
  <c r="F46" i="97"/>
  <c r="AE46" i="97" s="1"/>
  <c r="E46" i="97"/>
  <c r="D46" i="97"/>
  <c r="AC46" i="97" s="1"/>
  <c r="C46" i="97"/>
  <c r="B46" i="97"/>
  <c r="AA46" i="97" s="1"/>
  <c r="Y45" i="97"/>
  <c r="X45" i="97"/>
  <c r="W45" i="97"/>
  <c r="V45" i="97"/>
  <c r="U45" i="97"/>
  <c r="T45" i="97"/>
  <c r="S45" i="97"/>
  <c r="R45" i="97"/>
  <c r="AQ45" i="97" s="1"/>
  <c r="Q45" i="97"/>
  <c r="P45" i="97"/>
  <c r="O45" i="97"/>
  <c r="N45" i="97"/>
  <c r="M45" i="97"/>
  <c r="L45" i="97"/>
  <c r="K45" i="97"/>
  <c r="J45" i="97"/>
  <c r="I45" i="97"/>
  <c r="H45" i="97"/>
  <c r="G45" i="97"/>
  <c r="F45" i="97"/>
  <c r="AE45" i="97" s="1"/>
  <c r="E45" i="97"/>
  <c r="D45" i="97"/>
  <c r="C45" i="97"/>
  <c r="AB45" i="97" s="1"/>
  <c r="B45" i="97"/>
  <c r="Y44" i="97"/>
  <c r="X44" i="97"/>
  <c r="W44" i="97"/>
  <c r="V44" i="97"/>
  <c r="U44" i="97"/>
  <c r="T44" i="97"/>
  <c r="S44" i="97"/>
  <c r="R44" i="97"/>
  <c r="Q44" i="97"/>
  <c r="P44" i="97"/>
  <c r="O44" i="97"/>
  <c r="N44" i="97"/>
  <c r="M44" i="97"/>
  <c r="L44" i="97"/>
  <c r="K44" i="97"/>
  <c r="J44" i="97"/>
  <c r="I44" i="97"/>
  <c r="H44" i="97"/>
  <c r="G44" i="97"/>
  <c r="F44" i="97"/>
  <c r="E44" i="97"/>
  <c r="D44" i="97"/>
  <c r="C44" i="97"/>
  <c r="B44" i="97"/>
  <c r="Y43" i="97"/>
  <c r="X43" i="97"/>
  <c r="W43" i="97"/>
  <c r="V43" i="97"/>
  <c r="U43" i="97"/>
  <c r="T43" i="97"/>
  <c r="S43" i="97"/>
  <c r="R43" i="97"/>
  <c r="Q43" i="97"/>
  <c r="P43" i="97"/>
  <c r="O43" i="97"/>
  <c r="N43" i="97"/>
  <c r="M43" i="97"/>
  <c r="L43" i="97"/>
  <c r="K43" i="97"/>
  <c r="J43" i="97"/>
  <c r="I43" i="97"/>
  <c r="H43" i="97"/>
  <c r="AG43" i="97" s="1"/>
  <c r="G43" i="97"/>
  <c r="AF43" i="97" s="1"/>
  <c r="F43" i="97"/>
  <c r="AE43" i="97" s="1"/>
  <c r="E43" i="97"/>
  <c r="AD43" i="97" s="1"/>
  <c r="D43" i="97"/>
  <c r="C43" i="97"/>
  <c r="AB43" i="97" s="1"/>
  <c r="B43" i="97"/>
  <c r="Y42" i="97"/>
  <c r="X42" i="97"/>
  <c r="W42" i="97"/>
  <c r="V42" i="97"/>
  <c r="U42" i="97"/>
  <c r="T42" i="97"/>
  <c r="S42" i="97"/>
  <c r="R42" i="97"/>
  <c r="AQ42" i="97" s="1"/>
  <c r="Q42" i="97"/>
  <c r="P42" i="97"/>
  <c r="O42" i="97"/>
  <c r="N42" i="97"/>
  <c r="M42" i="97"/>
  <c r="L42" i="97"/>
  <c r="K42" i="97"/>
  <c r="J42" i="97"/>
  <c r="I42" i="97"/>
  <c r="H42" i="97"/>
  <c r="G42" i="97"/>
  <c r="F42" i="97"/>
  <c r="AE42" i="97" s="1"/>
  <c r="E42" i="97"/>
  <c r="AD42" i="97" s="1"/>
  <c r="D42" i="97"/>
  <c r="AC42" i="97" s="1"/>
  <c r="C42" i="97"/>
  <c r="B42" i="97"/>
  <c r="Y41" i="97"/>
  <c r="X41" i="97"/>
  <c r="W41" i="97"/>
  <c r="V41" i="97"/>
  <c r="U41" i="97"/>
  <c r="T41" i="97"/>
  <c r="S41" i="97"/>
  <c r="R41" i="97"/>
  <c r="Q41" i="97"/>
  <c r="P41" i="97"/>
  <c r="O41" i="97"/>
  <c r="N41" i="97"/>
  <c r="M41" i="97"/>
  <c r="L41" i="97"/>
  <c r="K41" i="97"/>
  <c r="J41" i="97"/>
  <c r="I41" i="97"/>
  <c r="H41" i="97"/>
  <c r="G41" i="97"/>
  <c r="AF41" i="97" s="1"/>
  <c r="F41" i="97"/>
  <c r="AE41" i="97" s="1"/>
  <c r="E41" i="97"/>
  <c r="D41" i="97"/>
  <c r="AC41" i="97" s="1"/>
  <c r="C41" i="97"/>
  <c r="B41" i="97"/>
  <c r="Y40" i="97"/>
  <c r="X40" i="97"/>
  <c r="W40" i="97"/>
  <c r="V40" i="97"/>
  <c r="U40" i="97"/>
  <c r="T40" i="97"/>
  <c r="S40" i="97"/>
  <c r="R40" i="97"/>
  <c r="Q40" i="97"/>
  <c r="P40" i="97"/>
  <c r="O40" i="97"/>
  <c r="N40" i="97"/>
  <c r="M40" i="97"/>
  <c r="L40" i="97"/>
  <c r="K40" i="97"/>
  <c r="J40" i="97"/>
  <c r="I40" i="97"/>
  <c r="H40" i="97"/>
  <c r="AG40" i="97" s="1"/>
  <c r="G40" i="97"/>
  <c r="F40" i="97"/>
  <c r="AE40" i="97" s="1"/>
  <c r="E40" i="97"/>
  <c r="AD40" i="97" s="1"/>
  <c r="D40" i="97"/>
  <c r="AC40" i="97" s="1"/>
  <c r="C40" i="97"/>
  <c r="AB40" i="97" s="1"/>
  <c r="B40" i="97"/>
  <c r="Y39" i="97"/>
  <c r="X39" i="97"/>
  <c r="W39" i="97"/>
  <c r="V39" i="97"/>
  <c r="U39" i="97"/>
  <c r="T39" i="97"/>
  <c r="S39" i="97"/>
  <c r="R39" i="97"/>
  <c r="Q39" i="97"/>
  <c r="P39" i="97"/>
  <c r="O39" i="97"/>
  <c r="N39" i="97"/>
  <c r="M39" i="97"/>
  <c r="L39" i="97"/>
  <c r="K39" i="97"/>
  <c r="J39" i="97"/>
  <c r="I39" i="97"/>
  <c r="H39" i="97"/>
  <c r="AG39" i="97" s="1"/>
  <c r="G39" i="97"/>
  <c r="AF39" i="97" s="1"/>
  <c r="F39" i="97"/>
  <c r="AE39" i="97" s="1"/>
  <c r="E39" i="97"/>
  <c r="AD39" i="97" s="1"/>
  <c r="D39" i="97"/>
  <c r="AC39" i="97" s="1"/>
  <c r="C39" i="97"/>
  <c r="B39" i="97"/>
  <c r="Y38" i="97"/>
  <c r="X38" i="97"/>
  <c r="W38" i="97"/>
  <c r="V38" i="97"/>
  <c r="U38" i="97"/>
  <c r="T38" i="97"/>
  <c r="S38" i="97"/>
  <c r="R38" i="97"/>
  <c r="Q38" i="97"/>
  <c r="P38" i="97"/>
  <c r="O38" i="97"/>
  <c r="N38" i="97"/>
  <c r="M38" i="97"/>
  <c r="L38" i="97"/>
  <c r="K38" i="97"/>
  <c r="J38" i="97"/>
  <c r="I38" i="97"/>
  <c r="H38" i="97"/>
  <c r="G38" i="97"/>
  <c r="AF38" i="97" s="1"/>
  <c r="F38" i="97"/>
  <c r="AE38" i="97" s="1"/>
  <c r="E38" i="97"/>
  <c r="AD38" i="97" s="1"/>
  <c r="D38" i="97"/>
  <c r="AC38" i="97" s="1"/>
  <c r="C38" i="97"/>
  <c r="AB38" i="97" s="1"/>
  <c r="B38" i="97"/>
  <c r="BC36" i="97"/>
  <c r="BC35" i="97"/>
  <c r="AX35" i="97"/>
  <c r="AW35" i="97"/>
  <c r="AV35" i="97"/>
  <c r="AU35" i="97"/>
  <c r="AT35" i="97"/>
  <c r="AS35" i="97"/>
  <c r="AR35" i="97"/>
  <c r="AQ35" i="97"/>
  <c r="AP35" i="97"/>
  <c r="AO35" i="97"/>
  <c r="AN35" i="97"/>
  <c r="AM35" i="97"/>
  <c r="AL35" i="97"/>
  <c r="AK35" i="97"/>
  <c r="AJ35" i="97"/>
  <c r="AI35" i="97"/>
  <c r="AH35" i="97"/>
  <c r="AG35" i="97"/>
  <c r="AF35" i="97"/>
  <c r="AE35" i="97"/>
  <c r="AD35" i="97"/>
  <c r="AC35" i="97"/>
  <c r="AB35" i="97"/>
  <c r="AA35" i="97"/>
  <c r="BC34" i="97"/>
  <c r="AX34" i="97"/>
  <c r="AW34" i="97"/>
  <c r="AV34" i="97"/>
  <c r="AU34" i="97"/>
  <c r="AT34" i="97"/>
  <c r="AS34" i="97"/>
  <c r="AR34" i="97"/>
  <c r="AQ34" i="97"/>
  <c r="AP34" i="97"/>
  <c r="AO34" i="97"/>
  <c r="AN34" i="97"/>
  <c r="AM34" i="97"/>
  <c r="AL34" i="97"/>
  <c r="AK34" i="97"/>
  <c r="AJ34" i="97"/>
  <c r="AI34" i="97"/>
  <c r="AH34" i="97"/>
  <c r="AG34" i="97"/>
  <c r="AF34" i="97"/>
  <c r="AE34" i="97"/>
  <c r="AD34" i="97"/>
  <c r="AC34" i="97"/>
  <c r="AB34" i="97"/>
  <c r="AA34" i="97"/>
  <c r="BC33" i="97"/>
  <c r="AX33" i="97"/>
  <c r="AW33" i="97"/>
  <c r="AV33" i="97"/>
  <c r="AU33" i="97"/>
  <c r="AT33" i="97"/>
  <c r="AS33" i="97"/>
  <c r="AR33" i="97"/>
  <c r="AQ33" i="97"/>
  <c r="AP33" i="97"/>
  <c r="AO33" i="97"/>
  <c r="AN33" i="97"/>
  <c r="AM33" i="97"/>
  <c r="AL33" i="97"/>
  <c r="AK33" i="97"/>
  <c r="AJ33" i="97"/>
  <c r="AI33" i="97"/>
  <c r="AH33" i="97"/>
  <c r="AG33" i="97"/>
  <c r="AF33" i="97"/>
  <c r="AE33" i="97"/>
  <c r="AD33" i="97"/>
  <c r="AC33" i="97"/>
  <c r="AB33" i="97"/>
  <c r="AA33" i="97"/>
  <c r="BC32" i="97"/>
  <c r="AX32" i="97"/>
  <c r="AW32" i="97"/>
  <c r="AV32" i="97"/>
  <c r="AU32" i="97"/>
  <c r="AT32" i="97"/>
  <c r="AS32" i="97"/>
  <c r="AR32" i="97"/>
  <c r="AQ32" i="97"/>
  <c r="AP32" i="97"/>
  <c r="AO32" i="97"/>
  <c r="AN32" i="97"/>
  <c r="AM32" i="97"/>
  <c r="AL32" i="97"/>
  <c r="AK32" i="97"/>
  <c r="AJ32" i="97"/>
  <c r="AI32" i="97"/>
  <c r="AH32" i="97"/>
  <c r="AG32" i="97"/>
  <c r="AF32" i="97"/>
  <c r="AE32" i="97"/>
  <c r="AD32" i="97"/>
  <c r="AC32" i="97"/>
  <c r="AB32" i="97"/>
  <c r="AA32" i="97"/>
  <c r="BC31" i="97"/>
  <c r="AX31" i="97"/>
  <c r="AW31" i="97"/>
  <c r="AV31" i="97"/>
  <c r="AU31" i="97"/>
  <c r="AT31" i="97"/>
  <c r="AS31" i="97"/>
  <c r="AR31" i="97"/>
  <c r="AQ31" i="97"/>
  <c r="AP31" i="97"/>
  <c r="AO31" i="97"/>
  <c r="AN31" i="97"/>
  <c r="AM31" i="97"/>
  <c r="AL31" i="97"/>
  <c r="AK31" i="97"/>
  <c r="AJ31" i="97"/>
  <c r="AI31" i="97"/>
  <c r="AH31" i="97"/>
  <c r="AG31" i="97"/>
  <c r="AF31" i="97"/>
  <c r="AE31" i="97"/>
  <c r="AD31" i="97"/>
  <c r="AC31" i="97"/>
  <c r="AB31" i="97"/>
  <c r="AA31" i="97"/>
  <c r="BC30" i="97"/>
  <c r="AX30" i="97"/>
  <c r="AW30" i="97"/>
  <c r="AV30" i="97"/>
  <c r="AU30" i="97"/>
  <c r="AT30" i="97"/>
  <c r="AS30" i="97"/>
  <c r="AR30" i="97"/>
  <c r="AQ30" i="97"/>
  <c r="AP30" i="97"/>
  <c r="AO30" i="97"/>
  <c r="AN30" i="97"/>
  <c r="AM30" i="97"/>
  <c r="AL30" i="97"/>
  <c r="AK30" i="97"/>
  <c r="AJ30" i="97"/>
  <c r="AI30" i="97"/>
  <c r="AH30" i="97"/>
  <c r="AG30" i="97"/>
  <c r="AF30" i="97"/>
  <c r="AE30" i="97"/>
  <c r="AD30" i="97"/>
  <c r="AC30" i="97"/>
  <c r="AB30" i="97"/>
  <c r="AA30" i="97"/>
  <c r="BC29" i="97"/>
  <c r="AX29" i="97"/>
  <c r="AW29" i="97"/>
  <c r="AV29" i="97"/>
  <c r="AU29" i="97"/>
  <c r="AT29" i="97"/>
  <c r="AS29" i="97"/>
  <c r="AR29" i="97"/>
  <c r="AQ29" i="97"/>
  <c r="AP29" i="97"/>
  <c r="AO29" i="97"/>
  <c r="AN29" i="97"/>
  <c r="AM29" i="97"/>
  <c r="AL29" i="97"/>
  <c r="AK29" i="97"/>
  <c r="AJ29" i="97"/>
  <c r="AI29" i="97"/>
  <c r="AH29" i="97"/>
  <c r="AG29" i="97"/>
  <c r="AF29" i="97"/>
  <c r="AE29" i="97"/>
  <c r="AD29" i="97"/>
  <c r="AC29" i="97"/>
  <c r="AB29" i="97"/>
  <c r="AA29" i="97"/>
  <c r="BC28" i="97"/>
  <c r="AX28" i="97"/>
  <c r="AW28" i="97"/>
  <c r="AV28" i="97"/>
  <c r="AU28" i="97"/>
  <c r="AT28" i="97"/>
  <c r="AS28" i="97"/>
  <c r="AR28" i="97"/>
  <c r="AQ28" i="97"/>
  <c r="AP28" i="97"/>
  <c r="AO28" i="97"/>
  <c r="AN28" i="97"/>
  <c r="AM28" i="97"/>
  <c r="AL28" i="97"/>
  <c r="AK28" i="97"/>
  <c r="AJ28" i="97"/>
  <c r="AI28" i="97"/>
  <c r="AH28" i="97"/>
  <c r="AG28" i="97"/>
  <c r="AF28" i="97"/>
  <c r="AE28" i="97"/>
  <c r="AD28" i="97"/>
  <c r="AC28" i="97"/>
  <c r="AB28" i="97"/>
  <c r="AA28" i="97"/>
  <c r="BC27" i="97"/>
  <c r="AX27" i="97"/>
  <c r="AW27" i="97"/>
  <c r="AV27" i="97"/>
  <c r="AU27" i="97"/>
  <c r="AT27" i="97"/>
  <c r="AS27" i="97"/>
  <c r="AR27" i="97"/>
  <c r="AQ27" i="97"/>
  <c r="AP27" i="97"/>
  <c r="AO27" i="97"/>
  <c r="AN27" i="97"/>
  <c r="AM27" i="97"/>
  <c r="AL27" i="97"/>
  <c r="AK27" i="97"/>
  <c r="AJ27" i="97"/>
  <c r="AI27" i="97"/>
  <c r="AH27" i="97"/>
  <c r="AG27" i="97"/>
  <c r="AF27" i="97"/>
  <c r="AE27" i="97"/>
  <c r="AD27" i="97"/>
  <c r="AC27" i="97"/>
  <c r="AB27" i="97"/>
  <c r="AA27" i="97"/>
  <c r="BC26" i="97"/>
  <c r="AX26" i="97"/>
  <c r="AW26" i="97"/>
  <c r="AV26" i="97"/>
  <c r="AU26" i="97"/>
  <c r="AT26" i="97"/>
  <c r="AS26" i="97"/>
  <c r="AR26" i="97"/>
  <c r="AQ26" i="97"/>
  <c r="AP26" i="97"/>
  <c r="AO26" i="97"/>
  <c r="AN26" i="97"/>
  <c r="AM26" i="97"/>
  <c r="AL26" i="97"/>
  <c r="AK26" i="97"/>
  <c r="AJ26" i="97"/>
  <c r="AI26" i="97"/>
  <c r="AH26" i="97"/>
  <c r="AG26" i="97"/>
  <c r="AF26" i="97"/>
  <c r="AE26" i="97"/>
  <c r="AD26" i="97"/>
  <c r="AC26" i="97"/>
  <c r="AB26" i="97"/>
  <c r="AA26" i="97"/>
  <c r="BC25" i="97"/>
  <c r="AX25" i="97"/>
  <c r="AW25" i="97"/>
  <c r="AV25" i="97"/>
  <c r="AU25" i="97"/>
  <c r="AT25" i="97"/>
  <c r="AS25" i="97"/>
  <c r="AR25" i="97"/>
  <c r="AQ25" i="97"/>
  <c r="AP25" i="97"/>
  <c r="AO25" i="97"/>
  <c r="AN25" i="97"/>
  <c r="AM25" i="97"/>
  <c r="AL25" i="97"/>
  <c r="AK25" i="97"/>
  <c r="AJ25" i="97"/>
  <c r="AI25" i="97"/>
  <c r="AH25" i="97"/>
  <c r="AG25" i="97"/>
  <c r="AF25" i="97"/>
  <c r="AE25" i="97"/>
  <c r="AD25" i="97"/>
  <c r="AC25" i="97"/>
  <c r="AB25" i="97"/>
  <c r="AA25" i="97"/>
  <c r="BC24" i="97"/>
  <c r="AX24" i="97"/>
  <c r="AW24" i="97"/>
  <c r="AV24" i="97"/>
  <c r="AU24" i="97"/>
  <c r="AT24" i="97"/>
  <c r="AS24" i="97"/>
  <c r="AR24" i="97"/>
  <c r="AQ24" i="97"/>
  <c r="AP24" i="97"/>
  <c r="AO24" i="97"/>
  <c r="AN24" i="97"/>
  <c r="AM24" i="97"/>
  <c r="AL24" i="97"/>
  <c r="AK24" i="97"/>
  <c r="AJ24" i="97"/>
  <c r="AI24" i="97"/>
  <c r="AH24" i="97"/>
  <c r="AG24" i="97"/>
  <c r="AF24" i="97"/>
  <c r="AE24" i="97"/>
  <c r="AD24" i="97"/>
  <c r="AC24" i="97"/>
  <c r="AB24" i="97"/>
  <c r="AA24" i="97"/>
  <c r="BC23" i="97"/>
  <c r="AX23" i="97"/>
  <c r="AW23" i="97"/>
  <c r="AV23" i="97"/>
  <c r="AU23" i="97"/>
  <c r="AT23" i="97"/>
  <c r="AS23" i="97"/>
  <c r="AR23" i="97"/>
  <c r="AQ23" i="97"/>
  <c r="AP23" i="97"/>
  <c r="AO23" i="97"/>
  <c r="AN23" i="97"/>
  <c r="AM23" i="97"/>
  <c r="AL23" i="97"/>
  <c r="AK23" i="97"/>
  <c r="AJ23" i="97"/>
  <c r="AI23" i="97"/>
  <c r="AH23" i="97"/>
  <c r="AG23" i="97"/>
  <c r="AF23" i="97"/>
  <c r="AE23" i="97"/>
  <c r="AD23" i="97"/>
  <c r="AC23" i="97"/>
  <c r="AB23" i="97"/>
  <c r="AA23" i="97"/>
  <c r="BC22" i="97"/>
  <c r="AX22" i="97"/>
  <c r="AW22" i="97"/>
  <c r="AV22" i="97"/>
  <c r="AU22" i="97"/>
  <c r="AT22" i="97"/>
  <c r="AS22" i="97"/>
  <c r="AR22" i="97"/>
  <c r="AQ22" i="97"/>
  <c r="AP22" i="97"/>
  <c r="AO22" i="97"/>
  <c r="AN22" i="97"/>
  <c r="AM22" i="97"/>
  <c r="AL22" i="97"/>
  <c r="AK22" i="97"/>
  <c r="AJ22" i="97"/>
  <c r="AI22" i="97"/>
  <c r="AH22" i="97"/>
  <c r="AG22" i="97"/>
  <c r="AF22" i="97"/>
  <c r="AE22" i="97"/>
  <c r="AD22" i="97"/>
  <c r="AC22" i="97"/>
  <c r="AB22" i="97"/>
  <c r="AA22" i="97"/>
  <c r="BC21" i="97"/>
  <c r="AX21" i="97"/>
  <c r="AW21" i="97"/>
  <c r="AV21" i="97"/>
  <c r="AU21" i="97"/>
  <c r="AT21" i="97"/>
  <c r="AS21" i="97"/>
  <c r="AR21" i="97"/>
  <c r="AQ21" i="97"/>
  <c r="AP21" i="97"/>
  <c r="AO21" i="97"/>
  <c r="AN21" i="97"/>
  <c r="AM21" i="97"/>
  <c r="AL21" i="97"/>
  <c r="AK21" i="97"/>
  <c r="AJ21" i="97"/>
  <c r="AI21" i="97"/>
  <c r="AH21" i="97"/>
  <c r="AG21" i="97"/>
  <c r="AF21" i="97"/>
  <c r="AE21" i="97"/>
  <c r="AD21" i="97"/>
  <c r="AC21" i="97"/>
  <c r="AB21" i="97"/>
  <c r="AA21" i="97"/>
  <c r="BC20" i="97"/>
  <c r="AX20" i="97"/>
  <c r="AW20" i="97"/>
  <c r="AV20" i="97"/>
  <c r="AU20" i="97"/>
  <c r="AT20" i="97"/>
  <c r="AS20" i="97"/>
  <c r="AR20" i="97"/>
  <c r="AQ20" i="97"/>
  <c r="AP20" i="97"/>
  <c r="AO20" i="97"/>
  <c r="AN20" i="97"/>
  <c r="AM20" i="97"/>
  <c r="AL20" i="97"/>
  <c r="AK20" i="97"/>
  <c r="AJ20" i="97"/>
  <c r="AI20" i="97"/>
  <c r="AH20" i="97"/>
  <c r="AG20" i="97"/>
  <c r="AF20" i="97"/>
  <c r="AE20" i="97"/>
  <c r="AD20" i="97"/>
  <c r="AC20" i="97"/>
  <c r="AB20" i="97"/>
  <c r="AA20" i="97"/>
  <c r="BC19" i="97"/>
  <c r="AX19" i="97"/>
  <c r="AW19" i="97"/>
  <c r="AV19" i="97"/>
  <c r="AU19" i="97"/>
  <c r="AT19" i="97"/>
  <c r="AS19" i="97"/>
  <c r="AR19" i="97"/>
  <c r="AQ19" i="97"/>
  <c r="AP19" i="97"/>
  <c r="AO19" i="97"/>
  <c r="AN19" i="97"/>
  <c r="AM19" i="97"/>
  <c r="AL19" i="97"/>
  <c r="AK19" i="97"/>
  <c r="AJ19" i="97"/>
  <c r="AI19" i="97"/>
  <c r="AH19" i="97"/>
  <c r="AG19" i="97"/>
  <c r="AF19" i="97"/>
  <c r="AE19" i="97"/>
  <c r="AD19" i="97"/>
  <c r="AC19" i="97"/>
  <c r="AB19" i="97"/>
  <c r="AA19" i="97"/>
  <c r="BC18" i="97"/>
  <c r="AX18" i="97"/>
  <c r="AW18" i="97"/>
  <c r="AV18" i="97"/>
  <c r="AU18" i="97"/>
  <c r="AT18" i="97"/>
  <c r="AS18" i="97"/>
  <c r="AR18" i="97"/>
  <c r="AQ18" i="97"/>
  <c r="AP18" i="97"/>
  <c r="AO18" i="97"/>
  <c r="AN18" i="97"/>
  <c r="AM18" i="97"/>
  <c r="AL18" i="97"/>
  <c r="AK18" i="97"/>
  <c r="AJ18" i="97"/>
  <c r="AI18" i="97"/>
  <c r="AH18" i="97"/>
  <c r="AG18" i="97"/>
  <c r="AF18" i="97"/>
  <c r="AE18" i="97"/>
  <c r="AD18" i="97"/>
  <c r="AC18" i="97"/>
  <c r="AB18" i="97"/>
  <c r="AA18" i="97"/>
  <c r="BC17" i="97"/>
  <c r="AX17" i="97"/>
  <c r="AW17" i="97"/>
  <c r="AV17" i="97"/>
  <c r="AU17" i="97"/>
  <c r="AT17" i="97"/>
  <c r="AS17" i="97"/>
  <c r="AR17" i="97"/>
  <c r="AQ17" i="97"/>
  <c r="AP17" i="97"/>
  <c r="AO17" i="97"/>
  <c r="AN17" i="97"/>
  <c r="AM17" i="97"/>
  <c r="AL17" i="97"/>
  <c r="AK17" i="97"/>
  <c r="AJ17" i="97"/>
  <c r="AI17" i="97"/>
  <c r="AH17" i="97"/>
  <c r="AG17" i="97"/>
  <c r="AF17" i="97"/>
  <c r="AE17" i="97"/>
  <c r="AD17" i="97"/>
  <c r="AC17" i="97"/>
  <c r="AB17" i="97"/>
  <c r="AA17" i="97"/>
  <c r="BC16" i="97"/>
  <c r="AX16" i="97"/>
  <c r="AW16" i="97"/>
  <c r="AV16" i="97"/>
  <c r="AU16" i="97"/>
  <c r="AT16" i="97"/>
  <c r="AS16" i="97"/>
  <c r="AR16" i="97"/>
  <c r="AQ16" i="97"/>
  <c r="AP16" i="97"/>
  <c r="AO16" i="97"/>
  <c r="AN16" i="97"/>
  <c r="AM16" i="97"/>
  <c r="AL16" i="97"/>
  <c r="AK16" i="97"/>
  <c r="AJ16" i="97"/>
  <c r="AI16" i="97"/>
  <c r="AH16" i="97"/>
  <c r="AG16" i="97"/>
  <c r="AF16" i="97"/>
  <c r="AE16" i="97"/>
  <c r="AD16" i="97"/>
  <c r="AC16" i="97"/>
  <c r="AB16" i="97"/>
  <c r="AA16" i="97"/>
  <c r="BC15" i="97"/>
  <c r="AX15" i="97"/>
  <c r="AW15" i="97"/>
  <c r="AV15" i="97"/>
  <c r="AU15" i="97"/>
  <c r="AT15" i="97"/>
  <c r="AS15" i="97"/>
  <c r="AR15" i="97"/>
  <c r="AQ15" i="97"/>
  <c r="AP15" i="97"/>
  <c r="AO15" i="97"/>
  <c r="AN15" i="97"/>
  <c r="AM15" i="97"/>
  <c r="AL15" i="97"/>
  <c r="AK15" i="97"/>
  <c r="AJ15" i="97"/>
  <c r="AI15" i="97"/>
  <c r="AH15" i="97"/>
  <c r="AG15" i="97"/>
  <c r="AF15" i="97"/>
  <c r="AE15" i="97"/>
  <c r="AD15" i="97"/>
  <c r="AC15" i="97"/>
  <c r="AB15" i="97"/>
  <c r="AA15" i="97"/>
  <c r="BC14" i="97"/>
  <c r="AX14" i="97"/>
  <c r="AW14" i="97"/>
  <c r="AV14" i="97"/>
  <c r="AU14" i="97"/>
  <c r="AT14" i="97"/>
  <c r="AS14" i="97"/>
  <c r="AR14" i="97"/>
  <c r="AQ14" i="97"/>
  <c r="AP14" i="97"/>
  <c r="AO14" i="97"/>
  <c r="AN14" i="97"/>
  <c r="AM14" i="97"/>
  <c r="AL14" i="97"/>
  <c r="AK14" i="97"/>
  <c r="AJ14" i="97"/>
  <c r="AI14" i="97"/>
  <c r="AH14" i="97"/>
  <c r="AG14" i="97"/>
  <c r="AF14" i="97"/>
  <c r="AE14" i="97"/>
  <c r="AD14" i="97"/>
  <c r="AC14" i="97"/>
  <c r="AB14" i="97"/>
  <c r="AA14" i="97"/>
  <c r="BC13" i="97"/>
  <c r="AX13" i="97"/>
  <c r="AW13" i="97"/>
  <c r="AV13" i="97"/>
  <c r="AU13" i="97"/>
  <c r="AT13" i="97"/>
  <c r="AS13" i="97"/>
  <c r="AR13" i="97"/>
  <c r="AQ13" i="97"/>
  <c r="AP13" i="97"/>
  <c r="AO13" i="97"/>
  <c r="AN13" i="97"/>
  <c r="AM13" i="97"/>
  <c r="AL13" i="97"/>
  <c r="AK13" i="97"/>
  <c r="AJ13" i="97"/>
  <c r="AI13" i="97"/>
  <c r="AH13" i="97"/>
  <c r="AG13" i="97"/>
  <c r="AF13" i="97"/>
  <c r="AE13" i="97"/>
  <c r="AD13" i="97"/>
  <c r="AC13" i="97"/>
  <c r="AB13" i="97"/>
  <c r="AA13" i="97"/>
  <c r="AA343" i="97" s="1"/>
  <c r="BC12" i="97"/>
  <c r="AX12" i="97"/>
  <c r="AW12" i="97"/>
  <c r="AV12" i="97"/>
  <c r="AU12" i="97"/>
  <c r="AT12" i="97"/>
  <c r="AS12" i="97"/>
  <c r="AR12" i="97"/>
  <c r="AQ12" i="97"/>
  <c r="AP12" i="97"/>
  <c r="AO12" i="97"/>
  <c r="AN12" i="97"/>
  <c r="AM12" i="97"/>
  <c r="AL12" i="97"/>
  <c r="AK12" i="97"/>
  <c r="AJ12" i="97"/>
  <c r="AI12" i="97"/>
  <c r="AH12" i="97"/>
  <c r="AG12" i="97"/>
  <c r="AF12" i="97"/>
  <c r="AE12" i="97"/>
  <c r="AD12" i="97"/>
  <c r="AC12" i="97"/>
  <c r="AB12" i="97"/>
  <c r="AA12" i="97"/>
  <c r="BC11" i="97"/>
  <c r="AX11" i="97"/>
  <c r="AW11" i="97"/>
  <c r="AV11" i="97"/>
  <c r="AU11" i="97"/>
  <c r="AT11" i="97"/>
  <c r="AS11" i="97"/>
  <c r="AR11" i="97"/>
  <c r="AQ11" i="97"/>
  <c r="AP11" i="97"/>
  <c r="AO11" i="97"/>
  <c r="AN11" i="97"/>
  <c r="AM11" i="97"/>
  <c r="AL11" i="97"/>
  <c r="AK11" i="97"/>
  <c r="AJ11" i="97"/>
  <c r="AI11" i="97"/>
  <c r="AH11" i="97"/>
  <c r="AG11" i="97"/>
  <c r="AF11" i="97"/>
  <c r="AE11" i="97"/>
  <c r="AD11" i="97"/>
  <c r="AC11" i="97"/>
  <c r="AB11" i="97"/>
  <c r="AA11" i="97"/>
  <c r="BC10" i="97"/>
  <c r="AX10" i="97"/>
  <c r="AW10" i="97"/>
  <c r="AV10" i="97"/>
  <c r="AU10" i="97"/>
  <c r="AT10" i="97"/>
  <c r="AS10" i="97"/>
  <c r="AR10" i="97"/>
  <c r="AQ10" i="97"/>
  <c r="AP10" i="97"/>
  <c r="AO10" i="97"/>
  <c r="AN10" i="97"/>
  <c r="AM10" i="97"/>
  <c r="AL10" i="97"/>
  <c r="AK10" i="97"/>
  <c r="AJ10" i="97"/>
  <c r="AI10" i="97"/>
  <c r="AH10" i="97"/>
  <c r="AG10" i="97"/>
  <c r="AF10" i="97"/>
  <c r="AE10" i="97"/>
  <c r="AD10" i="97"/>
  <c r="AC10" i="97"/>
  <c r="AB10" i="97"/>
  <c r="AA10" i="97"/>
  <c r="BC9" i="97"/>
  <c r="AX9" i="97"/>
  <c r="AW9" i="97"/>
  <c r="AV9" i="97"/>
  <c r="AU9" i="97"/>
  <c r="AT9" i="97"/>
  <c r="AS9" i="97"/>
  <c r="AR9" i="97"/>
  <c r="AQ9" i="97"/>
  <c r="AP9" i="97"/>
  <c r="AO9" i="97"/>
  <c r="AN9" i="97"/>
  <c r="AM9" i="97"/>
  <c r="AL9" i="97"/>
  <c r="AK9" i="97"/>
  <c r="AJ9" i="97"/>
  <c r="AI9" i="97"/>
  <c r="AH9" i="97"/>
  <c r="AG9" i="97"/>
  <c r="AF9" i="97"/>
  <c r="AE9" i="97"/>
  <c r="AD9" i="97"/>
  <c r="AC9" i="97"/>
  <c r="AB9" i="97"/>
  <c r="AA9" i="97"/>
  <c r="BC8" i="97"/>
  <c r="AX8" i="97"/>
  <c r="AW8" i="97"/>
  <c r="AV8" i="97"/>
  <c r="AU8" i="97"/>
  <c r="AT8" i="97"/>
  <c r="AS8" i="97"/>
  <c r="AR8" i="97"/>
  <c r="AQ8" i="97"/>
  <c r="AP8" i="97"/>
  <c r="AO8" i="97"/>
  <c r="AN8" i="97"/>
  <c r="AM8" i="97"/>
  <c r="AL8" i="97"/>
  <c r="AK8" i="97"/>
  <c r="AJ8" i="97"/>
  <c r="AI8" i="97"/>
  <c r="AH8" i="97"/>
  <c r="AG8" i="97"/>
  <c r="AF8" i="97"/>
  <c r="AE8" i="97"/>
  <c r="AD8" i="97"/>
  <c r="AC8" i="97"/>
  <c r="AB8" i="97"/>
  <c r="AA8" i="97"/>
  <c r="BC7" i="97"/>
  <c r="AX7" i="97"/>
  <c r="AW7" i="97"/>
  <c r="AV7" i="97"/>
  <c r="AU7" i="97"/>
  <c r="AT7" i="97"/>
  <c r="AS7" i="97"/>
  <c r="AR7" i="97"/>
  <c r="AQ7" i="97"/>
  <c r="AP7" i="97"/>
  <c r="AO7" i="97"/>
  <c r="AN7" i="97"/>
  <c r="AM7" i="97"/>
  <c r="AL7" i="97"/>
  <c r="AK7" i="97"/>
  <c r="AJ7" i="97"/>
  <c r="AI7" i="97"/>
  <c r="AH7" i="97"/>
  <c r="AG7" i="97"/>
  <c r="AF7" i="97"/>
  <c r="AE7" i="97"/>
  <c r="AD7" i="97"/>
  <c r="AC7" i="97"/>
  <c r="AB7" i="97"/>
  <c r="AA7" i="97"/>
  <c r="BC6" i="97"/>
  <c r="AX6" i="97"/>
  <c r="AW6" i="97"/>
  <c r="AV6" i="97"/>
  <c r="AU6" i="97"/>
  <c r="AT6" i="97"/>
  <c r="AS6" i="97"/>
  <c r="AR6" i="97"/>
  <c r="AQ6" i="97"/>
  <c r="AP6" i="97"/>
  <c r="AO6" i="97"/>
  <c r="AN6" i="97"/>
  <c r="AM6" i="97"/>
  <c r="AL6" i="97"/>
  <c r="AK6" i="97"/>
  <c r="AJ6" i="97"/>
  <c r="AI6" i="97"/>
  <c r="AH6" i="97"/>
  <c r="AG6" i="97"/>
  <c r="AF6" i="97"/>
  <c r="AE6" i="97"/>
  <c r="AD6" i="97"/>
  <c r="AC6" i="97"/>
  <c r="AB6" i="97"/>
  <c r="AA6" i="97"/>
  <c r="AX5" i="97"/>
  <c r="AW5" i="97"/>
  <c r="AV5" i="97"/>
  <c r="AU5" i="97"/>
  <c r="AT5" i="97"/>
  <c r="AS5" i="97"/>
  <c r="AR5" i="97"/>
  <c r="AQ5" i="97"/>
  <c r="AP5" i="97"/>
  <c r="AO5" i="97"/>
  <c r="AN5" i="97"/>
  <c r="AM5" i="97"/>
  <c r="AL5" i="97"/>
  <c r="AK5" i="97"/>
  <c r="AJ5" i="97"/>
  <c r="AI5" i="97"/>
  <c r="AH5" i="97"/>
  <c r="AG5" i="97"/>
  <c r="AF5" i="97"/>
  <c r="AE5" i="97"/>
  <c r="AD5" i="97"/>
  <c r="AC5" i="97"/>
  <c r="AB5" i="97"/>
  <c r="AA5" i="97"/>
  <c r="AB63" i="97" l="1"/>
  <c r="AB194" i="97"/>
  <c r="AJ290" i="97"/>
  <c r="AF319" i="97"/>
  <c r="AG54" i="97"/>
  <c r="AP57" i="97"/>
  <c r="AH60" i="97"/>
  <c r="AL65" i="97"/>
  <c r="AT309" i="97"/>
  <c r="AD311" i="97"/>
  <c r="AH312" i="97"/>
  <c r="AD319" i="97"/>
  <c r="AU349" i="97"/>
  <c r="AU350" i="97"/>
  <c r="AI38" i="97"/>
  <c r="AA43" i="97"/>
  <c r="AU308" i="97"/>
  <c r="AU312" i="97"/>
  <c r="AA330" i="97"/>
  <c r="AE332" i="97"/>
  <c r="AG66" i="97"/>
  <c r="AC291" i="97"/>
  <c r="AS318" i="97"/>
  <c r="AB50" i="97"/>
  <c r="AV305" i="97"/>
  <c r="AL58" i="97"/>
  <c r="AL193" i="97"/>
  <c r="AA190" i="97"/>
  <c r="AY190" i="97" s="1"/>
  <c r="BJ26" i="97" s="1"/>
  <c r="AI197" i="97"/>
  <c r="AQ305" i="97"/>
  <c r="AW193" i="97"/>
  <c r="AR48" i="97"/>
  <c r="AF59" i="97"/>
  <c r="AR179" i="97"/>
  <c r="AY179" i="97" s="1"/>
  <c r="BJ15" i="97" s="1"/>
  <c r="AF180" i="97"/>
  <c r="AV181" i="97"/>
  <c r="AY181" i="97" s="1"/>
  <c r="BJ17" i="97" s="1"/>
  <c r="AR185" i="97"/>
  <c r="AF187" i="97"/>
  <c r="AF189" i="97"/>
  <c r="AN192" i="97"/>
  <c r="AV306" i="97"/>
  <c r="AN310" i="97"/>
  <c r="AK354" i="97"/>
  <c r="AG50" i="97"/>
  <c r="AC180" i="97"/>
  <c r="AL45" i="97"/>
  <c r="AP48" i="97"/>
  <c r="AH59" i="97"/>
  <c r="AH63" i="97"/>
  <c r="AP66" i="97"/>
  <c r="AD180" i="97"/>
  <c r="AP183" i="97"/>
  <c r="AY183" i="97" s="1"/>
  <c r="BJ19" i="97" s="1"/>
  <c r="AP187" i="97"/>
  <c r="AL192" i="97"/>
  <c r="AL319" i="97"/>
  <c r="AH328" i="97"/>
  <c r="AL332" i="97"/>
  <c r="AM45" i="97"/>
  <c r="AA60" i="97"/>
  <c r="AQ185" i="97"/>
  <c r="AA187" i="97"/>
  <c r="AM192" i="97"/>
  <c r="AE193" i="97"/>
  <c r="AI317" i="97"/>
  <c r="AA320" i="97"/>
  <c r="AI326" i="97"/>
  <c r="AR365" i="97"/>
  <c r="AC51" i="97"/>
  <c r="AO315" i="97"/>
  <c r="AK302" i="97"/>
  <c r="AK308" i="97"/>
  <c r="AW341" i="97"/>
  <c r="AP365" i="97"/>
  <c r="AB46" i="97"/>
  <c r="AB310" i="97"/>
  <c r="AF314" i="97"/>
  <c r="AJ317" i="97"/>
  <c r="AN339" i="97"/>
  <c r="AN342" i="97"/>
  <c r="AP50" i="97"/>
  <c r="AL292" i="97"/>
  <c r="AL305" i="97"/>
  <c r="AP313" i="97"/>
  <c r="AL315" i="97"/>
  <c r="AL340" i="97"/>
  <c r="AO314" i="97"/>
  <c r="AK322" i="97"/>
  <c r="AI308" i="97"/>
  <c r="AE316" i="97"/>
  <c r="AM339" i="97"/>
  <c r="AN358" i="97"/>
  <c r="AV309" i="97"/>
  <c r="AJ315" i="97"/>
  <c r="AV330" i="97"/>
  <c r="AJ340" i="97"/>
  <c r="AW343" i="97"/>
  <c r="AP46" i="97"/>
  <c r="AL64" i="97"/>
  <c r="AH322" i="97"/>
  <c r="AU353" i="97"/>
  <c r="AA51" i="97"/>
  <c r="AI306" i="97"/>
  <c r="AU311" i="97"/>
  <c r="AM38" i="97"/>
  <c r="AE319" i="97"/>
  <c r="AI362" i="97"/>
  <c r="AR270" i="97"/>
  <c r="AV307" i="97"/>
  <c r="AR313" i="97"/>
  <c r="AV313" i="97"/>
  <c r="AJ322" i="97"/>
  <c r="AN324" i="97"/>
  <c r="AB332" i="97"/>
  <c r="AJ335" i="97"/>
  <c r="AW351" i="97"/>
  <c r="AN44" i="97"/>
  <c r="AO44" i="97"/>
  <c r="AS61" i="97"/>
  <c r="AK303" i="97"/>
  <c r="AW305" i="97"/>
  <c r="AC319" i="97"/>
  <c r="AO319" i="97"/>
  <c r="AI49" i="97"/>
  <c r="AA305" i="97"/>
  <c r="AU307" i="97"/>
  <c r="AM322" i="97"/>
  <c r="AJ349" i="97"/>
  <c r="AV351" i="97"/>
  <c r="AW272" i="97"/>
  <c r="AN328" i="97"/>
  <c r="AO349" i="97"/>
  <c r="AO355" i="97"/>
  <c r="AL291" i="97"/>
  <c r="AX306" i="97"/>
  <c r="AP307" i="97"/>
  <c r="AI363" i="97"/>
  <c r="AI332" i="97"/>
  <c r="AM336" i="97"/>
  <c r="AJ343" i="97"/>
  <c r="AR65" i="97"/>
  <c r="AV303" i="97"/>
  <c r="AJ304" i="97"/>
  <c r="AV340" i="97"/>
  <c r="AW350" i="97"/>
  <c r="AO61" i="97"/>
  <c r="AO338" i="97"/>
  <c r="AW342" i="97"/>
  <c r="AL352" i="97"/>
  <c r="AJ293" i="97"/>
  <c r="AN338" i="97"/>
  <c r="AW362" i="97"/>
  <c r="AD41" i="97"/>
  <c r="AD302" i="97"/>
  <c r="AM352" i="97"/>
  <c r="AM354" i="97"/>
  <c r="AA318" i="97"/>
  <c r="AQ328" i="97"/>
  <c r="AA329" i="97"/>
  <c r="AV343" i="97"/>
  <c r="AV350" i="97"/>
  <c r="AN352" i="97"/>
  <c r="AV359" i="97"/>
  <c r="AS52" i="97"/>
  <c r="AW275" i="97"/>
  <c r="AC63" i="97"/>
  <c r="AN50" i="97"/>
  <c r="AB51" i="97"/>
  <c r="AV311" i="97"/>
  <c r="AN330" i="97"/>
  <c r="AK355" i="97"/>
  <c r="AW356" i="97"/>
  <c r="AP49" i="97"/>
  <c r="AX325" i="97"/>
  <c r="AL330" i="97"/>
  <c r="AA50" i="97"/>
  <c r="AM50" i="97"/>
  <c r="AI253" i="97"/>
  <c r="AY253" i="97" s="1"/>
  <c r="BG23" i="97" s="1"/>
  <c r="AV279" i="97"/>
  <c r="AV282" i="97"/>
  <c r="AV294" i="97"/>
  <c r="AW314" i="97"/>
  <c r="AK336" i="97"/>
  <c r="AA297" i="97"/>
  <c r="AR61" i="97"/>
  <c r="AL39" i="97"/>
  <c r="AX292" i="97"/>
  <c r="AT307" i="97"/>
  <c r="AN49" i="97"/>
  <c r="AG47" i="97"/>
  <c r="AD167" i="97"/>
  <c r="AC44" i="97"/>
  <c r="AG60" i="97"/>
  <c r="AP59" i="97"/>
  <c r="AD63" i="97"/>
  <c r="AC56" i="97"/>
  <c r="AS242" i="97"/>
  <c r="AY242" i="97" s="1"/>
  <c r="BG12" i="97" s="1"/>
  <c r="AS45" i="97"/>
  <c r="AS237" i="97"/>
  <c r="AC328" i="97"/>
  <c r="AF44" i="97"/>
  <c r="AV335" i="97"/>
  <c r="AK364" i="97"/>
  <c r="AC45" i="97"/>
  <c r="AS276" i="97"/>
  <c r="AD44" i="97"/>
  <c r="AH48" i="97"/>
  <c r="AR58" i="97"/>
  <c r="AV312" i="97"/>
  <c r="AF327" i="97"/>
  <c r="AC54" i="97"/>
  <c r="AP68" i="97"/>
  <c r="AP291" i="97"/>
  <c r="AA365" i="97"/>
  <c r="AK306" i="97"/>
  <c r="AA285" i="97"/>
  <c r="AU303" i="97"/>
  <c r="AQ304" i="97"/>
  <c r="AB58" i="97"/>
  <c r="AF140" i="97"/>
  <c r="AN291" i="97"/>
  <c r="AN332" i="97"/>
  <c r="AJ342" i="97"/>
  <c r="AW353" i="97"/>
  <c r="AT346" i="97"/>
  <c r="AH316" i="97"/>
  <c r="AH329" i="97"/>
  <c r="AH330" i="97"/>
  <c r="AU358" i="97"/>
  <c r="AU365" i="97"/>
  <c r="AQ57" i="97"/>
  <c r="AV365" i="97"/>
  <c r="AF40" i="97"/>
  <c r="AJ291" i="97"/>
  <c r="AW349" i="97"/>
  <c r="AS350" i="97"/>
  <c r="AC47" i="97"/>
  <c r="AC50" i="97"/>
  <c r="AC53" i="97"/>
  <c r="AW56" i="97"/>
  <c r="AO59" i="97"/>
  <c r="AW270" i="97"/>
  <c r="AW273" i="97"/>
  <c r="AW284" i="97"/>
  <c r="AK337" i="97"/>
  <c r="AO342" i="97"/>
  <c r="AD50" i="97"/>
  <c r="AT51" i="97"/>
  <c r="AD55" i="97"/>
  <c r="AT270" i="97"/>
  <c r="AL271" i="97"/>
  <c r="AT287" i="97"/>
  <c r="AL302" i="97"/>
  <c r="AD307" i="97"/>
  <c r="AT335" i="97"/>
  <c r="AL339" i="97"/>
  <c r="AU346" i="97"/>
  <c r="AI350" i="97"/>
  <c r="AE50" i="97"/>
  <c r="AE55" i="97"/>
  <c r="AA275" i="97"/>
  <c r="AU285" i="97"/>
  <c r="AI310" i="97"/>
  <c r="AN346" i="97"/>
  <c r="AV349" i="97"/>
  <c r="AJ350" i="97"/>
  <c r="AL346" i="97"/>
  <c r="AH50" i="97"/>
  <c r="AB44" i="97"/>
  <c r="AR51" i="97"/>
  <c r="AN57" i="97"/>
  <c r="AF58" i="97"/>
  <c r="AV270" i="97"/>
  <c r="AO365" i="97"/>
  <c r="AH321" i="97"/>
  <c r="AA40" i="97"/>
  <c r="AA44" i="97"/>
  <c r="AE44" i="97"/>
  <c r="AQ52" i="97"/>
  <c r="AE139" i="97"/>
  <c r="AE140" i="97"/>
  <c r="AU277" i="97"/>
  <c r="AI323" i="97"/>
  <c r="AO38" i="97"/>
  <c r="AG63" i="97"/>
  <c r="AW67" i="97"/>
  <c r="AK49" i="97"/>
  <c r="AO49" i="97"/>
  <c r="AW52" i="97"/>
  <c r="AW294" i="97"/>
  <c r="AC297" i="97"/>
  <c r="AR49" i="97"/>
  <c r="AF144" i="97"/>
  <c r="AV284" i="97"/>
  <c r="AG48" i="97"/>
  <c r="AX66" i="97"/>
  <c r="AL67" i="97"/>
  <c r="AA291" i="97"/>
  <c r="AH62" i="97"/>
  <c r="AQ46" i="97"/>
  <c r="AN353" i="97"/>
  <c r="AR358" i="97"/>
  <c r="AJ38" i="97"/>
  <c r="AN40" i="97"/>
  <c r="AR46" i="97"/>
  <c r="AN47" i="97"/>
  <c r="AR47" i="97"/>
  <c r="AV63" i="97"/>
  <c r="AB64" i="97"/>
  <c r="AF143" i="97"/>
  <c r="AR308" i="97"/>
  <c r="AJ309" i="97"/>
  <c r="AV319" i="97"/>
  <c r="AN336" i="97"/>
  <c r="AV341" i="97"/>
  <c r="AW346" i="97"/>
  <c r="AT252" i="97"/>
  <c r="AY252" i="97" s="1"/>
  <c r="BG22" i="97" s="1"/>
  <c r="AO46" i="97"/>
  <c r="AG302" i="97"/>
  <c r="AO327" i="97"/>
  <c r="AW335" i="97"/>
  <c r="AI292" i="97"/>
  <c r="AM326" i="97"/>
  <c r="AH64" i="97"/>
  <c r="AH38" i="97"/>
  <c r="AH44" i="97"/>
  <c r="AL327" i="97"/>
  <c r="AU355" i="97"/>
  <c r="AT40" i="97"/>
  <c r="AK52" i="97"/>
  <c r="AO65" i="97"/>
  <c r="AS40" i="97"/>
  <c r="AK45" i="97"/>
  <c r="AS53" i="97"/>
  <c r="AS57" i="97"/>
  <c r="AS64" i="97"/>
  <c r="AS137" i="97"/>
  <c r="AK271" i="97"/>
  <c r="AO312" i="97"/>
  <c r="AK317" i="97"/>
  <c r="AW338" i="97"/>
  <c r="AH360" i="97"/>
  <c r="AT67" i="97"/>
  <c r="AT295" i="97"/>
  <c r="AT319" i="97"/>
  <c r="AD324" i="97"/>
  <c r="AQ355" i="97"/>
  <c r="AT311" i="97"/>
  <c r="AH332" i="97"/>
  <c r="AP332" i="97"/>
  <c r="AT332" i="97"/>
  <c r="AP341" i="97"/>
  <c r="AT341" i="97"/>
  <c r="AM343" i="97"/>
  <c r="AU344" i="97"/>
  <c r="AL43" i="97"/>
  <c r="AD138" i="97"/>
  <c r="AH291" i="97"/>
  <c r="AH309" i="97"/>
  <c r="AP311" i="97"/>
  <c r="AD315" i="97"/>
  <c r="AD331" i="97"/>
  <c r="AX332" i="97"/>
  <c r="AH340" i="97"/>
  <c r="AH341" i="97"/>
  <c r="AI347" i="97"/>
  <c r="AU352" i="97"/>
  <c r="AU357" i="97"/>
  <c r="AU360" i="97"/>
  <c r="AM361" i="97"/>
  <c r="AM43" i="97"/>
  <c r="AQ43" i="97"/>
  <c r="AQ51" i="97"/>
  <c r="AI295" i="97"/>
  <c r="AE308" i="97"/>
  <c r="AE312" i="97"/>
  <c r="AE320" i="97"/>
  <c r="AE61" i="97"/>
  <c r="AW53" i="97"/>
  <c r="AG59" i="97"/>
  <c r="AA52" i="97"/>
  <c r="AU55" i="97"/>
  <c r="AE302" i="97"/>
  <c r="AM313" i="97"/>
  <c r="AI316" i="97"/>
  <c r="AU327" i="97"/>
  <c r="AM337" i="97"/>
  <c r="AJ345" i="97"/>
  <c r="AN348" i="97"/>
  <c r="AR351" i="97"/>
  <c r="AN355" i="97"/>
  <c r="AS43" i="97"/>
  <c r="AS67" i="97"/>
  <c r="AO68" i="97"/>
  <c r="AG167" i="97"/>
  <c r="AW296" i="97"/>
  <c r="AS304" i="97"/>
  <c r="AW304" i="97"/>
  <c r="AK311" i="97"/>
  <c r="AW332" i="97"/>
  <c r="AO340" i="97"/>
  <c r="AQ63" i="97"/>
  <c r="AC274" i="97"/>
  <c r="AS287" i="97"/>
  <c r="AW299" i="97"/>
  <c r="AW303" i="97"/>
  <c r="AO308" i="97"/>
  <c r="AS308" i="97"/>
  <c r="AW311" i="97"/>
  <c r="AW320" i="97"/>
  <c r="AW323" i="97"/>
  <c r="AK340" i="97"/>
  <c r="AJ39" i="97"/>
  <c r="AB49" i="97"/>
  <c r="AN59" i="97"/>
  <c r="AV68" i="97"/>
  <c r="AF164" i="97"/>
  <c r="AB312" i="97"/>
  <c r="AJ312" i="97"/>
  <c r="AF316" i="97"/>
  <c r="AF317" i="97"/>
  <c r="AF324" i="97"/>
  <c r="AF332" i="97"/>
  <c r="AG38" i="97"/>
  <c r="AS38" i="97"/>
  <c r="AW279" i="97"/>
  <c r="AS290" i="97"/>
  <c r="AS291" i="97"/>
  <c r="AG305" i="97"/>
  <c r="AK319" i="97"/>
  <c r="AS319" i="97"/>
  <c r="AW325" i="97"/>
  <c r="AC327" i="97"/>
  <c r="AW328" i="97"/>
  <c r="AG329" i="97"/>
  <c r="AC331" i="97"/>
  <c r="AS332" i="97"/>
  <c r="AO335" i="97"/>
  <c r="AT344" i="97"/>
  <c r="AX353" i="97"/>
  <c r="AT357" i="97"/>
  <c r="AL364" i="97"/>
  <c r="AT364" i="97"/>
  <c r="AQ38" i="97"/>
  <c r="AJ48" i="97"/>
  <c r="AJ49" i="97"/>
  <c r="AR67" i="97"/>
  <c r="AV283" i="97"/>
  <c r="AN296" i="97"/>
  <c r="AV316" i="97"/>
  <c r="AV324" i="97"/>
  <c r="AJ338" i="97"/>
  <c r="AK352" i="97"/>
  <c r="AO359" i="97"/>
  <c r="AO363" i="97"/>
  <c r="AV269" i="97"/>
  <c r="AG44" i="97"/>
  <c r="AO47" i="97"/>
  <c r="AW51" i="97"/>
  <c r="AC140" i="97"/>
  <c r="AC152" i="97"/>
  <c r="AO270" i="97"/>
  <c r="AS270" i="97"/>
  <c r="AO283" i="97"/>
  <c r="AW286" i="97"/>
  <c r="AO287" i="97"/>
  <c r="AS295" i="97"/>
  <c r="AG304" i="97"/>
  <c r="AC312" i="97"/>
  <c r="AG312" i="97"/>
  <c r="AG327" i="97"/>
  <c r="AK335" i="97"/>
  <c r="AS342" i="97"/>
  <c r="AT347" i="97"/>
  <c r="AP349" i="97"/>
  <c r="AH356" i="97"/>
  <c r="AD360" i="97"/>
  <c r="AD361" i="97"/>
  <c r="AX363" i="97"/>
  <c r="AF42" i="97"/>
  <c r="AJ55" i="97"/>
  <c r="AV55" i="97"/>
  <c r="AV275" i="97"/>
  <c r="AN276" i="97"/>
  <c r="AR276" i="97"/>
  <c r="AJ305" i="97"/>
  <c r="AS348" i="97"/>
  <c r="AG42" i="97"/>
  <c r="AW42" i="97"/>
  <c r="AK54" i="97"/>
  <c r="AG276" i="97"/>
  <c r="AH40" i="97"/>
  <c r="AH42" i="97"/>
  <c r="AH43" i="97"/>
  <c r="AH53" i="97"/>
  <c r="AX55" i="97"/>
  <c r="AH56" i="97"/>
  <c r="AX274" i="97"/>
  <c r="AS272" i="97"/>
  <c r="AA38" i="97"/>
  <c r="AI43" i="97"/>
  <c r="AA45" i="97"/>
  <c r="AI48" i="97"/>
  <c r="AQ49" i="97"/>
  <c r="AU49" i="97"/>
  <c r="AI50" i="97"/>
  <c r="AE57" i="97"/>
  <c r="AM57" i="97"/>
  <c r="AM274" i="97"/>
  <c r="AU274" i="97"/>
  <c r="AQ276" i="97"/>
  <c r="AU282" i="97"/>
  <c r="AI288" i="97"/>
  <c r="AA312" i="97"/>
  <c r="AI66" i="97"/>
  <c r="AJ62" i="97"/>
  <c r="AR62" i="97"/>
  <c r="AB65" i="97"/>
  <c r="AB66" i="97"/>
  <c r="AT42" i="97"/>
  <c r="AX59" i="97"/>
  <c r="AM49" i="97"/>
  <c r="AM54" i="97"/>
  <c r="AE62" i="97"/>
  <c r="AJ47" i="97"/>
  <c r="AB53" i="97"/>
  <c r="AF53" i="97"/>
  <c r="AR63" i="97"/>
  <c r="AF151" i="97"/>
  <c r="AV289" i="97"/>
  <c r="AJ318" i="97"/>
  <c r="AW55" i="97"/>
  <c r="AC61" i="97"/>
  <c r="AC276" i="97"/>
  <c r="AK276" i="97"/>
  <c r="AG279" i="97"/>
  <c r="AK282" i="97"/>
  <c r="AK286" i="97"/>
  <c r="AK307" i="97"/>
  <c r="AW310" i="97"/>
  <c r="AS311" i="97"/>
  <c r="AG320" i="97"/>
  <c r="AO337" i="97"/>
  <c r="AH344" i="97"/>
  <c r="AL347" i="97"/>
  <c r="AD351" i="97"/>
  <c r="AP356" i="97"/>
  <c r="AX286" i="97"/>
  <c r="AH303" i="97"/>
  <c r="AL303" i="97"/>
  <c r="AH310" i="97"/>
  <c r="AH315" i="97"/>
  <c r="AP340" i="97"/>
  <c r="AM347" i="97"/>
  <c r="AI352" i="97"/>
  <c r="AQ352" i="97"/>
  <c r="AM355" i="97"/>
  <c r="AQ356" i="97"/>
  <c r="AH41" i="97"/>
  <c r="AL44" i="97"/>
  <c r="AP44" i="97"/>
  <c r="AX45" i="97"/>
  <c r="AH51" i="97"/>
  <c r="AP51" i="97"/>
  <c r="AH52" i="97"/>
  <c r="AT56" i="97"/>
  <c r="AT61" i="97"/>
  <c r="AX167" i="97"/>
  <c r="AH269" i="97"/>
  <c r="AX271" i="97"/>
  <c r="AT290" i="97"/>
  <c r="AL295" i="97"/>
  <c r="AH296" i="97"/>
  <c r="AL311" i="97"/>
  <c r="AX311" i="97"/>
  <c r="AL316" i="97"/>
  <c r="AP317" i="97"/>
  <c r="AL325" i="97"/>
  <c r="AM345" i="97"/>
  <c r="AM348" i="97"/>
  <c r="AI355" i="97"/>
  <c r="AM363" i="97"/>
  <c r="AR41" i="97"/>
  <c r="AR50" i="97"/>
  <c r="AB62" i="97"/>
  <c r="AJ63" i="97"/>
  <c r="AN67" i="97"/>
  <c r="AB272" i="97"/>
  <c r="AN278" i="97"/>
  <c r="AF291" i="97"/>
  <c r="AB296" i="97"/>
  <c r="AN305" i="97"/>
  <c r="AN306" i="97"/>
  <c r="AB307" i="97"/>
  <c r="AN312" i="97"/>
  <c r="AN315" i="97"/>
  <c r="AN316" i="97"/>
  <c r="AJ337" i="97"/>
  <c r="AK344" i="97"/>
  <c r="AK351" i="97"/>
  <c r="AO351" i="97"/>
  <c r="AK359" i="97"/>
  <c r="AW360" i="97"/>
  <c r="AO364" i="97"/>
  <c r="AG140" i="97"/>
  <c r="AW274" i="97"/>
  <c r="AG285" i="97"/>
  <c r="AC287" i="97"/>
  <c r="AK304" i="97"/>
  <c r="AC306" i="97"/>
  <c r="AC307" i="97"/>
  <c r="AC308" i="97"/>
  <c r="AS310" i="97"/>
  <c r="AC311" i="97"/>
  <c r="AC313" i="97"/>
  <c r="AG313" i="97"/>
  <c r="AC314" i="97"/>
  <c r="AO316" i="97"/>
  <c r="AC317" i="97"/>
  <c r="AG336" i="97"/>
  <c r="AL344" i="97"/>
  <c r="AH345" i="97"/>
  <c r="AX348" i="97"/>
  <c r="AP358" i="97"/>
  <c r="AH363" i="97"/>
  <c r="AT41" i="97"/>
  <c r="AT48" i="97"/>
  <c r="AH49" i="97"/>
  <c r="AT49" i="97"/>
  <c r="AT166" i="97"/>
  <c r="AL282" i="97"/>
  <c r="AD291" i="97"/>
  <c r="AP294" i="97"/>
  <c r="AT294" i="97"/>
  <c r="AX299" i="97"/>
  <c r="AP302" i="97"/>
  <c r="AH304" i="97"/>
  <c r="AL304" i="97"/>
  <c r="AP305" i="97"/>
  <c r="AL306" i="97"/>
  <c r="AP316" i="97"/>
  <c r="AP323" i="97"/>
  <c r="AH325" i="97"/>
  <c r="AH336" i="97"/>
  <c r="AP336" i="97"/>
  <c r="AM351" i="97"/>
  <c r="AM358" i="97"/>
  <c r="AM364" i="97"/>
  <c r="AI44" i="97"/>
  <c r="AQ48" i="97"/>
  <c r="AU50" i="97"/>
  <c r="AI58" i="97"/>
  <c r="AU59" i="97"/>
  <c r="AM66" i="97"/>
  <c r="AQ284" i="97"/>
  <c r="AU287" i="97"/>
  <c r="AI303" i="97"/>
  <c r="AM305" i="97"/>
  <c r="AM306" i="97"/>
  <c r="AE307" i="97"/>
  <c r="AI312" i="97"/>
  <c r="AE313" i="97"/>
  <c r="AM315" i="97"/>
  <c r="AN351" i="97"/>
  <c r="AJ361" i="97"/>
  <c r="AJ364" i="97"/>
  <c r="AK285" i="97"/>
  <c r="AB41" i="97"/>
  <c r="AR43" i="97"/>
  <c r="AV43" i="97"/>
  <c r="AJ44" i="97"/>
  <c r="AR56" i="97"/>
  <c r="AR64" i="97"/>
  <c r="AJ273" i="97"/>
  <c r="AB304" i="97"/>
  <c r="AN304" i="97"/>
  <c r="AR305" i="97"/>
  <c r="AF306" i="97"/>
  <c r="AB308" i="97"/>
  <c r="AN317" i="97"/>
  <c r="AV317" i="97"/>
  <c r="AJ319" i="97"/>
  <c r="AR324" i="97"/>
  <c r="AF325" i="97"/>
  <c r="AR326" i="97"/>
  <c r="AV326" i="97"/>
  <c r="AJ329" i="97"/>
  <c r="AN331" i="97"/>
  <c r="AV331" i="97"/>
  <c r="AV338" i="97"/>
  <c r="AK346" i="97"/>
  <c r="AO346" i="97"/>
  <c r="AC353" i="97"/>
  <c r="AK360" i="97"/>
  <c r="AG363" i="97"/>
  <c r="AK314" i="97"/>
  <c r="AX346" i="97"/>
  <c r="AP39" i="97"/>
  <c r="AT39" i="97"/>
  <c r="AT44" i="97"/>
  <c r="AX52" i="97"/>
  <c r="AP53" i="97"/>
  <c r="AH57" i="97"/>
  <c r="AP61" i="97"/>
  <c r="AL269" i="97"/>
  <c r="AX275" i="97"/>
  <c r="AX276" i="97"/>
  <c r="AX290" i="97"/>
  <c r="AL294" i="97"/>
  <c r="AH297" i="97"/>
  <c r="AL310" i="97"/>
  <c r="AX319" i="97"/>
  <c r="AX321" i="97"/>
  <c r="AT323" i="97"/>
  <c r="AL324" i="97"/>
  <c r="AP331" i="97"/>
  <c r="AQ343" i="97"/>
  <c r="AQ346" i="97"/>
  <c r="AA353" i="97"/>
  <c r="AI353" i="97"/>
  <c r="AA359" i="97"/>
  <c r="AA360" i="97"/>
  <c r="AA364" i="97"/>
  <c r="AH346" i="97"/>
  <c r="AQ40" i="97"/>
  <c r="AU46" i="97"/>
  <c r="AQ53" i="97"/>
  <c r="AI54" i="97"/>
  <c r="AU58" i="97"/>
  <c r="AU272" i="97"/>
  <c r="AU280" i="97"/>
  <c r="AI304" i="97"/>
  <c r="AI307" i="97"/>
  <c r="AQ307" i="97"/>
  <c r="AA311" i="97"/>
  <c r="AM312" i="97"/>
  <c r="AA313" i="97"/>
  <c r="AA314" i="97"/>
  <c r="AA316" i="97"/>
  <c r="AE321" i="97"/>
  <c r="AA322" i="97"/>
  <c r="AI329" i="97"/>
  <c r="AI330" i="97"/>
  <c r="AM330" i="97"/>
  <c r="AI331" i="97"/>
  <c r="AM331" i="97"/>
  <c r="AA336" i="97"/>
  <c r="AA337" i="97"/>
  <c r="AJ346" i="97"/>
  <c r="AN347" i="97"/>
  <c r="AG297" i="97"/>
  <c r="AO297" i="97"/>
  <c r="AG314" i="97"/>
  <c r="AL276" i="97"/>
  <c r="AX296" i="97"/>
  <c r="AD314" i="97"/>
  <c r="AM349" i="97"/>
  <c r="AA354" i="97"/>
  <c r="AI41" i="97"/>
  <c r="AN41" i="97"/>
  <c r="AB56" i="97"/>
  <c r="AJ65" i="97"/>
  <c r="AF141" i="97"/>
  <c r="AV273" i="97"/>
  <c r="AF287" i="97"/>
  <c r="AR296" i="97"/>
  <c r="AJ302" i="97"/>
  <c r="AN309" i="97"/>
  <c r="AN311" i="97"/>
  <c r="AJ327" i="97"/>
  <c r="AV327" i="97"/>
  <c r="AB328" i="97"/>
  <c r="AN340" i="97"/>
  <c r="AS349" i="97"/>
  <c r="AK356" i="97"/>
  <c r="AO42" i="97"/>
  <c r="AC326" i="97"/>
  <c r="AD297" i="97"/>
  <c r="AL314" i="97"/>
  <c r="AX317" i="97"/>
  <c r="AQ349" i="97"/>
  <c r="AU42" i="97"/>
  <c r="AI68" i="97"/>
  <c r="AQ275" i="97"/>
  <c r="AQ287" i="97"/>
  <c r="AU290" i="97"/>
  <c r="AM291" i="97"/>
  <c r="AU295" i="97"/>
  <c r="AE297" i="97"/>
  <c r="AM309" i="97"/>
  <c r="AU317" i="97"/>
  <c r="AU321" i="97"/>
  <c r="AA340" i="97"/>
  <c r="AI341" i="97"/>
  <c r="AI342" i="97"/>
  <c r="AN349" i="97"/>
  <c r="AN362" i="97"/>
  <c r="AJ363" i="97"/>
  <c r="AV364" i="97"/>
  <c r="AN38" i="97"/>
  <c r="AV47" i="97"/>
  <c r="AW364" i="97"/>
  <c r="AM44" i="97"/>
  <c r="AU44" i="97"/>
  <c r="AI51" i="97"/>
  <c r="AI59" i="97"/>
  <c r="AQ59" i="97"/>
  <c r="AE143" i="97"/>
  <c r="AM329" i="97"/>
  <c r="AV42" i="97"/>
  <c r="AN58" i="97"/>
  <c r="AR158" i="97"/>
  <c r="AN274" i="97"/>
  <c r="AB277" i="97"/>
  <c r="AJ285" i="97"/>
  <c r="AJ286" i="97"/>
  <c r="AV286" i="97"/>
  <c r="AN294" i="97"/>
  <c r="AF302" i="97"/>
  <c r="AB306" i="97"/>
  <c r="AJ306" i="97"/>
  <c r="AJ307" i="97"/>
  <c r="AN307" i="97"/>
  <c r="AR315" i="97"/>
  <c r="AB318" i="97"/>
  <c r="AR327" i="97"/>
  <c r="AB331" i="97"/>
  <c r="AF331" i="97"/>
  <c r="AC355" i="97"/>
  <c r="AK363" i="97"/>
  <c r="AK53" i="97"/>
  <c r="AS285" i="97"/>
  <c r="AW306" i="97"/>
  <c r="AK309" i="97"/>
  <c r="AS321" i="97"/>
  <c r="AS322" i="97"/>
  <c r="AD345" i="97"/>
  <c r="AL349" i="97"/>
  <c r="AL353" i="97"/>
  <c r="AH39" i="97"/>
  <c r="AP47" i="97"/>
  <c r="AT47" i="97"/>
  <c r="AX50" i="97"/>
  <c r="AP60" i="97"/>
  <c r="AX64" i="97"/>
  <c r="AT65" i="97"/>
  <c r="AT68" i="97"/>
  <c r="AD148" i="97"/>
  <c r="AX162" i="97"/>
  <c r="AP164" i="97"/>
  <c r="AL167" i="97"/>
  <c r="AX269" i="97"/>
  <c r="AP275" i="97"/>
  <c r="AH276" i="97"/>
  <c r="AP276" i="97"/>
  <c r="AT283" i="97"/>
  <c r="AX284" i="97"/>
  <c r="AH287" i="97"/>
  <c r="AL288" i="97"/>
  <c r="AL293" i="97"/>
  <c r="AT303" i="97"/>
  <c r="AT304" i="97"/>
  <c r="AX304" i="97"/>
  <c r="AH306" i="97"/>
  <c r="AT308" i="97"/>
  <c r="AL309" i="97"/>
  <c r="AX312" i="97"/>
  <c r="AD316" i="97"/>
  <c r="AD317" i="97"/>
  <c r="AH319" i="97"/>
  <c r="AD320" i="97"/>
  <c r="AX320" i="97"/>
  <c r="AL323" i="97"/>
  <c r="AD326" i="97"/>
  <c r="AP327" i="97"/>
  <c r="AD329" i="97"/>
  <c r="AL331" i="97"/>
  <c r="AD332" i="97"/>
  <c r="AX336" i="97"/>
  <c r="AX338" i="97"/>
  <c r="AI346" i="97"/>
  <c r="AA348" i="97"/>
  <c r="AI361" i="97"/>
  <c r="AM362" i="97"/>
  <c r="AI365" i="97"/>
  <c r="AO53" i="97"/>
  <c r="AO66" i="97"/>
  <c r="AG164" i="97"/>
  <c r="AW276" i="97"/>
  <c r="AW280" i="97"/>
  <c r="AK288" i="97"/>
  <c r="AG309" i="97"/>
  <c r="AK313" i="97"/>
  <c r="AH349" i="97"/>
  <c r="AT353" i="97"/>
  <c r="AH365" i="97"/>
  <c r="AX365" i="97"/>
  <c r="AU43" i="97"/>
  <c r="AQ47" i="97"/>
  <c r="AI53" i="97"/>
  <c r="AM55" i="97"/>
  <c r="AA56" i="97"/>
  <c r="AA58" i="97"/>
  <c r="AM58" i="97"/>
  <c r="AM59" i="97"/>
  <c r="AQ60" i="97"/>
  <c r="AA66" i="97"/>
  <c r="AQ66" i="97"/>
  <c r="AQ166" i="97"/>
  <c r="AE167" i="97"/>
  <c r="AM276" i="97"/>
  <c r="AU276" i="97"/>
  <c r="AE287" i="97"/>
  <c r="AM287" i="97"/>
  <c r="AM294" i="97"/>
  <c r="AA303" i="97"/>
  <c r="AI305" i="97"/>
  <c r="AU305" i="97"/>
  <c r="AM310" i="97"/>
  <c r="AI318" i="97"/>
  <c r="AU319" i="97"/>
  <c r="AU323" i="97"/>
  <c r="AA324" i="97"/>
  <c r="AA331" i="97"/>
  <c r="AM332" i="97"/>
  <c r="AI339" i="97"/>
  <c r="AU339" i="97"/>
  <c r="AR349" i="97"/>
  <c r="AJ353" i="97"/>
  <c r="AW318" i="97"/>
  <c r="AW322" i="97"/>
  <c r="AS326" i="97"/>
  <c r="AX354" i="97"/>
  <c r="AX358" i="97"/>
  <c r="AP62" i="97"/>
  <c r="AX285" i="97"/>
  <c r="AH305" i="97"/>
  <c r="AL318" i="97"/>
  <c r="AX318" i="97"/>
  <c r="AL329" i="97"/>
  <c r="AT329" i="97"/>
  <c r="AT330" i="97"/>
  <c r="AH342" i="97"/>
  <c r="AU354" i="97"/>
  <c r="AI357" i="97"/>
  <c r="AQ358" i="97"/>
  <c r="AR38" i="97"/>
  <c r="AB39" i="97"/>
  <c r="AR42" i="97"/>
  <c r="AN63" i="97"/>
  <c r="AJ64" i="97"/>
  <c r="AN66" i="97"/>
  <c r="AN68" i="97"/>
  <c r="AR68" i="97"/>
  <c r="AF137" i="97"/>
  <c r="AJ150" i="97"/>
  <c r="AV151" i="97"/>
  <c r="AB158" i="97"/>
  <c r="AR163" i="97"/>
  <c r="AJ166" i="97"/>
  <c r="AB262" i="97"/>
  <c r="AY262" i="97" s="1"/>
  <c r="BG32" i="97" s="1"/>
  <c r="AJ276" i="97"/>
  <c r="AJ294" i="97"/>
  <c r="AN308" i="97"/>
  <c r="AV308" i="97"/>
  <c r="AB309" i="97"/>
  <c r="AJ310" i="97"/>
  <c r="AF311" i="97"/>
  <c r="AF313" i="97"/>
  <c r="AJ316" i="97"/>
  <c r="AB319" i="97"/>
  <c r="AJ320" i="97"/>
  <c r="AV320" i="97"/>
  <c r="AB321" i="97"/>
  <c r="AV322" i="97"/>
  <c r="AJ324" i="97"/>
  <c r="AJ326" i="97"/>
  <c r="AF328" i="97"/>
  <c r="AF329" i="97"/>
  <c r="AV329" i="97"/>
  <c r="AN335" i="97"/>
  <c r="AJ336" i="97"/>
  <c r="AR336" i="97"/>
  <c r="AK343" i="97"/>
  <c r="AS343" i="97"/>
  <c r="AS346" i="97"/>
  <c r="AW348" i="97"/>
  <c r="AG354" i="97"/>
  <c r="AW354" i="97"/>
  <c r="AO356" i="97"/>
  <c r="AS363" i="97"/>
  <c r="AW365" i="97"/>
  <c r="AG322" i="97"/>
  <c r="AP346" i="97"/>
  <c r="AT354" i="97"/>
  <c r="AX305" i="97"/>
  <c r="AL317" i="97"/>
  <c r="AP339" i="97"/>
  <c r="AT342" i="97"/>
  <c r="AM357" i="97"/>
  <c r="AM62" i="97"/>
  <c r="AQ62" i="97"/>
  <c r="AA64" i="97"/>
  <c r="AQ64" i="97"/>
  <c r="AM68" i="97"/>
  <c r="AE149" i="97"/>
  <c r="AE150" i="97"/>
  <c r="AQ157" i="97"/>
  <c r="AM164" i="97"/>
  <c r="AU273" i="97"/>
  <c r="AU283" i="97"/>
  <c r="AU289" i="97"/>
  <c r="AM297" i="97"/>
  <c r="AU304" i="97"/>
  <c r="AQ308" i="97"/>
  <c r="AI311" i="97"/>
  <c r="AI313" i="97"/>
  <c r="AE314" i="97"/>
  <c r="AM314" i="97"/>
  <c r="AU315" i="97"/>
  <c r="AQ319" i="97"/>
  <c r="AI320" i="97"/>
  <c r="AA321" i="97"/>
  <c r="AI321" i="97"/>
  <c r="AU324" i="97"/>
  <c r="AU325" i="97"/>
  <c r="AQ326" i="97"/>
  <c r="AE327" i="97"/>
  <c r="AE329" i="97"/>
  <c r="AQ329" i="97"/>
  <c r="AU329" i="97"/>
  <c r="AU330" i="97"/>
  <c r="AA332" i="97"/>
  <c r="AQ332" i="97"/>
  <c r="AU332" i="97"/>
  <c r="AI335" i="97"/>
  <c r="AM335" i="97"/>
  <c r="AR346" i="97"/>
  <c r="AB350" i="97"/>
  <c r="AJ351" i="97"/>
  <c r="AV354" i="97"/>
  <c r="AV356" i="97"/>
  <c r="AJ274" i="97"/>
  <c r="AB302" i="97"/>
  <c r="AF307" i="97"/>
  <c r="AJ323" i="97"/>
  <c r="AV336" i="97"/>
  <c r="AP54" i="97"/>
  <c r="AL62" i="97"/>
  <c r="AT62" i="97"/>
  <c r="AJ53" i="97"/>
  <c r="AR57" i="97"/>
  <c r="AN60" i="97"/>
  <c r="AR60" i="97"/>
  <c r="AV61" i="97"/>
  <c r="AR152" i="97"/>
  <c r="AF163" i="97"/>
  <c r="AR165" i="97"/>
  <c r="AB167" i="97"/>
  <c r="AR275" i="97"/>
  <c r="AV281" i="97"/>
  <c r="AB288" i="97"/>
  <c r="AR295" i="97"/>
  <c r="AF297" i="97"/>
  <c r="AN313" i="97"/>
  <c r="AB314" i="97"/>
  <c r="AN320" i="97"/>
  <c r="AF321" i="97"/>
  <c r="AV321" i="97"/>
  <c r="AJ330" i="97"/>
  <c r="AJ332" i="97"/>
  <c r="AB337" i="97"/>
  <c r="AR339" i="97"/>
  <c r="AR341" i="97"/>
  <c r="AB342" i="97"/>
  <c r="AS344" i="97"/>
  <c r="AO352" i="97"/>
  <c r="AO353" i="97"/>
  <c r="AS358" i="97"/>
  <c r="AS362" i="97"/>
  <c r="AC365" i="97"/>
  <c r="AS41" i="97"/>
  <c r="AK47" i="97"/>
  <c r="AS51" i="97"/>
  <c r="AK59" i="97"/>
  <c r="AG62" i="97"/>
  <c r="AC138" i="97"/>
  <c r="AC142" i="97"/>
  <c r="AG142" i="97"/>
  <c r="AC143" i="97"/>
  <c r="AC148" i="97"/>
  <c r="AK167" i="97"/>
  <c r="AK275" i="97"/>
  <c r="AO275" i="97"/>
  <c r="AO276" i="97"/>
  <c r="AS284" i="97"/>
  <c r="AK291" i="97"/>
  <c r="AS303" i="97"/>
  <c r="AO305" i="97"/>
  <c r="AG308" i="97"/>
  <c r="AG310" i="97"/>
  <c r="AK312" i="97"/>
  <c r="AO313" i="97"/>
  <c r="AC316" i="97"/>
  <c r="AG318" i="97"/>
  <c r="AO321" i="97"/>
  <c r="AG323" i="97"/>
  <c r="AC325" i="97"/>
  <c r="AO325" i="97"/>
  <c r="AK329" i="97"/>
  <c r="AG331" i="97"/>
  <c r="AS331" i="97"/>
  <c r="AW331" i="97"/>
  <c r="AG332" i="97"/>
  <c r="AC338" i="97"/>
  <c r="AO339" i="97"/>
  <c r="AS340" i="97"/>
  <c r="AS341" i="97"/>
  <c r="AT348" i="97"/>
  <c r="AX351" i="97"/>
  <c r="AP352" i="97"/>
  <c r="AT352" i="97"/>
  <c r="AX352" i="97"/>
  <c r="AP353" i="97"/>
  <c r="AH354" i="97"/>
  <c r="AP354" i="97"/>
  <c r="AD355" i="97"/>
  <c r="AH355" i="97"/>
  <c r="AL355" i="97"/>
  <c r="AT356" i="97"/>
  <c r="AX356" i="97"/>
  <c r="AT361" i="97"/>
  <c r="AH362" i="97"/>
  <c r="AX62" i="97"/>
  <c r="AT273" i="97"/>
  <c r="AX289" i="97"/>
  <c r="AT310" i="97"/>
  <c r="AQ354" i="97"/>
  <c r="AM46" i="97"/>
  <c r="AU53" i="97"/>
  <c r="AQ54" i="97"/>
  <c r="AI57" i="97"/>
  <c r="AU66" i="97"/>
  <c r="AE142" i="97"/>
  <c r="AQ296" i="97"/>
  <c r="AM302" i="97"/>
  <c r="AE303" i="97"/>
  <c r="AM303" i="97"/>
  <c r="AA309" i="97"/>
  <c r="AE310" i="97"/>
  <c r="AE311" i="97"/>
  <c r="AQ311" i="97"/>
  <c r="AE315" i="97"/>
  <c r="AU318" i="97"/>
  <c r="AM321" i="97"/>
  <c r="AA325" i="97"/>
  <c r="AE326" i="97"/>
  <c r="AE331" i="97"/>
  <c r="AQ339" i="97"/>
  <c r="AR353" i="97"/>
  <c r="AJ355" i="97"/>
  <c r="AJ357" i="97"/>
  <c r="AB362" i="97"/>
  <c r="AT46" i="97"/>
  <c r="AA350" i="97"/>
  <c r="AI354" i="97"/>
  <c r="AS39" i="97"/>
  <c r="AO40" i="97"/>
  <c r="AW40" i="97"/>
  <c r="AK41" i="97"/>
  <c r="AW41" i="97"/>
  <c r="AK44" i="97"/>
  <c r="AS44" i="97"/>
  <c r="AO45" i="97"/>
  <c r="AS46" i="97"/>
  <c r="AG56" i="97"/>
  <c r="AK56" i="97"/>
  <c r="AS56" i="97"/>
  <c r="AG57" i="97"/>
  <c r="AK60" i="97"/>
  <c r="AW61" i="97"/>
  <c r="AK62" i="97"/>
  <c r="AK63" i="97"/>
  <c r="AS63" i="97"/>
  <c r="AW63" i="97"/>
  <c r="AK67" i="97"/>
  <c r="AW68" i="97"/>
  <c r="AO138" i="97"/>
  <c r="AS141" i="97"/>
  <c r="AC144" i="97"/>
  <c r="AO166" i="97"/>
  <c r="AS166" i="97"/>
  <c r="AO167" i="97"/>
  <c r="AS167" i="97"/>
  <c r="AG269" i="97"/>
  <c r="AK269" i="97"/>
  <c r="AO269" i="97"/>
  <c r="AC271" i="97"/>
  <c r="AG274" i="97"/>
  <c r="AO289" i="97"/>
  <c r="AW292" i="97"/>
  <c r="AG293" i="97"/>
  <c r="AO296" i="97"/>
  <c r="AW312" i="97"/>
  <c r="AW313" i="97"/>
  <c r="AC315" i="97"/>
  <c r="AW317" i="97"/>
  <c r="AC320" i="97"/>
  <c r="AO320" i="97"/>
  <c r="AW321" i="97"/>
  <c r="AC324" i="97"/>
  <c r="AH343" i="97"/>
  <c r="AP344" i="97"/>
  <c r="AD346" i="97"/>
  <c r="AP347" i="97"/>
  <c r="AL348" i="97"/>
  <c r="AP348" i="97"/>
  <c r="AX349" i="97"/>
  <c r="AL351" i="97"/>
  <c r="AX359" i="97"/>
  <c r="AH361" i="97"/>
  <c r="AH364" i="97"/>
  <c r="AH339" i="97"/>
  <c r="AA346" i="97"/>
  <c r="AM40" i="97"/>
  <c r="AU40" i="97"/>
  <c r="AA41" i="97"/>
  <c r="AM41" i="97"/>
  <c r="AU41" i="97"/>
  <c r="AA42" i="97"/>
  <c r="AU45" i="97"/>
  <c r="AA55" i="97"/>
  <c r="AQ55" i="97"/>
  <c r="AI63" i="97"/>
  <c r="AU65" i="97"/>
  <c r="AI151" i="97"/>
  <c r="AA269" i="97"/>
  <c r="AU269" i="97"/>
  <c r="AU275" i="97"/>
  <c r="AI277" i="97"/>
  <c r="AU284" i="97"/>
  <c r="AI287" i="97"/>
  <c r="AI293" i="97"/>
  <c r="AI294" i="97"/>
  <c r="AU294" i="97"/>
  <c r="AQ302" i="97"/>
  <c r="AE306" i="97"/>
  <c r="AM311" i="97"/>
  <c r="AI314" i="97"/>
  <c r="AA315" i="97"/>
  <c r="AQ316" i="97"/>
  <c r="AM318" i="97"/>
  <c r="AQ318" i="97"/>
  <c r="AM319" i="97"/>
  <c r="AQ327" i="97"/>
  <c r="AA328" i="97"/>
  <c r="AI340" i="97"/>
  <c r="AN345" i="97"/>
  <c r="AR345" i="97"/>
  <c r="AJ348" i="97"/>
  <c r="AR348" i="97"/>
  <c r="AN350" i="97"/>
  <c r="AB354" i="97"/>
  <c r="AR354" i="97"/>
  <c r="AB356" i="97"/>
  <c r="AB361" i="97"/>
  <c r="AJ362" i="97"/>
  <c r="AF365" i="97"/>
  <c r="AT58" i="97"/>
  <c r="AX141" i="97"/>
  <c r="AX145" i="97"/>
  <c r="AT165" i="97"/>
  <c r="AL277" i="97"/>
  <c r="AH289" i="97"/>
  <c r="AP310" i="97"/>
  <c r="AH314" i="97"/>
  <c r="AP318" i="97"/>
  <c r="AH326" i="97"/>
  <c r="AP326" i="97"/>
  <c r="AV38" i="97"/>
  <c r="AJ40" i="97"/>
  <c r="AR40" i="97"/>
  <c r="AV40" i="97"/>
  <c r="AJ42" i="97"/>
  <c r="AJ52" i="97"/>
  <c r="AV57" i="97"/>
  <c r="AV58" i="97"/>
  <c r="AB61" i="97"/>
  <c r="AN65" i="97"/>
  <c r="AV66" i="97"/>
  <c r="AV67" i="97"/>
  <c r="AJ68" i="97"/>
  <c r="AB142" i="97"/>
  <c r="AR162" i="97"/>
  <c r="AN163" i="97"/>
  <c r="AN166" i="97"/>
  <c r="AR166" i="97"/>
  <c r="AJ269" i="97"/>
  <c r="AB273" i="97"/>
  <c r="AN275" i="97"/>
  <c r="AV278" i="97"/>
  <c r="AB286" i="97"/>
  <c r="AN287" i="97"/>
  <c r="AJ288" i="97"/>
  <c r="AJ289" i="97"/>
  <c r="AV290" i="97"/>
  <c r="AF292" i="97"/>
  <c r="AV295" i="97"/>
  <c r="AF304" i="97"/>
  <c r="AB311" i="97"/>
  <c r="AJ314" i="97"/>
  <c r="AN314" i="97"/>
  <c r="AB316" i="97"/>
  <c r="AR316" i="97"/>
  <c r="AR317" i="97"/>
  <c r="AN318" i="97"/>
  <c r="AR318" i="97"/>
  <c r="AB320" i="97"/>
  <c r="AR323" i="97"/>
  <c r="AN326" i="97"/>
  <c r="AJ328" i="97"/>
  <c r="AR330" i="97"/>
  <c r="AR332" i="97"/>
  <c r="AR340" i="97"/>
  <c r="AJ341" i="97"/>
  <c r="AG343" i="97"/>
  <c r="AO343" i="97"/>
  <c r="AO344" i="97"/>
  <c r="AW344" i="97"/>
  <c r="AO345" i="97"/>
  <c r="AK348" i="97"/>
  <c r="AG351" i="97"/>
  <c r="AG352" i="97"/>
  <c r="AO354" i="97"/>
  <c r="AO357" i="97"/>
  <c r="AO358" i="97"/>
  <c r="AW359" i="97"/>
  <c r="AG360" i="97"/>
  <c r="AO360" i="97"/>
  <c r="AO361" i="97"/>
  <c r="AC363" i="97"/>
  <c r="AG364" i="97"/>
  <c r="AG365" i="97"/>
  <c r="AQ39" i="97"/>
  <c r="AM42" i="97"/>
  <c r="AI45" i="97"/>
  <c r="AA49" i="97"/>
  <c r="AU57" i="97"/>
  <c r="AU61" i="97"/>
  <c r="AU62" i="97"/>
  <c r="AI146" i="97"/>
  <c r="AQ146" i="97"/>
  <c r="AI154" i="97"/>
  <c r="AE166" i="97"/>
  <c r="AU166" i="97"/>
  <c r="AI270" i="97"/>
  <c r="AM275" i="97"/>
  <c r="AA278" i="97"/>
  <c r="AM278" i="97"/>
  <c r="AU279" i="97"/>
  <c r="AU281" i="97"/>
  <c r="AI285" i="97"/>
  <c r="AM285" i="97"/>
  <c r="AQ285" i="97"/>
  <c r="AE292" i="97"/>
  <c r="AQ295" i="97"/>
  <c r="AI297" i="97"/>
  <c r="AU302" i="97"/>
  <c r="AE304" i="97"/>
  <c r="AM307" i="97"/>
  <c r="AI309" i="97"/>
  <c r="AQ313" i="97"/>
  <c r="AQ314" i="97"/>
  <c r="AI315" i="97"/>
  <c r="AE317" i="97"/>
  <c r="AA319" i="97"/>
  <c r="AM320" i="97"/>
  <c r="AQ320" i="97"/>
  <c r="AI322" i="97"/>
  <c r="AE324" i="97"/>
  <c r="AI324" i="97"/>
  <c r="AM324" i="97"/>
  <c r="AQ324" i="97"/>
  <c r="AM325" i="97"/>
  <c r="AI327" i="97"/>
  <c r="AM327" i="97"/>
  <c r="AE328" i="97"/>
  <c r="AI328" i="97"/>
  <c r="AE330" i="97"/>
  <c r="AQ330" i="97"/>
  <c r="AQ336" i="97"/>
  <c r="AR343" i="97"/>
  <c r="AJ344" i="97"/>
  <c r="AB348" i="97"/>
  <c r="AV348" i="97"/>
  <c r="AB349" i="97"/>
  <c r="AV352" i="97"/>
  <c r="AV353" i="97"/>
  <c r="AR364" i="97"/>
  <c r="AB48" i="97"/>
  <c r="AV53" i="97"/>
  <c r="AB57" i="97"/>
  <c r="AF149" i="97"/>
  <c r="AR155" i="97"/>
  <c r="AV274" i="97"/>
  <c r="AJ277" i="97"/>
  <c r="AF284" i="97"/>
  <c r="AR285" i="97"/>
  <c r="AR291" i="97"/>
  <c r="AV296" i="97"/>
  <c r="AJ297" i="97"/>
  <c r="AR302" i="97"/>
  <c r="AB303" i="97"/>
  <c r="AN303" i="97"/>
  <c r="AF308" i="97"/>
  <c r="AJ308" i="97"/>
  <c r="AR309" i="97"/>
  <c r="AR314" i="97"/>
  <c r="AB315" i="97"/>
  <c r="AF315" i="97"/>
  <c r="AN319" i="97"/>
  <c r="AF320" i="97"/>
  <c r="AR320" i="97"/>
  <c r="AB323" i="97"/>
  <c r="AN323" i="97"/>
  <c r="AB324" i="97"/>
  <c r="AJ325" i="97"/>
  <c r="AN325" i="97"/>
  <c r="AR325" i="97"/>
  <c r="AV325" i="97"/>
  <c r="AB327" i="97"/>
  <c r="AN327" i="97"/>
  <c r="AN329" i="97"/>
  <c r="AB330" i="97"/>
  <c r="AB338" i="97"/>
  <c r="AF338" i="97"/>
  <c r="AB341" i="97"/>
  <c r="AG344" i="97"/>
  <c r="AG345" i="97"/>
  <c r="AC346" i="97"/>
  <c r="AC348" i="97"/>
  <c r="AC349" i="97"/>
  <c r="AG355" i="97"/>
  <c r="AS355" i="97"/>
  <c r="AF45" i="97"/>
  <c r="AV48" i="97"/>
  <c r="AV49" i="97"/>
  <c r="AV50" i="97"/>
  <c r="AJ60" i="97"/>
  <c r="AJ140" i="97"/>
  <c r="AR140" i="97"/>
  <c r="AF145" i="97"/>
  <c r="AJ151" i="97"/>
  <c r="AN152" i="97"/>
  <c r="AR156" i="97"/>
  <c r="AO39" i="97"/>
  <c r="AK40" i="97"/>
  <c r="AO41" i="97"/>
  <c r="AK42" i="97"/>
  <c r="AO43" i="97"/>
  <c r="AG45" i="97"/>
  <c r="AW46" i="97"/>
  <c r="AW47" i="97"/>
  <c r="AS49" i="97"/>
  <c r="AW49" i="97"/>
  <c r="AK51" i="97"/>
  <c r="AW54" i="97"/>
  <c r="AK57" i="97"/>
  <c r="AW57" i="97"/>
  <c r="AG65" i="97"/>
  <c r="AS65" i="97"/>
  <c r="AC137" i="97"/>
  <c r="AK142" i="97"/>
  <c r="AL38" i="97"/>
  <c r="AX39" i="97"/>
  <c r="AL40" i="97"/>
  <c r="AL42" i="97"/>
  <c r="AP42" i="97"/>
  <c r="AP43" i="97"/>
  <c r="AD45" i="97"/>
  <c r="AH45" i="97"/>
  <c r="AP45" i="97"/>
  <c r="AD46" i="97"/>
  <c r="AT50" i="97"/>
  <c r="AL59" i="97"/>
  <c r="AX63" i="97"/>
  <c r="AD65" i="97"/>
  <c r="AX139" i="97"/>
  <c r="AD143" i="97"/>
  <c r="AD149" i="97"/>
  <c r="AT151" i="97"/>
  <c r="AL155" i="97"/>
  <c r="AT156" i="97"/>
  <c r="AP161" i="97"/>
  <c r="AD163" i="97"/>
  <c r="AP165" i="97"/>
  <c r="AT269" i="97"/>
  <c r="AH275" i="97"/>
  <c r="AT275" i="97"/>
  <c r="AH277" i="97"/>
  <c r="AX282" i="97"/>
  <c r="AH284" i="97"/>
  <c r="AL285" i="97"/>
  <c r="AP287" i="97"/>
  <c r="AX288" i="97"/>
  <c r="AH290" i="97"/>
  <c r="AT305" i="97"/>
  <c r="AD306" i="97"/>
  <c r="AT306" i="97"/>
  <c r="AL308" i="97"/>
  <c r="AX308" i="97"/>
  <c r="AP309" i="97"/>
  <c r="AX309" i="97"/>
  <c r="AT312" i="97"/>
  <c r="AD313" i="97"/>
  <c r="AT314" i="97"/>
  <c r="AX314" i="97"/>
  <c r="AT316" i="97"/>
  <c r="AH318" i="97"/>
  <c r="AT318" i="97"/>
  <c r="AH320" i="97"/>
  <c r="AP321" i="97"/>
  <c r="AL322" i="97"/>
  <c r="AP322" i="97"/>
  <c r="AP325" i="97"/>
  <c r="AL326" i="97"/>
  <c r="AX326" i="97"/>
  <c r="AD327" i="97"/>
  <c r="AP328" i="97"/>
  <c r="AP329" i="97"/>
  <c r="AX329" i="97"/>
  <c r="AD330" i="97"/>
  <c r="AX330" i="97"/>
  <c r="AD335" i="97"/>
  <c r="AL336" i="97"/>
  <c r="AT337" i="97"/>
  <c r="AI343" i="97"/>
  <c r="AU343" i="97"/>
  <c r="AA349" i="97"/>
  <c r="AE349" i="97"/>
  <c r="AE356" i="97"/>
  <c r="AU356" i="97"/>
  <c r="AA358" i="97"/>
  <c r="AI358" i="97"/>
  <c r="AQ364" i="97"/>
  <c r="AS146" i="97"/>
  <c r="AG148" i="97"/>
  <c r="AC149" i="97"/>
  <c r="AG149" i="97"/>
  <c r="AK155" i="97"/>
  <c r="AC156" i="97"/>
  <c r="AG156" i="97"/>
  <c r="AG163" i="97"/>
  <c r="AG270" i="97"/>
  <c r="AK270" i="97"/>
  <c r="AO271" i="97"/>
  <c r="AS274" i="97"/>
  <c r="AC277" i="97"/>
  <c r="AG277" i="97"/>
  <c r="AK278" i="97"/>
  <c r="AG282" i="97"/>
  <c r="AW287" i="97"/>
  <c r="AS288" i="97"/>
  <c r="AW289" i="97"/>
  <c r="AC290" i="97"/>
  <c r="AK290" i="97"/>
  <c r="AW290" i="97"/>
  <c r="AG291" i="97"/>
  <c r="AS293" i="97"/>
  <c r="AK295" i="97"/>
  <c r="AG296" i="97"/>
  <c r="AW297" i="97"/>
  <c r="AC304" i="97"/>
  <c r="AC305" i="97"/>
  <c r="AS305" i="97"/>
  <c r="AG306" i="97"/>
  <c r="AS306" i="97"/>
  <c r="AG307" i="97"/>
  <c r="AW309" i="97"/>
  <c r="AS312" i="97"/>
  <c r="AS313" i="97"/>
  <c r="AS314" i="97"/>
  <c r="AK315" i="97"/>
  <c r="AW315" i="97"/>
  <c r="AG316" i="97"/>
  <c r="AK316" i="97"/>
  <c r="AG317" i="97"/>
  <c r="AS317" i="97"/>
  <c r="AC318" i="97"/>
  <c r="AK318" i="97"/>
  <c r="AO318" i="97"/>
  <c r="AG319" i="97"/>
  <c r="AS323" i="97"/>
  <c r="AG324" i="97"/>
  <c r="AK324" i="97"/>
  <c r="AO324" i="97"/>
  <c r="AS324" i="97"/>
  <c r="AG325" i="97"/>
  <c r="AK325" i="97"/>
  <c r="AG326" i="97"/>
  <c r="AK326" i="97"/>
  <c r="AO326" i="97"/>
  <c r="AW326" i="97"/>
  <c r="AK327" i="97"/>
  <c r="AS327" i="97"/>
  <c r="AW327" i="97"/>
  <c r="AO328" i="97"/>
  <c r="AC329" i="97"/>
  <c r="AO329" i="97"/>
  <c r="AW329" i="97"/>
  <c r="AC330" i="97"/>
  <c r="AW330" i="97"/>
  <c r="AO336" i="97"/>
  <c r="AK338" i="97"/>
  <c r="AW339" i="97"/>
  <c r="AW340" i="97"/>
  <c r="AL343" i="97"/>
  <c r="AP343" i="97"/>
  <c r="AT343" i="97"/>
  <c r="AX343" i="97"/>
  <c r="AL345" i="97"/>
  <c r="AP345" i="97"/>
  <c r="AD349" i="97"/>
  <c r="AP351" i="97"/>
  <c r="AX355" i="97"/>
  <c r="AP357" i="97"/>
  <c r="AH358" i="97"/>
  <c r="AL358" i="97"/>
  <c r="AT358" i="97"/>
  <c r="AX361" i="97"/>
  <c r="AR145" i="97"/>
  <c r="AF157" i="97"/>
  <c r="AV161" i="97"/>
  <c r="AB293" i="97"/>
  <c r="AF322" i="97"/>
  <c r="AR322" i="97"/>
  <c r="AB339" i="97"/>
  <c r="AM60" i="97"/>
  <c r="AI65" i="97"/>
  <c r="AA67" i="97"/>
  <c r="AA137" i="97"/>
  <c r="AE137" i="97"/>
  <c r="AQ137" i="97"/>
  <c r="AU137" i="97"/>
  <c r="AI138" i="97"/>
  <c r="AQ138" i="97"/>
  <c r="AE141" i="97"/>
  <c r="AI141" i="97"/>
  <c r="AE146" i="97"/>
  <c r="AN141" i="97"/>
  <c r="AN145" i="97"/>
  <c r="AF310" i="97"/>
  <c r="AC358" i="97"/>
  <c r="AG358" i="97"/>
  <c r="AW43" i="97"/>
  <c r="AK48" i="97"/>
  <c r="AO48" i="97"/>
  <c r="AW48" i="97"/>
  <c r="AG51" i="97"/>
  <c r="AO55" i="97"/>
  <c r="AW60" i="97"/>
  <c r="AS62" i="97"/>
  <c r="AW64" i="97"/>
  <c r="AK138" i="97"/>
  <c r="AW138" i="97"/>
  <c r="AG141" i="97"/>
  <c r="AW143" i="97"/>
  <c r="AS147" i="97"/>
  <c r="AK148" i="97"/>
  <c r="AO148" i="97"/>
  <c r="AS148" i="97"/>
  <c r="AO149" i="97"/>
  <c r="AS150" i="97"/>
  <c r="AC151" i="97"/>
  <c r="AR161" i="97"/>
  <c r="AN285" i="97"/>
  <c r="AR306" i="97"/>
  <c r="AN322" i="97"/>
  <c r="AG346" i="97"/>
  <c r="AP38" i="97"/>
  <c r="AL48" i="97"/>
  <c r="AL60" i="97"/>
  <c r="AP64" i="97"/>
  <c r="AD139" i="97"/>
  <c r="AP141" i="97"/>
  <c r="AP149" i="97"/>
  <c r="AX153" i="97"/>
  <c r="AL154" i="97"/>
  <c r="AX155" i="97"/>
  <c r="AM150" i="97"/>
  <c r="AQ150" i="97"/>
  <c r="AQ155" i="97"/>
  <c r="AQ161" i="97"/>
  <c r="AM162" i="97"/>
  <c r="AA163" i="97"/>
  <c r="AE163" i="97"/>
  <c r="AA164" i="97"/>
  <c r="AM166" i="97"/>
  <c r="AI272" i="97"/>
  <c r="AI274" i="97"/>
  <c r="AQ289" i="97"/>
  <c r="AI291" i="97"/>
  <c r="AU292" i="97"/>
  <c r="AA296" i="97"/>
  <c r="AU296" i="97"/>
  <c r="AU297" i="97"/>
  <c r="AA304" i="97"/>
  <c r="AU306" i="97"/>
  <c r="AA307" i="97"/>
  <c r="AQ309" i="97"/>
  <c r="AU314" i="97"/>
  <c r="AM316" i="97"/>
  <c r="AU316" i="97"/>
  <c r="AA317" i="97"/>
  <c r="AM317" i="97"/>
  <c r="AI319" i="97"/>
  <c r="AU322" i="97"/>
  <c r="AM323" i="97"/>
  <c r="AQ325" i="97"/>
  <c r="AA326" i="97"/>
  <c r="AU328" i="97"/>
  <c r="AI337" i="97"/>
  <c r="AU337" i="97"/>
  <c r="AA338" i="97"/>
  <c r="AE338" i="97"/>
  <c r="AM338" i="97"/>
  <c r="AU338" i="97"/>
  <c r="AE339" i="97"/>
  <c r="AE342" i="97"/>
  <c r="AM342" i="97"/>
  <c r="AB343" i="97"/>
  <c r="AN344" i="97"/>
  <c r="AR344" i="97"/>
  <c r="AV345" i="97"/>
  <c r="AB346" i="97"/>
  <c r="AF346" i="97"/>
  <c r="AB347" i="97"/>
  <c r="AF347" i="97"/>
  <c r="AF351" i="97"/>
  <c r="AJ352" i="97"/>
  <c r="AB353" i="97"/>
  <c r="AB355" i="97"/>
  <c r="AF356" i="97"/>
  <c r="AB357" i="97"/>
  <c r="AF358" i="97"/>
  <c r="AJ358" i="97"/>
  <c r="AB359" i="97"/>
  <c r="AV361" i="97"/>
  <c r="AF363" i="97"/>
  <c r="AB364" i="97"/>
  <c r="AF364" i="97"/>
  <c r="AS151" i="97"/>
  <c r="AS153" i="97"/>
  <c r="AS154" i="97"/>
  <c r="AO156" i="97"/>
  <c r="AS156" i="97"/>
  <c r="AW156" i="97"/>
  <c r="AS157" i="97"/>
  <c r="AG158" i="97"/>
  <c r="AK158" i="97"/>
  <c r="AS158" i="97"/>
  <c r="AK160" i="97"/>
  <c r="AK162" i="97"/>
  <c r="AS164" i="97"/>
  <c r="AW164" i="97"/>
  <c r="AS165" i="97"/>
  <c r="AC166" i="97"/>
  <c r="AS269" i="97"/>
  <c r="AK274" i="97"/>
  <c r="AO277" i="97"/>
  <c r="AW278" i="97"/>
  <c r="AW281" i="97"/>
  <c r="AO282" i="97"/>
  <c r="AK283" i="97"/>
  <c r="AW283" i="97"/>
  <c r="AG284" i="97"/>
  <c r="AO284" i="97"/>
  <c r="AK289" i="97"/>
  <c r="AG290" i="97"/>
  <c r="AW295" i="97"/>
  <c r="AK296" i="97"/>
  <c r="AS296" i="97"/>
  <c r="AK297" i="97"/>
  <c r="AC302" i="97"/>
  <c r="AW302" i="97"/>
  <c r="AC303" i="97"/>
  <c r="AO307" i="97"/>
  <c r="AS307" i="97"/>
  <c r="AC309" i="97"/>
  <c r="AS309" i="97"/>
  <c r="AC310" i="97"/>
  <c r="AG311" i="97"/>
  <c r="AO311" i="97"/>
  <c r="AG315" i="97"/>
  <c r="AS315" i="97"/>
  <c r="AW316" i="97"/>
  <c r="AO317" i="97"/>
  <c r="AW319" i="97"/>
  <c r="AK320" i="97"/>
  <c r="AC321" i="97"/>
  <c r="AG321" i="97"/>
  <c r="AK321" i="97"/>
  <c r="AO323" i="97"/>
  <c r="AW324" i="97"/>
  <c r="AS325" i="97"/>
  <c r="AG328" i="97"/>
  <c r="AS328" i="97"/>
  <c r="AO331" i="97"/>
  <c r="AG337" i="97"/>
  <c r="AS337" i="97"/>
  <c r="AW337" i="97"/>
  <c r="AG338" i="97"/>
  <c r="AS338" i="97"/>
  <c r="AC339" i="97"/>
  <c r="AG342" i="97"/>
  <c r="AX344" i="97"/>
  <c r="AX345" i="97"/>
  <c r="AD347" i="97"/>
  <c r="AH347" i="97"/>
  <c r="AD348" i="97"/>
  <c r="AH348" i="97"/>
  <c r="AT349" i="97"/>
  <c r="AX350" i="97"/>
  <c r="AH351" i="97"/>
  <c r="AD352" i="97"/>
  <c r="AH352" i="97"/>
  <c r="AD353" i="97"/>
  <c r="AH353" i="97"/>
  <c r="AD357" i="97"/>
  <c r="AX357" i="97"/>
  <c r="AD358" i="97"/>
  <c r="AH359" i="97"/>
  <c r="AT360" i="97"/>
  <c r="AP362" i="97"/>
  <c r="AT362" i="97"/>
  <c r="AT363" i="97"/>
  <c r="AX161" i="97"/>
  <c r="AX164" i="97"/>
  <c r="AP166" i="97"/>
  <c r="AT271" i="97"/>
  <c r="AL272" i="97"/>
  <c r="AT274" i="97"/>
  <c r="AT278" i="97"/>
  <c r="AT282" i="97"/>
  <c r="AX294" i="97"/>
  <c r="AH295" i="97"/>
  <c r="AP295" i="97"/>
  <c r="AL296" i="97"/>
  <c r="AL297" i="97"/>
  <c r="AT302" i="97"/>
  <c r="AX302" i="97"/>
  <c r="AX303" i="97"/>
  <c r="AH307" i="97"/>
  <c r="AX307" i="97"/>
  <c r="AD308" i="97"/>
  <c r="AX310" i="97"/>
  <c r="AH311" i="97"/>
  <c r="AH313" i="97"/>
  <c r="AX313" i="97"/>
  <c r="AX315" i="97"/>
  <c r="AX316" i="97"/>
  <c r="AD318" i="97"/>
  <c r="AL320" i="97"/>
  <c r="AD321" i="97"/>
  <c r="AT322" i="97"/>
  <c r="AX322" i="97"/>
  <c r="AX323" i="97"/>
  <c r="AH324" i="97"/>
  <c r="AT324" i="97"/>
  <c r="AX324" i="97"/>
  <c r="AT325" i="97"/>
  <c r="AT326" i="97"/>
  <c r="AH327" i="97"/>
  <c r="AD328" i="97"/>
  <c r="AT328" i="97"/>
  <c r="AX328" i="97"/>
  <c r="AH331" i="97"/>
  <c r="AX331" i="97"/>
  <c r="AH337" i="97"/>
  <c r="AP337" i="97"/>
  <c r="AD338" i="97"/>
  <c r="AH338" i="97"/>
  <c r="AP338" i="97"/>
  <c r="AT338" i="97"/>
  <c r="AD339" i="97"/>
  <c r="AX339" i="97"/>
  <c r="AI344" i="97"/>
  <c r="AM344" i="97"/>
  <c r="AQ344" i="97"/>
  <c r="AI345" i="97"/>
  <c r="AU345" i="97"/>
  <c r="AE351" i="97"/>
  <c r="AI351" i="97"/>
  <c r="AE352" i="97"/>
  <c r="AE354" i="97"/>
  <c r="AE357" i="97"/>
  <c r="AE358" i="97"/>
  <c r="AM359" i="97"/>
  <c r="AE362" i="97"/>
  <c r="AA363" i="97"/>
  <c r="AG46" i="97"/>
  <c r="AW62" i="97"/>
  <c r="AO153" i="97"/>
  <c r="AS339" i="97"/>
  <c r="AH350" i="97"/>
  <c r="AJ41" i="97"/>
  <c r="AB42" i="97"/>
  <c r="AN42" i="97"/>
  <c r="AN43" i="97"/>
  <c r="AR44" i="97"/>
  <c r="AJ45" i="97"/>
  <c r="AR45" i="97"/>
  <c r="AJ46" i="97"/>
  <c r="AN48" i="97"/>
  <c r="AF50" i="97"/>
  <c r="AN52" i="97"/>
  <c r="AN54" i="97"/>
  <c r="AN55" i="97"/>
  <c r="AR55" i="97"/>
  <c r="AJ56" i="97"/>
  <c r="AN56" i="97"/>
  <c r="AV56" i="97"/>
  <c r="AJ58" i="97"/>
  <c r="AN61" i="97"/>
  <c r="AN62" i="97"/>
  <c r="AK161" i="97"/>
  <c r="AO310" i="97"/>
  <c r="AP350" i="97"/>
  <c r="AK66" i="97"/>
  <c r="AO161" i="97"/>
  <c r="AG289" i="97"/>
  <c r="AO306" i="97"/>
  <c r="AS330" i="97"/>
  <c r="AL350" i="97"/>
  <c r="AX362" i="97"/>
  <c r="AT38" i="97"/>
  <c r="AX38" i="97"/>
  <c r="AP40" i="97"/>
  <c r="AX40" i="97"/>
  <c r="AP41" i="97"/>
  <c r="AX41" i="97"/>
  <c r="AT43" i="97"/>
  <c r="AX43" i="97"/>
  <c r="AH46" i="97"/>
  <c r="AL46" i="97"/>
  <c r="AH47" i="97"/>
  <c r="AL49" i="97"/>
  <c r="AL51" i="97"/>
  <c r="AX51" i="97"/>
  <c r="AL52" i="97"/>
  <c r="AT53" i="97"/>
  <c r="AH54" i="97"/>
  <c r="AL54" i="97"/>
  <c r="AP55" i="97"/>
  <c r="AT55" i="97"/>
  <c r="AL56" i="97"/>
  <c r="AT57" i="97"/>
  <c r="AP58" i="97"/>
  <c r="AH61" i="97"/>
  <c r="AL63" i="97"/>
  <c r="AT63" i="97"/>
  <c r="AT64" i="97"/>
  <c r="AL66" i="97"/>
  <c r="AK46" i="97"/>
  <c r="AW50" i="97"/>
  <c r="AO58" i="97"/>
  <c r="AS277" i="97"/>
  <c r="AD350" i="97"/>
  <c r="AT350" i="97"/>
  <c r="AD354" i="97"/>
  <c r="AQ41" i="97"/>
  <c r="AI42" i="97"/>
  <c r="AQ44" i="97"/>
  <c r="AI46" i="97"/>
  <c r="AU47" i="97"/>
  <c r="AU51" i="97"/>
  <c r="AM53" i="97"/>
  <c r="AE54" i="97"/>
  <c r="AM56" i="97"/>
  <c r="AA62" i="97"/>
  <c r="AI62" i="97"/>
  <c r="AV65" i="97"/>
  <c r="AB137" i="97"/>
  <c r="AR138" i="97"/>
  <c r="AV139" i="97"/>
  <c r="AV140" i="97"/>
  <c r="AR141" i="97"/>
  <c r="AJ143" i="97"/>
  <c r="AV143" i="97"/>
  <c r="AN144" i="97"/>
  <c r="AV145" i="97"/>
  <c r="AF148" i="97"/>
  <c r="AB149" i="97"/>
  <c r="AJ149" i="97"/>
  <c r="AN149" i="97"/>
  <c r="AJ153" i="97"/>
  <c r="AV153" i="97"/>
  <c r="AJ156" i="97"/>
  <c r="AN158" i="97"/>
  <c r="AV159" i="97"/>
  <c r="AF160" i="97"/>
  <c r="AJ160" i="97"/>
  <c r="AJ161" i="97"/>
  <c r="AR164" i="97"/>
  <c r="AB165" i="97"/>
  <c r="AN165" i="97"/>
  <c r="AN269" i="97"/>
  <c r="AF270" i="97"/>
  <c r="AJ270" i="97"/>
  <c r="AN270" i="97"/>
  <c r="AF271" i="97"/>
  <c r="AJ271" i="97"/>
  <c r="AR274" i="97"/>
  <c r="AF276" i="97"/>
  <c r="AN277" i="97"/>
  <c r="AR277" i="97"/>
  <c r="AR282" i="97"/>
  <c r="AR283" i="97"/>
  <c r="AN284" i="97"/>
  <c r="AR284" i="97"/>
  <c r="AB285" i="97"/>
  <c r="AB287" i="97"/>
  <c r="AB289" i="97"/>
  <c r="AN289" i="97"/>
  <c r="AF290" i="97"/>
  <c r="AR290" i="97"/>
  <c r="AV292" i="97"/>
  <c r="AR293" i="97"/>
  <c r="AV293" i="97"/>
  <c r="AJ295" i="97"/>
  <c r="AV302" i="97"/>
  <c r="AB305" i="97"/>
  <c r="AF305" i="97"/>
  <c r="AF312" i="97"/>
  <c r="AB313" i="97"/>
  <c r="AN321" i="97"/>
  <c r="AB325" i="97"/>
  <c r="AF326" i="97"/>
  <c r="AB329" i="97"/>
  <c r="AR331" i="97"/>
  <c r="AR338" i="97"/>
  <c r="AF339" i="97"/>
  <c r="AF340" i="97"/>
  <c r="AC345" i="97"/>
  <c r="AC347" i="97"/>
  <c r="AO347" i="97"/>
  <c r="AO348" i="97"/>
  <c r="AG349" i="97"/>
  <c r="AG350" i="97"/>
  <c r="AK350" i="97"/>
  <c r="AO350" i="97"/>
  <c r="AC351" i="97"/>
  <c r="AS351" i="97"/>
  <c r="AC352" i="97"/>
  <c r="AS352" i="97"/>
  <c r="AW352" i="97"/>
  <c r="AG353" i="97"/>
  <c r="AS353" i="97"/>
  <c r="AC356" i="97"/>
  <c r="AC357" i="97"/>
  <c r="AK357" i="97"/>
  <c r="AS357" i="97"/>
  <c r="AS359" i="97"/>
  <c r="AC360" i="97"/>
  <c r="AW363" i="97"/>
  <c r="AD137" i="97"/>
  <c r="AP137" i="97"/>
  <c r="AP139" i="97"/>
  <c r="AH140" i="97"/>
  <c r="AD141" i="97"/>
  <c r="AP143" i="97"/>
  <c r="AD144" i="97"/>
  <c r="AP147" i="97"/>
  <c r="AX147" i="97"/>
  <c r="AL148" i="97"/>
  <c r="AX149" i="97"/>
  <c r="AD150" i="97"/>
  <c r="AH156" i="97"/>
  <c r="AX156" i="97"/>
  <c r="AL158" i="97"/>
  <c r="AT158" i="97"/>
  <c r="AX159" i="97"/>
  <c r="AD161" i="97"/>
  <c r="AH161" i="97"/>
  <c r="AD164" i="97"/>
  <c r="AX166" i="97"/>
  <c r="AH270" i="97"/>
  <c r="AL270" i="97"/>
  <c r="AP270" i="97"/>
  <c r="AD271" i="97"/>
  <c r="AL273" i="97"/>
  <c r="AX273" i="97"/>
  <c r="AD274" i="97"/>
  <c r="AH274" i="97"/>
  <c r="AL274" i="97"/>
  <c r="AP274" i="97"/>
  <c r="AD277" i="97"/>
  <c r="AP277" i="97"/>
  <c r="AT277" i="97"/>
  <c r="AH282" i="97"/>
  <c r="AL284" i="97"/>
  <c r="AT284" i="97"/>
  <c r="AT286" i="97"/>
  <c r="AP288" i="97"/>
  <c r="AT288" i="97"/>
  <c r="AT289" i="97"/>
  <c r="AD290" i="97"/>
  <c r="AL290" i="97"/>
  <c r="AH294" i="97"/>
  <c r="AX295" i="97"/>
  <c r="AD305" i="97"/>
  <c r="AP306" i="97"/>
  <c r="AT313" i="97"/>
  <c r="AP315" i="97"/>
  <c r="AL321" i="97"/>
  <c r="AD325" i="97"/>
  <c r="AX327" i="97"/>
  <c r="AH335" i="97"/>
  <c r="AL335" i="97"/>
  <c r="AT339" i="97"/>
  <c r="AA344" i="97"/>
  <c r="AA345" i="97"/>
  <c r="AE345" i="97"/>
  <c r="AQ345" i="97"/>
  <c r="AE346" i="97"/>
  <c r="AE347" i="97"/>
  <c r="AQ347" i="97"/>
  <c r="AE348" i="97"/>
  <c r="AI348" i="97"/>
  <c r="AI349" i="97"/>
  <c r="AM350" i="97"/>
  <c r="AA352" i="97"/>
  <c r="AE353" i="97"/>
  <c r="AA355" i="97"/>
  <c r="AE355" i="97"/>
  <c r="AI356" i="97"/>
  <c r="AQ357" i="97"/>
  <c r="AU359" i="97"/>
  <c r="AE360" i="97"/>
  <c r="AE361" i="97"/>
  <c r="AU363" i="97"/>
  <c r="AM63" i="97"/>
  <c r="AM64" i="97"/>
  <c r="AA138" i="97"/>
  <c r="AI139" i="97"/>
  <c r="AQ139" i="97"/>
  <c r="AA142" i="97"/>
  <c r="AI143" i="97"/>
  <c r="AA144" i="97"/>
  <c r="AE144" i="97"/>
  <c r="AM146" i="97"/>
  <c r="AM149" i="97"/>
  <c r="AA150" i="97"/>
  <c r="AA153" i="97"/>
  <c r="AE154" i="97"/>
  <c r="AM154" i="97"/>
  <c r="AQ154" i="97"/>
  <c r="AU154" i="97"/>
  <c r="AQ156" i="97"/>
  <c r="AA158" i="97"/>
  <c r="AA159" i="97"/>
  <c r="AU159" i="97"/>
  <c r="AI160" i="97"/>
  <c r="AQ160" i="97"/>
  <c r="AM161" i="97"/>
  <c r="AQ162" i="97"/>
  <c r="AI163" i="97"/>
  <c r="AU163" i="97"/>
  <c r="AQ164" i="97"/>
  <c r="AI269" i="97"/>
  <c r="AM269" i="97"/>
  <c r="AQ269" i="97"/>
  <c r="AM270" i="97"/>
  <c r="AU270" i="97"/>
  <c r="AE271" i="97"/>
  <c r="AM273" i="97"/>
  <c r="AA277" i="97"/>
  <c r="AQ277" i="97"/>
  <c r="AI282" i="97"/>
  <c r="AM282" i="97"/>
  <c r="AQ282" i="97"/>
  <c r="AM283" i="97"/>
  <c r="AA284" i="97"/>
  <c r="AE284" i="97"/>
  <c r="AI284" i="97"/>
  <c r="AM284" i="97"/>
  <c r="AA286" i="97"/>
  <c r="AA287" i="97"/>
  <c r="AE288" i="97"/>
  <c r="AI289" i="97"/>
  <c r="AM289" i="97"/>
  <c r="AE290" i="97"/>
  <c r="AU293" i="97"/>
  <c r="AI296" i="97"/>
  <c r="AA302" i="97"/>
  <c r="AE305" i="97"/>
  <c r="AA306" i="97"/>
  <c r="AQ306" i="97"/>
  <c r="AQ317" i="97"/>
  <c r="AE325" i="97"/>
  <c r="AU326" i="97"/>
  <c r="AA327" i="97"/>
  <c r="AU335" i="97"/>
  <c r="AE336" i="97"/>
  <c r="AI336" i="97"/>
  <c r="AM340" i="97"/>
  <c r="AQ340" i="97"/>
  <c r="AQ342" i="97"/>
  <c r="AB344" i="97"/>
  <c r="AF344" i="97"/>
  <c r="AB345" i="97"/>
  <c r="AF345" i="97"/>
  <c r="AR347" i="97"/>
  <c r="AB351" i="97"/>
  <c r="AB352" i="97"/>
  <c r="AF352" i="97"/>
  <c r="AF353" i="97"/>
  <c r="AF354" i="97"/>
  <c r="AR355" i="97"/>
  <c r="AJ356" i="97"/>
  <c r="AN357" i="97"/>
  <c r="AR357" i="97"/>
  <c r="AB358" i="97"/>
  <c r="AB360" i="97"/>
  <c r="AF360" i="97"/>
  <c r="AN361" i="97"/>
  <c r="AK38" i="97"/>
  <c r="AW38" i="97"/>
  <c r="AK39" i="97"/>
  <c r="AW39" i="97"/>
  <c r="AC43" i="97"/>
  <c r="AK43" i="97"/>
  <c r="AS47" i="97"/>
  <c r="AO51" i="97"/>
  <c r="AG55" i="97"/>
  <c r="AK55" i="97"/>
  <c r="AS55" i="97"/>
  <c r="AS59" i="97"/>
  <c r="AO67" i="97"/>
  <c r="AT149" i="97"/>
  <c r="AV60" i="97"/>
  <c r="AN64" i="97"/>
  <c r="AV64" i="97"/>
  <c r="AG144" i="97"/>
  <c r="AO144" i="97"/>
  <c r="AW144" i="97"/>
  <c r="AO57" i="97"/>
  <c r="AG61" i="97"/>
  <c r="AK61" i="97"/>
  <c r="AK65" i="97"/>
  <c r="AW65" i="97"/>
  <c r="AP297" i="97"/>
  <c r="AB269" i="97"/>
  <c r="AF269" i="97"/>
  <c r="AR269" i="97"/>
  <c r="AB271" i="97"/>
  <c r="AN271" i="97"/>
  <c r="AN273" i="97"/>
  <c r="AB274" i="97"/>
  <c r="AJ275" i="97"/>
  <c r="AV277" i="97"/>
  <c r="AB281" i="97"/>
  <c r="AB282" i="97"/>
  <c r="AF285" i="97"/>
  <c r="AF286" i="97"/>
  <c r="AN286" i="97"/>
  <c r="AR287" i="97"/>
  <c r="AB291" i="97"/>
  <c r="AR294" i="97"/>
  <c r="AB297" i="97"/>
  <c r="AN302" i="97"/>
  <c r="AV304" i="97"/>
  <c r="AR307" i="97"/>
  <c r="AR310" i="97"/>
  <c r="AR311" i="97"/>
  <c r="AI360" i="97"/>
  <c r="AM360" i="97"/>
  <c r="AE364" i="97"/>
  <c r="AI364" i="97"/>
  <c r="AE365" i="97"/>
  <c r="AX335" i="97"/>
  <c r="AI153" i="97"/>
  <c r="AU38" i="97"/>
  <c r="AA39" i="97"/>
  <c r="AI39" i="97"/>
  <c r="AM39" i="97"/>
  <c r="AU39" i="97"/>
  <c r="AI40" i="97"/>
  <c r="AI47" i="97"/>
  <c r="AM47" i="97"/>
  <c r="AM48" i="97"/>
  <c r="AM51" i="97"/>
  <c r="AI52" i="97"/>
  <c r="AA53" i="97"/>
  <c r="AI55" i="97"/>
  <c r="AU56" i="97"/>
  <c r="AA57" i="97"/>
  <c r="AI60" i="97"/>
  <c r="AU60" i="97"/>
  <c r="AA61" i="97"/>
  <c r="AI61" i="97"/>
  <c r="AM61" i="97"/>
  <c r="AQ61" i="97"/>
  <c r="AU63" i="97"/>
  <c r="AU64" i="97"/>
  <c r="AA65" i="97"/>
  <c r="AM65" i="97"/>
  <c r="AQ65" i="97"/>
  <c r="AM67" i="97"/>
  <c r="AU67" i="97"/>
  <c r="AW157" i="97"/>
  <c r="AS249" i="97"/>
  <c r="AY249" i="97" s="1"/>
  <c r="BG19" i="97" s="1"/>
  <c r="AE158" i="97"/>
  <c r="AM158" i="97"/>
  <c r="AU158" i="97"/>
  <c r="AH139" i="97"/>
  <c r="AL139" i="97"/>
  <c r="AT139" i="97"/>
  <c r="AL140" i="97"/>
  <c r="AH141" i="97"/>
  <c r="AL141" i="97"/>
  <c r="AT141" i="97"/>
  <c r="AH143" i="97"/>
  <c r="AL143" i="97"/>
  <c r="AT143" i="97"/>
  <c r="AX143" i="97"/>
  <c r="AP144" i="97"/>
  <c r="AX144" i="97"/>
  <c r="AH147" i="97"/>
  <c r="AT147" i="97"/>
  <c r="AT148" i="97"/>
  <c r="AH273" i="97"/>
  <c r="AP273" i="97"/>
  <c r="AH281" i="97"/>
  <c r="AL281" i="97"/>
  <c r="AP281" i="97"/>
  <c r="AX281" i="97"/>
  <c r="AD285" i="97"/>
  <c r="AH285" i="97"/>
  <c r="AP285" i="97"/>
  <c r="AG356" i="97"/>
  <c r="AC362" i="97"/>
  <c r="AO362" i="97"/>
  <c r="AC364" i="97"/>
  <c r="AS364" i="97"/>
  <c r="AX342" i="97"/>
  <c r="AQ350" i="97"/>
  <c r="AS286" i="97"/>
  <c r="AE296" i="97"/>
  <c r="AU54" i="97"/>
  <c r="AQ58" i="97"/>
  <c r="AT138" i="97"/>
  <c r="AD142" i="97"/>
  <c r="AX142" i="97"/>
  <c r="AH150" i="97"/>
  <c r="AP150" i="97"/>
  <c r="AJ272" i="97"/>
  <c r="AV276" i="97"/>
  <c r="AJ280" i="97"/>
  <c r="AR280" i="97"/>
  <c r="AG41" i="97"/>
  <c r="AW44" i="97"/>
  <c r="AW45" i="97"/>
  <c r="AS48" i="97"/>
  <c r="AO54" i="97"/>
  <c r="AO56" i="97"/>
  <c r="AG58" i="97"/>
  <c r="AS60" i="97"/>
  <c r="AK64" i="97"/>
  <c r="AS66" i="97"/>
  <c r="AW66" i="97"/>
  <c r="AK68" i="97"/>
  <c r="AP269" i="97"/>
  <c r="AP272" i="97"/>
  <c r="AT272" i="97"/>
  <c r="AL275" i="97"/>
  <c r="AL278" i="97"/>
  <c r="AL280" i="97"/>
  <c r="AP280" i="97"/>
  <c r="AX280" i="97"/>
  <c r="AD282" i="97"/>
  <c r="AD286" i="97"/>
  <c r="AC350" i="97"/>
  <c r="AC354" i="97"/>
  <c r="AS354" i="97"/>
  <c r="AG357" i="97"/>
  <c r="AC359" i="97"/>
  <c r="AG359" i="97"/>
  <c r="AC361" i="97"/>
  <c r="AG361" i="97"/>
  <c r="AS365" i="97"/>
  <c r="AJ287" i="97"/>
  <c r="AX42" i="97"/>
  <c r="AX44" i="97"/>
  <c r="AT45" i="97"/>
  <c r="AX46" i="97"/>
  <c r="AL47" i="97"/>
  <c r="AX47" i="97"/>
  <c r="AX48" i="97"/>
  <c r="AT52" i="97"/>
  <c r="AL53" i="97"/>
  <c r="AT54" i="97"/>
  <c r="AX54" i="97"/>
  <c r="AH55" i="97"/>
  <c r="AL55" i="97"/>
  <c r="AD56" i="97"/>
  <c r="AP56" i="97"/>
  <c r="AX56" i="97"/>
  <c r="AL57" i="97"/>
  <c r="AX57" i="97"/>
  <c r="AH58" i="97"/>
  <c r="AX58" i="97"/>
  <c r="AT59" i="97"/>
  <c r="AT60" i="97"/>
  <c r="AX60" i="97"/>
  <c r="AH65" i="97"/>
  <c r="AP65" i="97"/>
  <c r="AX65" i="97"/>
  <c r="AH66" i="97"/>
  <c r="AT66" i="97"/>
  <c r="AX68" i="97"/>
  <c r="AG137" i="97"/>
  <c r="AG138" i="97"/>
  <c r="AS138" i="97"/>
  <c r="AK140" i="97"/>
  <c r="AO140" i="97"/>
  <c r="AW140" i="97"/>
  <c r="AK141" i="97"/>
  <c r="AO142" i="97"/>
  <c r="AS142" i="97"/>
  <c r="AG143" i="97"/>
  <c r="AK143" i="97"/>
  <c r="AO143" i="97"/>
  <c r="AS143" i="97"/>
  <c r="AK144" i="97"/>
  <c r="AS144" i="97"/>
  <c r="AK145" i="97"/>
  <c r="AW145" i="97"/>
  <c r="AC147" i="97"/>
  <c r="AO147" i="97"/>
  <c r="AW147" i="97"/>
  <c r="AW148" i="97"/>
  <c r="AS149" i="97"/>
  <c r="AK150" i="97"/>
  <c r="AG152" i="97"/>
  <c r="AK152" i="97"/>
  <c r="AO152" i="97"/>
  <c r="AS152" i="97"/>
  <c r="AW152" i="97"/>
  <c r="AW153" i="97"/>
  <c r="AW154" i="97"/>
  <c r="AG155" i="97"/>
  <c r="AK156" i="97"/>
  <c r="AK157" i="97"/>
  <c r="AV158" i="97"/>
  <c r="AN160" i="97"/>
  <c r="AR160" i="97"/>
  <c r="AJ163" i="97"/>
  <c r="AB164" i="97"/>
  <c r="AJ164" i="97"/>
  <c r="AV165" i="97"/>
  <c r="AB166" i="97"/>
  <c r="AF166" i="97"/>
  <c r="AF167" i="97"/>
  <c r="AJ167" i="97"/>
  <c r="AN167" i="97"/>
  <c r="AR167" i="97"/>
  <c r="AV167" i="97"/>
  <c r="AQ321" i="97"/>
  <c r="AE322" i="97"/>
  <c r="AA323" i="97"/>
  <c r="AE323" i="97"/>
  <c r="AQ323" i="97"/>
  <c r="AP330" i="97"/>
  <c r="AD336" i="97"/>
  <c r="AX337" i="97"/>
  <c r="AD341" i="97"/>
  <c r="AD342" i="97"/>
  <c r="AD343" i="97"/>
  <c r="AD344" i="97"/>
  <c r="AA54" i="97"/>
  <c r="AT150" i="97"/>
  <c r="AR272" i="97"/>
  <c r="AV280" i="97"/>
  <c r="AV288" i="97"/>
  <c r="AB292" i="97"/>
  <c r="AF309" i="97"/>
  <c r="AE359" i="97"/>
  <c r="AI359" i="97"/>
  <c r="AQ359" i="97"/>
  <c r="AE363" i="97"/>
  <c r="AQ363" i="97"/>
  <c r="AN39" i="97"/>
  <c r="AR39" i="97"/>
  <c r="AV39" i="97"/>
  <c r="AV41" i="97"/>
  <c r="AV44" i="97"/>
  <c r="AN45" i="97"/>
  <c r="AV45" i="97"/>
  <c r="AN46" i="97"/>
  <c r="AV46" i="97"/>
  <c r="AJ50" i="97"/>
  <c r="AJ51" i="97"/>
  <c r="AV52" i="97"/>
  <c r="AN53" i="97"/>
  <c r="AR53" i="97"/>
  <c r="AB54" i="97"/>
  <c r="AJ54" i="97"/>
  <c r="AR54" i="97"/>
  <c r="AV54" i="97"/>
  <c r="AJ57" i="97"/>
  <c r="AJ59" i="97"/>
  <c r="AF61" i="97"/>
  <c r="AJ61" i="97"/>
  <c r="AV62" i="97"/>
  <c r="AJ66" i="97"/>
  <c r="AJ67" i="97"/>
  <c r="AI137" i="97"/>
  <c r="AM137" i="97"/>
  <c r="AM139" i="97"/>
  <c r="AM140" i="97"/>
  <c r="AA141" i="97"/>
  <c r="AM141" i="97"/>
  <c r="AI142" i="97"/>
  <c r="AM142" i="97"/>
  <c r="AQ142" i="97"/>
  <c r="AU142" i="97"/>
  <c r="AA143" i="97"/>
  <c r="AQ143" i="97"/>
  <c r="AI144" i="97"/>
  <c r="AM144" i="97"/>
  <c r="AQ144" i="97"/>
  <c r="AU144" i="97"/>
  <c r="AM145" i="97"/>
  <c r="AQ145" i="97"/>
  <c r="AA146" i="97"/>
  <c r="AU146" i="97"/>
  <c r="AA147" i="97"/>
  <c r="AE147" i="97"/>
  <c r="AI147" i="97"/>
  <c r="AU147" i="97"/>
  <c r="AA148" i="97"/>
  <c r="AM148" i="97"/>
  <c r="AI150" i="97"/>
  <c r="AU150" i="97"/>
  <c r="AE151" i="97"/>
  <c r="AM151" i="97"/>
  <c r="AQ151" i="97"/>
  <c r="AQ152" i="97"/>
  <c r="AM153" i="97"/>
  <c r="AQ153" i="97"/>
  <c r="AA154" i="97"/>
  <c r="AI155" i="97"/>
  <c r="AA156" i="97"/>
  <c r="AM156" i="97"/>
  <c r="AD158" i="97"/>
  <c r="AX158" i="97"/>
  <c r="AH159" i="97"/>
  <c r="AX137" i="97"/>
  <c r="AL150" i="97"/>
  <c r="AJ137" i="97"/>
  <c r="AR137" i="97"/>
  <c r="AV137" i="97"/>
  <c r="AB138" i="97"/>
  <c r="AF138" i="97"/>
  <c r="AB140" i="97"/>
  <c r="AN140" i="97"/>
  <c r="AV141" i="97"/>
  <c r="AJ142" i="97"/>
  <c r="AB143" i="97"/>
  <c r="AB144" i="97"/>
  <c r="AJ144" i="97"/>
  <c r="AR144" i="97"/>
  <c r="AB145" i="97"/>
  <c r="AJ145" i="97"/>
  <c r="AB147" i="97"/>
  <c r="AF147" i="97"/>
  <c r="AJ147" i="97"/>
  <c r="AN147" i="97"/>
  <c r="AR147" i="97"/>
  <c r="AV147" i="97"/>
  <c r="AB148" i="97"/>
  <c r="AN148" i="97"/>
  <c r="AR149" i="97"/>
  <c r="AV149" i="97"/>
  <c r="AN150" i="97"/>
  <c r="AV150" i="97"/>
  <c r="AB151" i="97"/>
  <c r="AN151" i="97"/>
  <c r="AJ152" i="97"/>
  <c r="AV152" i="97"/>
  <c r="AN153" i="97"/>
  <c r="AJ155" i="97"/>
  <c r="AV155" i="97"/>
  <c r="AF156" i="97"/>
  <c r="AN156" i="97"/>
  <c r="AR157" i="97"/>
  <c r="AV157" i="97"/>
  <c r="AI158" i="97"/>
  <c r="AQ158" i="97"/>
  <c r="AE159" i="97"/>
  <c r="AQ159" i="97"/>
  <c r="AA160" i="97"/>
  <c r="AE160" i="97"/>
  <c r="AM160" i="97"/>
  <c r="AU160" i="97"/>
  <c r="AU161" i="97"/>
  <c r="AA162" i="97"/>
  <c r="AM163" i="97"/>
  <c r="AQ163" i="97"/>
  <c r="AE164" i="97"/>
  <c r="AI164" i="97"/>
  <c r="AU164" i="97"/>
  <c r="AI165" i="97"/>
  <c r="AA166" i="97"/>
  <c r="AI166" i="97"/>
  <c r="AA167" i="97"/>
  <c r="AI167" i="97"/>
  <c r="AM167" i="97"/>
  <c r="AQ167" i="97"/>
  <c r="AU167" i="97"/>
  <c r="AG271" i="97"/>
  <c r="AS271" i="97"/>
  <c r="AW271" i="97"/>
  <c r="AK272" i="97"/>
  <c r="AO272" i="97"/>
  <c r="AG273" i="97"/>
  <c r="AO273" i="97"/>
  <c r="AS273" i="97"/>
  <c r="AG275" i="97"/>
  <c r="AS275" i="97"/>
  <c r="AG280" i="97"/>
  <c r="AO280" i="97"/>
  <c r="AG281" i="97"/>
  <c r="AS281" i="97"/>
  <c r="AC282" i="97"/>
  <c r="AW282" i="97"/>
  <c r="AS283" i="97"/>
  <c r="AC286" i="97"/>
  <c r="AS289" i="97"/>
  <c r="AK293" i="97"/>
  <c r="AC294" i="97"/>
  <c r="AG294" i="97"/>
  <c r="AK294" i="97"/>
  <c r="AO294" i="97"/>
  <c r="AS294" i="97"/>
  <c r="AO302" i="97"/>
  <c r="AS302" i="97"/>
  <c r="AO303" i="97"/>
  <c r="AO304" i="97"/>
  <c r="AW307" i="97"/>
  <c r="AO309" i="97"/>
  <c r="AB317" i="97"/>
  <c r="AR321" i="97"/>
  <c r="AB322" i="97"/>
  <c r="AF323" i="97"/>
  <c r="AB326" i="97"/>
  <c r="AR329" i="97"/>
  <c r="AQ331" i="97"/>
  <c r="AA335" i="97"/>
  <c r="AE335" i="97"/>
  <c r="AQ337" i="97"/>
  <c r="AI338" i="97"/>
  <c r="AQ338" i="97"/>
  <c r="AE341" i="97"/>
  <c r="AE343" i="97"/>
  <c r="AE344" i="97"/>
  <c r="AQ348" i="97"/>
  <c r="AP355" i="97"/>
  <c r="AL356" i="97"/>
  <c r="AX150" i="97"/>
  <c r="AD151" i="97"/>
  <c r="AH151" i="97"/>
  <c r="AL151" i="97"/>
  <c r="AP151" i="97"/>
  <c r="AX151" i="97"/>
  <c r="AD152" i="97"/>
  <c r="AP152" i="97"/>
  <c r="AX152" i="97"/>
  <c r="AH155" i="97"/>
  <c r="AT155" i="97"/>
  <c r="AD156" i="97"/>
  <c r="AT157" i="97"/>
  <c r="AO158" i="97"/>
  <c r="AK159" i="97"/>
  <c r="AO159" i="97"/>
  <c r="AW159" i="97"/>
  <c r="AG160" i="97"/>
  <c r="AO160" i="97"/>
  <c r="AS160" i="97"/>
  <c r="AW161" i="97"/>
  <c r="AW162" i="97"/>
  <c r="AO163" i="97"/>
  <c r="AS163" i="97"/>
  <c r="AW163" i="97"/>
  <c r="AG165" i="97"/>
  <c r="AG166" i="97"/>
  <c r="AK166" i="97"/>
  <c r="AW166" i="97"/>
  <c r="AC167" i="97"/>
  <c r="AU288" i="97"/>
  <c r="AA290" i="97"/>
  <c r="AM290" i="97"/>
  <c r="AQ290" i="97"/>
  <c r="AA293" i="97"/>
  <c r="AM293" i="97"/>
  <c r="AE294" i="97"/>
  <c r="AQ294" i="97"/>
  <c r="AA295" i="97"/>
  <c r="AM308" i="97"/>
  <c r="AA310" i="97"/>
  <c r="AU313" i="97"/>
  <c r="AH317" i="97"/>
  <c r="AT317" i="97"/>
  <c r="AP319" i="97"/>
  <c r="AT320" i="97"/>
  <c r="AT321" i="97"/>
  <c r="AD323" i="97"/>
  <c r="AH323" i="97"/>
  <c r="AK330" i="97"/>
  <c r="AO330" i="97"/>
  <c r="AO332" i="97"/>
  <c r="AC335" i="97"/>
  <c r="AC336" i="97"/>
  <c r="AC337" i="97"/>
  <c r="AC341" i="97"/>
  <c r="AC342" i="97"/>
  <c r="AC343" i="97"/>
  <c r="AC344" i="97"/>
  <c r="AS345" i="97"/>
  <c r="AK347" i="97"/>
  <c r="AS347" i="97"/>
  <c r="AW347" i="97"/>
  <c r="AG348" i="97"/>
  <c r="AF349" i="97"/>
  <c r="AF350" i="97"/>
  <c r="AR352" i="97"/>
  <c r="AF355" i="97"/>
  <c r="AR356" i="97"/>
  <c r="AF357" i="97"/>
  <c r="AF359" i="97"/>
  <c r="AJ359" i="97"/>
  <c r="AN359" i="97"/>
  <c r="AR359" i="97"/>
  <c r="AJ360" i="97"/>
  <c r="AN360" i="97"/>
  <c r="AF361" i="97"/>
  <c r="AR361" i="97"/>
  <c r="AF362" i="97"/>
  <c r="AB363" i="97"/>
  <c r="AN363" i="97"/>
  <c r="AR363" i="97"/>
  <c r="AN364" i="97"/>
  <c r="AB365" i="97"/>
  <c r="AP159" i="97"/>
  <c r="AD160" i="97"/>
  <c r="AH160" i="97"/>
  <c r="AP160" i="97"/>
  <c r="AT160" i="97"/>
  <c r="AX160" i="97"/>
  <c r="AL161" i="97"/>
  <c r="AT161" i="97"/>
  <c r="AP162" i="97"/>
  <c r="AH163" i="97"/>
  <c r="AL163" i="97"/>
  <c r="AP163" i="97"/>
  <c r="AT163" i="97"/>
  <c r="AX163" i="97"/>
  <c r="AL164" i="97"/>
  <c r="AT164" i="97"/>
  <c r="AX165" i="97"/>
  <c r="AH166" i="97"/>
  <c r="AL166" i="97"/>
  <c r="AH167" i="97"/>
  <c r="AP167" i="97"/>
  <c r="AQ270" i="97"/>
  <c r="AM271" i="97"/>
  <c r="AU271" i="97"/>
  <c r="AA272" i="97"/>
  <c r="AA273" i="97"/>
  <c r="AI273" i="97"/>
  <c r="AQ273" i="97"/>
  <c r="AE274" i="97"/>
  <c r="AA276" i="97"/>
  <c r="AI278" i="97"/>
  <c r="AI280" i="97"/>
  <c r="AQ280" i="97"/>
  <c r="AQ281" i="97"/>
  <c r="AA282" i="97"/>
  <c r="AA283" i="97"/>
  <c r="AE285" i="97"/>
  <c r="AQ286" i="97"/>
  <c r="AU286" i="97"/>
  <c r="AD287" i="97"/>
  <c r="AP289" i="97"/>
  <c r="AP290" i="97"/>
  <c r="AH293" i="97"/>
  <c r="AT293" i="97"/>
  <c r="AX293" i="97"/>
  <c r="AD294" i="97"/>
  <c r="AH302" i="97"/>
  <c r="AP303" i="97"/>
  <c r="AD304" i="97"/>
  <c r="AP304" i="97"/>
  <c r="AL307" i="97"/>
  <c r="AP308" i="97"/>
  <c r="AP312" i="97"/>
  <c r="AS320" i="97"/>
  <c r="AC322" i="97"/>
  <c r="AC323" i="97"/>
  <c r="AK323" i="97"/>
  <c r="AS329" i="97"/>
  <c r="AF330" i="97"/>
  <c r="AB336" i="97"/>
  <c r="AF337" i="97"/>
  <c r="AN337" i="97"/>
  <c r="AR337" i="97"/>
  <c r="AF341" i="97"/>
  <c r="AF343" i="97"/>
  <c r="AF348" i="97"/>
  <c r="AE350" i="97"/>
  <c r="AM353" i="97"/>
  <c r="AQ353" i="97"/>
  <c r="AD359" i="97"/>
  <c r="AL359" i="97"/>
  <c r="AP359" i="97"/>
  <c r="AL360" i="97"/>
  <c r="AD362" i="97"/>
  <c r="AD363" i="97"/>
  <c r="AL363" i="97"/>
  <c r="AP363" i="97"/>
  <c r="AD364" i="97"/>
  <c r="AP364" i="97"/>
  <c r="AX364" i="97"/>
  <c r="AD365" i="97"/>
  <c r="AT365" i="97"/>
  <c r="AX298" i="97"/>
  <c r="AE278" i="97"/>
  <c r="AU278" i="97"/>
  <c r="AE282" i="97"/>
  <c r="AD299" i="97"/>
  <c r="AC157" i="97"/>
  <c r="AG157" i="97"/>
  <c r="AO157" i="97"/>
  <c r="AL283" i="97"/>
  <c r="AR289" i="97"/>
  <c r="AL361" i="97"/>
  <c r="AR303" i="97"/>
  <c r="AL152" i="97"/>
  <c r="AT152" i="97"/>
  <c r="AL156" i="97"/>
  <c r="AU361" i="97"/>
  <c r="AH283" i="97"/>
  <c r="AX283" i="97"/>
  <c r="AF289" i="97"/>
  <c r="AS336" i="97"/>
  <c r="AW336" i="97"/>
  <c r="AT285" i="97"/>
  <c r="AO290" i="97"/>
  <c r="AB295" i="97"/>
  <c r="AN295" i="97"/>
  <c r="AR328" i="97"/>
  <c r="AE138" i="97"/>
  <c r="AM138" i="97"/>
  <c r="AU138" i="97"/>
  <c r="AL147" i="97"/>
  <c r="AN281" i="97"/>
  <c r="AD159" i="97"/>
  <c r="AC160" i="97"/>
  <c r="AE337" i="97"/>
  <c r="AG339" i="97"/>
  <c r="AB340" i="97"/>
  <c r="AF154" i="97"/>
  <c r="AN154" i="97"/>
  <c r="AV154" i="97"/>
  <c r="AE155" i="97"/>
  <c r="AM155" i="97"/>
  <c r="AU155" i="97"/>
  <c r="AH164" i="97"/>
  <c r="AK165" i="97"/>
  <c r="AE299" i="97"/>
  <c r="AI299" i="97"/>
  <c r="AM299" i="97"/>
  <c r="AU299" i="97"/>
  <c r="AY232" i="97"/>
  <c r="BF35" i="97" s="1"/>
  <c r="AH271" i="97"/>
  <c r="AD275" i="97"/>
  <c r="AD147" i="97"/>
  <c r="AJ281" i="97"/>
  <c r="AF153" i="97"/>
  <c r="AL159" i="97"/>
  <c r="AY12" i="97"/>
  <c r="AY20" i="97"/>
  <c r="AY28" i="97"/>
  <c r="AM292" i="97"/>
  <c r="AD293" i="97"/>
  <c r="AY32" i="97"/>
  <c r="AY5" i="97"/>
  <c r="AS140" i="97"/>
  <c r="AC280" i="97"/>
  <c r="AS280" i="97"/>
  <c r="AY22" i="97"/>
  <c r="AG288" i="97"/>
  <c r="AO288" i="97"/>
  <c r="AW288" i="97"/>
  <c r="AY255" i="97"/>
  <c r="BG25" i="97" s="1"/>
  <c r="AY264" i="97"/>
  <c r="BG34" i="97" s="1"/>
  <c r="AY77" i="97"/>
  <c r="BL12" i="97" s="1"/>
  <c r="AY101" i="97"/>
  <c r="BL36" i="97" s="1"/>
  <c r="AY7" i="97"/>
  <c r="AY11" i="97"/>
  <c r="AY13" i="97"/>
  <c r="AY16" i="97"/>
  <c r="AY19" i="97"/>
  <c r="AG298" i="97"/>
  <c r="AO298" i="97"/>
  <c r="AY93" i="97"/>
  <c r="BL28" i="97" s="1"/>
  <c r="AY112" i="97"/>
  <c r="BM14" i="97" s="1"/>
  <c r="AY243" i="97"/>
  <c r="BG13" i="97" s="1"/>
  <c r="AB141" i="97"/>
  <c r="AJ141" i="97"/>
  <c r="AY14" i="97"/>
  <c r="AY17" i="97"/>
  <c r="AY24" i="97"/>
  <c r="AY30" i="97"/>
  <c r="AY33" i="97"/>
  <c r="AY107" i="97"/>
  <c r="BM9" i="97" s="1"/>
  <c r="AY238" i="97"/>
  <c r="BG8" i="97" s="1"/>
  <c r="AY73" i="97"/>
  <c r="BL8" i="97" s="1"/>
  <c r="AN137" i="97"/>
  <c r="AM304" i="97"/>
  <c r="AY23" i="97"/>
  <c r="AY29" i="97"/>
  <c r="AC298" i="97"/>
  <c r="AS298" i="97"/>
  <c r="AY35" i="97"/>
  <c r="AY89" i="97"/>
  <c r="BL24" i="97" s="1"/>
  <c r="AY15" i="97"/>
  <c r="AY27" i="97"/>
  <c r="AY85" i="97"/>
  <c r="BL20" i="97" s="1"/>
  <c r="AY241" i="97"/>
  <c r="BG11" i="97" s="1"/>
  <c r="AY257" i="97"/>
  <c r="BG27" i="97" s="1"/>
  <c r="AY81" i="97"/>
  <c r="BL16" i="97" s="1"/>
  <c r="AY97" i="97"/>
  <c r="BL32" i="97" s="1"/>
  <c r="AY109" i="97"/>
  <c r="BM11" i="97" s="1"/>
  <c r="AY116" i="97"/>
  <c r="BM18" i="97" s="1"/>
  <c r="AY177" i="97"/>
  <c r="BJ13" i="97" s="1"/>
  <c r="AY208" i="97"/>
  <c r="BF11" i="97" s="1"/>
  <c r="AY224" i="97"/>
  <c r="BF27" i="97" s="1"/>
  <c r="AY266" i="97"/>
  <c r="BG36" i="97" s="1"/>
  <c r="AV291" i="97"/>
  <c r="AC161" i="97"/>
  <c r="AG161" i="97"/>
  <c r="AS161" i="97"/>
  <c r="AY31" i="97"/>
  <c r="AL362" i="97"/>
  <c r="AY128" i="97"/>
  <c r="BM30" i="97" s="1"/>
  <c r="AY193" i="97"/>
  <c r="BJ29" i="97" s="1"/>
  <c r="AY194" i="97"/>
  <c r="BJ30" i="97" s="1"/>
  <c r="AY212" i="97"/>
  <c r="BF15" i="97" s="1"/>
  <c r="AY216" i="97"/>
  <c r="BF19" i="97" s="1"/>
  <c r="AY118" i="97"/>
  <c r="BM20" i="97" s="1"/>
  <c r="AY120" i="97"/>
  <c r="BM22" i="97" s="1"/>
  <c r="AY124" i="97"/>
  <c r="BM26" i="97" s="1"/>
  <c r="AY184" i="97"/>
  <c r="BJ20" i="97" s="1"/>
  <c r="AY205" i="97"/>
  <c r="BF8" i="97" s="1"/>
  <c r="AY223" i="97"/>
  <c r="BF26" i="97" s="1"/>
  <c r="AY239" i="97"/>
  <c r="BG9" i="97" s="1"/>
  <c r="AU52" i="97"/>
  <c r="AR59" i="97"/>
  <c r="AY21" i="97"/>
  <c r="AY25" i="97"/>
  <c r="AL41" i="97"/>
  <c r="AY6" i="97"/>
  <c r="AY8" i="97"/>
  <c r="AY10" i="97"/>
  <c r="AY26" i="97"/>
  <c r="AS42" i="97"/>
  <c r="AU48" i="97"/>
  <c r="AK58" i="97"/>
  <c r="AS58" i="97"/>
  <c r="AW58" i="97"/>
  <c r="AX61" i="97"/>
  <c r="AI64" i="97"/>
  <c r="AY75" i="97"/>
  <c r="BL10" i="97" s="1"/>
  <c r="AY82" i="97"/>
  <c r="BL17" i="97" s="1"/>
  <c r="AY84" i="97"/>
  <c r="BL19" i="97" s="1"/>
  <c r="AY91" i="97"/>
  <c r="BL26" i="97" s="1"/>
  <c r="AY98" i="97"/>
  <c r="BL33" i="97" s="1"/>
  <c r="AY100" i="97"/>
  <c r="BL35" i="97" s="1"/>
  <c r="AY110" i="97"/>
  <c r="BM12" i="97" s="1"/>
  <c r="AY114" i="97"/>
  <c r="BM16" i="97" s="1"/>
  <c r="AY126" i="97"/>
  <c r="BM28" i="97" s="1"/>
  <c r="AY132" i="97"/>
  <c r="BM34" i="97" s="1"/>
  <c r="AF142" i="97"/>
  <c r="AN142" i="97"/>
  <c r="AR142" i="97"/>
  <c r="AV142" i="97"/>
  <c r="AC145" i="97"/>
  <c r="AG145" i="97"/>
  <c r="AO145" i="97"/>
  <c r="AS145" i="97"/>
  <c r="AJ43" i="97"/>
  <c r="AM52" i="97"/>
  <c r="AV59" i="97"/>
  <c r="AY72" i="97"/>
  <c r="BL7" i="97" s="1"/>
  <c r="AY79" i="97"/>
  <c r="BL14" i="97" s="1"/>
  <c r="AY86" i="97"/>
  <c r="BL21" i="97" s="1"/>
  <c r="AY88" i="97"/>
  <c r="BL23" i="97" s="1"/>
  <c r="AY95" i="97"/>
  <c r="BL30" i="97" s="1"/>
  <c r="AY104" i="97"/>
  <c r="BM6" i="97" s="1"/>
  <c r="AY106" i="97"/>
  <c r="BM8" i="97" s="1"/>
  <c r="AA151" i="97"/>
  <c r="AU151" i="97"/>
  <c r="AC153" i="97"/>
  <c r="AY9" i="97"/>
  <c r="AY18" i="97"/>
  <c r="AY34" i="97"/>
  <c r="AS50" i="97"/>
  <c r="AX53" i="97"/>
  <c r="AI56" i="97"/>
  <c r="AQ56" i="97"/>
  <c r="AY74" i="97"/>
  <c r="BL9" i="97" s="1"/>
  <c r="AY76" i="97"/>
  <c r="BL11" i="97" s="1"/>
  <c r="AY83" i="97"/>
  <c r="BL18" i="97" s="1"/>
  <c r="AY90" i="97"/>
  <c r="BL25" i="97" s="1"/>
  <c r="AY92" i="97"/>
  <c r="BL27" i="97" s="1"/>
  <c r="AY99" i="97"/>
  <c r="BL34" i="97" s="1"/>
  <c r="AY108" i="97"/>
  <c r="BM10" i="97" s="1"/>
  <c r="AY133" i="97"/>
  <c r="BM35" i="97" s="1"/>
  <c r="AJ158" i="97"/>
  <c r="AF162" i="97"/>
  <c r="AV162" i="97"/>
  <c r="AV51" i="97"/>
  <c r="AS54" i="97"/>
  <c r="AY71" i="97"/>
  <c r="BL6" i="97" s="1"/>
  <c r="AY78" i="97"/>
  <c r="BL13" i="97" s="1"/>
  <c r="AY80" i="97"/>
  <c r="BL15" i="97" s="1"/>
  <c r="AY87" i="97"/>
  <c r="BL22" i="97" s="1"/>
  <c r="AY94" i="97"/>
  <c r="BL29" i="97" s="1"/>
  <c r="AY96" i="97"/>
  <c r="BL31" i="97" s="1"/>
  <c r="AY105" i="97"/>
  <c r="BM7" i="97" s="1"/>
  <c r="AY115" i="97"/>
  <c r="BM17" i="97" s="1"/>
  <c r="AH148" i="97"/>
  <c r="AP148" i="97"/>
  <c r="AX148" i="97"/>
  <c r="AI159" i="97"/>
  <c r="AB162" i="97"/>
  <c r="AY117" i="97"/>
  <c r="BM19" i="97" s="1"/>
  <c r="AY121" i="97"/>
  <c r="BM23" i="97" s="1"/>
  <c r="AY123" i="97"/>
  <c r="BM25" i="97" s="1"/>
  <c r="AY130" i="97"/>
  <c r="BM32" i="97" s="1"/>
  <c r="AH138" i="97"/>
  <c r="AL138" i="97"/>
  <c r="AP138" i="97"/>
  <c r="AX138" i="97"/>
  <c r="AA139" i="97"/>
  <c r="AU139" i="97"/>
  <c r="AQ141" i="97"/>
  <c r="AU141" i="97"/>
  <c r="AW142" i="97"/>
  <c r="AV144" i="97"/>
  <c r="AD145" i="97"/>
  <c r="AH145" i="97"/>
  <c r="AL145" i="97"/>
  <c r="AP145" i="97"/>
  <c r="AT145" i="97"/>
  <c r="AB146" i="97"/>
  <c r="AF146" i="97"/>
  <c r="AJ146" i="97"/>
  <c r="AN146" i="97"/>
  <c r="AR146" i="97"/>
  <c r="AV146" i="97"/>
  <c r="AG147" i="97"/>
  <c r="AK147" i="97"/>
  <c r="AE148" i="97"/>
  <c r="AI148" i="97"/>
  <c r="AQ148" i="97"/>
  <c r="AU148" i="97"/>
  <c r="AK149" i="97"/>
  <c r="AW149" i="97"/>
  <c r="AR151" i="97"/>
  <c r="AH152" i="97"/>
  <c r="AE153" i="97"/>
  <c r="AU153" i="97"/>
  <c r="AB154" i="97"/>
  <c r="AJ154" i="97"/>
  <c r="AR154" i="97"/>
  <c r="AC155" i="97"/>
  <c r="AO155" i="97"/>
  <c r="AS155" i="97"/>
  <c r="AW155" i="97"/>
  <c r="AP156" i="97"/>
  <c r="AY191" i="97"/>
  <c r="BJ27" i="97" s="1"/>
  <c r="AM159" i="97"/>
  <c r="AJ162" i="97"/>
  <c r="AY111" i="97"/>
  <c r="BM13" i="97" s="1"/>
  <c r="AY119" i="97"/>
  <c r="BM21" i="97" s="1"/>
  <c r="AY125" i="97"/>
  <c r="BM27" i="97" s="1"/>
  <c r="AY127" i="97"/>
  <c r="BM29" i="97" s="1"/>
  <c r="AY134" i="97"/>
  <c r="BM36" i="97" s="1"/>
  <c r="AK137" i="97"/>
  <c r="AO137" i="97"/>
  <c r="AW137" i="97"/>
  <c r="AB139" i="97"/>
  <c r="AF139" i="97"/>
  <c r="AJ139" i="97"/>
  <c r="AN139" i="97"/>
  <c r="AR139" i="97"/>
  <c r="AD140" i="97"/>
  <c r="AP140" i="97"/>
  <c r="AT140" i="97"/>
  <c r="AX140" i="97"/>
  <c r="AH142" i="97"/>
  <c r="AL142" i="97"/>
  <c r="AP142" i="97"/>
  <c r="AT142" i="97"/>
  <c r="AM143" i="97"/>
  <c r="AU143" i="97"/>
  <c r="AA145" i="97"/>
  <c r="AE145" i="97"/>
  <c r="AI145" i="97"/>
  <c r="AU145" i="97"/>
  <c r="AC146" i="97"/>
  <c r="AG146" i="97"/>
  <c r="AK146" i="97"/>
  <c r="AO146" i="97"/>
  <c r="AW146" i="97"/>
  <c r="AJ148" i="97"/>
  <c r="AR148" i="97"/>
  <c r="AV148" i="97"/>
  <c r="AH149" i="97"/>
  <c r="AL149" i="97"/>
  <c r="AB150" i="97"/>
  <c r="AF150" i="97"/>
  <c r="AR150" i="97"/>
  <c r="AG151" i="97"/>
  <c r="AK151" i="97"/>
  <c r="AO151" i="97"/>
  <c r="AW151" i="97"/>
  <c r="AA152" i="97"/>
  <c r="AE152" i="97"/>
  <c r="AB153" i="97"/>
  <c r="AR153" i="97"/>
  <c r="AD155" i="97"/>
  <c r="AP155" i="97"/>
  <c r="AB157" i="97"/>
  <c r="AJ157" i="97"/>
  <c r="AN157" i="97"/>
  <c r="AF158" i="97"/>
  <c r="AW160" i="97"/>
  <c r="AC165" i="97"/>
  <c r="AO165" i="97"/>
  <c r="AW165" i="97"/>
  <c r="AV166" i="97"/>
  <c r="AW167" i="97"/>
  <c r="AY175" i="97"/>
  <c r="BJ11" i="97" s="1"/>
  <c r="AY182" i="97"/>
  <c r="BJ18" i="97" s="1"/>
  <c r="AY189" i="97"/>
  <c r="BJ25" i="97" s="1"/>
  <c r="AY199" i="97"/>
  <c r="BJ35" i="97" s="1"/>
  <c r="AN162" i="97"/>
  <c r="AT291" i="97"/>
  <c r="AT159" i="97"/>
  <c r="AY113" i="97"/>
  <c r="BM15" i="97" s="1"/>
  <c r="AY122" i="97"/>
  <c r="BM24" i="97" s="1"/>
  <c r="AY129" i="97"/>
  <c r="BM31" i="97" s="1"/>
  <c r="AY131" i="97"/>
  <c r="BM33" i="97" s="1"/>
  <c r="AH137" i="97"/>
  <c r="AL137" i="97"/>
  <c r="AT137" i="97"/>
  <c r="AJ138" i="97"/>
  <c r="AN138" i="97"/>
  <c r="AV138" i="97"/>
  <c r="AC139" i="97"/>
  <c r="AG139" i="97"/>
  <c r="AK139" i="97"/>
  <c r="AO139" i="97"/>
  <c r="AS139" i="97"/>
  <c r="AW139" i="97"/>
  <c r="AA140" i="97"/>
  <c r="AI140" i="97"/>
  <c r="AQ140" i="97"/>
  <c r="AU140" i="97"/>
  <c r="AC141" i="97"/>
  <c r="AO141" i="97"/>
  <c r="AW141" i="97"/>
  <c r="AN143" i="97"/>
  <c r="AR143" i="97"/>
  <c r="AH144" i="97"/>
  <c r="AL144" i="97"/>
  <c r="AT144" i="97"/>
  <c r="AD146" i="97"/>
  <c r="AH146" i="97"/>
  <c r="AL146" i="97"/>
  <c r="AP146" i="97"/>
  <c r="AT146" i="97"/>
  <c r="AX146" i="97"/>
  <c r="AM147" i="97"/>
  <c r="AQ147" i="97"/>
  <c r="AA149" i="97"/>
  <c r="AI149" i="97"/>
  <c r="AQ149" i="97"/>
  <c r="AU149" i="97"/>
  <c r="AC150" i="97"/>
  <c r="AG150" i="97"/>
  <c r="AO150" i="97"/>
  <c r="AW150" i="97"/>
  <c r="AB152" i="97"/>
  <c r="AF152" i="97"/>
  <c r="AG153" i="97"/>
  <c r="AK153" i="97"/>
  <c r="AD154" i="97"/>
  <c r="AH154" i="97"/>
  <c r="AP154" i="97"/>
  <c r="AT154" i="97"/>
  <c r="AX154" i="97"/>
  <c r="AA155" i="97"/>
  <c r="AB156" i="97"/>
  <c r="AV156" i="97"/>
  <c r="AL160" i="97"/>
  <c r="AY173" i="97"/>
  <c r="BJ9" i="97" s="1"/>
  <c r="AY197" i="97"/>
  <c r="BJ33" i="97" s="1"/>
  <c r="AD153" i="97"/>
  <c r="AH153" i="97"/>
  <c r="AL153" i="97"/>
  <c r="AP153" i="97"/>
  <c r="AT153" i="97"/>
  <c r="AC158" i="97"/>
  <c r="AW158" i="97"/>
  <c r="AB159" i="97"/>
  <c r="AF159" i="97"/>
  <c r="AJ159" i="97"/>
  <c r="AN159" i="97"/>
  <c r="AR159" i="97"/>
  <c r="AA161" i="97"/>
  <c r="AE161" i="97"/>
  <c r="AI161" i="97"/>
  <c r="AC162" i="97"/>
  <c r="AG162" i="97"/>
  <c r="AO162" i="97"/>
  <c r="AS162" i="97"/>
  <c r="AN164" i="97"/>
  <c r="AV164" i="97"/>
  <c r="AD165" i="97"/>
  <c r="AH165" i="97"/>
  <c r="AL165" i="97"/>
  <c r="AT167" i="97"/>
  <c r="AY170" i="97"/>
  <c r="BJ6" i="97" s="1"/>
  <c r="AY172" i="97"/>
  <c r="BJ8" i="97" s="1"/>
  <c r="AY186" i="97"/>
  <c r="BJ22" i="97" s="1"/>
  <c r="AY188" i="97"/>
  <c r="BJ24" i="97" s="1"/>
  <c r="AY207" i="97"/>
  <c r="BF10" i="97" s="1"/>
  <c r="AY221" i="97"/>
  <c r="BF24" i="97" s="1"/>
  <c r="AY228" i="97"/>
  <c r="BF31" i="97" s="1"/>
  <c r="AA270" i="97"/>
  <c r="AI152" i="97"/>
  <c r="AM152" i="97"/>
  <c r="AU152" i="97"/>
  <c r="AD157" i="97"/>
  <c r="AH157" i="97"/>
  <c r="AL157" i="97"/>
  <c r="AP157" i="97"/>
  <c r="AX157" i="97"/>
  <c r="AH158" i="97"/>
  <c r="AP158" i="97"/>
  <c r="AC159" i="97"/>
  <c r="AG159" i="97"/>
  <c r="AS159" i="97"/>
  <c r="AB160" i="97"/>
  <c r="AV160" i="97"/>
  <c r="AB161" i="97"/>
  <c r="AF161" i="97"/>
  <c r="AN161" i="97"/>
  <c r="AD162" i="97"/>
  <c r="AH162" i="97"/>
  <c r="AL162" i="97"/>
  <c r="AT162" i="97"/>
  <c r="AB163" i="97"/>
  <c r="AV163" i="97"/>
  <c r="AC164" i="97"/>
  <c r="AK164" i="97"/>
  <c r="AO164" i="97"/>
  <c r="AA165" i="97"/>
  <c r="AE165" i="97"/>
  <c r="AM165" i="97"/>
  <c r="AQ165" i="97"/>
  <c r="AU165" i="97"/>
  <c r="AY174" i="97"/>
  <c r="BJ10" i="97" s="1"/>
  <c r="AY176" i="97"/>
  <c r="BJ12" i="97" s="1"/>
  <c r="AY204" i="97"/>
  <c r="BF7" i="97" s="1"/>
  <c r="AY230" i="97"/>
  <c r="BF33" i="97" s="1"/>
  <c r="AE277" i="97"/>
  <c r="AM277" i="97"/>
  <c r="AQ278" i="97"/>
  <c r="AP279" i="97"/>
  <c r="AD283" i="97"/>
  <c r="AP283" i="97"/>
  <c r="AI290" i="97"/>
  <c r="AC154" i="97"/>
  <c r="AG154" i="97"/>
  <c r="AK154" i="97"/>
  <c r="AO154" i="97"/>
  <c r="AB155" i="97"/>
  <c r="AF155" i="97"/>
  <c r="AN155" i="97"/>
  <c r="AE156" i="97"/>
  <c r="AI156" i="97"/>
  <c r="AU156" i="97"/>
  <c r="AA157" i="97"/>
  <c r="AE157" i="97"/>
  <c r="AI157" i="97"/>
  <c r="AM157" i="97"/>
  <c r="AU157" i="97"/>
  <c r="AE162" i="97"/>
  <c r="AI162" i="97"/>
  <c r="AU162" i="97"/>
  <c r="AC163" i="97"/>
  <c r="AK163" i="97"/>
  <c r="AF165" i="97"/>
  <c r="AJ165" i="97"/>
  <c r="AD166" i="97"/>
  <c r="AY171" i="97"/>
  <c r="BJ7" i="97" s="1"/>
  <c r="AY178" i="97"/>
  <c r="BJ14" i="97" s="1"/>
  <c r="AY195" i="97"/>
  <c r="BJ31" i="97" s="1"/>
  <c r="AY198" i="97"/>
  <c r="BJ34" i="97" s="1"/>
  <c r="AY203" i="97"/>
  <c r="BF6" i="97" s="1"/>
  <c r="AY214" i="97"/>
  <c r="BF17" i="97" s="1"/>
  <c r="AY220" i="97"/>
  <c r="BF23" i="97" s="1"/>
  <c r="AY196" i="97"/>
  <c r="BJ32" i="97" s="1"/>
  <c r="AY206" i="97"/>
  <c r="BF9" i="97" s="1"/>
  <c r="AY213" i="97"/>
  <c r="BF16" i="97" s="1"/>
  <c r="AY215" i="97"/>
  <c r="BF18" i="97" s="1"/>
  <c r="AY222" i="97"/>
  <c r="BF25" i="97" s="1"/>
  <c r="AY229" i="97"/>
  <c r="BF32" i="97" s="1"/>
  <c r="AY231" i="97"/>
  <c r="BF34" i="97" s="1"/>
  <c r="AY240" i="97"/>
  <c r="BG10" i="97" s="1"/>
  <c r="AY261" i="97"/>
  <c r="BG31" i="97" s="1"/>
  <c r="AB280" i="97"/>
  <c r="AF280" i="97"/>
  <c r="AN280" i="97"/>
  <c r="AY210" i="97"/>
  <c r="BF13" i="97" s="1"/>
  <c r="AY217" i="97"/>
  <c r="BF20" i="97" s="1"/>
  <c r="AY219" i="97"/>
  <c r="BF22" i="97" s="1"/>
  <c r="AY226" i="97"/>
  <c r="BF29" i="97" s="1"/>
  <c r="AY233" i="97"/>
  <c r="BF36" i="97" s="1"/>
  <c r="AY237" i="97"/>
  <c r="BG7" i="97" s="1"/>
  <c r="AY245" i="97"/>
  <c r="BG15" i="97" s="1"/>
  <c r="AC272" i="97"/>
  <c r="AG272" i="97"/>
  <c r="AF273" i="97"/>
  <c r="AR273" i="97"/>
  <c r="AA288" i="97"/>
  <c r="AM296" i="97"/>
  <c r="AY200" i="97"/>
  <c r="BJ36" i="97" s="1"/>
  <c r="AY209" i="97"/>
  <c r="BF12" i="97" s="1"/>
  <c r="AY211" i="97"/>
  <c r="BF14" i="97" s="1"/>
  <c r="AY218" i="97"/>
  <c r="BF21" i="97" s="1"/>
  <c r="AY225" i="97"/>
  <c r="BF28" i="97" s="1"/>
  <c r="AY227" i="97"/>
  <c r="BF30" i="97" s="1"/>
  <c r="AY236" i="97"/>
  <c r="BG6" i="97" s="1"/>
  <c r="AY247" i="97"/>
  <c r="BG17" i="97" s="1"/>
  <c r="AE270" i="97"/>
  <c r="AF282" i="97"/>
  <c r="AJ282" i="97"/>
  <c r="AN282" i="97"/>
  <c r="AY244" i="97"/>
  <c r="BG14" i="97" s="1"/>
  <c r="AY250" i="97"/>
  <c r="BG20" i="97" s="1"/>
  <c r="AY259" i="97"/>
  <c r="BG29" i="97" s="1"/>
  <c r="AC269" i="97"/>
  <c r="AW269" i="97"/>
  <c r="AP271" i="97"/>
  <c r="AD272" i="97"/>
  <c r="AH272" i="97"/>
  <c r="AX272" i="97"/>
  <c r="AA274" i="97"/>
  <c r="AQ274" i="97"/>
  <c r="AE275" i="97"/>
  <c r="AI275" i="97"/>
  <c r="AF277" i="97"/>
  <c r="AD279" i="97"/>
  <c r="AH279" i="97"/>
  <c r="AL279" i="97"/>
  <c r="AT279" i="97"/>
  <c r="AX279" i="97"/>
  <c r="AK280" i="97"/>
  <c r="AD281" i="97"/>
  <c r="AT281" i="97"/>
  <c r="AM288" i="97"/>
  <c r="AQ288" i="97"/>
  <c r="AO299" i="97"/>
  <c r="AY246" i="97"/>
  <c r="BG16" i="97" s="1"/>
  <c r="AY254" i="97"/>
  <c r="BG24" i="97" s="1"/>
  <c r="AY256" i="97"/>
  <c r="BG26" i="97" s="1"/>
  <c r="AY263" i="97"/>
  <c r="BG33" i="97" s="1"/>
  <c r="AC278" i="97"/>
  <c r="AG278" i="97"/>
  <c r="AO278" i="97"/>
  <c r="AS278" i="97"/>
  <c r="AG286" i="97"/>
  <c r="AO286" i="97"/>
  <c r="AL287" i="97"/>
  <c r="AX287" i="97"/>
  <c r="AY248" i="97"/>
  <c r="BG18" i="97" s="1"/>
  <c r="AY251" i="97"/>
  <c r="BG21" i="97" s="1"/>
  <c r="AY258" i="97"/>
  <c r="BG28" i="97" s="1"/>
  <c r="AY260" i="97"/>
  <c r="BG30" i="97" s="1"/>
  <c r="AR271" i="97"/>
  <c r="AV271" i="97"/>
  <c r="AF281" i="97"/>
  <c r="AR281" i="97"/>
  <c r="AC283" i="97"/>
  <c r="AG283" i="97"/>
  <c r="AV285" i="97"/>
  <c r="AD289" i="97"/>
  <c r="AL289" i="97"/>
  <c r="AO291" i="97"/>
  <c r="AW291" i="97"/>
  <c r="AD269" i="97"/>
  <c r="AB270" i="97"/>
  <c r="AE272" i="97"/>
  <c r="AM272" i="97"/>
  <c r="AQ272" i="97"/>
  <c r="AC273" i="97"/>
  <c r="AK273" i="97"/>
  <c r="AB275" i="97"/>
  <c r="AF275" i="97"/>
  <c r="AD276" i="97"/>
  <c r="AT276" i="97"/>
  <c r="AD278" i="97"/>
  <c r="AH278" i="97"/>
  <c r="AP278" i="97"/>
  <c r="AX278" i="97"/>
  <c r="AA279" i="97"/>
  <c r="AE279" i="97"/>
  <c r="AI279" i="97"/>
  <c r="AM279" i="97"/>
  <c r="AQ279" i="97"/>
  <c r="AA281" i="97"/>
  <c r="AE281" i="97"/>
  <c r="AI281" i="97"/>
  <c r="AM281" i="97"/>
  <c r="AS282" i="97"/>
  <c r="AP293" i="97"/>
  <c r="AE295" i="97"/>
  <c r="AM295" i="97"/>
  <c r="AB298" i="97"/>
  <c r="AF298" i="97"/>
  <c r="AJ298" i="97"/>
  <c r="AN298" i="97"/>
  <c r="AR298" i="97"/>
  <c r="AV298" i="97"/>
  <c r="AH299" i="97"/>
  <c r="AL299" i="97"/>
  <c r="AP299" i="97"/>
  <c r="AY265" i="97"/>
  <c r="BG35" i="97" s="1"/>
  <c r="AE269" i="97"/>
  <c r="AC270" i="97"/>
  <c r="AF272" i="97"/>
  <c r="AN272" i="97"/>
  <c r="AV272" i="97"/>
  <c r="AD273" i="97"/>
  <c r="AF274" i="97"/>
  <c r="AC275" i="97"/>
  <c r="AE276" i="97"/>
  <c r="AI276" i="97"/>
  <c r="AK277" i="97"/>
  <c r="AW277" i="97"/>
  <c r="AB279" i="97"/>
  <c r="AF279" i="97"/>
  <c r="AJ279" i="97"/>
  <c r="AN279" i="97"/>
  <c r="AR279" i="97"/>
  <c r="AD280" i="97"/>
  <c r="AH280" i="97"/>
  <c r="AT280" i="97"/>
  <c r="AP282" i="97"/>
  <c r="AE283" i="97"/>
  <c r="AI283" i="97"/>
  <c r="AQ283" i="97"/>
  <c r="AC284" i="97"/>
  <c r="AK284" i="97"/>
  <c r="AE286" i="97"/>
  <c r="AI286" i="97"/>
  <c r="AM286" i="97"/>
  <c r="AV287" i="97"/>
  <c r="AC288" i="97"/>
  <c r="AD292" i="97"/>
  <c r="AH292" i="97"/>
  <c r="AP292" i="97"/>
  <c r="AT292" i="97"/>
  <c r="AE293" i="97"/>
  <c r="AQ293" i="97"/>
  <c r="AF295" i="97"/>
  <c r="AC296" i="97"/>
  <c r="AT297" i="97"/>
  <c r="AX297" i="97"/>
  <c r="AK298" i="97"/>
  <c r="AD270" i="97"/>
  <c r="AX270" i="97"/>
  <c r="AA271" i="97"/>
  <c r="AI271" i="97"/>
  <c r="AQ271" i="97"/>
  <c r="AE273" i="97"/>
  <c r="AO274" i="97"/>
  <c r="AB276" i="97"/>
  <c r="AX277" i="97"/>
  <c r="AB278" i="97"/>
  <c r="AF278" i="97"/>
  <c r="AJ278" i="97"/>
  <c r="AR278" i="97"/>
  <c r="AC279" i="97"/>
  <c r="AK279" i="97"/>
  <c r="AO279" i="97"/>
  <c r="AS279" i="97"/>
  <c r="AA280" i="97"/>
  <c r="AE280" i="97"/>
  <c r="AM280" i="97"/>
  <c r="AC281" i="97"/>
  <c r="AK281" i="97"/>
  <c r="AO281" i="97"/>
  <c r="AB283" i="97"/>
  <c r="AF283" i="97"/>
  <c r="AJ283" i="97"/>
  <c r="AN283" i="97"/>
  <c r="AR286" i="97"/>
  <c r="AA292" i="97"/>
  <c r="AQ292" i="97"/>
  <c r="AH308" i="97"/>
  <c r="AH286" i="97"/>
  <c r="AL286" i="97"/>
  <c r="AP286" i="97"/>
  <c r="AG287" i="97"/>
  <c r="AK287" i="97"/>
  <c r="AB290" i="97"/>
  <c r="AN290" i="97"/>
  <c r="AE291" i="97"/>
  <c r="AQ291" i="97"/>
  <c r="AJ292" i="97"/>
  <c r="AN292" i="97"/>
  <c r="AR292" i="97"/>
  <c r="AC293" i="97"/>
  <c r="AO293" i="97"/>
  <c r="AW293" i="97"/>
  <c r="AA294" i="97"/>
  <c r="AC295" i="97"/>
  <c r="AG295" i="97"/>
  <c r="AO295" i="97"/>
  <c r="AN297" i="97"/>
  <c r="AR297" i="97"/>
  <c r="AV297" i="97"/>
  <c r="AD298" i="97"/>
  <c r="AH298" i="97"/>
  <c r="AL298" i="97"/>
  <c r="AP298" i="97"/>
  <c r="AT298" i="97"/>
  <c r="AQ315" i="97"/>
  <c r="AF336" i="97"/>
  <c r="AB284" i="97"/>
  <c r="AJ284" i="97"/>
  <c r="AD288" i="97"/>
  <c r="AH288" i="97"/>
  <c r="AC289" i="97"/>
  <c r="AC292" i="97"/>
  <c r="AG292" i="97"/>
  <c r="AK292" i="97"/>
  <c r="AO292" i="97"/>
  <c r="AS292" i="97"/>
  <c r="AB294" i="97"/>
  <c r="AF294" i="97"/>
  <c r="AD295" i="97"/>
  <c r="AF296" i="97"/>
  <c r="AJ296" i="97"/>
  <c r="AS297" i="97"/>
  <c r="AA298" i="97"/>
  <c r="AE298" i="97"/>
  <c r="AI298" i="97"/>
  <c r="AM298" i="97"/>
  <c r="AQ298" i="97"/>
  <c r="AU298" i="97"/>
  <c r="AC299" i="97"/>
  <c r="AG299" i="97"/>
  <c r="AK299" i="97"/>
  <c r="AS299" i="97"/>
  <c r="AP324" i="97"/>
  <c r="AI325" i="97"/>
  <c r="AT331" i="97"/>
  <c r="AD284" i="97"/>
  <c r="AP284" i="97"/>
  <c r="AC285" i="97"/>
  <c r="AO285" i="97"/>
  <c r="AW285" i="97"/>
  <c r="AF288" i="97"/>
  <c r="AN288" i="97"/>
  <c r="AR288" i="97"/>
  <c r="AA289" i="97"/>
  <c r="AE289" i="97"/>
  <c r="AX291" i="97"/>
  <c r="AF293" i="97"/>
  <c r="AN293" i="97"/>
  <c r="AD296" i="97"/>
  <c r="AP296" i="97"/>
  <c r="AT296" i="97"/>
  <c r="AQ297" i="97"/>
  <c r="AW298" i="97"/>
  <c r="AA299" i="97"/>
  <c r="AQ299" i="97"/>
  <c r="AQ312" i="97"/>
  <c r="AL313" i="97"/>
  <c r="AQ303" i="97"/>
  <c r="AD312" i="97"/>
  <c r="AG335" i="97"/>
  <c r="AS335" i="97"/>
  <c r="AW345" i="97"/>
  <c r="AQ310" i="97"/>
  <c r="AP314" i="97"/>
  <c r="AB299" i="97"/>
  <c r="AF299" i="97"/>
  <c r="AJ299" i="97"/>
  <c r="AN299" i="97"/>
  <c r="AR299" i="97"/>
  <c r="AV299" i="97"/>
  <c r="AW308" i="97"/>
  <c r="AV310" i="97"/>
  <c r="AR312" i="97"/>
  <c r="AQ335" i="97"/>
  <c r="AA341" i="97"/>
  <c r="AQ341" i="97"/>
  <c r="AP342" i="97"/>
  <c r="AD340" i="97"/>
  <c r="AX340" i="97"/>
  <c r="AA361" i="97"/>
  <c r="AQ361" i="97"/>
  <c r="AG330" i="97"/>
  <c r="AB335" i="97"/>
  <c r="AF335" i="97"/>
  <c r="AD337" i="97"/>
  <c r="AE340" i="97"/>
  <c r="AG341" i="97"/>
  <c r="AO341" i="97"/>
  <c r="AH357" i="97"/>
  <c r="AS316" i="97"/>
  <c r="AJ321" i="97"/>
  <c r="AQ322" i="97"/>
  <c r="AP335" i="97"/>
  <c r="AT336" i="97"/>
  <c r="AA339" i="97"/>
  <c r="AC340" i="97"/>
  <c r="AG340" i="97"/>
  <c r="AF342" i="97"/>
  <c r="AR342" i="97"/>
  <c r="AX347" i="97"/>
  <c r="AR350" i="97"/>
  <c r="AR335" i="97"/>
  <c r="AA342" i="97"/>
  <c r="AA351" i="97"/>
  <c r="AQ351" i="97"/>
  <c r="AA357" i="97"/>
  <c r="AX341" i="97"/>
  <c r="AA347" i="97"/>
  <c r="AG347" i="97"/>
  <c r="AP360" i="97"/>
  <c r="AX360" i="97"/>
  <c r="AA356" i="97"/>
  <c r="AQ360" i="97"/>
  <c r="AS361" i="97"/>
  <c r="AW361" i="97"/>
  <c r="AR362" i="97"/>
  <c r="AR360" i="97"/>
  <c r="AP361" i="97"/>
  <c r="AG362" i="97"/>
  <c r="AD356" i="97"/>
  <c r="AA362" i="97"/>
  <c r="AQ362" i="97"/>
  <c r="AS356" i="97"/>
  <c r="AV357" i="97"/>
  <c r="A2" i="96"/>
  <c r="N306" i="96"/>
  <c r="M306" i="96"/>
  <c r="L306" i="96"/>
  <c r="K306" i="96"/>
  <c r="J306" i="96"/>
  <c r="I306" i="96"/>
  <c r="H306" i="96"/>
  <c r="G306" i="96"/>
  <c r="F306" i="96"/>
  <c r="E306" i="96"/>
  <c r="D306" i="96"/>
  <c r="C306" i="96"/>
  <c r="AY180" i="97" l="1"/>
  <c r="BJ16" i="97" s="1"/>
  <c r="AY185" i="97"/>
  <c r="BJ21" i="97" s="1"/>
  <c r="AY187" i="97"/>
  <c r="BJ23" i="97" s="1"/>
  <c r="AY192" i="97"/>
  <c r="BJ28" i="97" s="1"/>
  <c r="B9" i="98"/>
  <c r="B13" i="98"/>
  <c r="B17" i="98"/>
  <c r="B21" i="98"/>
  <c r="B25" i="98"/>
  <c r="B29" i="98"/>
  <c r="B33" i="98"/>
  <c r="B6" i="98"/>
  <c r="B10" i="98"/>
  <c r="B14" i="98"/>
  <c r="B18" i="98"/>
  <c r="B22" i="98"/>
  <c r="B26" i="98"/>
  <c r="B30" i="98"/>
  <c r="B34" i="98"/>
  <c r="B7" i="98"/>
  <c r="B11" i="98"/>
  <c r="B15" i="98"/>
  <c r="B19" i="98"/>
  <c r="B23" i="98"/>
  <c r="B27" i="98"/>
  <c r="B31" i="98"/>
  <c r="B35" i="98"/>
  <c r="B8" i="98"/>
  <c r="B12" i="98"/>
  <c r="B16" i="98"/>
  <c r="B20" i="98"/>
  <c r="B24" i="98"/>
  <c r="B28" i="98"/>
  <c r="B32" i="98"/>
  <c r="B5" i="98"/>
  <c r="AY49" i="97"/>
  <c r="BE17" i="97" s="1"/>
  <c r="AY306" i="97"/>
  <c r="BH10" i="97" s="1"/>
  <c r="AY316" i="97"/>
  <c r="BH20" i="97" s="1"/>
  <c r="AY332" i="97"/>
  <c r="BH36" i="97" s="1"/>
  <c r="AY318" i="97"/>
  <c r="BH22" i="97" s="1"/>
  <c r="AY346" i="97"/>
  <c r="BI17" i="97" s="1"/>
  <c r="AY328" i="97"/>
  <c r="BH32" i="97" s="1"/>
  <c r="AY314" i="97"/>
  <c r="BH18" i="97" s="1"/>
  <c r="AY320" i="97"/>
  <c r="BH24" i="97" s="1"/>
  <c r="AY352" i="97"/>
  <c r="BI23" i="97" s="1"/>
  <c r="AY324" i="97"/>
  <c r="BH28" i="97" s="1"/>
  <c r="AY315" i="97"/>
  <c r="BH19" i="97" s="1"/>
  <c r="AY40" i="97"/>
  <c r="BE8" i="97" s="1"/>
  <c r="AY326" i="97"/>
  <c r="BH30" i="97" s="1"/>
  <c r="AY319" i="97"/>
  <c r="BH23" i="97" s="1"/>
  <c r="AY311" i="97"/>
  <c r="BH15" i="97" s="1"/>
  <c r="AY358" i="97"/>
  <c r="BI29" i="97" s="1"/>
  <c r="AY327" i="97"/>
  <c r="BH31" i="97" s="1"/>
  <c r="AY305" i="97"/>
  <c r="BH9" i="97" s="1"/>
  <c r="AY63" i="97"/>
  <c r="BE31" i="97" s="1"/>
  <c r="AY325" i="97"/>
  <c r="BH29" i="97" s="1"/>
  <c r="AY349" i="97"/>
  <c r="BI20" i="97" s="1"/>
  <c r="AY62" i="97"/>
  <c r="BE30" i="97" s="1"/>
  <c r="AY43" i="97"/>
  <c r="BE11" i="97" s="1"/>
  <c r="AY38" i="97"/>
  <c r="BE6" i="97" s="1"/>
  <c r="AY45" i="97"/>
  <c r="BE13" i="97" s="1"/>
  <c r="AY353" i="97"/>
  <c r="BI24" i="97" s="1"/>
  <c r="AY51" i="97"/>
  <c r="BE19" i="97" s="1"/>
  <c r="AY365" i="97"/>
  <c r="BI36" i="97" s="1"/>
  <c r="AY348" i="97"/>
  <c r="BI19" i="97" s="1"/>
  <c r="AY329" i="97"/>
  <c r="BH33" i="97" s="1"/>
  <c r="AY343" i="97"/>
  <c r="BI14" i="97" s="1"/>
  <c r="AY338" i="97"/>
  <c r="BI9" i="97" s="1"/>
  <c r="AY309" i="97"/>
  <c r="BH13" i="97" s="1"/>
  <c r="AY66" i="97"/>
  <c r="BE34" i="97" s="1"/>
  <c r="AY60" i="97"/>
  <c r="BE28" i="97" s="1"/>
  <c r="AY345" i="97"/>
  <c r="BI16" i="97" s="1"/>
  <c r="AY331" i="97"/>
  <c r="BH35" i="97" s="1"/>
  <c r="AY50" i="97"/>
  <c r="BE18" i="97" s="1"/>
  <c r="AY304" i="97"/>
  <c r="BH8" i="97" s="1"/>
  <c r="AY307" i="97"/>
  <c r="BH11" i="97" s="1"/>
  <c r="AY302" i="97"/>
  <c r="BH6" i="97" s="1"/>
  <c r="AY355" i="97"/>
  <c r="BI26" i="97" s="1"/>
  <c r="AY67" i="97"/>
  <c r="BE35" i="97" s="1"/>
  <c r="AY46" i="97"/>
  <c r="BE14" i="97" s="1"/>
  <c r="AY44" i="97"/>
  <c r="BE12" i="97" s="1"/>
  <c r="AY39" i="97"/>
  <c r="BE7" i="97" s="1"/>
  <c r="AY57" i="97"/>
  <c r="BE25" i="97" s="1"/>
  <c r="AY47" i="97"/>
  <c r="BE15" i="97" s="1"/>
  <c r="AY354" i="97"/>
  <c r="BI25" i="97" s="1"/>
  <c r="AY321" i="97"/>
  <c r="BH25" i="97" s="1"/>
  <c r="AY364" i="97"/>
  <c r="BI35" i="97" s="1"/>
  <c r="AY53" i="97"/>
  <c r="BE21" i="97" s="1"/>
  <c r="AY359" i="97"/>
  <c r="BI30" i="97" s="1"/>
  <c r="AY363" i="97"/>
  <c r="BI34" i="97" s="1"/>
  <c r="AY344" i="97"/>
  <c r="BI15" i="97" s="1"/>
  <c r="AY323" i="97"/>
  <c r="BH27" i="97" s="1"/>
  <c r="AY65" i="97"/>
  <c r="BE33" i="97" s="1"/>
  <c r="AY55" i="97"/>
  <c r="BE23" i="97" s="1"/>
  <c r="AY68" i="97"/>
  <c r="BE36" i="97" s="1"/>
  <c r="AY350" i="97"/>
  <c r="BI21" i="97" s="1"/>
  <c r="AY64" i="97"/>
  <c r="BE32" i="97" s="1"/>
  <c r="AY317" i="97"/>
  <c r="BH21" i="97" s="1"/>
  <c r="AY42" i="97"/>
  <c r="BE10" i="97" s="1"/>
  <c r="AY322" i="97"/>
  <c r="BH26" i="97" s="1"/>
  <c r="AY61" i="97"/>
  <c r="BE29" i="97" s="1"/>
  <c r="AY41" i="97"/>
  <c r="BE9" i="97" s="1"/>
  <c r="AY330" i="97"/>
  <c r="BH34" i="97" s="1"/>
  <c r="AY337" i="97"/>
  <c r="BI8" i="97" s="1"/>
  <c r="AY313" i="97"/>
  <c r="BH17" i="97" s="1"/>
  <c r="AY54" i="97"/>
  <c r="BE22" i="97" s="1"/>
  <c r="AY48" i="97"/>
  <c r="BE16" i="97" s="1"/>
  <c r="AY339" i="97"/>
  <c r="BI10" i="97" s="1"/>
  <c r="AY308" i="97"/>
  <c r="BH12" i="97" s="1"/>
  <c r="AY303" i="97"/>
  <c r="BH7" i="97" s="1"/>
  <c r="AY52" i="97"/>
  <c r="BE20" i="97" s="1"/>
  <c r="AY351" i="97"/>
  <c r="BI22" i="97" s="1"/>
  <c r="AY278" i="97"/>
  <c r="BK15" i="97" s="1"/>
  <c r="AY273" i="97"/>
  <c r="BK10" i="97" s="1"/>
  <c r="AY166" i="97"/>
  <c r="BD35" i="97" s="1"/>
  <c r="AY154" i="97"/>
  <c r="BD23" i="97" s="1"/>
  <c r="AY162" i="97"/>
  <c r="BD31" i="97" s="1"/>
  <c r="AY149" i="97"/>
  <c r="BD18" i="97" s="1"/>
  <c r="AY275" i="97"/>
  <c r="BK12" i="97" s="1"/>
  <c r="AY269" i="97"/>
  <c r="BK6" i="97" s="1"/>
  <c r="AY336" i="97"/>
  <c r="BI7" i="97" s="1"/>
  <c r="AY150" i="97"/>
  <c r="BD19" i="97" s="1"/>
  <c r="AY137" i="97"/>
  <c r="BD6" i="97" s="1"/>
  <c r="AY58" i="97"/>
  <c r="BE26" i="97" s="1"/>
  <c r="AY143" i="97"/>
  <c r="BD12" i="97" s="1"/>
  <c r="AY163" i="97"/>
  <c r="BD32" i="97" s="1"/>
  <c r="AY167" i="97"/>
  <c r="BD36" i="97" s="1"/>
  <c r="AY138" i="97"/>
  <c r="BD7" i="97" s="1"/>
  <c r="AY335" i="97"/>
  <c r="BI6" i="97" s="1"/>
  <c r="AY310" i="97"/>
  <c r="BH14" i="97" s="1"/>
  <c r="AY312" i="97"/>
  <c r="BH16" i="97" s="1"/>
  <c r="AY296" i="97"/>
  <c r="BK33" i="97" s="1"/>
  <c r="AY290" i="97"/>
  <c r="BK27" i="97" s="1"/>
  <c r="AY293" i="97"/>
  <c r="BK30" i="97" s="1"/>
  <c r="AY272" i="97"/>
  <c r="BK9" i="97" s="1"/>
  <c r="AY156" i="97"/>
  <c r="BD25" i="97" s="1"/>
  <c r="AY160" i="97"/>
  <c r="BD29" i="97" s="1"/>
  <c r="AY159" i="97"/>
  <c r="BD28" i="97" s="1"/>
  <c r="AY148" i="97"/>
  <c r="BD17" i="97" s="1"/>
  <c r="AY146" i="97"/>
  <c r="BD15" i="97" s="1"/>
  <c r="BL39" i="97"/>
  <c r="AY362" i="97"/>
  <c r="BI33" i="97" s="1"/>
  <c r="AY342" i="97"/>
  <c r="BI13" i="97" s="1"/>
  <c r="AY340" i="97"/>
  <c r="BI11" i="97" s="1"/>
  <c r="AY285" i="97"/>
  <c r="BK22" i="97" s="1"/>
  <c r="AY295" i="97"/>
  <c r="BK32" i="97" s="1"/>
  <c r="AY287" i="97"/>
  <c r="BK24" i="97" s="1"/>
  <c r="AY286" i="97"/>
  <c r="BK23" i="97" s="1"/>
  <c r="AY283" i="97"/>
  <c r="BK20" i="97" s="1"/>
  <c r="AY276" i="97"/>
  <c r="BK13" i="97" s="1"/>
  <c r="AY274" i="97"/>
  <c r="BK11" i="97" s="1"/>
  <c r="AY164" i="97"/>
  <c r="BD33" i="97" s="1"/>
  <c r="AY360" i="97"/>
  <c r="BI31" i="97" s="1"/>
  <c r="AY297" i="97"/>
  <c r="BK34" i="97" s="1"/>
  <c r="AY291" i="97"/>
  <c r="BK28" i="97" s="1"/>
  <c r="AY284" i="97"/>
  <c r="BK21" i="97" s="1"/>
  <c r="AY282" i="97"/>
  <c r="BK19" i="97" s="1"/>
  <c r="AY277" i="97"/>
  <c r="BK14" i="97" s="1"/>
  <c r="AY158" i="97"/>
  <c r="BD27" i="97" s="1"/>
  <c r="AY144" i="97"/>
  <c r="BD13" i="97" s="1"/>
  <c r="AY141" i="97"/>
  <c r="BD10" i="97" s="1"/>
  <c r="AY142" i="97"/>
  <c r="BD11" i="97" s="1"/>
  <c r="AY147" i="97"/>
  <c r="BD16" i="97" s="1"/>
  <c r="AY56" i="97"/>
  <c r="BE24" i="97" s="1"/>
  <c r="AY59" i="97"/>
  <c r="BE27" i="97" s="1"/>
  <c r="AY292" i="97"/>
  <c r="BK29" i="97" s="1"/>
  <c r="AY357" i="97"/>
  <c r="BI28" i="97" s="1"/>
  <c r="AY341" i="97"/>
  <c r="BI12" i="97" s="1"/>
  <c r="AY140" i="97"/>
  <c r="BD9" i="97" s="1"/>
  <c r="AY145" i="97"/>
  <c r="BD14" i="97" s="1"/>
  <c r="AY347" i="97"/>
  <c r="BI18" i="97" s="1"/>
  <c r="AY361" i="97"/>
  <c r="BI32" i="97" s="1"/>
  <c r="AY289" i="97"/>
  <c r="BK26" i="97" s="1"/>
  <c r="AY298" i="97"/>
  <c r="BK35" i="97" s="1"/>
  <c r="AY279" i="97"/>
  <c r="BK16" i="97" s="1"/>
  <c r="AY165" i="97"/>
  <c r="BD34" i="97" s="1"/>
  <c r="AY270" i="97"/>
  <c r="BK7" i="97" s="1"/>
  <c r="AY153" i="97"/>
  <c r="BD22" i="97" s="1"/>
  <c r="AY139" i="97"/>
  <c r="BD8" i="97" s="1"/>
  <c r="AY294" i="97"/>
  <c r="BK31" i="97" s="1"/>
  <c r="BG39" i="97"/>
  <c r="AY152" i="97"/>
  <c r="BD21" i="97" s="1"/>
  <c r="AY151" i="97"/>
  <c r="BD20" i="97" s="1"/>
  <c r="AY281" i="97"/>
  <c r="BK18" i="97" s="1"/>
  <c r="AY288" i="97"/>
  <c r="BK25" i="97" s="1"/>
  <c r="BF39" i="97"/>
  <c r="AY157" i="97"/>
  <c r="BD26" i="97" s="1"/>
  <c r="AY356" i="97"/>
  <c r="BI27" i="97" s="1"/>
  <c r="AY299" i="97"/>
  <c r="BK36" i="97" s="1"/>
  <c r="AY280" i="97"/>
  <c r="BK17" i="97" s="1"/>
  <c r="AY271" i="97"/>
  <c r="BK8" i="97" s="1"/>
  <c r="AY161" i="97"/>
  <c r="BD30" i="97" s="1"/>
  <c r="AY155" i="97"/>
  <c r="BD24" i="97" s="1"/>
  <c r="BM39" i="97"/>
  <c r="O265" i="96"/>
  <c r="N265" i="96"/>
  <c r="M265" i="96"/>
  <c r="L265" i="96"/>
  <c r="K265" i="96"/>
  <c r="J265" i="96"/>
  <c r="I265" i="96"/>
  <c r="H265" i="96"/>
  <c r="G265" i="96"/>
  <c r="F265" i="96"/>
  <c r="E265" i="96"/>
  <c r="D265" i="96"/>
  <c r="C265" i="96"/>
  <c r="O232" i="96"/>
  <c r="N232" i="96"/>
  <c r="M232" i="96"/>
  <c r="L232" i="96"/>
  <c r="K232" i="96"/>
  <c r="J232" i="96"/>
  <c r="I232" i="96"/>
  <c r="H232" i="96"/>
  <c r="G232" i="96"/>
  <c r="F232" i="96"/>
  <c r="E232" i="96"/>
  <c r="D232" i="96"/>
  <c r="C232" i="96"/>
  <c r="O184" i="96"/>
  <c r="N184" i="96"/>
  <c r="M184" i="96"/>
  <c r="L184" i="96"/>
  <c r="K184" i="96"/>
  <c r="J184" i="96"/>
  <c r="I184" i="96"/>
  <c r="H184" i="96"/>
  <c r="G184" i="96"/>
  <c r="F184" i="96"/>
  <c r="E184" i="96"/>
  <c r="D184" i="96"/>
  <c r="C184" i="96"/>
  <c r="C165" i="96"/>
  <c r="D165" i="96"/>
  <c r="E165" i="96"/>
  <c r="F165" i="96"/>
  <c r="G165" i="96"/>
  <c r="H165" i="96"/>
  <c r="I165" i="96"/>
  <c r="J165" i="96"/>
  <c r="K165" i="96"/>
  <c r="L165" i="96"/>
  <c r="M165" i="96"/>
  <c r="N165" i="96"/>
  <c r="B165" i="96"/>
  <c r="BJ39" i="97" l="1"/>
  <c r="C127" i="98"/>
  <c r="D127" i="98"/>
  <c r="BN23" i="97"/>
  <c r="BN21" i="97"/>
  <c r="BN35" i="97"/>
  <c r="BN11" i="97"/>
  <c r="BE39" i="97"/>
  <c r="BH39" i="97"/>
  <c r="BN26" i="97"/>
  <c r="BN32" i="97"/>
  <c r="BN36" i="97"/>
  <c r="BN34" i="97"/>
  <c r="BN10" i="97"/>
  <c r="BN22" i="97"/>
  <c r="BN15" i="97"/>
  <c r="BN16" i="97"/>
  <c r="BN30" i="97"/>
  <c r="BN27" i="97"/>
  <c r="BN14" i="97"/>
  <c r="BN19" i="97"/>
  <c r="BN6" i="97"/>
  <c r="BN28" i="97"/>
  <c r="BN9" i="97"/>
  <c r="BN13" i="97"/>
  <c r="BN33" i="97"/>
  <c r="BI39" i="97"/>
  <c r="BK39" i="97"/>
  <c r="BN20" i="97"/>
  <c r="BN31" i="97"/>
  <c r="BN7" i="97"/>
  <c r="BN29" i="97"/>
  <c r="BN18" i="97"/>
  <c r="BN24" i="97"/>
  <c r="BN25" i="97"/>
  <c r="BN12" i="97"/>
  <c r="BD39" i="97"/>
  <c r="BN8" i="97"/>
  <c r="BN17" i="97"/>
  <c r="D129" i="96"/>
  <c r="E129" i="96"/>
  <c r="F129" i="96"/>
  <c r="G129" i="96"/>
  <c r="H129" i="96"/>
  <c r="I129" i="96"/>
  <c r="J129" i="96"/>
  <c r="K129" i="96"/>
  <c r="L129" i="96"/>
  <c r="M129" i="96"/>
  <c r="N129" i="96"/>
  <c r="O129" i="96"/>
  <c r="C129" i="96"/>
  <c r="BN39" i="97" l="1"/>
  <c r="BL38" i="97" s="1"/>
  <c r="G16" i="76"/>
  <c r="F16" i="76"/>
  <c r="G15" i="76"/>
  <c r="F15" i="76"/>
  <c r="G14" i="76"/>
  <c r="F14" i="76"/>
  <c r="G13" i="76"/>
  <c r="F13" i="76"/>
  <c r="F12" i="76"/>
  <c r="G12" i="76"/>
  <c r="F10" i="76"/>
  <c r="G10" i="76"/>
  <c r="F9" i="76"/>
  <c r="G9" i="76"/>
  <c r="BJ38" i="97" l="1"/>
  <c r="BH38" i="97"/>
  <c r="BG38" i="97"/>
  <c r="BE38" i="97"/>
  <c r="BM38" i="97"/>
  <c r="BI38" i="97"/>
  <c r="BF38" i="97"/>
  <c r="BK38" i="97"/>
  <c r="E18" i="76"/>
  <c r="K93" i="96"/>
  <c r="B93" i="96"/>
  <c r="C93" i="96"/>
  <c r="I93" i="96"/>
  <c r="H93" i="96"/>
  <c r="F93" i="96"/>
  <c r="E93" i="96"/>
  <c r="B79" i="96"/>
  <c r="C74" i="98" s="1"/>
  <c r="N89" i="96"/>
  <c r="M89" i="96"/>
  <c r="L89" i="96"/>
  <c r="K89" i="96"/>
  <c r="J89" i="96"/>
  <c r="I89" i="96"/>
  <c r="H89" i="96"/>
  <c r="G89" i="96"/>
  <c r="F89" i="96"/>
  <c r="E89" i="96"/>
  <c r="D89" i="96"/>
  <c r="C89" i="96"/>
  <c r="B89" i="96"/>
  <c r="N88" i="96"/>
  <c r="M88" i="96"/>
  <c r="L88" i="96"/>
  <c r="K88" i="96"/>
  <c r="J88" i="96"/>
  <c r="I88" i="96"/>
  <c r="H88" i="96"/>
  <c r="G88" i="96"/>
  <c r="F88" i="96"/>
  <c r="E88" i="96"/>
  <c r="D88" i="96"/>
  <c r="C88" i="96"/>
  <c r="B88" i="96"/>
  <c r="N87" i="96"/>
  <c r="M87" i="96"/>
  <c r="L87" i="96"/>
  <c r="K87" i="96"/>
  <c r="J87" i="96"/>
  <c r="I87" i="96"/>
  <c r="H87" i="96"/>
  <c r="G87" i="96"/>
  <c r="F87" i="96"/>
  <c r="E87" i="96"/>
  <c r="D87" i="96"/>
  <c r="C87" i="96"/>
  <c r="B87" i="96"/>
  <c r="N86" i="96"/>
  <c r="M86" i="96"/>
  <c r="L86" i="96"/>
  <c r="K86" i="96"/>
  <c r="J86" i="96"/>
  <c r="I86" i="96"/>
  <c r="H86" i="96"/>
  <c r="G86" i="96"/>
  <c r="F86" i="96"/>
  <c r="E86" i="96"/>
  <c r="D86" i="96"/>
  <c r="C86" i="96"/>
  <c r="B86" i="96"/>
  <c r="N85" i="96"/>
  <c r="M85" i="96"/>
  <c r="L85" i="96"/>
  <c r="K85" i="96"/>
  <c r="J85" i="96"/>
  <c r="I85" i="96"/>
  <c r="H85" i="96"/>
  <c r="G85" i="96"/>
  <c r="F85" i="96"/>
  <c r="E85" i="96"/>
  <c r="D85" i="96"/>
  <c r="C85" i="96"/>
  <c r="B85" i="96"/>
  <c r="N84" i="96"/>
  <c r="M84" i="96"/>
  <c r="L84" i="96"/>
  <c r="K84" i="96"/>
  <c r="J84" i="96"/>
  <c r="I84" i="96"/>
  <c r="H84" i="96"/>
  <c r="G84" i="96"/>
  <c r="F84" i="96"/>
  <c r="E84" i="96"/>
  <c r="D84" i="96"/>
  <c r="C84" i="96"/>
  <c r="B84" i="96"/>
  <c r="N83" i="96"/>
  <c r="M83" i="96"/>
  <c r="L83" i="96"/>
  <c r="K83" i="96"/>
  <c r="J83" i="96"/>
  <c r="I83" i="96"/>
  <c r="H83" i="96"/>
  <c r="G83" i="96"/>
  <c r="F83" i="96"/>
  <c r="E83" i="96"/>
  <c r="D83" i="96"/>
  <c r="C83" i="96"/>
  <c r="B83" i="96"/>
  <c r="B67" i="96"/>
  <c r="C62" i="98" s="1"/>
  <c r="C82" i="96"/>
  <c r="D82" i="96"/>
  <c r="E82" i="96"/>
  <c r="F82" i="96"/>
  <c r="G82" i="96"/>
  <c r="H82" i="96"/>
  <c r="I82" i="96"/>
  <c r="J82" i="96"/>
  <c r="K82" i="96"/>
  <c r="L82" i="96"/>
  <c r="M82" i="96"/>
  <c r="N82" i="96"/>
  <c r="B82" i="96"/>
  <c r="I79" i="96"/>
  <c r="J74" i="98" s="1"/>
  <c r="I78" i="96"/>
  <c r="J73" i="98" s="1"/>
  <c r="I77" i="96"/>
  <c r="J72" i="98" s="1"/>
  <c r="I76" i="96"/>
  <c r="J71" i="98" s="1"/>
  <c r="I75" i="96"/>
  <c r="J70" i="98" s="1"/>
  <c r="I74" i="96"/>
  <c r="J69" i="98" s="1"/>
  <c r="I73" i="96"/>
  <c r="J68" i="98" s="1"/>
  <c r="I72" i="96"/>
  <c r="J67" i="98" s="1"/>
  <c r="I71" i="96"/>
  <c r="J66" i="98" s="1"/>
  <c r="I70" i="96"/>
  <c r="J65" i="98" s="1"/>
  <c r="I69" i="96"/>
  <c r="J64" i="98" s="1"/>
  <c r="I68" i="96"/>
  <c r="J63" i="98" s="1"/>
  <c r="G79" i="96"/>
  <c r="H74" i="98" s="1"/>
  <c r="G78" i="96"/>
  <c r="H73" i="98" s="1"/>
  <c r="G77" i="96"/>
  <c r="H72" i="98" s="1"/>
  <c r="G76" i="96"/>
  <c r="H71" i="98" s="1"/>
  <c r="G75" i="96"/>
  <c r="H70" i="98" s="1"/>
  <c r="G74" i="96"/>
  <c r="H69" i="98" s="1"/>
  <c r="G73" i="96"/>
  <c r="H68" i="98" s="1"/>
  <c r="G72" i="96"/>
  <c r="H67" i="98" s="1"/>
  <c r="G71" i="96"/>
  <c r="H66" i="98" s="1"/>
  <c r="G70" i="96"/>
  <c r="H65" i="98" s="1"/>
  <c r="G69" i="96"/>
  <c r="H64" i="98" s="1"/>
  <c r="G68" i="96"/>
  <c r="H63" i="98" s="1"/>
  <c r="G67" i="96"/>
  <c r="H62" i="98" s="1"/>
  <c r="F79" i="96"/>
  <c r="G74" i="98" s="1"/>
  <c r="F78" i="96"/>
  <c r="G73" i="98" s="1"/>
  <c r="F77" i="96"/>
  <c r="G72" i="98" s="1"/>
  <c r="F76" i="96"/>
  <c r="G71" i="98" s="1"/>
  <c r="F75" i="96"/>
  <c r="G70" i="98" s="1"/>
  <c r="F74" i="96"/>
  <c r="G69" i="98" s="1"/>
  <c r="F73" i="96"/>
  <c r="G68" i="98" s="1"/>
  <c r="F72" i="96"/>
  <c r="G67" i="98" s="1"/>
  <c r="F71" i="96"/>
  <c r="G66" i="98" s="1"/>
  <c r="F70" i="96"/>
  <c r="G65" i="98" s="1"/>
  <c r="F69" i="96"/>
  <c r="G64" i="98" s="1"/>
  <c r="F68" i="96"/>
  <c r="G63" i="98" s="1"/>
  <c r="F67" i="96"/>
  <c r="G62" i="98" s="1"/>
  <c r="C79" i="96"/>
  <c r="D74" i="98" s="1"/>
  <c r="C78" i="96"/>
  <c r="D73" i="98" s="1"/>
  <c r="C77" i="96"/>
  <c r="D72" i="98" s="1"/>
  <c r="C76" i="96"/>
  <c r="D71" i="98" s="1"/>
  <c r="C75" i="96"/>
  <c r="D70" i="98" s="1"/>
  <c r="C74" i="96"/>
  <c r="D69" i="98" s="1"/>
  <c r="C73" i="96"/>
  <c r="D68" i="98" s="1"/>
  <c r="C72" i="96"/>
  <c r="D67" i="98" s="1"/>
  <c r="C71" i="96"/>
  <c r="D66" i="98" s="1"/>
  <c r="C70" i="96"/>
  <c r="D65" i="98" s="1"/>
  <c r="C69" i="96"/>
  <c r="D64" i="98" s="1"/>
  <c r="C68" i="96"/>
  <c r="D63" i="98" s="1"/>
  <c r="C67" i="96"/>
  <c r="D62" i="98" s="1"/>
  <c r="B78" i="96"/>
  <c r="C73" i="98" s="1"/>
  <c r="B77" i="96"/>
  <c r="B76" i="96"/>
  <c r="C71" i="98" s="1"/>
  <c r="B75" i="96"/>
  <c r="C70" i="98" s="1"/>
  <c r="B74" i="96"/>
  <c r="C69" i="98" s="1"/>
  <c r="B73" i="96"/>
  <c r="C68" i="98" s="1"/>
  <c r="B72" i="96"/>
  <c r="B71" i="96"/>
  <c r="C66" i="98" s="1"/>
  <c r="B70" i="96"/>
  <c r="C65" i="98" s="1"/>
  <c r="B69" i="96"/>
  <c r="B68" i="96"/>
  <c r="C63" i="98" s="1"/>
  <c r="A79" i="96"/>
  <c r="J79" i="96" s="1"/>
  <c r="A78" i="96"/>
  <c r="J78" i="96" s="1"/>
  <c r="A77" i="96"/>
  <c r="J77" i="96" s="1"/>
  <c r="A76" i="96"/>
  <c r="J76" i="96" s="1"/>
  <c r="A75" i="96"/>
  <c r="J75" i="96" s="1"/>
  <c r="A74" i="96"/>
  <c r="J74" i="96" s="1"/>
  <c r="A73" i="96"/>
  <c r="J73" i="96" s="1"/>
  <c r="A72" i="96"/>
  <c r="J72" i="96" s="1"/>
  <c r="A71" i="96"/>
  <c r="J71" i="96" s="1"/>
  <c r="A70" i="96"/>
  <c r="J70" i="96" s="1"/>
  <c r="A69" i="96"/>
  <c r="J69" i="96" s="1"/>
  <c r="A68" i="96"/>
  <c r="J68" i="96" s="1"/>
  <c r="A67" i="96"/>
  <c r="J67" i="96" s="1"/>
  <c r="D72" i="96" l="1"/>
  <c r="E67" i="98" s="1"/>
  <c r="C67" i="98"/>
  <c r="D69" i="96"/>
  <c r="E64" i="98" s="1"/>
  <c r="C64" i="98"/>
  <c r="D77" i="96"/>
  <c r="E72" i="98" s="1"/>
  <c r="C72" i="98"/>
  <c r="O89" i="96"/>
  <c r="D73" i="96"/>
  <c r="E68" i="98" s="1"/>
  <c r="J93" i="96"/>
  <c r="BD38" i="97"/>
  <c r="BN38" i="97" s="1"/>
  <c r="D79" i="96"/>
  <c r="E74" i="98" s="1"/>
  <c r="D75" i="96"/>
  <c r="E70" i="98" s="1"/>
  <c r="E70" i="96"/>
  <c r="F65" i="98" s="1"/>
  <c r="E78" i="96"/>
  <c r="F73" i="98" s="1"/>
  <c r="D70" i="96"/>
  <c r="E65" i="98" s="1"/>
  <c r="E67" i="96"/>
  <c r="F62" i="98" s="1"/>
  <c r="E71" i="96"/>
  <c r="F66" i="98" s="1"/>
  <c r="E75" i="96"/>
  <c r="F70" i="98" s="1"/>
  <c r="E79" i="96"/>
  <c r="E69" i="96"/>
  <c r="E73" i="96"/>
  <c r="F68" i="98" s="1"/>
  <c r="E77" i="96"/>
  <c r="E68" i="96"/>
  <c r="F63" i="98" s="1"/>
  <c r="E72" i="96"/>
  <c r="E76" i="96"/>
  <c r="F71" i="98" s="1"/>
  <c r="E74" i="96"/>
  <c r="F69" i="98" s="1"/>
  <c r="D74" i="96"/>
  <c r="E69" i="98" s="1"/>
  <c r="D78" i="96"/>
  <c r="E73" i="98" s="1"/>
  <c r="D68" i="96"/>
  <c r="E63" i="98" s="1"/>
  <c r="D93" i="96"/>
  <c r="D76" i="96"/>
  <c r="E71" i="98" s="1"/>
  <c r="D67" i="96"/>
  <c r="E62" i="98" s="1"/>
  <c r="K62" i="98" s="1"/>
  <c r="D71" i="96"/>
  <c r="E66" i="98" s="1"/>
  <c r="K66" i="98" s="1"/>
  <c r="K69" i="98" l="1"/>
  <c r="K71" i="98"/>
  <c r="K73" i="98"/>
  <c r="K70" i="98"/>
  <c r="K68" i="98"/>
  <c r="K65" i="98"/>
  <c r="H72" i="96"/>
  <c r="I67" i="98" s="1"/>
  <c r="F67" i="98"/>
  <c r="K67" i="98" s="1"/>
  <c r="H69" i="96"/>
  <c r="I64" i="98" s="1"/>
  <c r="F64" i="98"/>
  <c r="K64" i="98" s="1"/>
  <c r="G93" i="96"/>
  <c r="L93" i="96" s="1"/>
  <c r="F74" i="98"/>
  <c r="K74" i="98" s="1"/>
  <c r="H77" i="96"/>
  <c r="I72" i="98" s="1"/>
  <c r="F72" i="98"/>
  <c r="K72" i="98" s="1"/>
  <c r="K63" i="98"/>
  <c r="H73" i="96"/>
  <c r="I68" i="98" s="1"/>
  <c r="H70" i="96"/>
  <c r="I65" i="98" s="1"/>
  <c r="H76" i="96"/>
  <c r="I71" i="98" s="1"/>
  <c r="H79" i="96"/>
  <c r="H71" i="96"/>
  <c r="I66" i="98" s="1"/>
  <c r="H67" i="96"/>
  <c r="I62" i="98" s="1"/>
  <c r="H75" i="96"/>
  <c r="I70" i="98" s="1"/>
  <c r="H68" i="96"/>
  <c r="I63" i="98" s="1"/>
  <c r="H74" i="96"/>
  <c r="I69" i="98" s="1"/>
  <c r="H78" i="96"/>
  <c r="I73" i="98" s="1"/>
  <c r="I74" i="98" l="1"/>
  <c r="L74" i="98" s="1"/>
  <c r="L79" i="96"/>
  <c r="K79" i="96"/>
  <c r="E3" i="92"/>
  <c r="L2" i="85" s="1"/>
  <c r="M74" i="98" l="1"/>
  <c r="H3" i="53"/>
  <c r="L2" i="86"/>
  <c r="L3" i="70"/>
  <c r="E3" i="10"/>
  <c r="L2" i="77"/>
  <c r="L2" i="87"/>
  <c r="L2" i="58"/>
  <c r="E3" i="71"/>
  <c r="E3" i="76"/>
  <c r="L2" i="83"/>
  <c r="L2" i="84"/>
  <c r="E3" i="3"/>
  <c r="E3" i="75"/>
  <c r="F11" i="76" l="1"/>
  <c r="F17" i="76" s="1"/>
  <c r="G11" i="76" l="1"/>
  <c r="G17" i="76" s="1"/>
  <c r="G18" i="76" s="1"/>
</calcChain>
</file>

<file path=xl/sharedStrings.xml><?xml version="1.0" encoding="utf-8"?>
<sst xmlns="http://schemas.openxmlformats.org/spreadsheetml/2006/main" count="2566" uniqueCount="378">
  <si>
    <t>Total</t>
  </si>
  <si>
    <t>Mercado diario</t>
  </si>
  <si>
    <t>Mercado intradiario</t>
  </si>
  <si>
    <t>Regulación terciaria</t>
  </si>
  <si>
    <t xml:space="preserve"> </t>
  </si>
  <si>
    <t>E</t>
  </si>
  <si>
    <t>F</t>
  </si>
  <si>
    <t>M</t>
  </si>
  <si>
    <t>A</t>
  </si>
  <si>
    <t>J</t>
  </si>
  <si>
    <t>S</t>
  </si>
  <si>
    <t>O</t>
  </si>
  <si>
    <t>N</t>
  </si>
  <si>
    <t>D</t>
  </si>
  <si>
    <t>Banda de regulación secundaria</t>
  </si>
  <si>
    <t>(€/MWh)</t>
  </si>
  <si>
    <t>Desvíos</t>
  </si>
  <si>
    <t>Excedente desvíos</t>
  </si>
  <si>
    <t>Servicios de ajuste</t>
  </si>
  <si>
    <t>Pagos por capacidad</t>
  </si>
  <si>
    <t>Repercusión de los servicios de ajuste en el precio final (€/MWh)</t>
  </si>
  <si>
    <t>Hidráulica</t>
  </si>
  <si>
    <t>Restricciones técnicas PDBF</t>
  </si>
  <si>
    <t>Banda</t>
  </si>
  <si>
    <t>Control del factor de potencia</t>
  </si>
  <si>
    <t>Ciclo Combinado</t>
  </si>
  <si>
    <t>Reserva de potencia adicional a subir</t>
  </si>
  <si>
    <t>Restricciones técnicas en tiempo real</t>
  </si>
  <si>
    <t>Servicio de interrumpibilidad</t>
  </si>
  <si>
    <t xml:space="preserve">Mercados Diario e Intradiario </t>
  </si>
  <si>
    <t xml:space="preserve">PRECIO FINAL </t>
  </si>
  <si>
    <t>Indicadores</t>
  </si>
  <si>
    <t>Repercusión de los servicios de ajuste del sistema en el precio final medio</t>
  </si>
  <si>
    <t>(1) Incluye liquidación servicios transfronterizos de balance.</t>
  </si>
  <si>
    <t>Energía final</t>
  </si>
  <si>
    <t>Mercado eléctrico</t>
  </si>
  <si>
    <t>Boletín mensual</t>
  </si>
  <si>
    <t xml:space="preserve"> Restricciones técnicas PBF</t>
  </si>
  <si>
    <t>Pagos  por capacidad</t>
  </si>
  <si>
    <t>Servicio interrumpibilidad</t>
  </si>
  <si>
    <t>Demanda peninsular</t>
  </si>
  <si>
    <t>Excedentes desvíos</t>
  </si>
  <si>
    <t>Solución de restricciones técnicas (Fase I)</t>
  </si>
  <si>
    <t>Otros procesos OS</t>
  </si>
  <si>
    <t>Valores extremos y medio del precio del mercado diario</t>
  </si>
  <si>
    <t>Bombeo</t>
  </si>
  <si>
    <t>Mibel importación desde sistema eléctrico español</t>
  </si>
  <si>
    <t>Mibel importación desde sistema eléctrico portugués</t>
  </si>
  <si>
    <t>Térmica convencional</t>
  </si>
  <si>
    <t>Importaciones internacionales</t>
  </si>
  <si>
    <t>Renovables, Cogeneración y Residuos</t>
  </si>
  <si>
    <t>Componentes del precio final medio de la energía</t>
  </si>
  <si>
    <t>Mercado diario e intradiario</t>
  </si>
  <si>
    <t>Desvíos(1)</t>
  </si>
  <si>
    <t>Restricciones técnicas</t>
  </si>
  <si>
    <t>Control de factor de potencia</t>
  </si>
  <si>
    <t>Total Servicios ajustes</t>
  </si>
  <si>
    <t>Energía gestionada en los servicios de ajustes</t>
  </si>
  <si>
    <t>(GWh)</t>
  </si>
  <si>
    <t xml:space="preserve">  Restricciones técnicas al PDBF</t>
  </si>
  <si>
    <t xml:space="preserve">  Restricciones técnicas en tiempo real</t>
  </si>
  <si>
    <t>(GW y €/MW)</t>
  </si>
  <si>
    <t>(GWh y €/MWh)</t>
  </si>
  <si>
    <t>Regulación secundaria utilizada</t>
  </si>
  <si>
    <t>Gestión de desvíos</t>
  </si>
  <si>
    <r>
      <t xml:space="preserve">Evolución del componente del precio final medio de la energía. </t>
    </r>
    <r>
      <rPr>
        <b/>
        <sz val="8"/>
        <color indexed="8"/>
        <rFont val="Arial"/>
        <family val="2"/>
      </rPr>
      <t>(Suministro de referencia + libre)</t>
    </r>
  </si>
  <si>
    <t>Coste medio de la energía de comercializadores y consumidores directos</t>
  </si>
  <si>
    <t>Energía final MWh</t>
  </si>
  <si>
    <t>Cuota %</t>
  </si>
  <si>
    <t>Mercado Diario</t>
  </si>
  <si>
    <t>Restricciones PBF</t>
  </si>
  <si>
    <t>Restricciones TR</t>
  </si>
  <si>
    <t>Mercado Intradiario</t>
  </si>
  <si>
    <t>Restricciones Intradiario</t>
  </si>
  <si>
    <t>Reserva subir</t>
  </si>
  <si>
    <t>Banda Secundaria</t>
  </si>
  <si>
    <t>Incumplimiento energía balance</t>
  </si>
  <si>
    <t>Coste desvíos</t>
  </si>
  <si>
    <t>Saldo desvíos</t>
  </si>
  <si>
    <t>Pago capacidad</t>
  </si>
  <si>
    <t>Saldo PO 14.6</t>
  </si>
  <si>
    <t>Fallo Nominación UPG</t>
  </si>
  <si>
    <t>Coste medio final (€/MWh)</t>
  </si>
  <si>
    <t>Importe (EUR) Saldo</t>
  </si>
  <si>
    <t>Energia (MWh) a subir</t>
  </si>
  <si>
    <t>Energia (MWh) a bajar</t>
  </si>
  <si>
    <t>Precio ( €/MWh)</t>
  </si>
  <si>
    <t>Reserva Asignada (MW)</t>
  </si>
  <si>
    <r>
      <t>Evolución de los componentes del precio final medio (</t>
    </r>
    <r>
      <rPr>
        <b/>
        <sz val="8"/>
        <color rgb="FF004563"/>
        <rFont val="Calibri"/>
        <family val="2"/>
      </rPr>
      <t>€</t>
    </r>
    <r>
      <rPr>
        <b/>
        <sz val="8"/>
        <color rgb="FF004563"/>
        <rFont val="Arial"/>
        <family val="2"/>
      </rPr>
      <t>/MWh)</t>
    </r>
  </si>
  <si>
    <t>Coste de los servicios de ajuste (M€)</t>
  </si>
  <si>
    <t>Regulación secundaria</t>
  </si>
  <si>
    <t>Gestión Desvios</t>
  </si>
  <si>
    <t xml:space="preserve">• </t>
  </si>
  <si>
    <t>Mercado diario: participación de cada tecnología en el precio marginal.</t>
  </si>
  <si>
    <t>Evolución del componente del  precio medio final de la energía.</t>
  </si>
  <si>
    <t>Componentes del precio medio final de la energía.</t>
  </si>
  <si>
    <t>Coste de los servicios de ajuste</t>
  </si>
  <si>
    <t>Fuentes: OMIE y REE.</t>
  </si>
  <si>
    <t>Promedio</t>
  </si>
  <si>
    <t>-</t>
  </si>
  <si>
    <t>Restricciones PBF - Coste</t>
  </si>
  <si>
    <t>Reserva subir - Coste</t>
  </si>
  <si>
    <t>Banda secundaria - CF</t>
  </si>
  <si>
    <t>Restricciones tiempo real (SC)</t>
  </si>
  <si>
    <t>Gestión de desvíos y terciaria (I)</t>
  </si>
  <si>
    <t>Servicios transfronterizos balance</t>
  </si>
  <si>
    <t>Acciones de balance</t>
  </si>
  <si>
    <t>Desvío entre sistemas</t>
  </si>
  <si>
    <t>Restricciones Técnicas al PBF</t>
  </si>
  <si>
    <t>Restric. en Tiempo Real</t>
  </si>
  <si>
    <t>Subir</t>
  </si>
  <si>
    <t>Nuclear</t>
  </si>
  <si>
    <t>Carbón</t>
  </si>
  <si>
    <t>Consumo Bombeo</t>
  </si>
  <si>
    <t>Bajar</t>
  </si>
  <si>
    <t>Turbinación bombeo</t>
  </si>
  <si>
    <t>Eólica</t>
  </si>
  <si>
    <t>Solar fotovoltaica</t>
  </si>
  <si>
    <t>Solar térmica</t>
  </si>
  <si>
    <t>Cogeneración</t>
  </si>
  <si>
    <t>Otras Renovables</t>
  </si>
  <si>
    <t>Adquisición de Energía</t>
  </si>
  <si>
    <t>Enlace Península Baleares</t>
  </si>
  <si>
    <t>Fuel-Gas</t>
  </si>
  <si>
    <t>Internacionales</t>
  </si>
  <si>
    <t>Residuos no Renovables</t>
  </si>
  <si>
    <t>Mes</t>
  </si>
  <si>
    <t>Precios horarios Mercado Diario €/MWh</t>
  </si>
  <si>
    <t>Mínimo</t>
  </si>
  <si>
    <t>Máximo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</si>
  <si>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</si>
  <si>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</si>
  <si>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</si>
  <si>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</si>
  <si>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</si>
  <si>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</si>
  <si>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</si>
  <si>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</si>
  <si>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</si>
  <si>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</si>
  <si>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</si>
  <si>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</si>
  <si>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</si>
  <si>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</si>
  <si>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</si>
  <si>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</si>
  <si>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</si>
  <si>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</si>
  <si>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</si>
  <si>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</si>
  <si>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</si>
  <si>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</si>
  <si>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</si>
  <si>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</si>
  <si>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Hora</t>
  </si>
  <si>
    <t>25</t>
  </si>
  <si>
    <t>26</t>
  </si>
  <si>
    <t>27</t>
  </si>
  <si>
    <t>28</t>
  </si>
  <si>
    <t>Día</t>
  </si>
  <si>
    <t>Mes_ind</t>
  </si>
  <si>
    <t>Concepto</t>
  </si>
  <si>
    <t xml:space="preserve">Mes </t>
  </si>
  <si>
    <t>Validación</t>
  </si>
  <si>
    <t>Segmento</t>
  </si>
  <si>
    <t>GWh</t>
  </si>
  <si>
    <t>Sentido</t>
  </si>
  <si>
    <t>Combustible</t>
  </si>
  <si>
    <t>Programa (MWh)</t>
  </si>
  <si>
    <t>Reserva a subir (€/MWh)</t>
  </si>
  <si>
    <t>Precio (EUR/MWh) Ventas</t>
  </si>
  <si>
    <t>Precio (EUR/MWh) Compras</t>
  </si>
  <si>
    <t>Reg.Secu. a bajar (GWh)</t>
  </si>
  <si>
    <t>Reg.Secu. a subir (GWh)</t>
  </si>
  <si>
    <t>Secundaria</t>
  </si>
  <si>
    <t>Asignación Terciaria (MWh)</t>
  </si>
  <si>
    <t>Asignación Desvíos (MWh)</t>
  </si>
  <si>
    <t>Asignación Tiempo Real (MWh)</t>
  </si>
  <si>
    <t>Mes informe</t>
  </si>
  <si>
    <t>TECNOLOGIAS</t>
  </si>
  <si>
    <t>BG</t>
  </si>
  <si>
    <t>CO</t>
  </si>
  <si>
    <t>DAC</t>
  </si>
  <si>
    <t>HI</t>
  </si>
  <si>
    <t>II</t>
  </si>
  <si>
    <t>MIE</t>
  </si>
  <si>
    <t>MIP</t>
  </si>
  <si>
    <t>RE</t>
  </si>
  <si>
    <t>TCC</t>
  </si>
  <si>
    <t>TER</t>
  </si>
  <si>
    <t>HI
RE</t>
  </si>
  <si>
    <t>Otras tecnologías</t>
  </si>
  <si>
    <t>BG
RE</t>
  </si>
  <si>
    <t>BG
HI</t>
  </si>
  <si>
    <t>OMIE. Mercado diario: participación en cada tecnología en el precio marginal (%)</t>
  </si>
  <si>
    <t>Día 1</t>
  </si>
  <si>
    <t>Día 2</t>
  </si>
  <si>
    <t>Día 3</t>
  </si>
  <si>
    <t>Día 4</t>
  </si>
  <si>
    <t>Día 5</t>
  </si>
  <si>
    <t>Día 6</t>
  </si>
  <si>
    <t>Día 7</t>
  </si>
  <si>
    <t>Día 8</t>
  </si>
  <si>
    <t>Día 9</t>
  </si>
  <si>
    <t>Día 10</t>
  </si>
  <si>
    <t>Día 11</t>
  </si>
  <si>
    <t>Día 12</t>
  </si>
  <si>
    <t>Día 13</t>
  </si>
  <si>
    <t>Día 14</t>
  </si>
  <si>
    <t>Día 15</t>
  </si>
  <si>
    <t>Día 16</t>
  </si>
  <si>
    <t>Día 17</t>
  </si>
  <si>
    <t>Día 18</t>
  </si>
  <si>
    <t>Día 19</t>
  </si>
  <si>
    <t>Día 20</t>
  </si>
  <si>
    <t>Día 21</t>
  </si>
  <si>
    <t>Día 22</t>
  </si>
  <si>
    <t>Día 23</t>
  </si>
  <si>
    <t>Día 24</t>
  </si>
  <si>
    <t>Día 25</t>
  </si>
  <si>
    <t>Día 26</t>
  </si>
  <si>
    <t>Día 27</t>
  </si>
  <si>
    <t>Día 28</t>
  </si>
  <si>
    <t>Día 29</t>
  </si>
  <si>
    <t>Día 30</t>
  </si>
  <si>
    <t>Día 31</t>
  </si>
  <si>
    <t>Mercado diario: participación de cada tecnología en el precio marginal (%)</t>
  </si>
  <si>
    <t>2018 Agosto</t>
  </si>
  <si>
    <t>2018 Mayo</t>
  </si>
  <si>
    <t>2018 Junio</t>
  </si>
  <si>
    <t>2018 Julio</t>
  </si>
  <si>
    <t>Evolución del precio del mercado diario</t>
  </si>
  <si>
    <t>Fecha</t>
  </si>
  <si>
    <t>Banda de precios</t>
  </si>
  <si>
    <t>Precio medio</t>
  </si>
  <si>
    <t>Precio máximo</t>
  </si>
  <si>
    <t>Precio mínimo</t>
  </si>
  <si>
    <t>precio medio aritmético mensual</t>
  </si>
  <si>
    <t>Mercado diario: participación en cada tecnología en el precio marginal (%)</t>
  </si>
  <si>
    <t xml:space="preserve">Mercados diario e intradiario </t>
  </si>
  <si>
    <t>Mes_ind ID</t>
  </si>
  <si>
    <t>Mes ID</t>
  </si>
  <si>
    <t>Concepto DESC</t>
  </si>
  <si>
    <t>Variación repercusion</t>
  </si>
  <si>
    <t>SA sobre mes año anterior</t>
  </si>
  <si>
    <t>Coste de los servicios de ajuste (€)</t>
  </si>
  <si>
    <t>Mes DESC</t>
  </si>
  <si>
    <t>Importe (EUR) Obligaciones de pago</t>
  </si>
  <si>
    <t>Segmento Seg_desc_corta</t>
  </si>
  <si>
    <t>Solución de restricciones técnicas (Fase I) (MWh y €/MWh)</t>
  </si>
  <si>
    <t>Energía Programada (MWh)</t>
  </si>
  <si>
    <t>Sentido Sentido</t>
  </si>
  <si>
    <t>Combustible DESC</t>
  </si>
  <si>
    <t>Variaciones</t>
  </si>
  <si>
    <t>energía subir fase i</t>
  </si>
  <si>
    <t>Energía bajar fase i</t>
  </si>
  <si>
    <t>Volumen energia</t>
  </si>
  <si>
    <t>Precio medio subir</t>
  </si>
  <si>
    <t>Precio medio bajar</t>
  </si>
  <si>
    <t>Banda de regulación secundaria (MW y €/MW)</t>
  </si>
  <si>
    <t>variaciones</t>
  </si>
  <si>
    <t>BANDA SUBIR</t>
  </si>
  <si>
    <t>Regulación secundaria utilizada (MWh y €/MW)</t>
  </si>
  <si>
    <t>Año ID</t>
  </si>
  <si>
    <t>Energía a subir</t>
  </si>
  <si>
    <t>Energía a bajar</t>
  </si>
  <si>
    <t>precio medio subir</t>
  </si>
  <si>
    <t>precio medio bajar</t>
  </si>
  <si>
    <t>energia subir</t>
  </si>
  <si>
    <t>energia bajar</t>
  </si>
  <si>
    <t>volumen energía</t>
  </si>
  <si>
    <t>Regulación terciaria (MWh y €/MWh)</t>
  </si>
  <si>
    <t>Energía Asignada (MWh) - Mercado de Terciaria</t>
  </si>
  <si>
    <t>Precio</t>
  </si>
  <si>
    <t>Gestión de desvíos (MWh y €/MWh)</t>
  </si>
  <si>
    <t>Valor periodo</t>
  </si>
  <si>
    <t>energía subir</t>
  </si>
  <si>
    <t>energía bajar</t>
  </si>
  <si>
    <t>Volumen energía</t>
  </si>
  <si>
    <t>Restricciones técnicas en tiempo real (MWh y €/MWh)</t>
  </si>
  <si>
    <t>Energía limitada por restricciones (MWh)</t>
  </si>
  <si>
    <t>Volumen de energía</t>
  </si>
  <si>
    <t>Reserva adicional a subir (MW y €/MW)</t>
  </si>
  <si>
    <t>2018 Septiembre</t>
  </si>
  <si>
    <t>2018 Octubre</t>
  </si>
  <si>
    <t>RE
TCC</t>
  </si>
  <si>
    <t>2018 Noviembre</t>
  </si>
  <si>
    <t>HI
TCC</t>
  </si>
  <si>
    <t>2018 Diciembre</t>
  </si>
  <si>
    <t>HI
RE
TCC</t>
  </si>
  <si>
    <t>2019 Enero</t>
  </si>
  <si>
    <t>2019 Febrero</t>
  </si>
  <si>
    <t>BG
HI
RE</t>
  </si>
  <si>
    <t>MAY-18</t>
  </si>
  <si>
    <t>JUN-18</t>
  </si>
  <si>
    <t>JUL-18</t>
  </si>
  <si>
    <t>AGO-18</t>
  </si>
  <si>
    <t>SEP-18</t>
  </si>
  <si>
    <t>OCT-18</t>
  </si>
  <si>
    <t>NOV-18</t>
  </si>
  <si>
    <t>DIC-18</t>
  </si>
  <si>
    <t>ENE-19</t>
  </si>
  <si>
    <t>FEB-19</t>
  </si>
  <si>
    <t>SegDiario</t>
  </si>
  <si>
    <t>Banda 2ª</t>
  </si>
  <si>
    <t>Asign 2ª</t>
  </si>
  <si>
    <t>Terciaria</t>
  </si>
  <si>
    <t>Seg Intra</t>
  </si>
  <si>
    <t>T Real</t>
  </si>
  <si>
    <t>R.Adi.Subir</t>
  </si>
  <si>
    <t>Balit</t>
  </si>
  <si>
    <t>Precio Medio Ponderado (€/MWh) según Medidas</t>
  </si>
  <si>
    <t>Precios Medios Ponderados</t>
  </si>
  <si>
    <t>29</t>
  </si>
  <si>
    <t>30</t>
  </si>
  <si>
    <t>31</t>
  </si>
  <si>
    <t>2019 Marzo</t>
  </si>
  <si>
    <t>II
RE</t>
  </si>
  <si>
    <t>MAR-19</t>
  </si>
  <si>
    <t>2019 Abril</t>
  </si>
  <si>
    <t>2019 Mayo</t>
  </si>
  <si>
    <t>&lt;mi app="e" ver="22"&gt;&lt;rptloc guid="10f389a82f2f4ded8cc0ebe9e756dec3" rank="0" ds="1"&gt;&lt;ri hasPG="0" name="Precio por segmentos Desvíos" id="583F2E494C5430311274FA807F49FE83" path="Objetos públicos\Informes\Informes Específicos\Estadística\INFORMES MACROS\Office\Boletín\Precio por segmentos Desvíos"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ut="06/12/2019 11:25:20" si="2.00000001c6eaa90d941cbcf0c89e5d36782c59b5af5a192841096799d82d977f9670826f7334974c1a17a71648bcb456fe443c4a614b26fb1c9357a8dca0d046173984a684720033fbd210aa024f8aa42e40e4349b7e670a01b96e3979a0f5cd19dab7fbdd70f4eac57a021574fcc2777747625732bfbeeda694724641cfc61987d6.3082.0.1.Europe/Madrid.upriv*_1*_pidn2*_3*_session*-lat*_1.0000000148f9b1bf3254472fb027ffc3456b023bb5ee3e720d9be01edddefdaf0bfb5fdd3f7fe0592e2fc87b95e302738fef25a5cb2108fb.00000001447126dee2cdeea80cf781add241d797b5ee3e7256dbf91ef89ab04e882ddcb88a297f6a5a35109672bcf4490b837beeb95ab50a.0.1.1.SIOSbi.A04572404A6ABF2446090B938515E87E.0-3082.1.1_-0.1.0_-3082.1.1_5.5.0.*0.0000000124cbedd2d59962d987e82991bcddc45ac911585af01284774e6bf87529d1dc324bfaa1f8.0.10*.25*.15*.214.23.10*.4*.0400*.0074J.e.0000000167f1dffd9b6a1fc2760326f8f582e309c911585ad172540687754b91cd01582fcd55693a.0" msgID="B612B1C211E98D04CF450080EFC5E4A6"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ece="A257" enr="MSTR.Precio_por_segmentos_Desvíos" ptn="" qtn="" rows="5" cols="14" /&gt;&lt;esdo ews="" ece="" ptn="" /&gt;&lt;/excel&gt;&lt;pgs&gt;&lt;pg rows="2" cols="13" nrr="44" nrc="286"&gt;&lt;pg /&gt;&lt;bls&gt;&lt;bl sr="1" sc="1" rfetch="2" cfetch="13" posid="1" darows="0" dacols="1"&gt;&lt;excel&gt;&lt;epo ews="Dat_01" ece="A257" enr="MSTR.Precio_por_segmentos_Desvíos"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</si>
  <si>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guid="d89d720b2e2a41f4a632829f629ceed7" rank="0" ds="1"&gt;&lt;ri hasPG="0" name="Asignaciones Reserva a subir por combustible" id="8B0703AD4AD09F035137C8B8BFBC89E1" path="Objetos públicos\Informes\Informes Específicos\Estadística\INFORMES MACROS\Office\Boletín\Asignaciones Reserva a subir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ut="06/12/2019 11:25:33" si="2.00000001c6eaa90d941cbcf0c89e5d36782c59b5af5a192841096799d82d977f9670826f7334974c1a17a71648bcb456fe443c4a614b26fb1c9357a8dca0d046173984a684720033fbd210aa024f8aa42e40e4349b7e670a01b96e3979a0f5cd19dab7fbdd70f4eac57a021574fcc2777747625732bfbeeda694724641cfc61987d6.3082.0.1.Europe/Madrid.upriv*_1*_pidn2*_3*_session*-lat*_1.0000000148f9b1bf3254472fb027ffc3456b023bb5ee3e720d9be01edddefdaf0bfb5fdd3f7fe0592e2fc87b95e302738fef25a5cb2108fb.00000001447126dee2cdeea80cf781add241d797b5ee3e7256dbf91ef89ab04e882ddcb88a297f6a5a35109672bcf4490b837beeb95ab50a.0.1.1.SIOSbi.A04572404A6ABF2446090B938515E87E.0-3082.1.1_-0.1.0_-3082.1.1_5.5.0.*0.0000000124cbedd2d59962d987e82991bcddc45ac911585af01284774e6bf87529d1dc324bfaa1f8.0.10*.25*.15*.214.23.10*.4*.0400*.0074J.e.0000000167f1dffd9b6a1fc2760326f8f582e309c911585ad172540687754b91cd01582fcd55693a.0" msgID="B621BA3311E98D04CF450080EF7543A5"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ece="A307" enr="MSTR.Asignaciones_Reserva_a_subir_por_combustible" ptn="" qtn="" rows="19" cols="14" /&gt;&lt;esdo ews="" ece="" ptn="" /&gt;&lt;/excel&gt;&lt;pgs&gt;&lt;pg rows="16" cols="13" nrr="352" nrc="286"&gt;&lt;pg /&gt;&lt;bls&gt;&lt;bl sr="1" sc="1" rfetch="16" cfetch="13" posid="1" darows="0" dacols="1"&gt;&lt;excel&gt;&lt;epo ews="Dat_01" ece="A307" enr="MSTR.Asignaciones_Reserva_a_subir_por_combustible" ptn="" qtn="" rows="19" cols="14" /&gt;&lt;esdo ews="" ece="" ptn="" /&gt;&lt;/excel&gt;&lt;gridRng&gt;&lt;sect id="TITLE_AREA" rngprop="1:1:3:1" /&gt;&lt;sect id="ROWHEADERS_AREA" rngprop="4:1:16:1" /&gt;&lt;sect id="COLUMNHEADERS_AREA" rngprop="1:2:3:13" /&gt;&lt;sect id="DATA_AREA" rngprop="4:2:16:13" /&gt;&lt;/gridRng&gt;&lt;shapes /&gt;&lt;/bl&gt;&lt;/bls&gt;&lt;/pg&gt;&lt;/pgs&gt;&lt;/rptloc&gt;&lt;/mi&gt;</t>
  </si>
  <si>
    <t>&lt;mi app="e" ver="22"&gt;&lt;rptloc guid="03ddb5cf38d9442b9fa5e1e801daabe6" rank="0" ds="1"&gt;&lt;ri hasPG="0" name="Energia de Regulación Secundaria" id="8E803CB745C8D8B5472977B69C35F6D9" path="Objetos públicos\Informes\Informes Específicos\Estadística\INFORMES MACROS\Office\Boletín\Energia de Regulación Secundaria"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ut="06/12/2019 11:25:47" si="2.00000001c6eaa90d941cbcf0c89e5d36782c59b5af5a192841096799d82d977f9670826f7334974c1a17a71648bcb456fe443c4a614b26fb1c9357a8dca0d046173984a684720033fbd210aa024f8aa42e40e4349b7e670a01b96e3979a0f5cd19dab7fbdd70f4eac57a021574fcc2777747625732bfbeeda694724641cfc61987d6.3082.0.1.Europe/Madrid.upriv*_1*_pidn2*_3*_session*-lat*_1.0000000148f9b1bf3254472fb027ffc3456b023bb5ee3e720d9be01edddefdaf0bfb5fdd3f7fe0592e2fc87b95e302738fef25a5cb2108fb.00000001447126dee2cdeea80cf781add241d797b5ee3e7256dbf91ef89ab04e882ddcb88a297f6a5a35109672bcf4490b837beeb95ab50a.0.1.1.SIOSbi.A04572404A6ABF2446090B938515E87E.0-3082.1.1_-0.1.0_-3082.1.1_5.5.0.*0.0000000124cbedd2d59962d987e82991bcddc45ac911585af01284774e6bf87529d1dc324bfaa1f8.0.10*.25*.15*.214.23.10*.4*.0400*.0074J.e.0000000167f1dffd9b6a1fc2760326f8f582e309c911585ad172540687754b91cd01582fcd55693a.0" msgID="CAAB2F9311E98D04CF450080EFC5E4A6"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ece="A172" enr="MSTR.Energia_de_Regulación_Secundaria" ptn="" qtn="" rows="4" cols="14" /&gt;&lt;esdo ews="" ece="" ptn="" /&gt;&lt;/excel&gt;&lt;pgs&gt;&lt;pg rows="2" cols="13" nrr="46" nrc="299"&gt;&lt;pg /&gt;&lt;bls&gt;&lt;bl sr="1" sc="1" rfetch="2" cfetch="13" posid="1" darows="0" dacols="1"&gt;&lt;excel&gt;&lt;epo ews="Dat_01" ece="A172" enr="MSTR.Energia_de_Regulación_Secundaria" ptn="" qtn="" rows="4" cols="14" /&gt;&lt;esdo ews="" ece="" ptn="" /&gt;&lt;/excel&gt;&lt;gridRng&gt;&lt;sect id="TITLE_AREA" rngprop="1:1:2:1" /&gt;&lt;sect id="ROWHEADERS_AREA" rngprop="3:1:2:1" /&gt;&lt;sect id="COLUMNHEADERS_AREA" rngprop="1:2:2:13" /&gt;&lt;sect id="DATA_AREA" rngprop="3:2:2:13" /&gt;&lt;/gridRng&gt;&lt;shapes /&gt;&lt;/bl&gt;&lt;/bls&gt;&lt;/pg&gt;&lt;/pgs&gt;&lt;/rptloc&gt;&lt;/mi&gt;</t>
  </si>
  <si>
    <t>&lt;mi app="e" ver="22"&gt;&lt;rptloc guid="1a204dc593334fbb999ed194904edee8" rank="0" ds="1"&gt;&lt;ri hasPG="0" name="Energía restricciones técnicas PDBF por combustible" id="70EF6E234019A35E75876AA6ED3B2373" path="Objetos públicos\Informes\Informes Específicos\Estadística\INFORMES MACROS\Office\Boletín\Energía restricciones técnicas PDBF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ut="06/12/2019 11:26:01" si="2.00000001c6eaa90d941cbcf0c89e5d36782c59b5af5a192841096799d82d977f9670826f7334974c1a17a71648bcb456fe443c4a614b26fb1c9357a8dca0d046173984a684720033fbd210aa024f8aa42e40e4349b7e670a01b96e3979a0f5cd19dab7fbdd70f4eac57a021574fcc2777747625732bfbeeda694724641cfc61987d6.3082.0.1.Europe/Madrid.upriv*_1*_pidn2*_3*_session*-lat*_1.0000000148f9b1bf3254472fb027ffc3456b023bb5ee3e720d9be01edddefdaf0bfb5fdd3f7fe0592e2fc87b95e302738fef25a5cb2108fb.00000001447126dee2cdeea80cf781add241d797b5ee3e7256dbf91ef89ab04e882ddcb88a297f6a5a35109672bcf4490b837beeb95ab50a.0.1.1.SIOSbi.A04572404A6ABF2446090B938515E87E.0-3082.1.1_-0.1.0_-3082.1.1_5.5.0.*0.0000000124cbedd2d59962d987e82991bcddc45ac911585af01284774e6bf87529d1dc324bfaa1f8.0.10*.25*.15*.214.23.10*.4*.0400*.0074J.e.0000000167f1dffd9b6a1fc2760326f8f582e309c911585ad172540687754b91cd01582fcd55693a.0" msgID="B5ED88B711E98D04CF450080EF1584A7"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ece="A130" enr="MSTR.Energía_restricciones_técnicas_PDBF_por_combustible" ptn="" qtn="" rows="19" cols="15" /&gt;&lt;esdo ews="" ece="" ptn="" /&gt;&lt;/excel&gt;&lt;pgs&gt;&lt;pg rows="16" cols="13" nrr="391" nrc="312"&gt;&lt;pg /&gt;&lt;bls&gt;&lt;bl sr="1" sc="1" rfetch="16" cfetch="13" posid="1" darows="0" dacols="1"&gt;&lt;excel&gt;&lt;epo ews="Dat_01" ece="A130" enr="MSTR.Energía_restricciones_técnicas_PDBF_por_combustible" ptn="" qtn="" rows="19" cols="15" /&gt;&lt;esdo ews="" ece="" ptn="" /&gt;&lt;/excel&gt;&lt;gridRng&gt;&lt;sect id="TITLE_AREA" rngprop="1:1:3:2" /&gt;&lt;sect id="ROWHEADERS_AREA" rngprop="4:1:16:2" /&gt;&lt;sect id="COLUMNHEADERS_AREA" rngprop="1:3:3:13" /&gt;&lt;sect id="DATA_AREA" rngprop="4:3:16:13" /&gt;&lt;/gridRng&gt;&lt;shapes /&gt;&lt;/bl&gt;&lt;/bls&gt;&lt;/pg&gt;&lt;/pgs&gt;&lt;/rptloc&gt;&lt;/mi&gt;</t>
  </si>
  <si>
    <t>&lt;mi app="e" ver="22"&gt;&lt;rptloc guid="74294227fd054a849af05a902397764e" rank="0" ds="1"&gt;&lt;ri hasPG="0" name="Precio medio final mensual. Último año móvil" id="147070CA4BE8E55120DC74AE4B57A4FC" path="Objetos públicos\Informes\Informes Específicos\Estadística\INFORMES MACROS\Office\Boletín\Precio medio final mensual. Último año móvil" cf="0" prompt="0" ve="0" vm="0" flashpth="d:\Usuarios\ARACABIV\AppData\Local\Temp\" fimagepth="d:\Usuarios\ARACABIV\AppData\Local\Temp\" swfn="DashboardViewer.swf" fvars="" dvis=""&gt;&lt;ci ps="BI" srv="apcpr65b" prj="SIOSbi" prjid="A04572404A6ABF2446090B938515E87E" li="FUEPERRO" am="s" /&gt;&lt;lu ut="06/12/2019 11:26:32" si="2.00000001c6eaa90d941cbcf0c89e5d36782c59b5af5a192841096799d82d977f9670826f7334974c1a17a71648bcb456fe443c4a614b26fb1c9357a8dca0d046173984a684720033fbd210aa024f8aa42e40e4349b7e670a01b96e3979a0f5cd19dab7fbdd70f4eac57a021574fcc2777747625732bfbeeda694724641cfc61987d6.3082.0.1.Europe/Madrid.upriv*_1*_pidn2*_3*_session*-lat*_1.0000000148f9b1bf3254472fb027ffc3456b023bb5ee3e720d9be01edddefdaf0bfb5fdd3f7fe0592e2fc87b95e302738fef25a5cb2108fb.00000001447126dee2cdeea80cf781add241d797b5ee3e7256dbf91ef89ab04e882ddcb88a297f6a5a35109672bcf4490b837beeb95ab50a.0.1.1.SIOSbi.A04572404A6ABF2446090B938515E87E.0-3082.1.1_-0.1.0_-3082.1.1_5.5.0.*0.0000000124cbedd2d59962d987e82991bcddc45ac911585af01284774e6bf87529d1dc324bfaa1f8.0.10*.25*.15*.214.23.10*.4*.0400*.0074J.e.0000000167f1dffd9b6a1fc2760326f8f582e309c911585ad172540687754b91cd01582fcd55693a.0" msgID="B646559011E98D04CF450080EF6524A7"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ece="A41" enr="MSTR.Precio_medio_final_Mensual_estatico_ultimo_año_movil" ptn="" qtn="" rows="22" cols="14" /&gt;&lt;esdo ews="" ece="" ptn="" /&gt;&lt;/excel&gt;&lt;pgs&gt;&lt;pg rows="18" cols="13" nrr="414" nrc="299"&gt;&lt;pg /&gt;&lt;bls&gt;&lt;bl sr="1" sc="1" rfetch="18" cfetch="13" posid="1" darows="0" dacols="1"&gt;&lt;excel&gt;&lt;epo ews="Dat_01" ece="A41" enr="MSTR.Precio_medio_final_Mensual_estatico_ultimo_año_movil" ptn="" qtn="" rows="22" cols="14" /&gt;&lt;esdo ews="" ece="" ptn="" /&gt;&lt;/excel&gt;&lt;gridRng&gt;&lt;sect id="TITLE_AREA" rngprop="1:1:4:1" /&gt;&lt;sect id="ROWHEADERS_AREA" rngprop="5:1:18:1" /&gt;&lt;sect id="COLUMNHEADERS_AREA" rngprop="1:2:4:13" /&gt;&lt;sect id="DATA_AREA" rngprop="5:2:18:13" /&gt;&lt;/gridRng&gt;&lt;shapes /&gt;&lt;/bl&gt;&lt;/bls&gt;&lt;/pg&gt;&lt;/pgs&gt;&lt;/rptloc&gt;&lt;/mi&gt;</t>
  </si>
  <si>
    <t>&lt;mi app="e" ver="22"&gt;&lt;rptloc guid="aff06b557104405ea1773b6ca79cc42e" rank="0" ds="1"&gt;&lt;ri hasPG="0" name="Precio por segmentos Terciaria" id="3AA225D0453CCCA57A43F888D3B31751" path="Objetos públicos\Informes\Informes Específicos\Estadística\INFORMES MACROS\Office\Boletín\Precio por segmentos Terciaria"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ut="06/12/2019 11:26:52" si="2.00000001c6eaa90d941cbcf0c89e5d36782c59b5af5a192841096799d82d977f9670826f7334974c1a17a71648bcb456fe443c4a614b26fb1c9357a8dca0d046173984a684720033fbd210aa024f8aa42e40e4349b7e670a01b96e3979a0f5cd19dab7fbdd70f4eac57a021574fcc2777747625732bfbeeda694724641cfc61987d6.3082.0.1.Europe/Madrid.upriv*_1*_pidn2*_3*_session*-lat*_1.0000000148f9b1bf3254472fb027ffc3456b023bb5ee3e720d9be01edddefdaf0bfb5fdd3f7fe0592e2fc87b95e302738fef25a5cb2108fb.00000001447126dee2cdeea80cf781add241d797b5ee3e7256dbf91ef89ab04e882ddcb88a297f6a5a35109672bcf4490b837beeb95ab50a.0.1.1.SIOSbi.A04572404A6ABF2446090B938515E87E.0-3082.1.1_-0.1.0_-3082.1.1_5.5.0.*0.0000000124cbedd2d59962d987e82991bcddc45ac911585af01284774e6bf87529d1dc324bfaa1f8.0.10*.25*.15*.214.23.10*.4*.0400*.0074J.e.0000000167f1dffd9b6a1fc2760326f8f582e309c911585ad172540687754b91cd01582fcd55693a.0" msgID="F59D1ED611E98D04CF450080EF35C4A7"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ece="A223" enr="MSTR.Precio_por_segmentos_Terciaria" ptn="" qtn="" rows="5" cols="14" /&gt;&lt;esdo ews="" ece="" ptn="" /&gt;&lt;/excel&gt;&lt;pgs&gt;&lt;pg rows="2" cols="13" nrr="44" nrc="286"&gt;&lt;pg /&gt;&lt;bls&gt;&lt;bl sr="1" sc="1" rfetch="2" cfetch="13" posid="1" darows="0" dacols="1"&gt;&lt;excel&gt;&lt;epo ews="Dat_01" ece="A223" enr="MSTR.Precio_por_segmentos_Terciaria"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</si>
  <si>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guid="a65f0ef059d6478ab9382011e3952596" rank="0" ds="1"&gt;&lt;ri hasPG="0" name="Secundaria. Banda media mensual y precio ponderado" id="28220CC742C68167A258D3BDA5F25F21" path="Objetos públicos\Informes\Informes Específicos\Estadística\INFORMES MACROS\Office\Boletín\Secundaria. Banda media mensual y precio ponderado"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ut="06/12/2019 11:27:09" si="2.00000001c6eaa90d941cbcf0c89e5d36782c59b5af5a192841096799d82d977f9670826f7334974c1a17a71648bcb456fe443c4a614b26fb1c9357a8dca0d046173984a684720033fbd210aa024f8aa42e40e4349b7e670a01b96e3979a0f5cd19dab7fbdd70f4eac57a021574fcc2777747625732bfbeeda694724641cfc61987d6.3082.0.1.Europe/Madrid.upriv*_1*_pidn2*_3*_session*-lat*_1.0000000148f9b1bf3254472fb027ffc3456b023bb5ee3e720d9be01edddefdaf0bfb5fdd3f7fe0592e2fc87b95e302738fef25a5cb2108fb.00000001447126dee2cdeea80cf781add241d797b5ee3e7256dbf91ef89ab04e882ddcb88a297f6a5a35109672bcf4490b837beeb95ab50a.0.1.1.SIOSbi.A04572404A6ABF2446090B938515E87E.0-3082.1.1_-0.1.0_-3082.1.1_5.5.0.*0.0000000124cbedd2d59962d987e82991bcddc45ac911585af01284774e6bf87529d1dc324bfaa1f8.0.10*.25*.15*.214.23.10*.4*.0400*.0074J.e.0000000167f1dffd9b6a1fc2760326f8f582e309c911585ad172540687754b91cd01582fcd55693a.0" msgID="B5EE91AD11E98D04CF450080EF35C3A5"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ece="A166" enr="MSTR.Secundaria._Banda_media_mensual_y_precio_ponderado" ptn="" qtn="" rows="5" cols="14" /&gt;&lt;esdo ews="" ece="" ptn="" /&gt;&lt;/excel&gt;&lt;pgs&gt;&lt;pg rows="3" cols="13" nrr="72" nrc="312"&gt;&lt;pg /&gt;&lt;bls&gt;&lt;bl sr="1" sc="1" rfetch="3" cfetch="13" posid="1" darows="0" dacols="1"&gt;&lt;excel&gt;&lt;epo ews="Dat_01" ece="A166" enr="MSTR.Secundaria._Banda_media_mensual_y_precio_ponderado" ptn="" qtn="" rows="5" cols="14" /&gt;&lt;esdo ews="" ece="" ptn="" /&gt;&lt;/excel&gt;&lt;gridRng&gt;&lt;sect id="TITLE_AREA" rngprop="1:1:2:1" /&gt;&lt;sect id="ROWHEADERS_AREA" rngprop="3:1:3:1" /&gt;&lt;sect id="COLUMNHEADERS_AREA" rngprop="1:2:2:13" /&gt;&lt;sect id="DATA_AREA" rngprop="3:2:3:13" /&gt;&lt;/gridRng&gt;&lt;shapes /&gt;&lt;/bl&gt;&lt;/bls&gt;&lt;/pg&gt;&lt;/pgs&gt;&lt;/rptloc&gt;&lt;/mi&gt;</t>
  </si>
  <si>
    <t>&lt;mi app="e" ver="22"&gt;&lt;rptloc guid="e1758d7f13994e84b937a301c31fecb5" rank="0" ds="1"&gt;&lt;ri hasPG="0" name="Precio por segmentos Secundaria" id="308CA8CD4C79162E7C280FA85DD5B809" path="Objetos públicos\Informes\Informes Específicos\Estadística\INFORMES MACROS\Office\Boletín\Precio por segmentos Secundaria"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ut="06/12/2019 11:32:25" si="2.00000001c6eaa90d941cbcf0c89e5d36782c59b5af5a192841096799d82d977f9670826f7334974c1a17a71648bcb456fe443c4a614b26fb1c9357a8dca0d046173984a684720033fbd210aa024f8aa42e40e4349b7e670a01b96e3979a0f5cd19dab7fbdd70f4eac57a021574fcc2777747625732bfbeeda694724641cfc61987d6.3082.0.1.Europe/Madrid.upriv*_1*_pidn2*_3*_session*-lat*_1.0000000148f9b1bf3254472fb027ffc3456b023bb5ee3e720d9be01edddefdaf0bfb5fdd3f7fe0592e2fc87b95e302738fef25a5cb2108fb.00000001447126dee2cdeea80cf781add241d797b5ee3e7256dbf91ef89ab04e882ddcb88a297f6a5a35109672bcf4490b837beeb95ab50a.0.1.1.SIOSbi.A04572404A6ABF2446090B938515E87E.0-3082.1.1_-0.1.0_-3082.1.1_5.5.0.*0.0000000124cbedd2d59962d987e82991bcddc45ac911585af01284774e6bf87529d1dc324bfaa1f8.0.10*.25*.15*.214.23.10*.4*.0400*.0074J.e.0000000167f1dffd9b6a1fc2760326f8f582e309c911585ad172540687754b91cd01582fcd55693a.0" msgID="0DC5458911E98D05CF450080EF7545A9"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enr="MSTR.Precio_por_segmentos_Secundaria" ptn="" qtn="" rows="5" cols="14" /&gt;&lt;esdo ews="" ece="" ptn="" /&gt;&lt;/excel&gt;&lt;pgs&gt;&lt;pg rows="2" cols="13" nrr="44" nrc="286"&gt;&lt;pg /&gt;&lt;bls&gt;&lt;bl sr="1" sc="1" rfetch="2" cfetch="13" posid="1" darows="0" dacols="1"&gt;&lt;excel&gt;&lt;epo ews="Dat_01" ece="A177" enr="MSTR.Precio_por_segmentos_Secundaria" ptn="" qtn="" rows="5" cols="14" /&gt;&lt;esdo ews="" ece="" ptn="" /&gt;&lt;/excel&gt;&lt;gridRng&gt;&lt;sect id="TITLE_AREA" rngprop="1:1:3:1" /&gt;&lt;sect id="ROWHEADERS_AREA" rngprop="4:1:2:1" /&gt;&lt;sect id="COLUMNHEADERS_AREA" rngprop="1:2:3:13" /&gt;&lt;sect id="DATA_AREA" rngprop="4:2:2:13" /&gt;&lt;/gridRng&gt;&lt;shapes /&gt;&lt;/bl&gt;&lt;/bls&gt;&lt;/pg&gt;&lt;/pgs&gt;&lt;/rptloc&gt;&lt;/mi&gt;</t>
  </si>
  <si>
    <t>&lt;mi app="e" ver="22"&gt;&lt;rptloc guid="cfc49b6a9c7d46869539b7d4768011a4" rank="0" ds="1"&gt;&lt;ri hasPG="0" name="Liquidación por Segmentos" id="DB3701854A401B688F15A988692F3D25" path="Objetos públicos\Informes\Informes Específicos\Estadística\INFORMES MACROS\Office\Boletín\Liquidación por Segmentos"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ut="06/12/2019 11:32:41" si="2.00000001c6eaa90d941cbcf0c89e5d36782c59b5af5a192841096799d82d977f9670826f7334974c1a17a71648bcb456fe443c4a614b26fb1c9357a8dca0d046173984a684720033fbd210aa024f8aa42e40e4349b7e670a01b96e3979a0f5cd19dab7fbdd70f4eac57a021574fcc2777747625732bfbeeda694724641cfc61987d6.3082.0.1.Europe/Madrid.upriv*_1*_pidn2*_3*_session*-lat*_1.0000000148f9b1bf3254472fb027ffc3456b023bb5ee3e720d9be01edddefdaf0bfb5fdd3f7fe0592e2fc87b95e302738fef25a5cb2108fb.00000001447126dee2cdeea80cf781add241d797b5ee3e7256dbf91ef89ab04e882ddcb88a297f6a5a35109672bcf4490b837beeb95ab50a.0.1.1.SIOSbi.A04572404A6ABF2446090B938515E87E.0-3082.1.1_-0.1.0_-3082.1.1_5.5.0.*0.0000000124cbedd2d59962d987e82991bcddc45ac911585af01284774e6bf87529d1dc324bfaa1f8.0.10*.25*.15*.214.23.10*.4*.0400*.0074J.e.0000000167f1dffd9b6a1fc2760326f8f582e309c911585ad172540687754b91cd01582fcd55693a.0" msgID="0396A3B811E98D05CF450080EF35C3A5"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ece="A97" enr="MSTR.Liquidación_por_Segmentos" ptn="" qtn="" rows="17" cols="3" /&gt;&lt;esdo ews="" ece="" ptn="" /&gt;&lt;/excel&gt;&lt;pgs&gt;&lt;pg rows="14" cols="2" nrr="353" nrc="46"&gt;&lt;pg /&gt;&lt;bls&gt;&lt;bl sr="1" sc="1" rfetch="14" cfetch="2" posid="1" darows="0" dacols="1"&gt;&lt;excel&gt;&lt;epo ews="Dat_01" ece="A97" enr="MSTR.Liquidación_por_Segmentos" ptn="" qtn="" rows="17" cols="3" /&gt;&lt;esdo ews="" ece="" ptn="" /&gt;&lt;/excel&gt;&lt;gridRng&gt;&lt;sect id="TITLE_AREA" rngprop="1:1:3:1" /&gt;&lt;sect id="ROWHEADERS_AREA" rngprop="4:1:14:1" /&gt;&lt;sect id="COLUMNHEADERS_AREA" rngprop="1:2:3:2" /&gt;&lt;sect id="DATA_AREA" rngprop="4:2:14:2" /&gt;&lt;/gridRng&gt;&lt;shapes /&gt;&lt;/bl&gt;&lt;/bls&gt;&lt;/pg&gt;&lt;/pgs&gt;&lt;/rptloc&gt;&lt;/mi&gt;</t>
  </si>
  <si>
    <t>&lt;mi app="e" ver="22"&gt;&lt;rptloc guid="f9dba19e258c47bfa4f0abba913b7048" rank="0" ds="1"&gt;&lt;ri hasPG="0" name="Mercados de Operacion. Energía Gestionada" id="450AF1DD4F643349C237188A620CC59A" path="Objetos públicos\Informes\Informes Específicos\Estadística\INFORMES MACROS\Office\Boletín\Mercados de Operacion. Energía Gestionada"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ut="06/12/2019 11:33:11" si="2.00000001c6eaa90d941cbcf0c89e5d36782c59b5af5a192841096799d82d977f9670826f7334974c1a17a71648bcb456fe443c4a614b26fb1c9357a8dca0d046173984a684720033fbd210aa024f8aa42e40e4349b7e670a01b96e3979a0f5cd19dab7fbdd70f4eac57a021574fcc2777747625732bfbeeda694724641cfc61987d6.3082.0.1.Europe/Madrid.upriv*_1*_pidn2*_3*_session*-lat*_1.0000000148f9b1bf3254472fb027ffc3456b023bb5ee3e720d9be01edddefdaf0bfb5fdd3f7fe0592e2fc87b95e302738fef25a5cb2108fb.00000001447126dee2cdeea80cf781add241d797b5ee3e7256dbf91ef89ab04e882ddcb88a297f6a5a35109672bcf4490b837beeb95ab50a.0.1.1.SIOSbi.A04572404A6ABF2446090B938515E87E.0-3082.1.1_-0.1.0_-3082.1.1_5.5.0.*0.0000000124cbedd2d59962d987e82991bcddc45ac911585af01284774e6bf87529d1dc324bfaa1f8.0.10*.25*.15*.214.23.10*.4*.0400*.0074J.e.0000000167f1dffd9b6a1fc2760326f8f582e309c911585ad172540687754b91cd01582fcd55693a.0" msgID="D181E11711E98D05CF450080EF5504A7"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ece="A118" enr="MSTR.Mercados_de_Operacion._Energía_Gestionada" ptn="" qtn="" rows="8" cols="3" /&gt;&lt;esdo ews="" ece="" ptn="" /&gt;&lt;/excel&gt;&lt;pgs&gt;&lt;pg rows="5" cols="2" nrr="110" nrc="44"&gt;&lt;pg /&gt;&lt;bls&gt;&lt;bl sr="1" sc="1" rfetch="5" cfetch="2" posid="1" darows="0" dacols="1"&gt;&lt;excel&gt;&lt;epo ews="Dat_01" ece="A118" enr="MSTR.Mercados_de_Operacion._Energía_Gestionada" ptn="" qtn="" rows="8" cols="3" /&gt;&lt;esdo ews="" ece="" ptn="" /&gt;&lt;/excel&gt;&lt;gridRng&gt;&lt;sect id="TITLE_AREA" rngprop="1:1:3:1" /&gt;&lt;sect id="ROWHEADERS_AREA" rngprop="4:1:5:1" /&gt;&lt;sect id="COLUMNHEADERS_AREA" rngprop="1:2:3:2" /&gt;&lt;sect id="DATA_AREA" rngprop="4:2:5:2" /&gt;&lt;/gridRng&gt;&lt;shapes /&gt;&lt;/bl&gt;&lt;/bls&gt;&lt;/pg&gt;&lt;/pgs&gt;&lt;/rptloc&gt;&lt;/mi&gt;</t>
  </si>
  <si>
    <t>&lt;mi app="e" ver="22"&gt;&lt;rptloc guid="81330f6bd54d43928185d23b657067bb" rank="0" ds="1"&gt;&lt;ri hasPG="0" name="Asignaciones Tiempo Real" id="B899BAE34AF0E79B8C5082A4571C5DFC" path="Objetos públicos\Informes\Informes Específicos\Estadística\INFORMES MACROS\Office\Boletín\Asignaciones Tiempo Real"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ut="06/12/2019 11:33:24" si="2.00000001c6eaa90d941cbcf0c89e5d36782c59b5af5a192841096799d82d977f9670826f7334974c1a17a71648bcb456fe443c4a614b26fb1c9357a8dca0d046173984a684720033fbd210aa024f8aa42e40e4349b7e670a01b96e3979a0f5cd19dab7fbdd70f4eac57a021574fcc2777747625732bfbeeda694724641cfc61987d6.3082.0.1.Europe/Madrid.upriv*_1*_pidn2*_3*_session*-lat*_1.0000000148f9b1bf3254472fb027ffc3456b023bb5ee3e720d9be01edddefdaf0bfb5fdd3f7fe0592e2fc87b95e302738fef25a5cb2108fb.00000001447126dee2cdeea80cf781add241d797b5ee3e7256dbf91ef89ab04e882ddcb88a297f6a5a35109672bcf4490b837beeb95ab50a.0.1.1.SIOSbi.A04572404A6ABF2446090B938515E87E.0-3082.1.1_-0.1.0_-3082.1.1_5.5.0.*0.0000000124cbedd2d59962d987e82991bcddc45ac911585af01284774e6bf87529d1dc324bfaa1f8.0.10*.25*.15*.214.23.10*.4*.0400*.0074J.e.0000000167f1dffd9b6a1fc2760326f8f582e309c911585ad172540687754b91cd01582fcd55693a.0" msgID="C76B479511E98D05CF450080EF35C4A7"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ece="A266" enr="MSTR.Asignaciones_Tiempo_Real" ptn="" qtn="" rows="28" cols="15" /&gt;&lt;esdo ews="" ece="" ptn="" /&gt;&lt;/excel&gt;&lt;pgs&gt;&lt;pg rows="25" cols="13" nrr="531" nrc="286"&gt;&lt;pg /&gt;&lt;bls&gt;&lt;bl sr="1" sc="1" rfetch="25" cfetch="13" posid="1" darows="0" dacols="1"&gt;&lt;excel&gt;&lt;epo ews="Dat_01" ece="A266" enr="MSTR.Asignaciones_Tiempo_Real" ptn="" qtn="" rows="28" cols="15" /&gt;&lt;esdo ews="" ece="" ptn="" /&gt;&lt;/excel&gt;&lt;gridRng&gt;&lt;sect id="TITLE_AREA" rngprop="1:1:3:2" /&gt;&lt;sect id="ROWHEADERS_AREA" rngprop="4:1:25:2" /&gt;&lt;sect id="COLUMNHEADERS_AREA" rngprop="1:3:3:13" /&gt;&lt;sect id="DATA_AREA" rngprop="4:3:25:13" /&gt;&lt;/gridRng&gt;&lt;shapes /&gt;&lt;/bl&gt;&lt;/bls&gt;&lt;/pg&gt;&lt;/pgs&gt;&lt;/rptloc&gt;&lt;/mi&gt;</t>
  </si>
  <si>
    <t>&lt;mi app="e" ver="22"&gt;&lt;rptloc guid="9b2e5227b30741379d882d827211412e" rank="0" ds="1"&gt;&lt;ri hasPG="0" name="Precio Mercado Diario" id="C1FA4C8E4C9BA7AA73F777A98EE0A436" path="Objetos públicos\Informes\Informes Específicos\Estadística\INFORMES MACROS\Office\Boletín\Precio Mercado Diario"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ut="06/12/2019 11:33:58" si="2.00000001c6eaa90d941cbcf0c89e5d36782c59b5af5a192841096799d82d977f9670826f7334974c1a17a71648bcb456fe443c4a614b26fb1c9357a8dca0d046173984a684720033fbd210aa024f8aa42e40e4349b7e670a01b96e3979a0f5cd19dab7fbdd70f4eac57a021574fcc2777747625732bfbeeda694724641cfc61987d6.3082.0.1.Europe/Madrid.upriv*_1*_pidn2*_3*_session*-lat*_1.0000000148f9b1bf3254472fb027ffc3456b023bb5ee3e720d9be01edddefdaf0bfb5fdd3f7fe0592e2fc87b95e302738fef25a5cb2108fb.00000001447126dee2cdeea80cf781add241d797b5ee3e7256dbf91ef89ab04e882ddcb88a297f6a5a35109672bcf4490b837beeb95ab50a.0.1.1.SIOSbi.A04572404A6ABF2446090B938515E87E.0-3082.1.1_-0.1.0_-3082.1.1_5.5.0.*0.0000000124cbedd2d59962d987e82991bcddc45ac911585af01284774e6bf87529d1dc324bfaa1f8.0.10*.25*.15*.214.23.10*.4*.0400*.0074J.e.0000000167f1dffd9b6a1fc2760326f8f582e309c911585ad172540687754b91cd01582fcd55693a.0" msgID="E2ECE95B11E98D05CF450080EF25A5A9"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enr="MSTR.Precio_Mercado_Diario" ptn="" qtn="" rows="35" cols="28" /&gt;&lt;esdo ews="" ece="" ptn="" /&gt;&lt;/excel&gt;&lt;pgs&gt;&lt;pg rows="31" cols="27" nrr="737" nrc="676"&gt;&lt;pg /&gt;&lt;bls&gt;&lt;bl sr="1" sc="1" rfetch="31" cfetch="27" posid="1" darows="0" dacols="1"&gt;&lt;excel&gt;&lt;epo ews="Dat_01" ece="A4" enr="MSTR.Precio_Mercado_Diario" ptn="" qtn="" rows="35" cols="28" /&gt;&lt;esdo ews="" ece="" ptn="" /&gt;&lt;/excel&gt;&lt;gridRng&gt;&lt;sect id="TITLE_AREA" rngprop="1:1:4:1" /&gt;&lt;sect id="ROWHEADERS_AREA" rngprop="5:1:31:1" /&gt;&lt;sect id="COLUMNHEADERS_AREA" rngprop="1:2:4:27" /&gt;&lt;sect id="DATA_AREA" rngprop="5:2:31:27" /&gt;&lt;/gridRng&gt;&lt;shapes /&gt;&lt;/bl&gt;&lt;/bls&gt;&lt;/pg&gt;&lt;/pgs&gt;&lt;/rptloc&gt;&lt;/mi&gt;</t>
  </si>
  <si>
    <t>&lt;mi app="e" ver="22"&gt;&lt;rptloc guid="8959a44701024c3b84ade6ddefc24ff1" rank="0" ds="1"&gt;&lt;ri hasPG="0" name="Asignaciones Desvíos" id="7CB4457A46480F3DF90C8DACCCE838FC" path="Objetos públicos\Informes\Informes Específicos\Estadística\INFORMES MACROS\Office\Boletín\Asignaciones Desvíos"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ut="06/12/2019 11:35:21" si="2.00000001c6eaa90d941cbcf0c89e5d36782c59b5af5a192841096799d82d977f9670826f7334974c1a17a71648bcb456fe443c4a614b26fb1c9357a8dca0d046173984a684720033fbd210aa024f8aa42e40e4349b7e670a01b96e3979a0f5cd19dab7fbdd70f4eac57a021574fcc2777747625732bfbeeda694724641cfc61987d6.3082.0.1.Europe/Madrid.upriv*_1*_pidn2*_3*_session*-lat*_1.0000000148f9b1bf3254472fb027ffc3456b023bb5ee3e720d9be01edddefdaf0bfb5fdd3f7fe0592e2fc87b95e302738fef25a5cb2108fb.00000001447126dee2cdeea80cf781add241d797b5ee3e7256dbf91ef89ab04e882ddcb88a297f6a5a35109672bcf4490b837beeb95ab50a.0.1.1.SIOSbi.A04572404A6ABF2446090B938515E87E.0-3082.1.1_-0.1.0_-3082.1.1_5.5.0.*0.0000000124cbedd2d59962d987e82991bcddc45ac911585af01284774e6bf87529d1dc324bfaa1f8.0.10*.25*.15*.214.23.10*.4*.0400*.0074J.e.0000000167f1dffd9b6a1fc2760326f8f582e309c911585ad172540687754b91cd01582fcd55693a.0" msgID="E563CDB311E98D04CF450080EF25A5A9"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ece="A233" enr="MSTR.Asignaciones_Desvíos" ptn="" qtn="" rows="23" cols="15" /&gt;&lt;esdo ews="" ece="" ptn="" /&gt;&lt;/excel&gt;&lt;pgs&gt;&lt;pg rows="20" cols="13" nrr="500" nrc="325"&gt;&lt;pg /&gt;&lt;bls&gt;&lt;bl sr="1" sc="1" rfetch="20" cfetch="13" posid="1" darows="0" dacols="1"&gt;&lt;excel&gt;&lt;epo ews="Dat_01" ece="A233" enr="MSTR.Asignaciones_Desvíos" ptn="" qtn="" rows="23" cols="15" /&gt;&lt;esdo ews="" ece="" ptn="" /&gt;&lt;/excel&gt;&lt;gridRng&gt;&lt;sect id="TITLE_AREA" rngprop="1:1:3:2" /&gt;&lt;sect id="ROWHEADERS_AREA" rngprop="4:1:20:2" /&gt;&lt;sect id="COLUMNHEADERS_AREA" rngprop="1:3:3:13" /&gt;&lt;sect id="DATA_AREA" rngprop="4:3:20:13" /&gt;&lt;/gridRng&gt;&lt;shapes /&gt;&lt;/bl&gt;&lt;/bls&gt;&lt;/pg&gt;&lt;/pgs&gt;&lt;/rptloc&gt;&lt;/mi&gt;</t>
  </si>
  <si>
    <t>&lt;mi app="e" ver="22"&gt;&lt;rptloc guid="6cabc49f5d5c4ad5a5ba49a26441cdc6" rank="0" ds="1"&gt;&lt;ri hasPG="0" name="Asignaciones Terciaria por combustible" id="6DC51F0B4484B81504F54C8BBF673691" path="Objetos públicos\Informes\Informes Específicos\Estadística\INFORMES MACROS\Office\Boletín\Asignaciones Terciaria por combustible"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li="FUEPERRO" am="s" /&gt;&lt;lu ut="06/12/2019 11:35:38" si="2.00000001c6eaa90d941cbcf0c89e5d36782c59b5af5a192841096799d82d977f9670826f7334974c1a17a71648bcb456fe443c4a614b26fb1c9357a8dca0d046173984a684720033fbd210aa024f8aa42e40e4349b7e670a01b96e3979a0f5cd19dab7fbdd70f4eac57a021574fcc2777747625732bfbeeda694724641cfc61987d6.3082.0.1.Europe/Madrid.upriv*_1*_pidn2*_3*_session*-lat*_1.0000000148f9b1bf3254472fb027ffc3456b023bb5ee3e720d9be01edddefdaf0bfb5fdd3f7fe0592e2fc87b95e302738fef25a5cb2108fb.00000001447126dee2cdeea80cf781add241d797b5ee3e7256dbf91ef89ab04e882ddcb88a297f6a5a35109672bcf4490b837beeb95ab50a.0.1.1.SIOSbi.A04572404A6ABF2446090B938515E87E.0-3082.1.1_-0.1.0_-3082.1.1_5.5.0.*0.0000000124cbedd2d59962d987e82991bcddc45ac911585af01284774e6bf87529d1dc324bfaa1f8.0.10*.25*.15*.214.23.10*.4*.0400*.0074J.e.0000000167f1dffd9b6a1fc2760326f8f582e309c911585ad172540687754b91cd01582fcd55693a.0" msgID="D230E9C811E98D04CF450080EFA5A5AA"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ece="A185" enr="MSTR.Asignaciones_Terciaria_por_combustible" ptn="" qtn="" rows="37" cols="15" /&gt;&lt;esdo ews="" ece="" ptn="" /&gt;&lt;/excel&gt;&lt;pgs&gt;&lt;pg rows="34" cols="13" nrr="782" nrc="299"&gt;&lt;pg /&gt;&lt;bls&gt;&lt;bl sr="1" sc="1" rfetch="34" cfetch="13" posid="1" darows="0" dacols="1"&gt;&lt;excel&gt;&lt;epo ews="Dat_01" ece="A185" enr="MSTR.Asignaciones_Terciaria_por_combustible" ptn="" qtn="" rows="37" cols="15" /&gt;&lt;esdo ews="" ece="" ptn="" /&gt;&lt;/excel&gt;&lt;gridRng&gt;&lt;sect id="TITLE_AREA" rngprop="1:1:3:2" /&gt;&lt;sect id="ROWHEADERS_AREA" rngprop="4:1:34:2" /&gt;&lt;sect id="COLUMNHEADERS_AREA" rngprop="1:3:3:13" /&gt;&lt;sect id="DATA_AREA" rngprop="4:3:34:13" /&gt;&lt;/gridRng&gt;&lt;shapes /&gt;&lt;/bl&gt;&lt;/bls&gt;&lt;/pg&gt;&lt;/pgs&gt;&lt;/rptloc&gt;&lt;/mi&gt;</t>
  </si>
  <si>
    <t>b98515275e2c407382a46c4d1388cab3</t>
  </si>
  <si>
    <t>&lt;mi app="e" ver="22"&gt;&lt;rptloc guid="bb997cd5054c4c058297588f18145517" rank="0" ds="1"&gt;&lt;ri hasPG="0" name="Precios Medios Ponderados Mensuales de medidas" id="37BCE17D46B51F54560883B68195C814" path="Objetos públicos\Informes\Informes Específicos\Estadística\INFORMES MACROS\Office\Boletín\Precios Medios Ponderados Mensuales de medidas" cf="0" prompt="1" ve="0" vm="0" flashpth="d:\Usuarios\FUEPERRO\AppData\Local\Temp\" fimagepth="d:\Usuarios\FUEPERRO\AppData\Local\Temp\" swfn="DashboardViewer.swf" fvars="" dvis=""&gt;&lt;ans /&gt;&lt;ci ps="BI" srv="apcpr65b" prj="SIOSbi" prjid="A04572404A6ABF2446090B938515E87E" li="FUEPERRO" am="s" /&gt;&lt;lu ut="06/12/2019 11:36:47" si="2.00000001c6eaa90d941cbcf0c89e5d36782c59b5af5a192841096799d82d977f9670826f7334974c1a17a71648bcb456fe443c4a614b26fb1c9357a8dca0d046173984a684720033fbd210aa024f8aa42e40e4349b7e670a01b96e3979a0f5cd19dab7fbdd70f4eac57a021574fcc2777747625732bfbeeda694724641cfc61987d6.3082.0.1.Europe/Madrid.upriv*_1*_pidn2*_3*_session*-lat*_1.0000000148f9b1bf3254472fb027ffc3456b023bb5ee3e720d9be01edddefdaf0bfb5fdd3f7fe0592e2fc87b95e302738fef25a5cb2108fb.00000001447126dee2cdeea80cf781add241d797b5ee3e7256dbf91ef89ab04e882ddcb88a297f6a5a35109672bcf4490b837beeb95ab50a.0.1.1.SIOSbi.A04572404A6ABF2446090B938515E87E.0-3082.1.1_-0.1.0_-3082.1.1_5.5.0.*0.0000000124cbedd2d59962d987e82991bcddc45ac911585af01284774e6bf87529d1dc324bfaa1f8.0.10*.25*.15*.214.23.10*.4*.0400*.0074J.e.0000000167f1dffd9b6a1fc2760326f8f582e309c911585ad172540687754b91cd01582fcd55693a.0" msgID="DAC926D711E98D04CF450080EF7545A9"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ece="A360" enr="MSTR.Precios_Medios_Ponderados_Mensuales_de_medidas" ptn="" qtn="" rows="21" cols="15" /&gt;&lt;esdo ews="" ece="" ptn="" /&gt;&lt;/excel&gt;&lt;pgs&gt;&lt;pg rows="18" cols="13" nrr="108" nrc="78"&gt;&lt;pg /&gt;&lt;bls&gt;&lt;bl sr="1" sc="1" rfetch="18" cfetch="13" posid="1" darows="0" dacols="1"&gt;&lt;excel&gt;&lt;epo ews="Dat_01" ece="A360" enr="MSTR.Precios_Medios_Ponderados_Mensuales_de_medidas" ptn="" qtn="" rows="21" cols="15" /&gt;&lt;esdo ews="" ece="" ptn="" /&gt;&lt;/excel&gt;&lt;gridRng&gt;&lt;sect id="TITLE_AREA" rngprop="1:1:3:2" /&gt;&lt;sect id="ROWHEADERS_AREA" rngprop="4:1:18:2" /&gt;&lt;sect id="COLUMNHEADERS_AREA" rngprop="1:3:3:13" /&gt;&lt;sect id="DATA_AREA" rngprop="4:3:18:13" /&gt;&lt;/gridRng&gt;&lt;shapes /&gt;&lt;/bl&gt;&lt;/bls&gt;&lt;/pg&gt;&lt;/pgs&gt;&lt;/rptloc&gt;&lt;/mi&gt;</t>
  </si>
  <si>
    <t>BG
RE
TCC</t>
  </si>
  <si>
    <t>HI
RE
TER</t>
  </si>
  <si>
    <t>TCC
TER</t>
  </si>
  <si>
    <t>BG
TCC</t>
  </si>
  <si>
    <t>ABR-19</t>
  </si>
  <si>
    <t>01/05/19</t>
  </si>
  <si>
    <t>02/05/19</t>
  </si>
  <si>
    <t>03/05/19</t>
  </si>
  <si>
    <t>04/05/19</t>
  </si>
  <si>
    <t>05/05/19</t>
  </si>
  <si>
    <t>06/05/19</t>
  </si>
  <si>
    <t>07/05/19</t>
  </si>
  <si>
    <t>08/05/19</t>
  </si>
  <si>
    <t>09/05/19</t>
  </si>
  <si>
    <t>10/05/19</t>
  </si>
  <si>
    <t>11/05/19</t>
  </si>
  <si>
    <t>12/05/19</t>
  </si>
  <si>
    <t>13/05/19</t>
  </si>
  <si>
    <t>14/05/19</t>
  </si>
  <si>
    <t>15/05/19</t>
  </si>
  <si>
    <t>16/05/19</t>
  </si>
  <si>
    <t>17/05/19</t>
  </si>
  <si>
    <t>18/05/19</t>
  </si>
  <si>
    <t>19/05/19</t>
  </si>
  <si>
    <t>20/05/19</t>
  </si>
  <si>
    <t>21/05/19</t>
  </si>
  <si>
    <t>22/05/19</t>
  </si>
  <si>
    <t>23/05/19</t>
  </si>
  <si>
    <t>24/05/19</t>
  </si>
  <si>
    <t>25/05/19</t>
  </si>
  <si>
    <t>26/05/19</t>
  </si>
  <si>
    <t>27/05/19</t>
  </si>
  <si>
    <t>28/05/19</t>
  </si>
  <si>
    <t>29/05/19</t>
  </si>
  <si>
    <t>30/05/19</t>
  </si>
  <si>
    <t>31/05/19</t>
  </si>
  <si>
    <t>MAY-19</t>
  </si>
  <si>
    <t>Precio ( €/MW)</t>
  </si>
  <si>
    <t>Potencia (MW) a subir</t>
  </si>
  <si>
    <t>Potencia (MW) a bajar</t>
  </si>
  <si>
    <t>(MW y €/MW)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</si>
</sst>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.0"/>
    <numFmt numFmtId="165" formatCode="0.000"/>
    <numFmt numFmtId="166" formatCode="0.0"/>
    <numFmt numFmtId="167" formatCode="_-* #,##0.00[$€]_-;\-* #,##0.00[$€]_-;_-* &quot;-&quot;??[$€]_-;_-@_-"/>
    <numFmt numFmtId="168" formatCode="0.0%"/>
    <numFmt numFmtId="169" formatCode="#,##0.00;\(#,##0.00\)"/>
    <numFmt numFmtId="170" formatCode="#,##0.000"/>
    <numFmt numFmtId="171" formatCode="#,##0;\(#,##0\)"/>
  </numFmts>
  <fonts count="70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9"/>
      <name val="Futura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10"/>
      <color indexed="56"/>
      <name val="Geneva"/>
      <family val="2"/>
    </font>
    <font>
      <sz val="10"/>
      <color indexed="8"/>
      <name val="Geneva"/>
      <family val="2"/>
    </font>
    <font>
      <sz val="10"/>
      <color indexed="32"/>
      <name val="Avant Garde"/>
    </font>
    <font>
      <sz val="10"/>
      <name val="Arial"/>
      <family val="2"/>
    </font>
    <font>
      <sz val="10"/>
      <name val="Geneva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sz val="10"/>
      <color theme="0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sz val="10"/>
      <color rgb="FF004563"/>
      <name val="Geneva"/>
    </font>
    <font>
      <b/>
      <sz val="10"/>
      <color rgb="FF004563"/>
      <name val="Geneva"/>
    </font>
    <font>
      <sz val="8"/>
      <name val="Symbol"/>
      <family val="1"/>
      <charset val="2"/>
    </font>
    <font>
      <b/>
      <sz val="8"/>
      <color rgb="FF005675"/>
      <name val="Verdana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8"/>
      <name val="Arial"/>
      <family val="2"/>
    </font>
    <font>
      <sz val="8"/>
      <name val="Helv"/>
    </font>
    <font>
      <sz val="8"/>
      <color indexed="10"/>
      <name val="Helv"/>
    </font>
    <font>
      <sz val="10"/>
      <name val="Arial"/>
      <family val="2"/>
    </font>
    <font>
      <sz val="10"/>
      <color theme="0"/>
      <name val="Geneva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Arial"/>
      <family val="2"/>
    </font>
    <font>
      <sz val="11"/>
      <color rgb="FF004563"/>
      <name val="Arial"/>
      <family val="2"/>
    </font>
    <font>
      <b/>
      <sz val="11"/>
      <color rgb="FF004563"/>
      <name val="Arial"/>
      <family val="2"/>
    </font>
    <font>
      <b/>
      <sz val="11"/>
      <color indexed="8"/>
      <name val="Arial"/>
      <family val="2"/>
    </font>
    <font>
      <b/>
      <sz val="8"/>
      <color rgb="FF000000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rgb="FFFF0000"/>
      <name val="Avant Garde"/>
    </font>
    <font>
      <sz val="10"/>
      <color rgb="FFFF0000"/>
      <name val="Geneva"/>
      <family val="2"/>
    </font>
    <font>
      <b/>
      <sz val="8"/>
      <color rgb="FFFF0000"/>
      <name val="Arial"/>
      <family val="2"/>
    </font>
    <font>
      <sz val="10"/>
      <color theme="3"/>
      <name val="Geneva"/>
      <family val="2"/>
    </font>
    <font>
      <b/>
      <sz val="8"/>
      <color rgb="FF004563"/>
      <name val="Calibri"/>
      <family val="2"/>
    </font>
    <font>
      <sz val="10"/>
      <color indexed="21"/>
      <name val="Symbol"/>
      <family val="1"/>
      <charset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theme="0"/>
      <name val="Arial"/>
      <family val="2"/>
    </font>
    <font>
      <sz val="10"/>
      <color rgb="FFFFFFFF"/>
      <name val="Segoe UI"/>
      <family val="2"/>
    </font>
    <font>
      <sz val="7"/>
      <name val="Arial"/>
      <family val="2"/>
    </font>
    <font>
      <b/>
      <i/>
      <sz val="14"/>
      <name val="Arial"/>
      <family val="2"/>
    </font>
    <font>
      <b/>
      <i/>
      <sz val="12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11"/>
      <name val="Geneva"/>
    </font>
    <font>
      <sz val="11"/>
      <color rgb="FF004563"/>
      <name val="Geneva"/>
    </font>
    <font>
      <sz val="10"/>
      <color theme="0"/>
      <name val="Segoe UI"/>
      <family val="2"/>
    </font>
    <font>
      <sz val="10"/>
      <color theme="0"/>
      <name val="Geneva"/>
    </font>
    <font>
      <sz val="10"/>
      <color rgb="FF004563"/>
      <name val="Geneva"/>
      <family val="2"/>
    </font>
    <font>
      <sz val="9"/>
      <color rgb="FF004563"/>
      <name val="Geneva"/>
    </font>
    <font>
      <sz val="10"/>
      <color rgb="FF004563"/>
      <name val="Arial"/>
      <family val="2"/>
    </font>
    <font>
      <sz val="11"/>
      <color rgb="FF004563"/>
      <name val="Calibri"/>
      <family val="2"/>
      <scheme val="minor"/>
    </font>
    <font>
      <sz val="8"/>
      <color theme="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4839D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000080"/>
        <bgColor rgb="FF000080"/>
      </patternFill>
    </fill>
    <fill>
      <patternFill patternType="solid">
        <fgColor rgb="FFFFCC00"/>
        <bgColor rgb="FF000080"/>
      </patternFill>
    </fill>
    <fill>
      <patternFill patternType="solid">
        <fgColor rgb="FFFF0000"/>
        <bgColor rgb="FF000080"/>
      </patternFill>
    </fill>
    <fill>
      <patternFill patternType="solid">
        <fgColor rgb="FF00CC00"/>
        <bgColor indexed="64"/>
      </patternFill>
    </fill>
    <fill>
      <patternFill patternType="solid">
        <fgColor rgb="FFCEFFFF"/>
        <bgColor rgb="FF000080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5F5F5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rgb="FFA6A6A6"/>
      </top>
      <bottom style="thin">
        <color indexed="63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rgb="FFC0C0C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/>
      <diagonal/>
    </border>
    <border>
      <left/>
      <right/>
      <top style="thin">
        <color rgb="FFC0C0C0"/>
      </top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rgb="FFC0C0C0"/>
      </left>
      <right/>
      <top style="thin">
        <color indexed="63"/>
      </top>
      <bottom style="thin">
        <color rgb="FFC0C0C0"/>
      </bottom>
      <diagonal/>
    </border>
    <border>
      <left/>
      <right/>
      <top style="thin">
        <color indexed="63"/>
      </top>
      <bottom style="thin">
        <color rgb="FFC0C0C0"/>
      </bottom>
      <diagonal/>
    </border>
  </borders>
  <cellStyleXfs count="61">
    <xf numFmtId="0" fontId="0" fillId="0" borderId="0"/>
    <xf numFmtId="167" fontId="6" fillId="0" borderId="0" applyFont="0" applyFill="0" applyBorder="0" applyAlignment="0" applyProtection="0"/>
    <xf numFmtId="0" fontId="7" fillId="0" borderId="0"/>
    <xf numFmtId="4" fontId="19" fillId="2" borderId="2">
      <alignment horizontal="right" vertical="center"/>
    </xf>
    <xf numFmtId="0" fontId="8" fillId="0" borderId="0"/>
    <xf numFmtId="0" fontId="8" fillId="0" borderId="0"/>
    <xf numFmtId="0" fontId="18" fillId="0" borderId="0"/>
    <xf numFmtId="0" fontId="18" fillId="0" borderId="0"/>
    <xf numFmtId="0" fontId="16" fillId="0" borderId="0"/>
    <xf numFmtId="9" fontId="17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  <xf numFmtId="0" fontId="8" fillId="0" borderId="0"/>
    <xf numFmtId="0" fontId="29" fillId="0" borderId="0"/>
    <xf numFmtId="0" fontId="30" fillId="0" borderId="0"/>
    <xf numFmtId="9" fontId="29" fillId="0" borderId="0" applyFont="0" applyFill="0" applyBorder="0" applyAlignment="0" applyProtection="0"/>
    <xf numFmtId="0" fontId="31" fillId="0" borderId="0"/>
    <xf numFmtId="0" fontId="34" fillId="0" borderId="0"/>
    <xf numFmtId="0" fontId="20" fillId="3" borderId="2">
      <alignment vertical="center" wrapText="1"/>
    </xf>
    <xf numFmtId="0" fontId="20" fillId="3" borderId="2">
      <alignment horizontal="center" wrapText="1"/>
    </xf>
    <xf numFmtId="0" fontId="5" fillId="0" borderId="0"/>
    <xf numFmtId="0" fontId="19" fillId="2" borderId="2">
      <alignment horizontal="left" vertical="center" wrapText="1"/>
    </xf>
    <xf numFmtId="3" fontId="19" fillId="2" borderId="2">
      <alignment horizontal="right" vertical="center"/>
    </xf>
    <xf numFmtId="9" fontId="5" fillId="0" borderId="0" applyFont="0" applyFill="0" applyBorder="0" applyAlignment="0" applyProtection="0"/>
    <xf numFmtId="164" fontId="19" fillId="2" borderId="2">
      <alignment horizontal="right" vertical="center"/>
    </xf>
    <xf numFmtId="164" fontId="41" fillId="7" borderId="2">
      <alignment horizontal="right" vertical="center"/>
    </xf>
    <xf numFmtId="0" fontId="4" fillId="0" borderId="0"/>
    <xf numFmtId="9" fontId="4" fillId="0" borderId="0" applyFont="0" applyFill="0" applyBorder="0" applyAlignment="0" applyProtection="0"/>
    <xf numFmtId="0" fontId="20" fillId="3" borderId="2">
      <alignment horizontal="center" wrapText="1"/>
    </xf>
    <xf numFmtId="0" fontId="19" fillId="2" borderId="2">
      <alignment horizontal="left" vertical="center" wrapText="1"/>
    </xf>
    <xf numFmtId="169" fontId="41" fillId="7" borderId="2">
      <alignment horizontal="left" vertical="center"/>
    </xf>
    <xf numFmtId="0" fontId="17" fillId="0" borderId="0"/>
    <xf numFmtId="0" fontId="8" fillId="0" borderId="0"/>
    <xf numFmtId="0" fontId="51" fillId="0" borderId="0" applyNumberFormat="0" applyFill="0" applyBorder="0" applyAlignment="0" applyProtection="0">
      <alignment vertical="top"/>
      <protection locked="0"/>
    </xf>
    <xf numFmtId="0" fontId="52" fillId="8" borderId="12">
      <alignment vertical="center" wrapText="1"/>
    </xf>
    <xf numFmtId="0" fontId="52" fillId="8" borderId="2">
      <alignment vertical="center" wrapText="1"/>
    </xf>
    <xf numFmtId="0" fontId="52" fillId="8" borderId="2">
      <alignment horizontal="center" wrapText="1"/>
    </xf>
    <xf numFmtId="0" fontId="53" fillId="9" borderId="12"/>
    <xf numFmtId="0" fontId="20" fillId="3" borderId="2">
      <alignment vertical="center" wrapText="1"/>
    </xf>
    <xf numFmtId="0" fontId="20" fillId="3" borderId="2">
      <alignment horizontal="center" wrapText="1"/>
    </xf>
    <xf numFmtId="0" fontId="20" fillId="3" borderId="2">
      <alignment horizontal="center"/>
    </xf>
    <xf numFmtId="0" fontId="19" fillId="2" borderId="2">
      <alignment horizontal="left" vertical="center" wrapText="1"/>
    </xf>
    <xf numFmtId="4" fontId="20" fillId="10" borderId="2">
      <alignment horizontal="right" vertical="center"/>
    </xf>
    <xf numFmtId="4" fontId="19" fillId="2" borderId="2">
      <alignment horizontal="right" vertical="center"/>
    </xf>
    <xf numFmtId="4" fontId="19" fillId="11" borderId="2">
      <alignment horizontal="right" vertical="center"/>
    </xf>
    <xf numFmtId="4" fontId="41" fillId="7" borderId="2">
      <alignment horizontal="right" vertical="center"/>
    </xf>
    <xf numFmtId="4" fontId="41" fillId="12" borderId="2">
      <alignment horizontal="right" vertical="center"/>
    </xf>
    <xf numFmtId="0" fontId="20" fillId="3" borderId="12">
      <alignment vertical="center" wrapText="1"/>
    </xf>
    <xf numFmtId="4" fontId="19" fillId="7" borderId="2">
      <alignment horizontal="right" vertical="center"/>
    </xf>
    <xf numFmtId="170" fontId="19" fillId="7" borderId="2">
      <alignment horizontal="right" vertical="center"/>
    </xf>
    <xf numFmtId="164" fontId="19" fillId="7" borderId="2">
      <alignment horizontal="right" vertical="center"/>
    </xf>
    <xf numFmtId="3" fontId="19" fillId="2" borderId="2">
      <alignment horizontal="right" vertical="center"/>
    </xf>
    <xf numFmtId="164" fontId="19" fillId="2" borderId="2">
      <alignment horizontal="right" vertical="center"/>
    </xf>
    <xf numFmtId="164" fontId="41" fillId="7" borderId="2">
      <alignment horizontal="right" vertical="center"/>
    </xf>
    <xf numFmtId="0" fontId="41" fillId="7" borderId="2">
      <alignment horizontal="left" vertical="center"/>
    </xf>
    <xf numFmtId="171" fontId="19" fillId="2" borderId="2">
      <alignment horizontal="right" vertical="center"/>
    </xf>
    <xf numFmtId="171" fontId="41" fillId="7" borderId="2">
      <alignment horizontal="right" vertical="center"/>
    </xf>
    <xf numFmtId="169" fontId="19" fillId="2" borderId="2">
      <alignment horizontal="left" vertical="center" wrapText="1"/>
    </xf>
    <xf numFmtId="4" fontId="19" fillId="14" borderId="2">
      <alignment horizontal="right" vertical="center"/>
    </xf>
    <xf numFmtId="0" fontId="2" fillId="0" borderId="0"/>
    <xf numFmtId="0" fontId="1" fillId="0" borderId="0"/>
  </cellStyleXfs>
  <cellXfs count="294">
    <xf numFmtId="0" fontId="0" fillId="0" borderId="0" xfId="0"/>
    <xf numFmtId="0" fontId="0" fillId="0" borderId="0" xfId="0" applyFill="1" applyProtection="1"/>
    <xf numFmtId="0" fontId="13" fillId="0" borderId="0" xfId="0" applyFont="1" applyFill="1" applyBorder="1" applyProtection="1"/>
    <xf numFmtId="0" fontId="14" fillId="0" borderId="0" xfId="0" applyFont="1" applyFill="1" applyBorder="1" applyProtection="1"/>
    <xf numFmtId="0" fontId="12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horizontal="left" vertical="center" indent="1"/>
    </xf>
    <xf numFmtId="0" fontId="13" fillId="0" borderId="0" xfId="0" applyFont="1" applyFill="1" applyBorder="1" applyAlignment="1" applyProtection="1">
      <alignment horizontal="left" indent="1"/>
    </xf>
    <xf numFmtId="0" fontId="12" fillId="0" borderId="0" xfId="0" applyFont="1" applyFill="1" applyBorder="1" applyAlignment="1" applyProtection="1">
      <alignment horizontal="left"/>
    </xf>
    <xf numFmtId="0" fontId="15" fillId="0" borderId="0" xfId="0" applyFont="1" applyFill="1" applyProtection="1"/>
    <xf numFmtId="0" fontId="0" fillId="0" borderId="0" xfId="0" applyFill="1" applyBorder="1" applyProtection="1"/>
    <xf numFmtId="164" fontId="12" fillId="0" borderId="0" xfId="0" applyNumberFormat="1" applyFont="1" applyFill="1" applyBorder="1" applyAlignment="1" applyProtection="1">
      <alignment wrapText="1"/>
    </xf>
    <xf numFmtId="0" fontId="13" fillId="5" borderId="0" xfId="0" applyFont="1" applyFill="1" applyBorder="1" applyAlignment="1" applyProtection="1">
      <alignment horizontal="left" indent="1"/>
    </xf>
    <xf numFmtId="0" fontId="11" fillId="0" borderId="0" xfId="8" applyFont="1" applyFill="1" applyAlignment="1" applyProtection="1"/>
    <xf numFmtId="0" fontId="11" fillId="0" borderId="0" xfId="0" applyFont="1" applyFill="1" applyAlignment="1" applyProtection="1"/>
    <xf numFmtId="0" fontId="12" fillId="5" borderId="0" xfId="0" applyFont="1" applyFill="1" applyBorder="1" applyAlignment="1" applyProtection="1">
      <alignment horizontal="left"/>
    </xf>
    <xf numFmtId="0" fontId="0" fillId="5" borderId="0" xfId="0" applyFill="1" applyProtection="1"/>
    <xf numFmtId="0" fontId="24" fillId="5" borderId="6" xfId="0" applyFont="1" applyFill="1" applyBorder="1"/>
    <xf numFmtId="0" fontId="25" fillId="5" borderId="5" xfId="0" applyFont="1" applyFill="1" applyBorder="1"/>
    <xf numFmtId="49" fontId="23" fillId="5" borderId="0" xfId="0" applyNumberFormat="1" applyFont="1" applyFill="1"/>
    <xf numFmtId="0" fontId="11" fillId="0" borderId="0" xfId="8" applyFont="1" applyFill="1" applyAlignment="1" applyProtection="1">
      <alignment horizontal="right"/>
    </xf>
    <xf numFmtId="0" fontId="11" fillId="0" borderId="0" xfId="0" applyFont="1" applyFill="1" applyAlignment="1" applyProtection="1">
      <alignment horizontal="right"/>
    </xf>
    <xf numFmtId="0" fontId="11" fillId="0" borderId="0" xfId="8" applyFont="1" applyFill="1" applyAlignment="1" applyProtection="1">
      <alignment horizontal="left"/>
    </xf>
    <xf numFmtId="0" fontId="8" fillId="0" borderId="0" xfId="4"/>
    <xf numFmtId="0" fontId="9" fillId="0" borderId="0" xfId="4" applyFont="1" applyAlignment="1">
      <alignment horizontal="center" wrapText="1"/>
    </xf>
    <xf numFmtId="0" fontId="26" fillId="0" borderId="0" xfId="4" applyFont="1"/>
    <xf numFmtId="2" fontId="9" fillId="4" borderId="0" xfId="4" applyNumberFormat="1" applyFont="1" applyFill="1"/>
    <xf numFmtId="166" fontId="9" fillId="4" borderId="0" xfId="4" applyNumberFormat="1" applyFont="1" applyFill="1"/>
    <xf numFmtId="0" fontId="8" fillId="4" borderId="0" xfId="4" applyFill="1"/>
    <xf numFmtId="0" fontId="27" fillId="4" borderId="0" xfId="4" applyFont="1" applyFill="1" applyAlignment="1">
      <alignment horizontal="right" wrapText="1"/>
    </xf>
    <xf numFmtId="0" fontId="8" fillId="0" borderId="0" xfId="4" applyAlignment="1">
      <alignment vertical="center" wrapText="1"/>
    </xf>
    <xf numFmtId="0" fontId="8" fillId="0" borderId="0" xfId="11"/>
    <xf numFmtId="166" fontId="8" fillId="0" borderId="0" xfId="11" applyNumberFormat="1"/>
    <xf numFmtId="4" fontId="28" fillId="0" borderId="0" xfId="11" applyNumberFormat="1" applyFont="1"/>
    <xf numFmtId="0" fontId="8" fillId="0" borderId="0" xfId="11" applyFont="1"/>
    <xf numFmtId="0" fontId="8" fillId="0" borderId="0" xfId="12"/>
    <xf numFmtId="165" fontId="8" fillId="0" borderId="0" xfId="11" applyNumberFormat="1"/>
    <xf numFmtId="165" fontId="8" fillId="0" borderId="0" xfId="12" applyNumberFormat="1"/>
    <xf numFmtId="2" fontId="8" fillId="0" borderId="0" xfId="11" applyNumberFormat="1"/>
    <xf numFmtId="4" fontId="8" fillId="0" borderId="0" xfId="11" applyNumberFormat="1"/>
    <xf numFmtId="3" fontId="8" fillId="0" borderId="0" xfId="11" applyNumberFormat="1"/>
    <xf numFmtId="3" fontId="8" fillId="0" borderId="0" xfId="4" applyNumberFormat="1"/>
    <xf numFmtId="164" fontId="22" fillId="0" borderId="0" xfId="0" applyNumberFormat="1" applyFont="1" applyFill="1" applyBorder="1" applyAlignment="1" applyProtection="1">
      <alignment wrapText="1"/>
    </xf>
    <xf numFmtId="3" fontId="10" fillId="6" borderId="0" xfId="0" applyNumberFormat="1" applyFont="1" applyFill="1" applyBorder="1" applyAlignment="1"/>
    <xf numFmtId="0" fontId="32" fillId="0" borderId="0" xfId="16" applyFont="1" applyAlignment="1">
      <alignment horizontal="center"/>
    </xf>
    <xf numFmtId="0" fontId="32" fillId="0" borderId="0" xfId="16" applyFont="1"/>
    <xf numFmtId="1" fontId="32" fillId="0" borderId="0" xfId="16" applyNumberFormat="1" applyFont="1"/>
    <xf numFmtId="165" fontId="32" fillId="0" borderId="0" xfId="16" applyNumberFormat="1" applyFont="1"/>
    <xf numFmtId="165" fontId="33" fillId="0" borderId="0" xfId="16" applyNumberFormat="1" applyFont="1"/>
    <xf numFmtId="2" fontId="32" fillId="0" borderId="0" xfId="16" applyNumberFormat="1" applyFont="1"/>
    <xf numFmtId="0" fontId="34" fillId="0" borderId="0" xfId="17"/>
    <xf numFmtId="0" fontId="32" fillId="0" borderId="0" xfId="16" applyFont="1" applyFill="1"/>
    <xf numFmtId="0" fontId="32" fillId="0" borderId="0" xfId="16" applyFont="1" applyBorder="1"/>
    <xf numFmtId="0" fontId="12" fillId="0" borderId="0" xfId="0" applyFont="1" applyAlignment="1">
      <alignment vertical="top" wrapText="1"/>
    </xf>
    <xf numFmtId="0" fontId="22" fillId="0" borderId="0" xfId="0" applyFont="1"/>
    <xf numFmtId="166" fontId="23" fillId="5" borderId="0" xfId="0" applyNumberFormat="1" applyFont="1" applyFill="1" applyBorder="1" applyAlignment="1" applyProtection="1">
      <alignment horizontal="right" vertical="center"/>
    </xf>
    <xf numFmtId="166" fontId="23" fillId="5" borderId="0" xfId="0" applyNumberFormat="1" applyFont="1" applyFill="1" applyBorder="1" applyAlignment="1" applyProtection="1">
      <alignment horizontal="right"/>
    </xf>
    <xf numFmtId="49" fontId="23" fillId="5" borderId="5" xfId="0" applyNumberFormat="1" applyFont="1" applyFill="1" applyBorder="1"/>
    <xf numFmtId="166" fontId="23" fillId="5" borderId="5" xfId="0" applyNumberFormat="1" applyFont="1" applyFill="1" applyBorder="1" applyAlignment="1" applyProtection="1">
      <alignment horizontal="right" vertical="center"/>
    </xf>
    <xf numFmtId="166" fontId="23" fillId="5" borderId="5" xfId="0" applyNumberFormat="1" applyFont="1" applyFill="1" applyBorder="1" applyAlignment="1" applyProtection="1">
      <alignment horizontal="right"/>
    </xf>
    <xf numFmtId="166" fontId="23" fillId="5" borderId="0" xfId="0" applyNumberFormat="1" applyFont="1" applyFill="1"/>
    <xf numFmtId="166" fontId="23" fillId="5" borderId="5" xfId="0" applyNumberFormat="1" applyFont="1" applyFill="1" applyBorder="1"/>
    <xf numFmtId="164" fontId="22" fillId="0" borderId="0" xfId="0" applyNumberFormat="1" applyFont="1" applyFill="1" applyBorder="1" applyAlignment="1" applyProtection="1">
      <alignment vertical="top" wrapText="1"/>
    </xf>
    <xf numFmtId="166" fontId="0" fillId="0" borderId="0" xfId="0" applyNumberFormat="1"/>
    <xf numFmtId="0" fontId="35" fillId="0" borderId="0" xfId="0" applyFont="1" applyFill="1" applyBorder="1" applyProtection="1"/>
    <xf numFmtId="4" fontId="6" fillId="0" borderId="0" xfId="0" applyNumberFormat="1" applyFont="1" applyFill="1" applyBorder="1" applyProtection="1"/>
    <xf numFmtId="0" fontId="12" fillId="5" borderId="9" xfId="0" applyFont="1" applyFill="1" applyBorder="1" applyAlignment="1" applyProtection="1">
      <alignment horizontal="left" vertical="center" indent="1"/>
    </xf>
    <xf numFmtId="0" fontId="38" fillId="5" borderId="0" xfId="20" applyFont="1" applyFill="1" applyBorder="1"/>
    <xf numFmtId="0" fontId="39" fillId="5" borderId="9" xfId="20" applyFont="1" applyFill="1" applyBorder="1"/>
    <xf numFmtId="0" fontId="14" fillId="0" borderId="0" xfId="0" applyFont="1" applyFill="1" applyBorder="1" applyAlignment="1" applyProtection="1">
      <alignment wrapText="1"/>
    </xf>
    <xf numFmtId="0" fontId="13" fillId="0" borderId="0" xfId="0" applyFont="1" applyFill="1" applyBorder="1" applyAlignment="1" applyProtection="1">
      <alignment horizontal="left" wrapText="1"/>
    </xf>
    <xf numFmtId="0" fontId="36" fillId="0" borderId="0" xfId="20" applyFont="1" applyBorder="1" applyAlignment="1">
      <alignment wrapText="1"/>
    </xf>
    <xf numFmtId="0" fontId="13" fillId="0" borderId="0" xfId="0" applyFont="1" applyFill="1" applyBorder="1" applyAlignment="1" applyProtection="1">
      <alignment wrapText="1"/>
    </xf>
    <xf numFmtId="0" fontId="37" fillId="5" borderId="8" xfId="20" applyFont="1" applyFill="1" applyBorder="1" applyAlignment="1">
      <alignment wrapText="1"/>
    </xf>
    <xf numFmtId="17" fontId="39" fillId="5" borderId="8" xfId="20" quotePrefix="1" applyNumberFormat="1" applyFont="1" applyFill="1" applyBorder="1" applyAlignment="1">
      <alignment horizontal="right" wrapText="1"/>
    </xf>
    <xf numFmtId="0" fontId="40" fillId="5" borderId="9" xfId="0" applyFont="1" applyFill="1" applyBorder="1" applyAlignment="1" applyProtection="1">
      <alignment horizontal="left" vertical="center"/>
    </xf>
    <xf numFmtId="168" fontId="40" fillId="5" borderId="9" xfId="9" applyNumberFormat="1" applyFont="1" applyFill="1" applyBorder="1" applyAlignment="1" applyProtection="1">
      <alignment vertical="center"/>
    </xf>
    <xf numFmtId="4" fontId="0" fillId="0" borderId="0" xfId="0" applyNumberFormat="1"/>
    <xf numFmtId="0" fontId="21" fillId="0" borderId="0" xfId="11" applyFont="1" applyFill="1"/>
    <xf numFmtId="0" fontId="4" fillId="0" borderId="0" xfId="26"/>
    <xf numFmtId="4" fontId="4" fillId="0" borderId="0" xfId="26" applyNumberFormat="1"/>
    <xf numFmtId="168" fontId="8" fillId="0" borderId="0" xfId="9" applyNumberFormat="1" applyFont="1"/>
    <xf numFmtId="0" fontId="42" fillId="0" borderId="0" xfId="11" applyFont="1"/>
    <xf numFmtId="0" fontId="43" fillId="0" borderId="0" xfId="11" applyFont="1"/>
    <xf numFmtId="0" fontId="4" fillId="0" borderId="0" xfId="26" applyFill="1"/>
    <xf numFmtId="168" fontId="0" fillId="0" borderId="0" xfId="27" applyNumberFormat="1" applyFont="1" applyFill="1"/>
    <xf numFmtId="0" fontId="44" fillId="0" borderId="0" xfId="0" applyFont="1" applyFill="1" applyProtection="1"/>
    <xf numFmtId="0" fontId="11" fillId="0" borderId="0" xfId="8" applyFont="1" applyFill="1" applyAlignment="1" applyProtection="1">
      <alignment horizontal="right"/>
    </xf>
    <xf numFmtId="0" fontId="11" fillId="0" borderId="0" xfId="0" applyFont="1" applyFill="1" applyAlignment="1" applyProtection="1">
      <alignment horizontal="right"/>
    </xf>
    <xf numFmtId="0" fontId="3" fillId="0" borderId="0" xfId="26" applyFont="1"/>
    <xf numFmtId="0" fontId="36" fillId="0" borderId="0" xfId="20" applyFont="1" applyBorder="1" applyAlignment="1">
      <alignment horizontal="center" wrapText="1"/>
    </xf>
    <xf numFmtId="0" fontId="13" fillId="0" borderId="0" xfId="0" quotePrefix="1" applyFont="1" applyFill="1" applyBorder="1" applyProtection="1"/>
    <xf numFmtId="0" fontId="45" fillId="0" borderId="0" xfId="0" applyFont="1" applyFill="1" applyBorder="1" applyProtection="1"/>
    <xf numFmtId="0" fontId="46" fillId="0" borderId="0" xfId="0" applyFont="1" applyFill="1" applyBorder="1" applyAlignment="1" applyProtection="1">
      <alignment horizontal="left" vertical="center" indent="1"/>
    </xf>
    <xf numFmtId="0" fontId="45" fillId="0" borderId="0" xfId="0" applyFont="1" applyFill="1" applyBorder="1" applyAlignment="1" applyProtection="1">
      <alignment horizontal="left" indent="1"/>
    </xf>
    <xf numFmtId="0" fontId="45" fillId="5" borderId="0" xfId="0" applyFont="1" applyFill="1" applyBorder="1" applyAlignment="1" applyProtection="1">
      <alignment horizontal="left" indent="1"/>
    </xf>
    <xf numFmtId="17" fontId="11" fillId="0" borderId="0" xfId="0" applyNumberFormat="1" applyFont="1" applyFill="1" applyAlignment="1" applyProtection="1">
      <alignment horizontal="right"/>
    </xf>
    <xf numFmtId="165" fontId="47" fillId="0" borderId="0" xfId="0" applyNumberFormat="1" applyFont="1" applyFill="1" applyBorder="1" applyProtection="1"/>
    <xf numFmtId="0" fontId="47" fillId="0" borderId="0" xfId="0" applyFont="1"/>
    <xf numFmtId="164" fontId="47" fillId="0" borderId="0" xfId="0" applyNumberFormat="1" applyFont="1"/>
    <xf numFmtId="170" fontId="47" fillId="0" borderId="0" xfId="0" applyNumberFormat="1" applyFont="1" applyFill="1" applyBorder="1" applyProtection="1"/>
    <xf numFmtId="166" fontId="23" fillId="5" borderId="5" xfId="0" applyNumberFormat="1" applyFont="1" applyFill="1" applyBorder="1" applyAlignment="1" applyProtection="1">
      <alignment horizontal="left" vertical="center"/>
    </xf>
    <xf numFmtId="3" fontId="38" fillId="5" borderId="0" xfId="20" applyNumberFormat="1" applyFont="1" applyFill="1" applyBorder="1"/>
    <xf numFmtId="3" fontId="39" fillId="5" borderId="9" xfId="20" applyNumberFormat="1" applyFont="1" applyFill="1" applyBorder="1"/>
    <xf numFmtId="164" fontId="22" fillId="0" borderId="0" xfId="0" applyNumberFormat="1" applyFont="1" applyFill="1" applyBorder="1" applyAlignment="1" applyProtection="1">
      <alignment horizontal="left"/>
    </xf>
    <xf numFmtId="0" fontId="24" fillId="0" borderId="0" xfId="0" applyFont="1"/>
    <xf numFmtId="3" fontId="22" fillId="5" borderId="1" xfId="0" applyNumberFormat="1" applyFont="1" applyFill="1" applyBorder="1" applyAlignment="1">
      <alignment horizontal="left" vertical="center"/>
    </xf>
    <xf numFmtId="164" fontId="23" fillId="5" borderId="0" xfId="0" applyNumberFormat="1" applyFont="1" applyFill="1" applyBorder="1" applyAlignment="1" applyProtection="1">
      <alignment horizontal="left" vertical="center"/>
    </xf>
    <xf numFmtId="164" fontId="23" fillId="5" borderId="3" xfId="0" applyNumberFormat="1" applyFont="1" applyFill="1" applyBorder="1" applyAlignment="1" applyProtection="1">
      <alignment horizontal="left" vertical="center"/>
    </xf>
    <xf numFmtId="3" fontId="23" fillId="0" borderId="0" xfId="0" applyNumberFormat="1" applyFont="1" applyFill="1" applyBorder="1" applyAlignment="1" applyProtection="1">
      <alignment horizontal="centerContinuous"/>
    </xf>
    <xf numFmtId="3" fontId="23" fillId="0" borderId="0" xfId="0" applyNumberFormat="1" applyFont="1" applyFill="1" applyBorder="1"/>
    <xf numFmtId="0" fontId="22" fillId="5" borderId="4" xfId="0" applyNumberFormat="1" applyFont="1" applyFill="1" applyBorder="1" applyAlignment="1">
      <alignment horizontal="right" vertical="center"/>
    </xf>
    <xf numFmtId="4" fontId="23" fillId="5" borderId="0" xfId="0" applyNumberFormat="1" applyFont="1" applyFill="1" applyBorder="1" applyAlignment="1">
      <alignment horizontal="right" vertical="center"/>
    </xf>
    <xf numFmtId="2" fontId="23" fillId="5" borderId="3" xfId="0" applyNumberFormat="1" applyFont="1" applyFill="1" applyBorder="1" applyAlignment="1">
      <alignment horizontal="right" vertical="center"/>
    </xf>
    <xf numFmtId="0" fontId="11" fillId="0" borderId="0" xfId="0" applyFont="1" applyFill="1" applyAlignment="1" applyProtection="1">
      <alignment horizontal="right"/>
    </xf>
    <xf numFmtId="0" fontId="6" fillId="0" borderId="0" xfId="0" applyFont="1" applyFill="1" applyProtection="1"/>
    <xf numFmtId="0" fontId="11" fillId="0" borderId="0" xfId="32" applyFont="1" applyFill="1" applyAlignment="1" applyProtection="1">
      <alignment horizontal="right"/>
    </xf>
    <xf numFmtId="0" fontId="11" fillId="0" borderId="0" xfId="0" applyFont="1" applyFill="1" applyBorder="1" applyAlignment="1" applyProtection="1"/>
    <xf numFmtId="0" fontId="12" fillId="0" borderId="0" xfId="0" applyFont="1" applyFill="1" applyBorder="1" applyAlignment="1" applyProtection="1">
      <alignment horizontal="right" vertical="center"/>
    </xf>
    <xf numFmtId="0" fontId="49" fillId="0" borderId="0" xfId="0" applyFont="1" applyFill="1" applyBorder="1" applyAlignment="1" applyProtection="1">
      <alignment horizontal="right"/>
    </xf>
    <xf numFmtId="0" fontId="50" fillId="5" borderId="0" xfId="0" applyFont="1" applyFill="1" applyBorder="1" applyAlignment="1" applyProtection="1">
      <alignment horizontal="right" vertical="center"/>
    </xf>
    <xf numFmtId="0" fontId="22" fillId="5" borderId="0" xfId="33" applyFont="1" applyFill="1" applyBorder="1" applyAlignment="1" applyProtection="1">
      <alignment horizontal="left"/>
    </xf>
    <xf numFmtId="164" fontId="12" fillId="0" borderId="0" xfId="0" applyNumberFormat="1" applyFont="1" applyFill="1" applyBorder="1" applyAlignment="1" applyProtection="1">
      <alignment horizontal="left"/>
    </xf>
    <xf numFmtId="0" fontId="6" fillId="0" borderId="0" xfId="0" applyFont="1" applyFill="1" applyBorder="1" applyProtection="1"/>
    <xf numFmtId="0" fontId="50" fillId="5" borderId="0" xfId="0" applyFont="1" applyFill="1" applyBorder="1" applyAlignment="1" applyProtection="1">
      <alignment horizontal="right" vertical="top"/>
    </xf>
    <xf numFmtId="0" fontId="12" fillId="5" borderId="0" xfId="33" applyFont="1" applyFill="1" applyBorder="1" applyAlignment="1" applyProtection="1">
      <alignment horizontal="left"/>
    </xf>
    <xf numFmtId="0" fontId="23" fillId="0" borderId="0" xfId="0" applyFont="1" applyFill="1" applyProtection="1"/>
    <xf numFmtId="0" fontId="12" fillId="0" borderId="0" xfId="0" applyFont="1"/>
    <xf numFmtId="3" fontId="12" fillId="0" borderId="0" xfId="0" applyNumberFormat="1" applyFont="1" applyFill="1" applyBorder="1" applyAlignment="1">
      <alignment horizontal="left"/>
    </xf>
    <xf numFmtId="2" fontId="23" fillId="5" borderId="5" xfId="0" applyNumberFormat="1" applyFont="1" applyFill="1" applyBorder="1" applyAlignment="1" applyProtection="1">
      <alignment horizontal="right" vertical="center"/>
    </xf>
    <xf numFmtId="2" fontId="23" fillId="5" borderId="0" xfId="0" applyNumberFormat="1" applyFont="1" applyFill="1" applyBorder="1" applyAlignment="1" applyProtection="1">
      <alignment horizontal="right" vertical="center"/>
    </xf>
    <xf numFmtId="0" fontId="22" fillId="4" borderId="0" xfId="31" applyFont="1" applyFill="1" applyBorder="1" applyProtection="1"/>
    <xf numFmtId="3" fontId="22" fillId="5" borderId="6" xfId="0" applyNumberFormat="1" applyFont="1" applyFill="1" applyBorder="1" applyAlignment="1">
      <alignment horizontal="right" wrapText="1"/>
    </xf>
    <xf numFmtId="0" fontId="20" fillId="3" borderId="2" xfId="38" applyAlignment="1">
      <alignment vertical="center"/>
    </xf>
    <xf numFmtId="0" fontId="20" fillId="3" borderId="12" xfId="47" applyAlignment="1">
      <alignment vertical="center"/>
    </xf>
    <xf numFmtId="0" fontId="20" fillId="3" borderId="2" xfId="40" quotePrefix="1" applyAlignment="1">
      <alignment horizontal="center"/>
    </xf>
    <xf numFmtId="0" fontId="20" fillId="3" borderId="2" xfId="40" applyAlignment="1">
      <alignment horizontal="center"/>
    </xf>
    <xf numFmtId="0" fontId="19" fillId="2" borderId="2" xfId="41" quotePrefix="1" applyAlignment="1">
      <alignment horizontal="left" vertical="center"/>
    </xf>
    <xf numFmtId="4" fontId="41" fillId="7" borderId="2" xfId="45" applyAlignment="1">
      <alignment horizontal="right" vertical="center"/>
    </xf>
    <xf numFmtId="4" fontId="19" fillId="11" borderId="2" xfId="44" applyAlignment="1">
      <alignment horizontal="right" vertical="center"/>
    </xf>
    <xf numFmtId="4" fontId="19" fillId="2" borderId="2" xfId="43" applyAlignment="1">
      <alignment horizontal="right" vertical="center"/>
    </xf>
    <xf numFmtId="4" fontId="20" fillId="10" borderId="2" xfId="42" applyAlignment="1">
      <alignment horizontal="right" vertical="center"/>
    </xf>
    <xf numFmtId="4" fontId="41" fillId="12" borderId="2" xfId="46" applyAlignment="1">
      <alignment horizontal="right" vertical="center"/>
    </xf>
    <xf numFmtId="170" fontId="19" fillId="7" borderId="2" xfId="49" applyAlignment="1">
      <alignment horizontal="right" vertical="center"/>
    </xf>
    <xf numFmtId="164" fontId="19" fillId="7" borderId="2" xfId="50" applyAlignment="1">
      <alignment horizontal="right" vertical="center"/>
    </xf>
    <xf numFmtId="4" fontId="19" fillId="7" borderId="2" xfId="48" applyAlignment="1">
      <alignment horizontal="right" vertical="center"/>
    </xf>
    <xf numFmtId="0" fontId="23" fillId="5" borderId="0" xfId="0" applyNumberFormat="1" applyFont="1" applyFill="1"/>
    <xf numFmtId="0" fontId="23" fillId="5" borderId="5" xfId="0" applyNumberFormat="1" applyFont="1" applyFill="1" applyBorder="1"/>
    <xf numFmtId="4" fontId="23" fillId="5" borderId="0" xfId="0" applyNumberFormat="1" applyFont="1" applyFill="1" applyBorder="1" applyAlignment="1" applyProtection="1">
      <alignment horizontal="right" vertical="center"/>
    </xf>
    <xf numFmtId="4" fontId="23" fillId="5" borderId="5" xfId="0" applyNumberFormat="1" applyFont="1" applyFill="1" applyBorder="1" applyAlignment="1" applyProtection="1">
      <alignment horizontal="right" vertical="center"/>
    </xf>
    <xf numFmtId="0" fontId="23" fillId="5" borderId="0" xfId="0" applyNumberFormat="1" applyFont="1" applyFill="1" applyAlignment="1">
      <alignment horizontal="center"/>
    </xf>
    <xf numFmtId="0" fontId="23" fillId="5" borderId="5" xfId="0" applyNumberFormat="1" applyFont="1" applyFill="1" applyBorder="1" applyAlignment="1">
      <alignment horizontal="center"/>
    </xf>
    <xf numFmtId="2" fontId="54" fillId="13" borderId="5" xfId="0" applyNumberFormat="1" applyFont="1" applyFill="1" applyBorder="1" applyAlignment="1" applyProtection="1">
      <alignment horizontal="right" vertical="center"/>
    </xf>
    <xf numFmtId="4" fontId="19" fillId="2" borderId="2" xfId="43" quotePrefix="1" applyAlignment="1">
      <alignment horizontal="right" vertical="center"/>
    </xf>
    <xf numFmtId="3" fontId="19" fillId="2" borderId="2" xfId="51" applyAlignment="1">
      <alignment horizontal="right" vertical="center"/>
    </xf>
    <xf numFmtId="164" fontId="19" fillId="2" borderId="2" xfId="52" applyAlignment="1">
      <alignment horizontal="right" vertical="center"/>
    </xf>
    <xf numFmtId="0" fontId="41" fillId="7" borderId="2" xfId="54" quotePrefix="1" applyAlignment="1">
      <alignment horizontal="left" vertical="center"/>
    </xf>
    <xf numFmtId="164" fontId="41" fillId="7" borderId="2" xfId="53" applyAlignment="1">
      <alignment horizontal="right" vertical="center"/>
    </xf>
    <xf numFmtId="0" fontId="22" fillId="5" borderId="4" xfId="0" applyNumberFormat="1" applyFont="1" applyFill="1" applyBorder="1" applyAlignment="1">
      <alignment horizontal="center" vertical="center"/>
    </xf>
    <xf numFmtId="171" fontId="19" fillId="2" borderId="2" xfId="55" applyAlignment="1">
      <alignment horizontal="right" vertical="center"/>
    </xf>
    <xf numFmtId="171" fontId="41" fillId="7" borderId="2" xfId="56" applyAlignment="1">
      <alignment horizontal="right" vertical="center"/>
    </xf>
    <xf numFmtId="0" fontId="41" fillId="7" borderId="2" xfId="54" applyAlignment="1">
      <alignment horizontal="left" vertical="center"/>
    </xf>
    <xf numFmtId="11" fontId="0" fillId="0" borderId="0" xfId="0" applyNumberFormat="1"/>
    <xf numFmtId="0" fontId="55" fillId="3" borderId="2" xfId="38" applyFont="1" applyAlignment="1">
      <alignment vertical="center"/>
    </xf>
    <xf numFmtId="0" fontId="22" fillId="5" borderId="16" xfId="0" applyNumberFormat="1" applyFont="1" applyFill="1" applyBorder="1" applyAlignment="1">
      <alignment horizontal="center" vertical="center"/>
    </xf>
    <xf numFmtId="0" fontId="8" fillId="0" borderId="0" xfId="4" applyAlignment="1">
      <alignment horizontal="center" vertical="center"/>
    </xf>
    <xf numFmtId="0" fontId="8" fillId="0" borderId="0" xfId="4" applyAlignment="1">
      <alignment horizontal="center"/>
    </xf>
    <xf numFmtId="0" fontId="57" fillId="0" borderId="0" xfId="4" applyFont="1" applyAlignment="1">
      <alignment horizontal="center" vertical="center"/>
    </xf>
    <xf numFmtId="0" fontId="56" fillId="0" borderId="0" xfId="4" applyFont="1" applyAlignment="1">
      <alignment horizontal="center" vertical="center"/>
    </xf>
    <xf numFmtId="0" fontId="58" fillId="0" borderId="0" xfId="4" applyFont="1" applyAlignment="1">
      <alignment horizontal="center" vertical="center"/>
    </xf>
    <xf numFmtId="0" fontId="59" fillId="0" borderId="0" xfId="4" applyFont="1" applyAlignment="1">
      <alignment horizontal="center" vertical="center"/>
    </xf>
    <xf numFmtId="0" fontId="8" fillId="0" borderId="17" xfId="4" applyBorder="1"/>
    <xf numFmtId="0" fontId="9" fillId="0" borderId="17" xfId="16" applyFont="1" applyFill="1" applyBorder="1"/>
    <xf numFmtId="2" fontId="9" fillId="0" borderId="17" xfId="16" applyNumberFormat="1" applyFont="1" applyFill="1" applyBorder="1"/>
    <xf numFmtId="0" fontId="8" fillId="0" borderId="0" xfId="4" applyFont="1"/>
    <xf numFmtId="2" fontId="9" fillId="16" borderId="17" xfId="16" applyNumberFormat="1" applyFont="1" applyFill="1" applyBorder="1" applyAlignment="1">
      <alignment horizontal="center"/>
    </xf>
    <xf numFmtId="2" fontId="9" fillId="0" borderId="17" xfId="16" applyNumberFormat="1" applyFont="1" applyFill="1" applyBorder="1" applyAlignment="1">
      <alignment horizontal="center"/>
    </xf>
    <xf numFmtId="1" fontId="60" fillId="0" borderId="17" xfId="16" applyNumberFormat="1" applyFont="1" applyFill="1" applyBorder="1"/>
    <xf numFmtId="2" fontId="9" fillId="0" borderId="0" xfId="16" applyNumberFormat="1" applyFont="1" applyFill="1" applyAlignment="1">
      <alignment horizontal="center"/>
    </xf>
    <xf numFmtId="1" fontId="60" fillId="0" borderId="0" xfId="16" applyNumberFormat="1" applyFont="1" applyFill="1"/>
    <xf numFmtId="49" fontId="23" fillId="5" borderId="0" xfId="0" applyNumberFormat="1" applyFont="1" applyFill="1" applyAlignment="1">
      <alignment horizontal="center"/>
    </xf>
    <xf numFmtId="166" fontId="23" fillId="5" borderId="5" xfId="0" applyNumberFormat="1" applyFont="1" applyFill="1" applyBorder="1" applyAlignment="1" applyProtection="1">
      <alignment horizontal="center" vertical="center"/>
    </xf>
    <xf numFmtId="0" fontId="61" fillId="0" borderId="0" xfId="0" applyFont="1"/>
    <xf numFmtId="0" fontId="39" fillId="4" borderId="0" xfId="31" applyFont="1" applyFill="1" applyBorder="1" applyProtection="1"/>
    <xf numFmtId="0" fontId="62" fillId="0" borderId="0" xfId="0" applyFont="1"/>
    <xf numFmtId="0" fontId="28" fillId="0" borderId="0" xfId="4" applyFont="1" applyAlignment="1">
      <alignment horizontal="center" vertical="center"/>
    </xf>
    <xf numFmtId="0" fontId="28" fillId="17" borderId="0" xfId="4" applyFont="1" applyFill="1" applyAlignment="1">
      <alignment horizontal="center" vertical="center"/>
    </xf>
    <xf numFmtId="0" fontId="63" fillId="18" borderId="0" xfId="0" applyFont="1" applyFill="1"/>
    <xf numFmtId="14" fontId="8" fillId="0" borderId="0" xfId="4" applyNumberFormat="1" applyAlignment="1">
      <alignment horizontal="center" vertical="center"/>
    </xf>
    <xf numFmtId="0" fontId="8" fillId="0" borderId="0" xfId="4" applyFont="1" applyAlignment="1">
      <alignment horizontal="center" vertical="center"/>
    </xf>
    <xf numFmtId="0" fontId="60" fillId="15" borderId="17" xfId="59" applyFont="1" applyFill="1" applyBorder="1" applyAlignment="1">
      <alignment horizontal="center" vertical="center" wrapText="1"/>
    </xf>
    <xf numFmtId="2" fontId="60" fillId="19" borderId="17" xfId="16" applyNumberFormat="1" applyFont="1" applyFill="1" applyBorder="1" applyAlignment="1">
      <alignment horizontal="center"/>
    </xf>
    <xf numFmtId="2" fontId="9" fillId="15" borderId="17" xfId="16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1" fillId="0" borderId="0" xfId="32" applyFont="1" applyFill="1" applyAlignment="1" applyProtection="1">
      <alignment horizontal="left"/>
    </xf>
    <xf numFmtId="164" fontId="38" fillId="5" borderId="0" xfId="20" applyNumberFormat="1" applyFont="1" applyFill="1" applyBorder="1"/>
    <xf numFmtId="166" fontId="64" fillId="0" borderId="0" xfId="0" applyNumberFormat="1" applyFont="1"/>
    <xf numFmtId="3" fontId="22" fillId="5" borderId="6" xfId="0" applyNumberFormat="1" applyFont="1" applyFill="1" applyBorder="1" applyAlignment="1">
      <alignment horizontal="right" wrapText="1"/>
    </xf>
    <xf numFmtId="0" fontId="22" fillId="4" borderId="21" xfId="31" applyFont="1" applyFill="1" applyBorder="1" applyProtection="1"/>
    <xf numFmtId="0" fontId="23" fillId="4" borderId="21" xfId="31" applyFont="1" applyFill="1" applyBorder="1" applyProtection="1"/>
    <xf numFmtId="0" fontId="23" fillId="5" borderId="21" xfId="31" applyFont="1" applyFill="1" applyBorder="1" applyProtection="1"/>
    <xf numFmtId="0" fontId="64" fillId="0" borderId="0" xfId="0" applyFont="1"/>
    <xf numFmtId="14" fontId="23" fillId="5" borderId="21" xfId="31" applyNumberFormat="1" applyFont="1" applyFill="1" applyBorder="1" applyAlignment="1" applyProtection="1">
      <alignment horizontal="left"/>
    </xf>
    <xf numFmtId="4" fontId="23" fillId="5" borderId="21" xfId="31" applyNumberFormat="1" applyFont="1" applyFill="1" applyBorder="1" applyProtection="1"/>
    <xf numFmtId="2" fontId="23" fillId="5" borderId="21" xfId="31" applyNumberFormat="1" applyFont="1" applyFill="1" applyBorder="1" applyProtection="1"/>
    <xf numFmtId="168" fontId="64" fillId="4" borderId="0" xfId="0" applyNumberFormat="1" applyFont="1" applyFill="1"/>
    <xf numFmtId="0" fontId="24" fillId="0" borderId="0" xfId="0" applyFont="1" applyBorder="1"/>
    <xf numFmtId="0" fontId="65" fillId="0" borderId="0" xfId="0" applyFont="1" applyFill="1" applyBorder="1" applyProtection="1"/>
    <xf numFmtId="164" fontId="23" fillId="5" borderId="0" xfId="0" applyNumberFormat="1" applyFont="1" applyFill="1" applyBorder="1" applyAlignment="1" applyProtection="1">
      <alignment horizontal="right" vertical="center"/>
    </xf>
    <xf numFmtId="2" fontId="65" fillId="0" borderId="0" xfId="0" applyNumberFormat="1" applyFont="1" applyFill="1" applyBorder="1" applyProtection="1"/>
    <xf numFmtId="2" fontId="22" fillId="5" borderId="5" xfId="0" applyNumberFormat="1" applyFont="1" applyFill="1" applyBorder="1" applyAlignment="1" applyProtection="1">
      <alignment horizontal="right" vertical="center"/>
    </xf>
    <xf numFmtId="166" fontId="65" fillId="17" borderId="0" xfId="0" applyNumberFormat="1" applyFont="1" applyFill="1" applyBorder="1" applyProtection="1"/>
    <xf numFmtId="0" fontId="66" fillId="0" borderId="0" xfId="0" applyFont="1"/>
    <xf numFmtId="170" fontId="66" fillId="0" borderId="0" xfId="0" applyNumberFormat="1" applyFont="1" applyAlignment="1"/>
    <xf numFmtId="164" fontId="66" fillId="0" borderId="0" xfId="0" applyNumberFormat="1" applyFont="1" applyAlignment="1"/>
    <xf numFmtId="4" fontId="66" fillId="0" borderId="0" xfId="0" applyNumberFormat="1" applyFont="1" applyAlignment="1"/>
    <xf numFmtId="2" fontId="22" fillId="5" borderId="0" xfId="0" applyNumberFormat="1" applyFont="1" applyFill="1" applyBorder="1" applyAlignment="1" applyProtection="1">
      <alignment horizontal="right" vertical="center"/>
    </xf>
    <xf numFmtId="4" fontId="65" fillId="0" borderId="0" xfId="0" applyNumberFormat="1" applyFont="1" applyFill="1" applyBorder="1" applyProtection="1"/>
    <xf numFmtId="168" fontId="23" fillId="5" borderId="0" xfId="0" applyNumberFormat="1" applyFont="1" applyFill="1" applyBorder="1" applyAlignment="1">
      <alignment horizontal="right" vertical="center"/>
    </xf>
    <xf numFmtId="10" fontId="23" fillId="5" borderId="0" xfId="0" applyNumberFormat="1" applyFont="1" applyFill="1" applyBorder="1" applyAlignment="1">
      <alignment horizontal="right" vertical="center"/>
    </xf>
    <xf numFmtId="2" fontId="23" fillId="4" borderId="0" xfId="0" applyNumberFormat="1" applyFont="1" applyFill="1" applyBorder="1" applyAlignment="1">
      <alignment horizontal="right" vertical="center"/>
    </xf>
    <xf numFmtId="4" fontId="24" fillId="0" borderId="0" xfId="0" applyNumberFormat="1" applyFont="1" applyFill="1"/>
    <xf numFmtId="0" fontId="24" fillId="0" borderId="0" xfId="0" applyFont="1" applyFill="1"/>
    <xf numFmtId="164" fontId="23" fillId="5" borderId="3" xfId="0" applyNumberFormat="1" applyFont="1" applyFill="1" applyBorder="1" applyAlignment="1" applyProtection="1">
      <alignment horizontal="right" vertical="center"/>
    </xf>
    <xf numFmtId="164" fontId="22" fillId="4" borderId="0" xfId="0" applyNumberFormat="1" applyFont="1" applyFill="1" applyBorder="1" applyAlignment="1" applyProtection="1">
      <alignment horizontal="left"/>
    </xf>
    <xf numFmtId="4" fontId="23" fillId="4" borderId="0" xfId="0" applyNumberFormat="1" applyFont="1" applyFill="1" applyBorder="1" applyAlignment="1">
      <alignment horizontal="right" vertical="center"/>
    </xf>
    <xf numFmtId="164" fontId="23" fillId="4" borderId="0" xfId="0" applyNumberFormat="1" applyFont="1" applyFill="1" applyBorder="1" applyAlignment="1" applyProtection="1">
      <alignment horizontal="left" vertical="center"/>
    </xf>
    <xf numFmtId="164" fontId="22" fillId="5" borderId="0" xfId="0" applyNumberFormat="1" applyFont="1" applyFill="1" applyBorder="1" applyAlignment="1" applyProtection="1">
      <alignment horizontal="left" vertical="center"/>
    </xf>
    <xf numFmtId="49" fontId="22" fillId="5" borderId="1" xfId="0" applyNumberFormat="1" applyFont="1" applyFill="1" applyBorder="1" applyAlignment="1">
      <alignment horizontal="left" vertical="center"/>
    </xf>
    <xf numFmtId="4" fontId="23" fillId="5" borderId="0" xfId="0" applyNumberFormat="1" applyFont="1" applyFill="1" applyBorder="1" applyAlignment="1">
      <alignment horizontal="left" vertical="center"/>
    </xf>
    <xf numFmtId="4" fontId="23" fillId="5" borderId="3" xfId="0" applyNumberFormat="1" applyFont="1" applyFill="1" applyBorder="1" applyAlignment="1" applyProtection="1">
      <alignment horizontal="right" vertical="center"/>
    </xf>
    <xf numFmtId="3" fontId="23" fillId="5" borderId="0" xfId="0" applyNumberFormat="1" applyFont="1" applyFill="1" applyBorder="1" applyAlignment="1">
      <alignment horizontal="right" vertical="center"/>
    </xf>
    <xf numFmtId="164" fontId="22" fillId="5" borderId="1" xfId="0" applyNumberFormat="1" applyFont="1" applyFill="1" applyBorder="1" applyAlignment="1">
      <alignment horizontal="left" vertical="center"/>
    </xf>
    <xf numFmtId="3" fontId="22" fillId="5" borderId="1" xfId="0" applyNumberFormat="1" applyFont="1" applyFill="1" applyBorder="1" applyAlignment="1">
      <alignment horizontal="right" vertical="center"/>
    </xf>
    <xf numFmtId="0" fontId="67" fillId="0" borderId="0" xfId="11" applyFont="1"/>
    <xf numFmtId="166" fontId="23" fillId="5" borderId="3" xfId="0" applyNumberFormat="1" applyFont="1" applyFill="1" applyBorder="1" applyAlignment="1">
      <alignment horizontal="right" vertical="center"/>
    </xf>
    <xf numFmtId="0" fontId="67" fillId="0" borderId="0" xfId="12" applyFont="1"/>
    <xf numFmtId="168" fontId="67" fillId="0" borderId="0" xfId="9" applyNumberFormat="1" applyFont="1"/>
    <xf numFmtId="3" fontId="23" fillId="5" borderId="3" xfId="0" applyNumberFormat="1" applyFont="1" applyFill="1" applyBorder="1" applyAlignment="1">
      <alignment horizontal="right" vertical="center"/>
    </xf>
    <xf numFmtId="1" fontId="23" fillId="5" borderId="3" xfId="0" applyNumberFormat="1" applyFont="1" applyFill="1" applyBorder="1" applyAlignment="1">
      <alignment horizontal="right" vertical="center"/>
    </xf>
    <xf numFmtId="164" fontId="23" fillId="5" borderId="0" xfId="0" applyNumberFormat="1" applyFont="1" applyFill="1" applyBorder="1" applyAlignment="1">
      <alignment horizontal="right" vertical="center"/>
    </xf>
    <xf numFmtId="164" fontId="23" fillId="5" borderId="3" xfId="0" applyNumberFormat="1" applyFont="1" applyFill="1" applyBorder="1" applyAlignment="1">
      <alignment horizontal="right" vertical="center"/>
    </xf>
    <xf numFmtId="0" fontId="68" fillId="0" borderId="0" xfId="60" applyFont="1"/>
    <xf numFmtId="0" fontId="24" fillId="4" borderId="0" xfId="0" applyFont="1" applyFill="1"/>
    <xf numFmtId="164" fontId="23" fillId="4" borderId="2" xfId="24" applyFont="1" applyFill="1" applyAlignment="1">
      <alignment horizontal="right" vertical="center"/>
    </xf>
    <xf numFmtId="164" fontId="22" fillId="5" borderId="1" xfId="0" applyNumberFormat="1" applyFont="1" applyFill="1" applyBorder="1" applyAlignment="1">
      <alignment horizontal="right" vertical="center"/>
    </xf>
    <xf numFmtId="164" fontId="23" fillId="2" borderId="2" xfId="24" applyFont="1" applyAlignment="1">
      <alignment horizontal="right" vertical="center"/>
    </xf>
    <xf numFmtId="0" fontId="23" fillId="20" borderId="22" xfId="21" applyFont="1" applyFill="1" applyBorder="1" applyAlignment="1">
      <alignment horizontal="left" vertical="center"/>
    </xf>
    <xf numFmtId="0" fontId="23" fillId="20" borderId="7" xfId="21" applyFont="1" applyFill="1" applyBorder="1" applyAlignment="1">
      <alignment horizontal="left" vertical="center"/>
    </xf>
    <xf numFmtId="164" fontId="23" fillId="21" borderId="0" xfId="0" applyNumberFormat="1" applyFont="1" applyFill="1" applyBorder="1" applyAlignment="1" applyProtection="1">
      <alignment horizontal="left" vertical="center"/>
    </xf>
    <xf numFmtId="164" fontId="22" fillId="21" borderId="23" xfId="0" applyNumberFormat="1" applyFont="1" applyFill="1" applyBorder="1" applyAlignment="1">
      <alignment horizontal="right" vertical="center"/>
    </xf>
    <xf numFmtId="164" fontId="23" fillId="2" borderId="23" xfId="24" applyFont="1" applyFill="1" applyBorder="1" applyAlignment="1">
      <alignment horizontal="right" vertical="center"/>
    </xf>
    <xf numFmtId="17" fontId="68" fillId="0" borderId="0" xfId="60" applyNumberFormat="1" applyFont="1"/>
    <xf numFmtId="164" fontId="23" fillId="5" borderId="1" xfId="0" applyNumberFormat="1" applyFont="1" applyFill="1" applyBorder="1" applyAlignment="1">
      <alignment horizontal="right" vertical="center"/>
    </xf>
    <xf numFmtId="164" fontId="68" fillId="0" borderId="0" xfId="60" applyNumberFormat="1" applyFont="1"/>
    <xf numFmtId="164" fontId="22" fillId="5" borderId="5" xfId="0" applyNumberFormat="1" applyFont="1" applyFill="1" applyBorder="1" applyAlignment="1" applyProtection="1">
      <alignment horizontal="right" vertical="center"/>
    </xf>
    <xf numFmtId="0" fontId="22" fillId="5" borderId="1" xfId="0" applyNumberFormat="1" applyFont="1" applyFill="1" applyBorder="1" applyAlignment="1">
      <alignment horizontal="left" vertical="center"/>
    </xf>
    <xf numFmtId="164" fontId="22" fillId="5" borderId="0" xfId="0" applyNumberFormat="1" applyFont="1" applyFill="1" applyBorder="1" applyAlignment="1">
      <alignment horizontal="right" vertical="center"/>
    </xf>
    <xf numFmtId="0" fontId="64" fillId="22" borderId="0" xfId="0" applyFont="1" applyFill="1"/>
    <xf numFmtId="14" fontId="69" fillId="5" borderId="21" xfId="31" applyNumberFormat="1" applyFont="1" applyFill="1" applyBorder="1" applyAlignment="1" applyProtection="1">
      <alignment horizontal="left"/>
    </xf>
    <xf numFmtId="4" fontId="69" fillId="5" borderId="21" xfId="31" applyNumberFormat="1" applyFont="1" applyFill="1" applyBorder="1" applyProtection="1"/>
    <xf numFmtId="2" fontId="69" fillId="5" borderId="21" xfId="31" applyNumberFormat="1" applyFont="1" applyFill="1" applyBorder="1" applyProtection="1"/>
    <xf numFmtId="4" fontId="19" fillId="14" borderId="2" xfId="58" applyAlignment="1">
      <alignment horizontal="right" vertical="center"/>
    </xf>
    <xf numFmtId="164" fontId="23" fillId="5" borderId="0" xfId="0" quotePrefix="1" applyNumberFormat="1" applyFont="1" applyFill="1" applyBorder="1" applyAlignment="1" applyProtection="1">
      <alignment horizontal="left" vertical="center"/>
    </xf>
    <xf numFmtId="0" fontId="20" fillId="3" borderId="2" xfId="39" quotePrefix="1" applyAlignment="1">
      <alignment horizontal="center"/>
    </xf>
    <xf numFmtId="0" fontId="20" fillId="3" borderId="2" xfId="39" applyAlignment="1">
      <alignment horizontal="center"/>
    </xf>
    <xf numFmtId="164" fontId="22" fillId="0" borderId="0" xfId="0" applyNumberFormat="1" applyFont="1" applyFill="1" applyBorder="1" applyAlignment="1" applyProtection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1" fillId="0" borderId="0" xfId="8" applyFont="1" applyFill="1" applyAlignment="1" applyProtection="1">
      <alignment horizontal="right"/>
    </xf>
    <xf numFmtId="0" fontId="11" fillId="0" borderId="0" xfId="0" applyFont="1" applyFill="1" applyAlignment="1" applyProtection="1">
      <alignment horizontal="right"/>
    </xf>
    <xf numFmtId="0" fontId="19" fillId="2" borderId="13" xfId="41" quotePrefix="1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19" fillId="2" borderId="14" xfId="41" quotePrefix="1" applyBorder="1" applyAlignment="1">
      <alignment horizontal="left" vertical="center"/>
    </xf>
    <xf numFmtId="0" fontId="20" fillId="3" borderId="2" xfId="39" quotePrefix="1" applyAlignment="1">
      <alignment horizontal="center"/>
    </xf>
    <xf numFmtId="0" fontId="0" fillId="0" borderId="7" xfId="0" applyBorder="1" applyAlignment="1">
      <alignment horizontal="center"/>
    </xf>
    <xf numFmtId="0" fontId="20" fillId="3" borderId="11" xfId="39" quotePrefix="1" applyBorder="1" applyAlignment="1">
      <alignment horizontal="center"/>
    </xf>
    <xf numFmtId="0" fontId="0" fillId="0" borderId="10" xfId="0" applyBorder="1" applyAlignment="1">
      <alignment horizontal="center"/>
    </xf>
    <xf numFmtId="0" fontId="20" fillId="3" borderId="24" xfId="39" quotePrefix="1" applyBorder="1" applyAlignment="1">
      <alignment horizontal="center"/>
    </xf>
    <xf numFmtId="0" fontId="0" fillId="0" borderId="25" xfId="0" applyBorder="1" applyAlignment="1">
      <alignment horizontal="center"/>
    </xf>
    <xf numFmtId="169" fontId="19" fillId="2" borderId="14" xfId="57" quotePrefix="1" applyBorder="1" applyAlignment="1">
      <alignment horizontal="left" vertical="center"/>
    </xf>
    <xf numFmtId="3" fontId="23" fillId="5" borderId="6" xfId="0" applyNumberFormat="1" applyFont="1" applyFill="1" applyBorder="1" applyAlignment="1">
      <alignment horizontal="right" wrapText="1"/>
    </xf>
    <xf numFmtId="3" fontId="23" fillId="5" borderId="5" xfId="0" applyNumberFormat="1" applyFont="1" applyFill="1" applyBorder="1" applyAlignment="1">
      <alignment horizontal="right" wrapText="1"/>
    </xf>
    <xf numFmtId="169" fontId="19" fillId="2" borderId="13" xfId="57" quotePrefix="1" applyBorder="1" applyAlignment="1">
      <alignment horizontal="left" vertical="center"/>
    </xf>
    <xf numFmtId="3" fontId="22" fillId="5" borderId="6" xfId="0" applyNumberFormat="1" applyFont="1" applyFill="1" applyBorder="1" applyAlignment="1">
      <alignment horizontal="right" wrapText="1"/>
    </xf>
    <xf numFmtId="3" fontId="22" fillId="5" borderId="5" xfId="0" applyNumberFormat="1" applyFont="1" applyFill="1" applyBorder="1" applyAlignment="1">
      <alignment horizontal="right" wrapText="1"/>
    </xf>
    <xf numFmtId="3" fontId="22" fillId="5" borderId="6" xfId="0" applyNumberFormat="1" applyFont="1" applyFill="1" applyBorder="1" applyAlignment="1">
      <alignment horizontal="center" vertical="center" wrapText="1"/>
    </xf>
    <xf numFmtId="3" fontId="22" fillId="5" borderId="5" xfId="0" applyNumberFormat="1" applyFont="1" applyFill="1" applyBorder="1" applyAlignment="1">
      <alignment horizontal="center" vertical="center" wrapText="1"/>
    </xf>
    <xf numFmtId="0" fontId="20" fillId="3" borderId="2" xfId="39" applyAlignment="1">
      <alignment horizontal="center"/>
    </xf>
    <xf numFmtId="0" fontId="23" fillId="20" borderId="22" xfId="21" quotePrefix="1" applyFont="1" applyFill="1" applyBorder="1" applyAlignment="1">
      <alignment horizontal="center" vertical="center"/>
    </xf>
    <xf numFmtId="0" fontId="23" fillId="20" borderId="0" xfId="21" quotePrefix="1" applyFont="1" applyFill="1" applyBorder="1" applyAlignment="1">
      <alignment horizontal="center" vertical="center"/>
    </xf>
    <xf numFmtId="0" fontId="28" fillId="0" borderId="0" xfId="4" applyFont="1" applyAlignment="1">
      <alignment horizontal="center" vertical="center"/>
    </xf>
    <xf numFmtId="2" fontId="9" fillId="15" borderId="18" xfId="16" applyNumberFormat="1" applyFont="1" applyFill="1" applyBorder="1" applyAlignment="1">
      <alignment horizontal="center"/>
    </xf>
    <xf numFmtId="2" fontId="9" fillId="15" borderId="19" xfId="16" applyNumberFormat="1" applyFont="1" applyFill="1" applyBorder="1" applyAlignment="1">
      <alignment horizontal="center"/>
    </xf>
    <xf numFmtId="2" fontId="9" fillId="15" borderId="20" xfId="16" applyNumberFormat="1" applyFont="1" applyFill="1" applyBorder="1" applyAlignment="1">
      <alignment horizontal="center"/>
    </xf>
  </cellXfs>
  <cellStyles count="61">
    <cellStyle name="Euro" xfId="1" xr:uid="{00000000-0005-0000-0000-000000000000}"/>
    <cellStyle name="FUTURA9" xfId="2" xr:uid="{00000000-0005-0000-0000-000001000000}"/>
    <cellStyle name="Hipervínculo 2" xfId="33" xr:uid="{00000000-0005-0000-0000-000002000000}"/>
    <cellStyle name="MSTRStyle.All.c11_0c75425b-e4a8-4ede-ad3a-b7e420107163" xfId="28" xr:uid="{00000000-0005-0000-0000-000003000000}"/>
    <cellStyle name="MSTRStyle.All.c12_73f9af77-3b67-4e30-857e-a07fd4a2b3f5" xfId="24" xr:uid="{00000000-0005-0000-0000-000004000000}"/>
    <cellStyle name="MSTRStyle.All.c13_6b657269-c2f6-4112-b642-63cbe2217ce6" xfId="22" xr:uid="{00000000-0005-0000-0000-000005000000}"/>
    <cellStyle name="MSTRStyle.All.c14_299390cd-d429-49fc-85b2-53213256ee02" xfId="3" xr:uid="{00000000-0005-0000-0000-000006000000}"/>
    <cellStyle name="MSTRStyle.All.c15_2f4368de-db71-4a43-a39a-b7b0e4791d74" xfId="25" xr:uid="{00000000-0005-0000-0000-000007000000}"/>
    <cellStyle name="MSTRStyle.All.c2_1198c2cb-65a7-418f-8b21-ef92ba6b70e4" xfId="18" xr:uid="{00000000-0005-0000-0000-000008000000}"/>
    <cellStyle name="MSTRStyle.All.c20_6bd5dc4a-d28f-4b91-a6b3-a27c7bfb9777" xfId="30" xr:uid="{00000000-0005-0000-0000-000009000000}"/>
    <cellStyle name="MSTRStyle.All.c3_9f27800b-f169-4bc7-8559-5d9aa778b6fd" xfId="21" xr:uid="{00000000-0005-0000-0000-00000A000000}"/>
    <cellStyle name="MSTRStyle.All.c6_52bbba20-dd49-44ca-889f-10924ebd6a5c" xfId="29" xr:uid="{00000000-0005-0000-0000-00000B000000}"/>
    <cellStyle name="MSTRStyle.All.c7_67d71c51-d7a9-4ecd-a2d7-840811351f10" xfId="19" xr:uid="{00000000-0005-0000-0000-00000C000000}"/>
    <cellStyle name="MSTRStyle.Todos.c1_8c5415ff-c82a-40a4-a555-d40c6593c249" xfId="37" xr:uid="{00000000-0005-0000-0000-00000D000000}"/>
    <cellStyle name="MSTRStyle.Todos.c12_04393f74-caef-4779-a1bc-97cad4e1637e" xfId="55" xr:uid="{00000000-0005-0000-0000-00000E000000}"/>
    <cellStyle name="MSTRStyle.Todos.c12_a23596a6-6c7b-41da-b112-a9320d1feb61" xfId="52" xr:uid="{00000000-0005-0000-0000-00000F000000}"/>
    <cellStyle name="MSTRStyle.Todos.c13_4079a5d9-09dd-44f5-a8d5-0349454ebb4b" xfId="43" xr:uid="{00000000-0005-0000-0000-000010000000}"/>
    <cellStyle name="MSTRStyle.Todos.c13_e1d231e0-4c33-4f0c-92ed-00a1d24a4984" xfId="51" xr:uid="{00000000-0005-0000-0000-000011000000}"/>
    <cellStyle name="MSTRStyle.Todos.c14_8171157e-8634-46a0-a47a-5c0800996ebb" xfId="47" xr:uid="{00000000-0005-0000-0000-000012000000}"/>
    <cellStyle name="MSTRStyle.Todos.c15_1869017a-483c-40ce-aa41-b6f875413ed5" xfId="54" xr:uid="{00000000-0005-0000-0000-000013000000}"/>
    <cellStyle name="MSTRStyle.Todos.c15_6962a581-53aa-4c6e-9bc0-03d2c82ddc91" xfId="39" xr:uid="{00000000-0005-0000-0000-000014000000}"/>
    <cellStyle name="MSTRStyle.Todos.c16_0aca6bba-6dd1-43cf-8f70-abc091d0aeea" xfId="56" xr:uid="{00000000-0005-0000-0000-000015000000}"/>
    <cellStyle name="MSTRStyle.Todos.c16_7aab6c13-c15e-4cc7-a790-8b1d94ffe91d" xfId="40" xr:uid="{00000000-0005-0000-0000-000016000000}"/>
    <cellStyle name="MSTRStyle.Todos.c16_a7a07718-d81d-4dc7-a39a-900773b5b6cc" xfId="53" xr:uid="{00000000-0005-0000-0000-000017000000}"/>
    <cellStyle name="MSTRStyle.Todos.c17_1a192d30-97a0-4989-9b60-36f9de4cdbd3" xfId="45" xr:uid="{00000000-0005-0000-0000-000018000000}"/>
    <cellStyle name="MSTRStyle.Todos.c17_9190d45b-ffc1-4104-b4c7-224707feff3e" xfId="49" xr:uid="{00000000-0005-0000-0000-000019000000}"/>
    <cellStyle name="MSTRStyle.Todos.c19_7343edcc-569a-472c-8862-ad65001299f7" xfId="44" xr:uid="{00000000-0005-0000-0000-00001A000000}"/>
    <cellStyle name="MSTRStyle.Todos.c19_c1ff0363-a62d-4e9a-97ca-17fb1a91b079" xfId="50" xr:uid="{00000000-0005-0000-0000-00001B000000}"/>
    <cellStyle name="MSTRStyle.Todos.c21_1034e7df-20b4-4851-ba48-f23813b54d16" xfId="42" xr:uid="{00000000-0005-0000-0000-00001C000000}"/>
    <cellStyle name="MSTRStyle.Todos.c21_cb9f42f7-34a6-413e-8dd7-0a195e3ae097" xfId="48" xr:uid="{00000000-0005-0000-0000-00001D000000}"/>
    <cellStyle name="MSTRStyle.Todos.c22_066d20fa-af7e-488d-a7e0-e3a723404351" xfId="58" xr:uid="{00000000-0005-0000-0000-00001E000000}"/>
    <cellStyle name="MSTRStyle.Todos.c23_a434b425-8db0-4990-aa7f-b71a4e2617de" xfId="46" xr:uid="{00000000-0005-0000-0000-00001F000000}"/>
    <cellStyle name="MSTRStyle.Todos.c3_dc9d9920-99e8-47ec-9176-ef9ae4ee423a" xfId="41" xr:uid="{00000000-0005-0000-0000-000020000000}"/>
    <cellStyle name="MSTRStyle.Todos.c6_45a13731-13c9-423a-be63-7c30eaced678" xfId="38" xr:uid="{00000000-0005-0000-0000-000021000000}"/>
    <cellStyle name="MSTRStyle.Todos.c6_b7d6bcd4-f6cc-41fc-a9bf-00990c9b8d4e" xfId="57" xr:uid="{00000000-0005-0000-0000-000022000000}"/>
    <cellStyle name="MSTRStyle.Todos.c7_9c4d2f3a-f5f9-4641-a2f7-329c9f9178da" xfId="34" xr:uid="{00000000-0005-0000-0000-000023000000}"/>
    <cellStyle name="MSTRStyle.Todos.c8_84f9e710-4ce8-4dfa-9724-f39923ad69e4" xfId="35" xr:uid="{00000000-0005-0000-0000-000024000000}"/>
    <cellStyle name="MSTRStyle.Todos.c9_de9a80a5-b239-466c-b748-4da39d5ece8f" xfId="36" xr:uid="{00000000-0005-0000-0000-000025000000}"/>
    <cellStyle name="Normal" xfId="0" builtinId="0"/>
    <cellStyle name="Normal 10" xfId="59" xr:uid="{00000000-0005-0000-0000-000027000000}"/>
    <cellStyle name="Normal 2" xfId="13" xr:uid="{00000000-0005-0000-0000-000028000000}"/>
    <cellStyle name="Normal 2 2 2" xfId="4" xr:uid="{00000000-0005-0000-0000-000029000000}"/>
    <cellStyle name="Normal 3" xfId="14" xr:uid="{00000000-0005-0000-0000-00002A000000}"/>
    <cellStyle name="Normal 4" xfId="5" xr:uid="{00000000-0005-0000-0000-00002B000000}"/>
    <cellStyle name="Normal 5" xfId="6" xr:uid="{00000000-0005-0000-0000-00002C000000}"/>
    <cellStyle name="Normal 6" xfId="7" xr:uid="{00000000-0005-0000-0000-00002D000000}"/>
    <cellStyle name="Normal 7" xfId="17" xr:uid="{00000000-0005-0000-0000-00002E000000}"/>
    <cellStyle name="Normal 8" xfId="20" xr:uid="{00000000-0005-0000-0000-00002F000000}"/>
    <cellStyle name="Normal 9" xfId="26" xr:uid="{00000000-0005-0000-0000-000030000000}"/>
    <cellStyle name="Normal 9 2" xfId="60" xr:uid="{00000000-0005-0000-0000-000031000000}"/>
    <cellStyle name="Normal_4.1.5" xfId="31" xr:uid="{00000000-0005-0000-0000-000032000000}"/>
    <cellStyle name="Normal_A1 Comparacion Internacional" xfId="8" xr:uid="{00000000-0005-0000-0000-000033000000}"/>
    <cellStyle name="Normal_A1 Comparacion Internacional 2" xfId="32" xr:uid="{00000000-0005-0000-0000-000034000000}"/>
    <cellStyle name="Normal_MAY_3_PAG_10-12" xfId="16" xr:uid="{00000000-0005-0000-0000-000035000000}"/>
    <cellStyle name="Normal_Requerimientos_ ofertas_ asignaci_n y utilizaci_n de Secundaria (Mensual-simple)" xfId="12" xr:uid="{00000000-0005-0000-0000-000036000000}"/>
    <cellStyle name="Normal_Restricciones T_cnicas de Seguridad (Mensual-simple)" xfId="11" xr:uid="{00000000-0005-0000-0000-000037000000}"/>
    <cellStyle name="Porcentaje" xfId="9" builtinId="5"/>
    <cellStyle name="Porcentaje 2" xfId="15" xr:uid="{00000000-0005-0000-0000-000039000000}"/>
    <cellStyle name="Porcentaje 3" xfId="23" xr:uid="{00000000-0005-0000-0000-00003A000000}"/>
    <cellStyle name="Porcentaje 4" xfId="27" xr:uid="{00000000-0005-0000-0000-00003B000000}"/>
    <cellStyle name="Porcentual 2" xfId="10" xr:uid="{00000000-0005-0000-0000-00003C000000}"/>
  </cellStyles>
  <dxfs count="8">
    <dxf>
      <font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ED7D31"/>
      <color rgb="FF95B3D7"/>
      <color rgb="FFA99BBD"/>
      <color rgb="FF70303C"/>
      <color rgb="FF70AD47"/>
      <color rgb="FF004563"/>
      <color rgb="FF91C3D5"/>
      <color rgb="FF00B0F0"/>
      <color rgb="FF2C4D75"/>
      <color rgb="FFCFA2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8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0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1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3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5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292028036630547E-2"/>
          <c:y val="0.18644098656149849"/>
          <c:w val="0.88441902532453698"/>
          <c:h val="0.66557985807329645"/>
        </c:manualLayout>
      </c:layout>
      <c:areaChart>
        <c:grouping val="standard"/>
        <c:varyColors val="0"/>
        <c:ser>
          <c:idx val="2"/>
          <c:order val="1"/>
          <c:tx>
            <c:v>Precio máximo</c:v>
          </c:tx>
          <c:spPr>
            <a:solidFill>
              <a:srgbClr val="99CCFF"/>
            </a:solidFill>
          </c:spPr>
          <c:val>
            <c:numRef>
              <c:f>[0]!M1_Max</c:f>
              <c:numCache>
                <c:formatCode>#,##0.00</c:formatCode>
                <c:ptCount val="31"/>
                <c:pt idx="0">
                  <c:v>57.63</c:v>
                </c:pt>
                <c:pt idx="1">
                  <c:v>58.09</c:v>
                </c:pt>
                <c:pt idx="2">
                  <c:v>57.9</c:v>
                </c:pt>
                <c:pt idx="3">
                  <c:v>54.14</c:v>
                </c:pt>
                <c:pt idx="4">
                  <c:v>59.04</c:v>
                </c:pt>
                <c:pt idx="5">
                  <c:v>58.69</c:v>
                </c:pt>
                <c:pt idx="6">
                  <c:v>60</c:v>
                </c:pt>
                <c:pt idx="7">
                  <c:v>46.2</c:v>
                </c:pt>
                <c:pt idx="8">
                  <c:v>55.01</c:v>
                </c:pt>
                <c:pt idx="9">
                  <c:v>56.17</c:v>
                </c:pt>
                <c:pt idx="10">
                  <c:v>54.89</c:v>
                </c:pt>
                <c:pt idx="11">
                  <c:v>56.41</c:v>
                </c:pt>
                <c:pt idx="12">
                  <c:v>56.19</c:v>
                </c:pt>
                <c:pt idx="13">
                  <c:v>58.56</c:v>
                </c:pt>
                <c:pt idx="14">
                  <c:v>57.5</c:v>
                </c:pt>
                <c:pt idx="15">
                  <c:v>57.79</c:v>
                </c:pt>
                <c:pt idx="16">
                  <c:v>55.53</c:v>
                </c:pt>
                <c:pt idx="17">
                  <c:v>56.2</c:v>
                </c:pt>
                <c:pt idx="18">
                  <c:v>57.45</c:v>
                </c:pt>
                <c:pt idx="19">
                  <c:v>57.92</c:v>
                </c:pt>
                <c:pt idx="20">
                  <c:v>58.77</c:v>
                </c:pt>
                <c:pt idx="21">
                  <c:v>59.47</c:v>
                </c:pt>
                <c:pt idx="22">
                  <c:v>59.66</c:v>
                </c:pt>
                <c:pt idx="23">
                  <c:v>55.78</c:v>
                </c:pt>
                <c:pt idx="24">
                  <c:v>50.51</c:v>
                </c:pt>
                <c:pt idx="25">
                  <c:v>58.02</c:v>
                </c:pt>
                <c:pt idx="26">
                  <c:v>58.39</c:v>
                </c:pt>
                <c:pt idx="27">
                  <c:v>54.51</c:v>
                </c:pt>
                <c:pt idx="28">
                  <c:v>57.02</c:v>
                </c:pt>
                <c:pt idx="29">
                  <c:v>59.47</c:v>
                </c:pt>
                <c:pt idx="30">
                  <c:v>57.88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97-4626-80A4-AD849F207667}"/>
            </c:ext>
          </c:extLst>
        </c:ser>
        <c:ser>
          <c:idx val="0"/>
          <c:order val="2"/>
          <c:tx>
            <c:v>Precio mínimo</c:v>
          </c:tx>
          <c:spPr>
            <a:solidFill>
              <a:schemeClr val="bg1">
                <a:lumMod val="95000"/>
              </a:schemeClr>
            </a:solidFill>
          </c:spPr>
          <c:val>
            <c:numRef>
              <c:f>[0]!M1_Min</c:f>
              <c:numCache>
                <c:formatCode>#,##0.00</c:formatCode>
                <c:ptCount val="31"/>
                <c:pt idx="0">
                  <c:v>36</c:v>
                </c:pt>
                <c:pt idx="1">
                  <c:v>32</c:v>
                </c:pt>
                <c:pt idx="2">
                  <c:v>41.34</c:v>
                </c:pt>
                <c:pt idx="3">
                  <c:v>29</c:v>
                </c:pt>
                <c:pt idx="4">
                  <c:v>20</c:v>
                </c:pt>
                <c:pt idx="5">
                  <c:v>43.47</c:v>
                </c:pt>
                <c:pt idx="6">
                  <c:v>45</c:v>
                </c:pt>
                <c:pt idx="7">
                  <c:v>33</c:v>
                </c:pt>
                <c:pt idx="8">
                  <c:v>30.26</c:v>
                </c:pt>
                <c:pt idx="9">
                  <c:v>37.17</c:v>
                </c:pt>
                <c:pt idx="10">
                  <c:v>40.840000000000003</c:v>
                </c:pt>
                <c:pt idx="11">
                  <c:v>24.04</c:v>
                </c:pt>
                <c:pt idx="12">
                  <c:v>34.299999999999997</c:v>
                </c:pt>
                <c:pt idx="13">
                  <c:v>40.9</c:v>
                </c:pt>
                <c:pt idx="14">
                  <c:v>50.21</c:v>
                </c:pt>
                <c:pt idx="15">
                  <c:v>40.799999999999997</c:v>
                </c:pt>
                <c:pt idx="16">
                  <c:v>33.79</c:v>
                </c:pt>
                <c:pt idx="17">
                  <c:v>35.01</c:v>
                </c:pt>
                <c:pt idx="18">
                  <c:v>36.75</c:v>
                </c:pt>
                <c:pt idx="19">
                  <c:v>42.72</c:v>
                </c:pt>
                <c:pt idx="20">
                  <c:v>54.49</c:v>
                </c:pt>
                <c:pt idx="21">
                  <c:v>55.56</c:v>
                </c:pt>
                <c:pt idx="22">
                  <c:v>51.83</c:v>
                </c:pt>
                <c:pt idx="23">
                  <c:v>42.6</c:v>
                </c:pt>
                <c:pt idx="24">
                  <c:v>38.799999999999997</c:v>
                </c:pt>
                <c:pt idx="25">
                  <c:v>34</c:v>
                </c:pt>
                <c:pt idx="26">
                  <c:v>41.77</c:v>
                </c:pt>
                <c:pt idx="27">
                  <c:v>40.99</c:v>
                </c:pt>
                <c:pt idx="28">
                  <c:v>40.81</c:v>
                </c:pt>
                <c:pt idx="29">
                  <c:v>41.9</c:v>
                </c:pt>
                <c:pt idx="30">
                  <c:v>48.76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97-4626-80A4-AD849F207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6078304"/>
        <c:axId val="546077912"/>
      </c:areaChart>
      <c:lineChart>
        <c:grouping val="standard"/>
        <c:varyColors val="0"/>
        <c:ser>
          <c:idx val="1"/>
          <c:order val="0"/>
          <c:tx>
            <c:v>Precio medio</c:v>
          </c:tx>
          <c:marker>
            <c:symbol val="none"/>
          </c:marker>
          <c:cat>
            <c:strRef>
              <c:f>[0]!M1_Fechas</c:f>
              <c:strCach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strCache>
            </c:strRef>
          </c:cat>
          <c:val>
            <c:numRef>
              <c:f>[0]!M1_Pro</c:f>
              <c:numCache>
                <c:formatCode>#,##0.00</c:formatCode>
                <c:ptCount val="31"/>
                <c:pt idx="0">
                  <c:v>49.878686327300002</c:v>
                </c:pt>
                <c:pt idx="1">
                  <c:v>46.307302721699998</c:v>
                </c:pt>
                <c:pt idx="2">
                  <c:v>50.098216927599999</c:v>
                </c:pt>
                <c:pt idx="3">
                  <c:v>44.424830416699997</c:v>
                </c:pt>
                <c:pt idx="4">
                  <c:v>33.832326365900002</c:v>
                </c:pt>
                <c:pt idx="5">
                  <c:v>53.566050843200003</c:v>
                </c:pt>
                <c:pt idx="6">
                  <c:v>51.949354032400002</c:v>
                </c:pt>
                <c:pt idx="7">
                  <c:v>38.804063503800002</c:v>
                </c:pt>
                <c:pt idx="8">
                  <c:v>46.287449136799999</c:v>
                </c:pt>
                <c:pt idx="9">
                  <c:v>47.552052336899997</c:v>
                </c:pt>
                <c:pt idx="10">
                  <c:v>49.815686155000002</c:v>
                </c:pt>
                <c:pt idx="11">
                  <c:v>36.684438962800002</c:v>
                </c:pt>
                <c:pt idx="12">
                  <c:v>47.896840584000003</c:v>
                </c:pt>
                <c:pt idx="13">
                  <c:v>52.160853305800003</c:v>
                </c:pt>
                <c:pt idx="14">
                  <c:v>53.796135371299997</c:v>
                </c:pt>
                <c:pt idx="15">
                  <c:v>52.217673571900001</c:v>
                </c:pt>
                <c:pt idx="16">
                  <c:v>43.854090411599998</c:v>
                </c:pt>
                <c:pt idx="17">
                  <c:v>46.080438052399998</c:v>
                </c:pt>
                <c:pt idx="18">
                  <c:v>47.736253234899998</c:v>
                </c:pt>
                <c:pt idx="19">
                  <c:v>53.412522258800003</c:v>
                </c:pt>
                <c:pt idx="20">
                  <c:v>56.806452606299999</c:v>
                </c:pt>
                <c:pt idx="21">
                  <c:v>57.899103701400001</c:v>
                </c:pt>
                <c:pt idx="22">
                  <c:v>57.051590030699998</c:v>
                </c:pt>
                <c:pt idx="23">
                  <c:v>49.175608605699999</c:v>
                </c:pt>
                <c:pt idx="24">
                  <c:v>42.458095781799997</c:v>
                </c:pt>
                <c:pt idx="25">
                  <c:v>40.472920447200003</c:v>
                </c:pt>
                <c:pt idx="26">
                  <c:v>50.855516875799999</c:v>
                </c:pt>
                <c:pt idx="27">
                  <c:v>47.572631041000001</c:v>
                </c:pt>
                <c:pt idx="28">
                  <c:v>48.043065804599998</c:v>
                </c:pt>
                <c:pt idx="29">
                  <c:v>53.052026786699997</c:v>
                </c:pt>
                <c:pt idx="30">
                  <c:v>55.567951343799997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97-4626-80A4-AD849F2076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6078304"/>
        <c:axId val="546077912"/>
      </c:lineChart>
      <c:catAx>
        <c:axId val="546078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chemeClr val="bg1">
                <a:lumMod val="85000"/>
              </a:schemeClr>
            </a:solidFill>
            <a:prstDash val="solid"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546077912"/>
        <c:crosses val="autoZero"/>
        <c:auto val="1"/>
        <c:lblAlgn val="ctr"/>
        <c:lblOffset val="100"/>
        <c:noMultiLvlLbl val="0"/>
      </c:catAx>
      <c:valAx>
        <c:axId val="546077912"/>
        <c:scaling>
          <c:orientation val="minMax"/>
          <c:max val="8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Helv"/>
                    <a:ea typeface="Helv"/>
                    <a:cs typeface="Helv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1.4598496133929178E-2"/>
              <c:y val="9.1525423728818792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  <c:crossAx val="546078304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 algn="ctr">
              <a:defRPr lang="en-U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Calibri"/>
                <a:cs typeface="Arial" panose="020B0604020202020204" pitchFamily="34" charset="0"/>
              </a:defRPr>
            </a:pPr>
            <a:endParaRPr lang="es-ES"/>
          </a:p>
        </c:txPr>
      </c:legendEntry>
      <c:overlay val="0"/>
    </c:legend>
    <c:plotVisOnly val="1"/>
    <c:dispBlanksAs val="zero"/>
    <c:showDLblsOverMax val="0"/>
  </c:chart>
  <c:spPr>
    <a:solidFill>
      <a:schemeClr val="bg1">
        <a:lumMod val="95000"/>
      </a:schemeClr>
    </a:solidFill>
    <a:ln w="9525">
      <a:noFill/>
    </a:ln>
  </c:spPr>
  <c:txPr>
    <a:bodyPr/>
    <a:lstStyle/>
    <a:p>
      <a:pPr>
        <a:defRPr sz="600" b="0" i="0" u="none" strike="noStrike" baseline="0">
          <a:solidFill>
            <a:srgbClr val="000000"/>
          </a:solidFill>
          <a:latin typeface="Helv"/>
          <a:ea typeface="Helv"/>
          <a:cs typeface="Helv"/>
        </a:defRPr>
      </a:pPr>
      <a:endParaRPr lang="es-ES"/>
    </a:p>
  </c:txPr>
  <c:printSettings>
    <c:headerFooter/>
    <c:pageMargins b="0.75000000000001465" l="0.70000000000000062" r="0.70000000000000062" t="0.75000000000001465" header="0.30000000000000032" footer="0.30000000000000032"/>
    <c:pageSetup paperSize="9" orientation="landscape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clustered"/>
        <c:varyColors val="0"/>
        <c:ser>
          <c:idx val="10"/>
          <c:order val="0"/>
          <c:tx>
            <c:v>Potencia media a bajar</c:v>
          </c:tx>
          <c:spPr>
            <a:solidFill>
              <a:srgbClr val="0090D1"/>
            </a:solidFill>
            <a:ln w="25400">
              <a:noFill/>
            </a:ln>
          </c:spPr>
          <c:invertIfNegative val="0"/>
          <c:val>
            <c:numRef>
              <c:f>Dat_01!$B$169:$N$169</c:f>
              <c:numCache>
                <c:formatCode>#,##0</c:formatCode>
                <c:ptCount val="13"/>
                <c:pt idx="0">
                  <c:v>513.52016129030005</c:v>
                </c:pt>
                <c:pt idx="1">
                  <c:v>497.17222222219999</c:v>
                </c:pt>
                <c:pt idx="2">
                  <c:v>507.8696236559</c:v>
                </c:pt>
                <c:pt idx="3">
                  <c:v>514.17069892469999</c:v>
                </c:pt>
                <c:pt idx="4">
                  <c:v>501.30972222219998</c:v>
                </c:pt>
                <c:pt idx="5">
                  <c:v>501.71275167789997</c:v>
                </c:pt>
                <c:pt idx="6">
                  <c:v>510.77638888889999</c:v>
                </c:pt>
                <c:pt idx="7">
                  <c:v>505.54032258059999</c:v>
                </c:pt>
                <c:pt idx="8">
                  <c:v>508.14919354839998</c:v>
                </c:pt>
                <c:pt idx="9">
                  <c:v>509.30654761900001</c:v>
                </c:pt>
                <c:pt idx="10">
                  <c:v>507.62180349929997</c:v>
                </c:pt>
                <c:pt idx="11">
                  <c:v>491.08749999999998</c:v>
                </c:pt>
                <c:pt idx="12">
                  <c:v>488.92338709680001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14-4A22-93AF-AC4A71005C3B}"/>
            </c:ext>
          </c:extLst>
        </c:ser>
        <c:ser>
          <c:idx val="0"/>
          <c:order val="1"/>
          <c:tx>
            <c:v>Potencia media a subir</c:v>
          </c:tx>
          <c:spPr>
            <a:solidFill>
              <a:srgbClr val="007AB0"/>
            </a:solidFill>
          </c:spPr>
          <c:invertIfNegative val="0"/>
          <c:val>
            <c:numRef>
              <c:f>Dat_01!$B$164:$N$164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1-B814-4A22-93AF-AC4A71005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4152864"/>
        <c:axId val="734152472"/>
      </c:barChart>
      <c:lineChart>
        <c:grouping val="standard"/>
        <c:varyColors val="0"/>
        <c:ser>
          <c:idx val="1"/>
          <c:order val="2"/>
          <c:tx>
            <c:v>Precio medio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Dat_01!$B$164:$N$164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14-4A22-93AF-AC4A71005C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4152864"/>
        <c:axId val="734152472"/>
      </c:lineChart>
      <c:valAx>
        <c:axId val="734152472"/>
        <c:scaling>
          <c:orientation val="maxMin"/>
          <c:max val="8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734152864"/>
        <c:crosses val="autoZero"/>
        <c:crossBetween val="between"/>
        <c:majorUnit val="200"/>
      </c:valAx>
      <c:catAx>
        <c:axId val="73415286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3415247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25125523451169723"/>
          <c:y val="0.88208412827135552"/>
          <c:w val="0.58512173897120001"/>
          <c:h val="0.11047431432200966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v>Energía a subir</c:v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Dat_01!$B$165:$N$165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Dat_01!$B$175:$N$175</c:f>
              <c:numCache>
                <c:formatCode>#,##0</c:formatCode>
                <c:ptCount val="13"/>
                <c:pt idx="0">
                  <c:v>119.51943</c:v>
                </c:pt>
                <c:pt idx="1">
                  <c:v>103.59930900000001</c:v>
                </c:pt>
                <c:pt idx="2">
                  <c:v>63.222043999999997</c:v>
                </c:pt>
                <c:pt idx="3">
                  <c:v>73.629925</c:v>
                </c:pt>
                <c:pt idx="4">
                  <c:v>52.192385999999999</c:v>
                </c:pt>
                <c:pt idx="5">
                  <c:v>57.766188999999997</c:v>
                </c:pt>
                <c:pt idx="6">
                  <c:v>74.611992999999998</c:v>
                </c:pt>
                <c:pt idx="7">
                  <c:v>78.583842000000004</c:v>
                </c:pt>
                <c:pt idx="8">
                  <c:v>83.556370999999999</c:v>
                </c:pt>
                <c:pt idx="9">
                  <c:v>86.304804000000004</c:v>
                </c:pt>
                <c:pt idx="10">
                  <c:v>96.138620000000003</c:v>
                </c:pt>
                <c:pt idx="11">
                  <c:v>81.386757000000003</c:v>
                </c:pt>
                <c:pt idx="12">
                  <c:v>95.805684999999997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5F-4E73-9069-EBA282BB9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5343400"/>
        <c:axId val="595343792"/>
      </c:barChart>
      <c:lineChart>
        <c:grouping val="standard"/>
        <c:varyColors val="0"/>
        <c:ser>
          <c:idx val="2"/>
          <c:order val="1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Dat_01!$B$165:$N$165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Dat_01!$B$180:$N$180</c:f>
              <c:numCache>
                <c:formatCode>#,##0.00</c:formatCode>
                <c:ptCount val="13"/>
                <c:pt idx="0">
                  <c:v>57.697992953899998</c:v>
                </c:pt>
                <c:pt idx="1">
                  <c:v>58.662134319800003</c:v>
                </c:pt>
                <c:pt idx="2">
                  <c:v>64.616380324600001</c:v>
                </c:pt>
                <c:pt idx="3">
                  <c:v>65.940294112800004</c:v>
                </c:pt>
                <c:pt idx="4">
                  <c:v>72.569312313099999</c:v>
                </c:pt>
                <c:pt idx="5">
                  <c:v>64.278763828400002</c:v>
                </c:pt>
                <c:pt idx="6">
                  <c:v>62.205008114400002</c:v>
                </c:pt>
                <c:pt idx="7">
                  <c:v>62.117572210299997</c:v>
                </c:pt>
                <c:pt idx="8">
                  <c:v>62.1992166223</c:v>
                </c:pt>
                <c:pt idx="9">
                  <c:v>55.236998047100002</c:v>
                </c:pt>
                <c:pt idx="10">
                  <c:v>51.417220363699997</c:v>
                </c:pt>
                <c:pt idx="11">
                  <c:v>54.257571658700002</c:v>
                </c:pt>
                <c:pt idx="12">
                  <c:v>97.845505410200005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5F-4E73-9069-EBA282BB92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5344576"/>
        <c:axId val="595344184"/>
      </c:lineChart>
      <c:catAx>
        <c:axId val="595343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95343792"/>
        <c:crosses val="autoZero"/>
        <c:auto val="1"/>
        <c:lblAlgn val="ctr"/>
        <c:lblOffset val="100"/>
        <c:noMultiLvlLbl val="1"/>
      </c:catAx>
      <c:valAx>
        <c:axId val="595343792"/>
        <c:scaling>
          <c:orientation val="minMax"/>
          <c:max val="200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95343400"/>
        <c:crosses val="autoZero"/>
        <c:crossBetween val="between"/>
        <c:majorUnit val="50"/>
        <c:minorUnit val="10"/>
      </c:valAx>
      <c:valAx>
        <c:axId val="595344184"/>
        <c:scaling>
          <c:orientation val="minMax"/>
          <c:max val="10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95344576"/>
        <c:crosses val="max"/>
        <c:crossBetween val="between"/>
        <c:majorUnit val="25"/>
      </c:valAx>
      <c:catAx>
        <c:axId val="5953445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953441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111346282373E-2"/>
          <c:y val="3.7659765548332613E-2"/>
          <c:w val="0.90234727490582289"/>
          <c:h val="0.8266986520009546"/>
        </c:manualLayout>
      </c:layout>
      <c:barChart>
        <c:barDir val="col"/>
        <c:grouping val="stacked"/>
        <c:varyColors val="0"/>
        <c:ser>
          <c:idx val="10"/>
          <c:order val="0"/>
          <c:tx>
            <c:v>Energía a subir</c:v>
          </c:tx>
          <c:spPr>
            <a:solidFill>
              <a:srgbClr val="007AB0"/>
            </a:solidFill>
            <a:ln w="25400">
              <a:noFill/>
            </a:ln>
          </c:spPr>
          <c:invertIfNegative val="0"/>
          <c:cat>
            <c:strRef>
              <c:f>'M10'!$O$4:$AA$4</c:f>
              <c:strCache>
                <c:ptCount val="13"/>
                <c:pt idx="0">
                  <c:v>D</c:v>
                </c:pt>
                <c:pt idx="1">
                  <c:v>E</c:v>
                </c:pt>
                <c:pt idx="2">
                  <c:v>F</c:v>
                </c:pt>
                <c:pt idx="3">
                  <c:v>M</c:v>
                </c:pt>
                <c:pt idx="4">
                  <c:v>A</c:v>
                </c:pt>
                <c:pt idx="5">
                  <c:v>M</c:v>
                </c:pt>
                <c:pt idx="6">
                  <c:v>J</c:v>
                </c:pt>
                <c:pt idx="7">
                  <c:v>J</c:v>
                </c:pt>
                <c:pt idx="8">
                  <c:v>A</c:v>
                </c:pt>
                <c:pt idx="9">
                  <c:v>S</c:v>
                </c:pt>
                <c:pt idx="10">
                  <c:v>O</c:v>
                </c:pt>
                <c:pt idx="11">
                  <c:v>N</c:v>
                </c:pt>
                <c:pt idx="12">
                  <c:v>D</c:v>
                </c:pt>
              </c:strCache>
            </c:strRef>
          </c:cat>
          <c:val>
            <c:numRef>
              <c:f>Dat_01!$B$176:$N$176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0-0D40-469F-A1D4-30CF56672232}"/>
            </c:ext>
          </c:extLst>
        </c:ser>
        <c:ser>
          <c:idx val="1"/>
          <c:order val="1"/>
          <c:tx>
            <c:v>Energía a bajar</c:v>
          </c:tx>
          <c:spPr>
            <a:solidFill>
              <a:srgbClr val="0090D1"/>
            </a:solidFill>
          </c:spPr>
          <c:invertIfNegative val="0"/>
          <c:val>
            <c:numRef>
              <c:f>Dat_01!$B$174:$N$174</c:f>
              <c:numCache>
                <c:formatCode>#,##0</c:formatCode>
                <c:ptCount val="13"/>
                <c:pt idx="0">
                  <c:v>77.249593000000004</c:v>
                </c:pt>
                <c:pt idx="1">
                  <c:v>85.138424999999998</c:v>
                </c:pt>
                <c:pt idx="2">
                  <c:v>143.51406499999999</c:v>
                </c:pt>
                <c:pt idx="3">
                  <c:v>139.28339700000001</c:v>
                </c:pt>
                <c:pt idx="4">
                  <c:v>144.89869999999999</c:v>
                </c:pt>
                <c:pt idx="5">
                  <c:v>181.380279</c:v>
                </c:pt>
                <c:pt idx="6">
                  <c:v>144.352552</c:v>
                </c:pt>
                <c:pt idx="7">
                  <c:v>141.375452</c:v>
                </c:pt>
                <c:pt idx="8">
                  <c:v>136.518923</c:v>
                </c:pt>
                <c:pt idx="9">
                  <c:v>117.135254</c:v>
                </c:pt>
                <c:pt idx="10">
                  <c:v>116.821488</c:v>
                </c:pt>
                <c:pt idx="11">
                  <c:v>136.934166</c:v>
                </c:pt>
                <c:pt idx="12">
                  <c:v>106.844356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40-469F-A1D4-30CF56672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5345752"/>
        <c:axId val="595345360"/>
      </c:barChart>
      <c:lineChart>
        <c:grouping val="standard"/>
        <c:varyColors val="0"/>
        <c:ser>
          <c:idx val="0"/>
          <c:order val="2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Dat_01!$B$176:$N$176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40-469F-A1D4-30CF56672232}"/>
            </c:ext>
          </c:extLst>
        </c:ser>
        <c:ser>
          <c:idx val="2"/>
          <c:order val="3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Dat_01!$B$181:$N$181</c:f>
              <c:numCache>
                <c:formatCode>#,##0.00</c:formatCode>
                <c:ptCount val="13"/>
                <c:pt idx="0">
                  <c:v>50.325493106499998</c:v>
                </c:pt>
                <c:pt idx="1">
                  <c:v>52.233970149199997</c:v>
                </c:pt>
                <c:pt idx="2">
                  <c:v>56.202481617399997</c:v>
                </c:pt>
                <c:pt idx="3">
                  <c:v>57.542670071400003</c:v>
                </c:pt>
                <c:pt idx="4">
                  <c:v>66.444695570099995</c:v>
                </c:pt>
                <c:pt idx="5">
                  <c:v>56.703017862300001</c:v>
                </c:pt>
                <c:pt idx="6">
                  <c:v>53.858694372099997</c:v>
                </c:pt>
                <c:pt idx="7">
                  <c:v>51.924075050900001</c:v>
                </c:pt>
                <c:pt idx="8">
                  <c:v>53.872652364799997</c:v>
                </c:pt>
                <c:pt idx="9">
                  <c:v>46.966556029300001</c:v>
                </c:pt>
                <c:pt idx="10">
                  <c:v>40.488375648800002</c:v>
                </c:pt>
                <c:pt idx="11">
                  <c:v>39.132526574899998</c:v>
                </c:pt>
                <c:pt idx="12">
                  <c:v>39.6978733252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D40-469F-A1D4-30CF566722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5346536"/>
        <c:axId val="595346144"/>
      </c:lineChart>
      <c:valAx>
        <c:axId val="595345360"/>
        <c:scaling>
          <c:orientation val="maxMin"/>
          <c:max val="200"/>
          <c:min val="0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595345752"/>
        <c:crosses val="autoZero"/>
        <c:crossBetween val="between"/>
        <c:majorUnit val="50"/>
      </c:valAx>
      <c:catAx>
        <c:axId val="59534575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595345360"/>
        <c:crosses val="autoZero"/>
        <c:auto val="1"/>
        <c:lblAlgn val="ctr"/>
        <c:lblOffset val="100"/>
        <c:noMultiLvlLbl val="0"/>
      </c:catAx>
      <c:valAx>
        <c:axId val="595346144"/>
        <c:scaling>
          <c:orientation val="maxMin"/>
          <c:max val="1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crossAx val="595346536"/>
        <c:crosses val="max"/>
        <c:crossBetween val="between"/>
        <c:majorUnit val="25"/>
      </c:valAx>
      <c:catAx>
        <c:axId val="595346536"/>
        <c:scaling>
          <c:orientation val="minMax"/>
        </c:scaling>
        <c:delete val="1"/>
        <c:axPos val="t"/>
        <c:majorTickMark val="out"/>
        <c:minorTickMark val="none"/>
        <c:tickLblPos val="nextTo"/>
        <c:crossAx val="595346144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6329404894622285"/>
          <c:y val="0.87213445124032496"/>
          <c:w val="0.68352497743802088"/>
          <c:h val="0.10637023062050383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9.7142349238217726E-2"/>
          <c:w val="0.90427766318885094"/>
          <c:h val="0.7115726750207626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Dat_01!$B$206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Dat_01!$C$206:$O$206</c:f>
              <c:numCache>
                <c:formatCode>#,##0.0</c:formatCode>
                <c:ptCount val="13"/>
                <c:pt idx="0">
                  <c:v>18994.099999999999</c:v>
                </c:pt>
                <c:pt idx="1">
                  <c:v>24116.3</c:v>
                </c:pt>
                <c:pt idx="2">
                  <c:v>14004.7</c:v>
                </c:pt>
                <c:pt idx="3">
                  <c:v>13306.6</c:v>
                </c:pt>
                <c:pt idx="4">
                  <c:v>11365.6</c:v>
                </c:pt>
                <c:pt idx="5">
                  <c:v>14046.3</c:v>
                </c:pt>
                <c:pt idx="6">
                  <c:v>19052.599999999999</c:v>
                </c:pt>
                <c:pt idx="7">
                  <c:v>24263.8</c:v>
                </c:pt>
                <c:pt idx="8">
                  <c:v>11468</c:v>
                </c:pt>
                <c:pt idx="9">
                  <c:v>18455.5</c:v>
                </c:pt>
                <c:pt idx="10">
                  <c:v>7438</c:v>
                </c:pt>
                <c:pt idx="11">
                  <c:v>3690.3</c:v>
                </c:pt>
                <c:pt idx="12">
                  <c:v>361.5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D9-452D-8454-5CC367FCBEF2}"/>
            </c:ext>
          </c:extLst>
        </c:ser>
        <c:ser>
          <c:idx val="3"/>
          <c:order val="2"/>
          <c:tx>
            <c:strRef>
              <c:f>Dat_01!$B$207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Dat_01!$C$207:$O$207</c:f>
              <c:numCache>
                <c:formatCode>#,##0.0</c:formatCode>
                <c:ptCount val="13"/>
                <c:pt idx="0">
                  <c:v>10277</c:v>
                </c:pt>
                <c:pt idx="1">
                  <c:v>8196.7000000000007</c:v>
                </c:pt>
                <c:pt idx="2">
                  <c:v>1618.9</c:v>
                </c:pt>
                <c:pt idx="3">
                  <c:v>5191.1000000000004</c:v>
                </c:pt>
                <c:pt idx="4">
                  <c:v>3650</c:v>
                </c:pt>
                <c:pt idx="5">
                  <c:v>6143.3</c:v>
                </c:pt>
                <c:pt idx="6">
                  <c:v>9321.7999999999993</c:v>
                </c:pt>
                <c:pt idx="7">
                  <c:v>13149.5</c:v>
                </c:pt>
                <c:pt idx="8">
                  <c:v>8546.1</c:v>
                </c:pt>
                <c:pt idx="9">
                  <c:v>13295.6</c:v>
                </c:pt>
                <c:pt idx="10">
                  <c:v>17871.7</c:v>
                </c:pt>
                <c:pt idx="11">
                  <c:v>20633.5</c:v>
                </c:pt>
                <c:pt idx="12">
                  <c:v>19230.2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D9-452D-8454-5CC367FCBEF2}"/>
            </c:ext>
          </c:extLst>
        </c:ser>
        <c:ser>
          <c:idx val="4"/>
          <c:order val="3"/>
          <c:tx>
            <c:strRef>
              <c:f>Dat_01!$B$208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Dat_01!$C$208:$O$208</c:f>
              <c:numCache>
                <c:formatCode>#,##0.0</c:formatCode>
                <c:ptCount val="13"/>
                <c:pt idx="0">
                  <c:v>353.4</c:v>
                </c:pt>
                <c:pt idx="1">
                  <c:v>265.7</c:v>
                </c:pt>
                <c:pt idx="2">
                  <c:v>0</c:v>
                </c:pt>
                <c:pt idx="3">
                  <c:v>57.6</c:v>
                </c:pt>
                <c:pt idx="4">
                  <c:v>17</c:v>
                </c:pt>
                <c:pt idx="5">
                  <c:v>63.6</c:v>
                </c:pt>
                <c:pt idx="6">
                  <c:v>284.10000000000002</c:v>
                </c:pt>
                <c:pt idx="7">
                  <c:v>124.5</c:v>
                </c:pt>
                <c:pt idx="8">
                  <c:v>24.8</c:v>
                </c:pt>
                <c:pt idx="9">
                  <c:v>2.4</c:v>
                </c:pt>
                <c:pt idx="10">
                  <c:v>7</c:v>
                </c:pt>
                <c:pt idx="11">
                  <c:v>19.2</c:v>
                </c:pt>
                <c:pt idx="12">
                  <c:v>80.599999999999994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D9-452D-8454-5CC367FCBEF2}"/>
            </c:ext>
          </c:extLst>
        </c:ser>
        <c:ser>
          <c:idx val="5"/>
          <c:order val="4"/>
          <c:tx>
            <c:strRef>
              <c:f>Dat_01!$B$209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Dat_01!$C$209:$O$209</c:f>
              <c:numCache>
                <c:formatCode>#,##0.0</c:formatCode>
                <c:ptCount val="13"/>
                <c:pt idx="0">
                  <c:v>20633.900000000001</c:v>
                </c:pt>
                <c:pt idx="1">
                  <c:v>19665.3</c:v>
                </c:pt>
                <c:pt idx="2">
                  <c:v>10261.299999999999</c:v>
                </c:pt>
                <c:pt idx="3">
                  <c:v>12019.4</c:v>
                </c:pt>
                <c:pt idx="4">
                  <c:v>7271.8</c:v>
                </c:pt>
                <c:pt idx="5">
                  <c:v>18912.3</c:v>
                </c:pt>
                <c:pt idx="6">
                  <c:v>15774.3</c:v>
                </c:pt>
                <c:pt idx="7">
                  <c:v>24953.200000000001</c:v>
                </c:pt>
                <c:pt idx="8">
                  <c:v>24157.8</c:v>
                </c:pt>
                <c:pt idx="9">
                  <c:v>27803.3</c:v>
                </c:pt>
                <c:pt idx="10">
                  <c:v>42074.9</c:v>
                </c:pt>
                <c:pt idx="11">
                  <c:v>27916.2</c:v>
                </c:pt>
                <c:pt idx="12">
                  <c:v>17332.599999999999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ED9-452D-8454-5CC367FCBEF2}"/>
            </c:ext>
          </c:extLst>
        </c:ser>
        <c:ser>
          <c:idx val="7"/>
          <c:order val="5"/>
          <c:tx>
            <c:strRef>
              <c:f>Dat_01!$B$211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Dat_01!$C$211:$O$211</c:f>
              <c:numCache>
                <c:formatCode>#,##0.0</c:formatCode>
                <c:ptCount val="13"/>
                <c:pt idx="0">
                  <c:v>5611.8</c:v>
                </c:pt>
                <c:pt idx="1">
                  <c:v>5033.8999999999996</c:v>
                </c:pt>
                <c:pt idx="2">
                  <c:v>3196.4</c:v>
                </c:pt>
                <c:pt idx="3">
                  <c:v>2979.3</c:v>
                </c:pt>
                <c:pt idx="4">
                  <c:v>2373.1999999999998</c:v>
                </c:pt>
                <c:pt idx="5">
                  <c:v>10240.200000000001</c:v>
                </c:pt>
                <c:pt idx="6">
                  <c:v>8408.4</c:v>
                </c:pt>
                <c:pt idx="7">
                  <c:v>4628</c:v>
                </c:pt>
                <c:pt idx="8">
                  <c:v>5990.6</c:v>
                </c:pt>
                <c:pt idx="9">
                  <c:v>6004.9</c:v>
                </c:pt>
                <c:pt idx="10">
                  <c:v>11356</c:v>
                </c:pt>
                <c:pt idx="11">
                  <c:v>12958.7</c:v>
                </c:pt>
                <c:pt idx="12">
                  <c:v>4925.2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ED9-452D-8454-5CC367FCBEF2}"/>
            </c:ext>
          </c:extLst>
        </c:ser>
        <c:ser>
          <c:idx val="9"/>
          <c:order val="7"/>
          <c:tx>
            <c:strRef>
              <c:f>Dat_01!$B$213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Dat_01!$C$213:$O$213</c:f>
              <c:numCache>
                <c:formatCode>#,##0.0</c:formatCode>
                <c:ptCount val="13"/>
                <c:pt idx="0">
                  <c:v>15058.8</c:v>
                </c:pt>
                <c:pt idx="1">
                  <c:v>11035.4</c:v>
                </c:pt>
                <c:pt idx="2">
                  <c:v>12305.1</c:v>
                </c:pt>
                <c:pt idx="3">
                  <c:v>11389.1</c:v>
                </c:pt>
                <c:pt idx="4">
                  <c:v>17475.2</c:v>
                </c:pt>
                <c:pt idx="5">
                  <c:v>8461.2000000000007</c:v>
                </c:pt>
                <c:pt idx="6">
                  <c:v>10736.9</c:v>
                </c:pt>
                <c:pt idx="7">
                  <c:v>16969.400000000001</c:v>
                </c:pt>
                <c:pt idx="8">
                  <c:v>12234.2</c:v>
                </c:pt>
                <c:pt idx="9">
                  <c:v>11413.9</c:v>
                </c:pt>
                <c:pt idx="10">
                  <c:v>14642.1</c:v>
                </c:pt>
                <c:pt idx="11">
                  <c:v>9108.9</c:v>
                </c:pt>
                <c:pt idx="12">
                  <c:v>2441.8000000000002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ED9-452D-8454-5CC367FCBEF2}"/>
            </c:ext>
          </c:extLst>
        </c:ser>
        <c:ser>
          <c:idx val="11"/>
          <c:order val="9"/>
          <c:tx>
            <c:strRef>
              <c:f>Dat_01!$B$215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Dat_01!$C$215:$O$215</c:f>
              <c:numCache>
                <c:formatCode>#,##0.0</c:formatCode>
                <c:ptCount val="13"/>
                <c:pt idx="0">
                  <c:v>96.2</c:v>
                </c:pt>
                <c:pt idx="1">
                  <c:v>68.900000000000006</c:v>
                </c:pt>
                <c:pt idx="2">
                  <c:v>26</c:v>
                </c:pt>
                <c:pt idx="3">
                  <c:v>0</c:v>
                </c:pt>
                <c:pt idx="4">
                  <c:v>0</c:v>
                </c:pt>
                <c:pt idx="5">
                  <c:v>80</c:v>
                </c:pt>
                <c:pt idx="6">
                  <c:v>0</c:v>
                </c:pt>
                <c:pt idx="7">
                  <c:v>18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ED9-452D-8454-5CC367FCBEF2}"/>
            </c:ext>
          </c:extLst>
        </c:ser>
        <c:ser>
          <c:idx val="12"/>
          <c:order val="10"/>
          <c:tx>
            <c:strRef>
              <c:f>Dat_01!$B$216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Dat_01!$C$216:$O$216</c:f>
              <c:numCache>
                <c:formatCode>#,##0.0</c:formatCode>
                <c:ptCount val="13"/>
                <c:pt idx="0">
                  <c:v>322.7</c:v>
                </c:pt>
                <c:pt idx="1">
                  <c:v>6.7</c:v>
                </c:pt>
                <c:pt idx="2">
                  <c:v>0</c:v>
                </c:pt>
                <c:pt idx="3">
                  <c:v>6.3</c:v>
                </c:pt>
                <c:pt idx="4">
                  <c:v>0</c:v>
                </c:pt>
                <c:pt idx="5">
                  <c:v>59</c:v>
                </c:pt>
                <c:pt idx="6">
                  <c:v>4.4000000000000004</c:v>
                </c:pt>
                <c:pt idx="7">
                  <c:v>13.3</c:v>
                </c:pt>
                <c:pt idx="8">
                  <c:v>55</c:v>
                </c:pt>
                <c:pt idx="9">
                  <c:v>5.4</c:v>
                </c:pt>
                <c:pt idx="10">
                  <c:v>139.1</c:v>
                </c:pt>
                <c:pt idx="11">
                  <c:v>103.2</c:v>
                </c:pt>
                <c:pt idx="12">
                  <c:v>127.2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ED9-452D-8454-5CC367FCBEF2}"/>
            </c:ext>
          </c:extLst>
        </c:ser>
        <c:ser>
          <c:idx val="16"/>
          <c:order val="14"/>
          <c:tx>
            <c:strRef>
              <c:f>Dat_01!$B$220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Dat_01!$C$220:$O$220</c:f>
              <c:numCache>
                <c:formatCode>#,##0.0</c:formatCode>
                <c:ptCount val="13"/>
                <c:pt idx="0">
                  <c:v>1709.2</c:v>
                </c:pt>
                <c:pt idx="1">
                  <c:v>99.1</c:v>
                </c:pt>
                <c:pt idx="2">
                  <c:v>119</c:v>
                </c:pt>
                <c:pt idx="3">
                  <c:v>169.4</c:v>
                </c:pt>
                <c:pt idx="4">
                  <c:v>0</c:v>
                </c:pt>
                <c:pt idx="5">
                  <c:v>580.20000000000005</c:v>
                </c:pt>
                <c:pt idx="6">
                  <c:v>901.6</c:v>
                </c:pt>
                <c:pt idx="7">
                  <c:v>1598.3</c:v>
                </c:pt>
                <c:pt idx="8">
                  <c:v>1264.7</c:v>
                </c:pt>
                <c:pt idx="9">
                  <c:v>1349.1</c:v>
                </c:pt>
                <c:pt idx="10">
                  <c:v>4992</c:v>
                </c:pt>
                <c:pt idx="11">
                  <c:v>2727.4</c:v>
                </c:pt>
                <c:pt idx="12">
                  <c:v>1259.2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D9-452D-8454-5CC367FCB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3422104"/>
        <c:axId val="593422496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Dat_01!$B$205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J</c:v>
                      </c:pt>
                      <c:pt idx="2">
                        <c:v>J</c:v>
                      </c:pt>
                      <c:pt idx="3">
                        <c:v>A</c:v>
                      </c:pt>
                      <c:pt idx="4">
                        <c:v>S</c:v>
                      </c:pt>
                      <c:pt idx="5">
                        <c:v>O</c:v>
                      </c:pt>
                      <c:pt idx="6">
                        <c:v>N</c:v>
                      </c:pt>
                      <c:pt idx="7">
                        <c:v>D</c:v>
                      </c:pt>
                      <c:pt idx="8">
                        <c:v>E</c:v>
                      </c:pt>
                      <c:pt idx="9">
                        <c:v>F</c:v>
                      </c:pt>
                      <c:pt idx="10">
                        <c:v>M</c:v>
                      </c:pt>
                      <c:pt idx="11">
                        <c:v>A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Dat_01!$C$205:$O$205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B-BED9-452D-8454-5CC367FCBEF2}"/>
                  </c:ext>
                </c:extLst>
              </c15:ser>
            </c15:filteredBarSeries>
            <c15:filteredBarSeries>
              <c15:ser>
                <c:idx val="8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Dat_01!$B$212</c15:sqref>
                        </c15:formulaRef>
                      </c:ext>
                    </c:extLst>
                    <c:strCache>
                      <c:ptCount val="1"/>
                      <c:pt idx="0">
                        <c:v>Fuel-Gas</c:v>
                      </c:pt>
                    </c:strCache>
                  </c:strRef>
                </c:tx>
                <c:spPr>
                  <a:solidFill>
                    <a:srgbClr val="BA0F1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J</c:v>
                      </c:pt>
                      <c:pt idx="2">
                        <c:v>J</c:v>
                      </c:pt>
                      <c:pt idx="3">
                        <c:v>A</c:v>
                      </c:pt>
                      <c:pt idx="4">
                        <c:v>S</c:v>
                      </c:pt>
                      <c:pt idx="5">
                        <c:v>O</c:v>
                      </c:pt>
                      <c:pt idx="6">
                        <c:v>N</c:v>
                      </c:pt>
                      <c:pt idx="7">
                        <c:v>D</c:v>
                      </c:pt>
                      <c:pt idx="8">
                        <c:v>E</c:v>
                      </c:pt>
                      <c:pt idx="9">
                        <c:v>F</c:v>
                      </c:pt>
                      <c:pt idx="10">
                        <c:v>M</c:v>
                      </c:pt>
                      <c:pt idx="11">
                        <c:v>A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Dat_01!$C$212:$O$212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BED9-452D-8454-5CC367FCBEF2}"/>
                  </c:ext>
                </c:extLst>
              </c15:ser>
            </c15:filteredBarSeries>
            <c15:filteredBarSeries>
              <c15:ser>
                <c:idx val="10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Dat_01!$B$214</c15:sqref>
                        </c15:formulaRef>
                      </c:ext>
                    </c:extLst>
                    <c:strCache>
                      <c:ptCount val="1"/>
                      <c:pt idx="0">
                        <c:v>Internacionales</c:v>
                      </c:pt>
                    </c:strCache>
                  </c:strRef>
                </c:tx>
                <c:spPr>
                  <a:solidFill>
                    <a:srgbClr val="99FF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J</c:v>
                      </c:pt>
                      <c:pt idx="2">
                        <c:v>J</c:v>
                      </c:pt>
                      <c:pt idx="3">
                        <c:v>A</c:v>
                      </c:pt>
                      <c:pt idx="4">
                        <c:v>S</c:v>
                      </c:pt>
                      <c:pt idx="5">
                        <c:v>O</c:v>
                      </c:pt>
                      <c:pt idx="6">
                        <c:v>N</c:v>
                      </c:pt>
                      <c:pt idx="7">
                        <c:v>D</c:v>
                      </c:pt>
                      <c:pt idx="8">
                        <c:v>E</c:v>
                      </c:pt>
                      <c:pt idx="9">
                        <c:v>F</c:v>
                      </c:pt>
                      <c:pt idx="10">
                        <c:v>M</c:v>
                      </c:pt>
                      <c:pt idx="11">
                        <c:v>A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Dat_01!$C$214:$O$214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BED9-452D-8454-5CC367FCBEF2}"/>
                  </c:ext>
                </c:extLst>
              </c15:ser>
            </c15:filteredBarSeries>
            <c15:filteredBarSeries>
              <c15:ser>
                <c:idx val="13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Dat_01!$B$217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J</c:v>
                      </c:pt>
                      <c:pt idx="2">
                        <c:v>J</c:v>
                      </c:pt>
                      <c:pt idx="3">
                        <c:v>A</c:v>
                      </c:pt>
                      <c:pt idx="4">
                        <c:v>S</c:v>
                      </c:pt>
                      <c:pt idx="5">
                        <c:v>O</c:v>
                      </c:pt>
                      <c:pt idx="6">
                        <c:v>N</c:v>
                      </c:pt>
                      <c:pt idx="7">
                        <c:v>D</c:v>
                      </c:pt>
                      <c:pt idx="8">
                        <c:v>E</c:v>
                      </c:pt>
                      <c:pt idx="9">
                        <c:v>F</c:v>
                      </c:pt>
                      <c:pt idx="10">
                        <c:v>M</c:v>
                      </c:pt>
                      <c:pt idx="11">
                        <c:v>A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Dat_01!$C$217:$O$217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BED9-452D-8454-5CC367FCBEF2}"/>
                  </c:ext>
                </c:extLst>
              </c15:ser>
            </c15:filteredBarSeries>
            <c15:filteredBarSeries>
              <c15:ser>
                <c:idx val="14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Dat_01!$B$218</c15:sqref>
                        </c15:formulaRef>
                      </c:ext>
                    </c:extLst>
                    <c:strCache>
                      <c:ptCount val="1"/>
                      <c:pt idx="0">
                        <c:v>Solar fotovoltaica</c:v>
                      </c:pt>
                    </c:strCache>
                  </c:strRef>
                </c:tx>
                <c:spPr>
                  <a:solidFill>
                    <a:srgbClr val="EE611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J</c:v>
                      </c:pt>
                      <c:pt idx="2">
                        <c:v>J</c:v>
                      </c:pt>
                      <c:pt idx="3">
                        <c:v>A</c:v>
                      </c:pt>
                      <c:pt idx="4">
                        <c:v>S</c:v>
                      </c:pt>
                      <c:pt idx="5">
                        <c:v>O</c:v>
                      </c:pt>
                      <c:pt idx="6">
                        <c:v>N</c:v>
                      </c:pt>
                      <c:pt idx="7">
                        <c:v>D</c:v>
                      </c:pt>
                      <c:pt idx="8">
                        <c:v>E</c:v>
                      </c:pt>
                      <c:pt idx="9">
                        <c:v>F</c:v>
                      </c:pt>
                      <c:pt idx="10">
                        <c:v>M</c:v>
                      </c:pt>
                      <c:pt idx="11">
                        <c:v>A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Dat_01!$C$218:$O$218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BED9-452D-8454-5CC367FCBEF2}"/>
                  </c:ext>
                </c:extLst>
              </c15:ser>
            </c15:filteredBarSeries>
            <c15:filteredBarSeries>
              <c15:ser>
                <c:idx val="15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Dat_01!$B$219</c15:sqref>
                        </c15:formulaRef>
                      </c:ext>
                    </c:extLst>
                    <c:strCache>
                      <c:ptCount val="1"/>
                      <c:pt idx="0">
                        <c:v>Solar térmica</c:v>
                      </c:pt>
                    </c:strCache>
                  </c:strRef>
                </c:tx>
                <c:spPr>
                  <a:solidFill>
                    <a:srgbClr val="FF0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J</c:v>
                      </c:pt>
                      <c:pt idx="2">
                        <c:v>J</c:v>
                      </c:pt>
                      <c:pt idx="3">
                        <c:v>A</c:v>
                      </c:pt>
                      <c:pt idx="4">
                        <c:v>S</c:v>
                      </c:pt>
                      <c:pt idx="5">
                        <c:v>O</c:v>
                      </c:pt>
                      <c:pt idx="6">
                        <c:v>N</c:v>
                      </c:pt>
                      <c:pt idx="7">
                        <c:v>D</c:v>
                      </c:pt>
                      <c:pt idx="8">
                        <c:v>E</c:v>
                      </c:pt>
                      <c:pt idx="9">
                        <c:v>F</c:v>
                      </c:pt>
                      <c:pt idx="10">
                        <c:v>M</c:v>
                      </c:pt>
                      <c:pt idx="11">
                        <c:v>A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Dat_01!$C$219:$O$219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10-BED9-452D-8454-5CC367FCBEF2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17"/>
          <c:order val="15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Dat_01!$B$228:$N$228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ED9-452D-8454-5CC367FCBEF2}"/>
            </c:ext>
          </c:extLst>
        </c:ser>
        <c:ser>
          <c:idx val="0"/>
          <c:order val="16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Dat_01!$B$227:$N$227</c:f>
              <c:numCache>
                <c:formatCode>#,##0.00</c:formatCode>
                <c:ptCount val="13"/>
                <c:pt idx="0">
                  <c:v>38.9886902163</c:v>
                </c:pt>
                <c:pt idx="1">
                  <c:v>46.671459671800001</c:v>
                </c:pt>
                <c:pt idx="2">
                  <c:v>52.333045358500001</c:v>
                </c:pt>
                <c:pt idx="3">
                  <c:v>51.3120637074</c:v>
                </c:pt>
                <c:pt idx="4">
                  <c:v>61.3361660435</c:v>
                </c:pt>
                <c:pt idx="5">
                  <c:v>40.943409955600004</c:v>
                </c:pt>
                <c:pt idx="6">
                  <c:v>46.011616041800004</c:v>
                </c:pt>
                <c:pt idx="7">
                  <c:v>48.768936979400003</c:v>
                </c:pt>
                <c:pt idx="8">
                  <c:v>44.450666288100003</c:v>
                </c:pt>
                <c:pt idx="9">
                  <c:v>42.697045324800001</c:v>
                </c:pt>
                <c:pt idx="10">
                  <c:v>33.990053978399999</c:v>
                </c:pt>
                <c:pt idx="11">
                  <c:v>29.6850361728</c:v>
                </c:pt>
                <c:pt idx="12">
                  <c:v>28.075124294399998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ED9-452D-8454-5CC367FCBE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423280"/>
        <c:axId val="593422888"/>
      </c:lineChart>
      <c:catAx>
        <c:axId val="593422104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593422496"/>
        <c:crosses val="autoZero"/>
        <c:auto val="1"/>
        <c:lblAlgn val="ctr"/>
        <c:lblOffset val="100"/>
        <c:noMultiLvlLbl val="0"/>
      </c:catAx>
      <c:valAx>
        <c:axId val="593422496"/>
        <c:scaling>
          <c:orientation val="maxMin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93422104"/>
        <c:crosses val="autoZero"/>
        <c:crossBetween val="between"/>
        <c:dispUnits>
          <c:builtInUnit val="thousands"/>
        </c:dispUnits>
      </c:valAx>
      <c:valAx>
        <c:axId val="593422888"/>
        <c:scaling>
          <c:orientation val="maxMin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93423280"/>
        <c:crosses val="max"/>
        <c:crossBetween val="between"/>
        <c:majorUnit val="15"/>
      </c:valAx>
      <c:catAx>
        <c:axId val="593423280"/>
        <c:scaling>
          <c:orientation val="minMax"/>
        </c:scaling>
        <c:delete val="1"/>
        <c:axPos val="t"/>
        <c:majorTickMark val="out"/>
        <c:minorTickMark val="none"/>
        <c:tickLblPos val="nextTo"/>
        <c:crossAx val="593422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761227484713775E-2"/>
          <c:y val="0.81067770393357508"/>
          <c:w val="0.93301716447601879"/>
          <c:h val="0.189322296066424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520764015396735E-2"/>
          <c:y val="0.17775684317079388"/>
          <c:w val="0.90427766318885094"/>
          <c:h val="0.68155400997916127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Dat_01!$B$189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Dat_01!$C$189:$O$189</c:f>
              <c:numCache>
                <c:formatCode>#,##0.0</c:formatCode>
                <c:ptCount val="13"/>
                <c:pt idx="0">
                  <c:v>33193.699999999997</c:v>
                </c:pt>
                <c:pt idx="1">
                  <c:v>15935.3</c:v>
                </c:pt>
                <c:pt idx="2">
                  <c:v>15870.8</c:v>
                </c:pt>
                <c:pt idx="3">
                  <c:v>14111.4</c:v>
                </c:pt>
                <c:pt idx="4">
                  <c:v>13245.9</c:v>
                </c:pt>
                <c:pt idx="5">
                  <c:v>21827.200000000001</c:v>
                </c:pt>
                <c:pt idx="6">
                  <c:v>31318.1</c:v>
                </c:pt>
                <c:pt idx="7">
                  <c:v>15554.9</c:v>
                </c:pt>
                <c:pt idx="8">
                  <c:v>18038.900000000001</c:v>
                </c:pt>
                <c:pt idx="9">
                  <c:v>14436.3</c:v>
                </c:pt>
                <c:pt idx="10">
                  <c:v>7069</c:v>
                </c:pt>
                <c:pt idx="11">
                  <c:v>7133.3</c:v>
                </c:pt>
                <c:pt idx="12">
                  <c:v>2251.6999999999998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55-43B4-8799-F66FBECD481A}"/>
            </c:ext>
          </c:extLst>
        </c:ser>
        <c:ser>
          <c:idx val="3"/>
          <c:order val="2"/>
          <c:tx>
            <c:strRef>
              <c:f>Dat_01!$B$190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Dat_01!$C$190:$O$190</c:f>
              <c:numCache>
                <c:formatCode>#,##0.0</c:formatCode>
                <c:ptCount val="13"/>
                <c:pt idx="0">
                  <c:v>61920.1</c:v>
                </c:pt>
                <c:pt idx="1">
                  <c:v>35519.800000000003</c:v>
                </c:pt>
                <c:pt idx="2">
                  <c:v>26056.799999999999</c:v>
                </c:pt>
                <c:pt idx="3">
                  <c:v>34857</c:v>
                </c:pt>
                <c:pt idx="4">
                  <c:v>27321.200000000001</c:v>
                </c:pt>
                <c:pt idx="5">
                  <c:v>33089.300000000003</c:v>
                </c:pt>
                <c:pt idx="6">
                  <c:v>42466.7</c:v>
                </c:pt>
                <c:pt idx="7">
                  <c:v>37706.5</c:v>
                </c:pt>
                <c:pt idx="8">
                  <c:v>37091.800000000003</c:v>
                </c:pt>
                <c:pt idx="9">
                  <c:v>25499.5</c:v>
                </c:pt>
                <c:pt idx="10">
                  <c:v>28989.599999999999</c:v>
                </c:pt>
                <c:pt idx="11">
                  <c:v>54294.6</c:v>
                </c:pt>
                <c:pt idx="12">
                  <c:v>54358.5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55-43B4-8799-F66FBECD481A}"/>
            </c:ext>
          </c:extLst>
        </c:ser>
        <c:ser>
          <c:idx val="4"/>
          <c:order val="3"/>
          <c:tx>
            <c:strRef>
              <c:f>Dat_01!$B$191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Dat_01!$C$191:$O$191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55-43B4-8799-F66FBECD481A}"/>
            </c:ext>
          </c:extLst>
        </c:ser>
        <c:ser>
          <c:idx val="5"/>
          <c:order val="4"/>
          <c:tx>
            <c:strRef>
              <c:f>Dat_01!$B$192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Dat_01!$C$192:$O$192</c:f>
              <c:numCache>
                <c:formatCode>#,##0.0</c:formatCode>
                <c:ptCount val="13"/>
                <c:pt idx="0">
                  <c:v>5137.3999999999996</c:v>
                </c:pt>
                <c:pt idx="1">
                  <c:v>1509.9</c:v>
                </c:pt>
                <c:pt idx="2">
                  <c:v>559.4</c:v>
                </c:pt>
                <c:pt idx="3">
                  <c:v>481.3</c:v>
                </c:pt>
                <c:pt idx="4">
                  <c:v>906.1</c:v>
                </c:pt>
                <c:pt idx="5">
                  <c:v>7219.1</c:v>
                </c:pt>
                <c:pt idx="6">
                  <c:v>5322</c:v>
                </c:pt>
                <c:pt idx="7">
                  <c:v>1783.4</c:v>
                </c:pt>
                <c:pt idx="8">
                  <c:v>5584.1</c:v>
                </c:pt>
                <c:pt idx="9">
                  <c:v>13820.1</c:v>
                </c:pt>
                <c:pt idx="10">
                  <c:v>7976</c:v>
                </c:pt>
                <c:pt idx="11">
                  <c:v>6877.3</c:v>
                </c:pt>
                <c:pt idx="12">
                  <c:v>5480.5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55-43B4-8799-F66FBECD481A}"/>
            </c:ext>
          </c:extLst>
        </c:ser>
        <c:ser>
          <c:idx val="7"/>
          <c:order val="6"/>
          <c:tx>
            <c:strRef>
              <c:f>Dat_01!$B$194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Dat_01!$C$194:$O$194</c:f>
              <c:numCache>
                <c:formatCode>#,##0.0</c:formatCode>
                <c:ptCount val="13"/>
                <c:pt idx="0">
                  <c:v>7808.1</c:v>
                </c:pt>
                <c:pt idx="1">
                  <c:v>4554.3</c:v>
                </c:pt>
                <c:pt idx="2">
                  <c:v>5548.3</c:v>
                </c:pt>
                <c:pt idx="3">
                  <c:v>5182.6000000000004</c:v>
                </c:pt>
                <c:pt idx="4">
                  <c:v>5246.7</c:v>
                </c:pt>
                <c:pt idx="5">
                  <c:v>6754.8</c:v>
                </c:pt>
                <c:pt idx="6">
                  <c:v>7477</c:v>
                </c:pt>
                <c:pt idx="7">
                  <c:v>5010</c:v>
                </c:pt>
                <c:pt idx="8">
                  <c:v>7459.5</c:v>
                </c:pt>
                <c:pt idx="9">
                  <c:v>4854.6000000000004</c:v>
                </c:pt>
                <c:pt idx="10">
                  <c:v>6086</c:v>
                </c:pt>
                <c:pt idx="11">
                  <c:v>7238.7</c:v>
                </c:pt>
                <c:pt idx="12">
                  <c:v>8758.9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655-43B4-8799-F66FBECD481A}"/>
            </c:ext>
          </c:extLst>
        </c:ser>
        <c:ser>
          <c:idx val="9"/>
          <c:order val="8"/>
          <c:tx>
            <c:strRef>
              <c:f>Dat_01!$B$196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Dat_01!$C$196:$O$196</c:f>
              <c:numCache>
                <c:formatCode>#,##0.0</c:formatCode>
                <c:ptCount val="13"/>
                <c:pt idx="0">
                  <c:v>108282.8</c:v>
                </c:pt>
                <c:pt idx="1">
                  <c:v>58954.400000000001</c:v>
                </c:pt>
                <c:pt idx="2">
                  <c:v>66078.100000000006</c:v>
                </c:pt>
                <c:pt idx="3">
                  <c:v>41241.9</c:v>
                </c:pt>
                <c:pt idx="4">
                  <c:v>49548.9</c:v>
                </c:pt>
                <c:pt idx="5">
                  <c:v>41404</c:v>
                </c:pt>
                <c:pt idx="6">
                  <c:v>50882.1</c:v>
                </c:pt>
                <c:pt idx="7">
                  <c:v>45893.5</c:v>
                </c:pt>
                <c:pt idx="8">
                  <c:v>61806.6</c:v>
                </c:pt>
                <c:pt idx="9">
                  <c:v>33013.5</c:v>
                </c:pt>
                <c:pt idx="10">
                  <c:v>46385.5</c:v>
                </c:pt>
                <c:pt idx="11">
                  <c:v>53741.4</c:v>
                </c:pt>
                <c:pt idx="12">
                  <c:v>47108.2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655-43B4-8799-F66FBECD481A}"/>
            </c:ext>
          </c:extLst>
        </c:ser>
        <c:ser>
          <c:idx val="11"/>
          <c:order val="9"/>
          <c:tx>
            <c:strRef>
              <c:f>Dat_01!$B$198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Dat_01!$C$198:$O$198</c:f>
              <c:numCache>
                <c:formatCode>#,##0.0</c:formatCode>
                <c:ptCount val="13"/>
                <c:pt idx="0">
                  <c:v>306.60000000000002</c:v>
                </c:pt>
                <c:pt idx="1">
                  <c:v>75</c:v>
                </c:pt>
                <c:pt idx="2">
                  <c:v>193.3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34.4</c:v>
                </c:pt>
                <c:pt idx="7">
                  <c:v>75.900000000000006</c:v>
                </c:pt>
                <c:pt idx="8">
                  <c:v>125.1</c:v>
                </c:pt>
                <c:pt idx="9">
                  <c:v>0</c:v>
                </c:pt>
                <c:pt idx="10">
                  <c:v>0</c:v>
                </c:pt>
                <c:pt idx="11">
                  <c:v>18.8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655-43B4-8799-F66FBECD481A}"/>
            </c:ext>
          </c:extLst>
        </c:ser>
        <c:ser>
          <c:idx val="12"/>
          <c:order val="10"/>
          <c:tx>
            <c:strRef>
              <c:f>Dat_01!$B$199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999FF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Dat_01!$C$199:$O$199</c:f>
              <c:numCache>
                <c:formatCode>#,##0.0</c:formatCode>
                <c:ptCount val="13"/>
                <c:pt idx="0">
                  <c:v>16.5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</c:v>
                </c:pt>
                <c:pt idx="5">
                  <c:v>2.5</c:v>
                </c:pt>
                <c:pt idx="6">
                  <c:v>69.8</c:v>
                </c:pt>
                <c:pt idx="7">
                  <c:v>3.2</c:v>
                </c:pt>
                <c:pt idx="8">
                  <c:v>3.8</c:v>
                </c:pt>
                <c:pt idx="9">
                  <c:v>95.8</c:v>
                </c:pt>
                <c:pt idx="10">
                  <c:v>4</c:v>
                </c:pt>
                <c:pt idx="11">
                  <c:v>1.7</c:v>
                </c:pt>
                <c:pt idx="12">
                  <c:v>17.2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655-43B4-8799-F66FBECD481A}"/>
            </c:ext>
          </c:extLst>
        </c:ser>
        <c:ser>
          <c:idx val="16"/>
          <c:order val="14"/>
          <c:tx>
            <c:strRef>
              <c:f>Dat_01!$B$203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Dat_01!$C$203:$O$203</c:f>
              <c:numCache>
                <c:formatCode>#,##0.0</c:formatCode>
                <c:ptCount val="13"/>
                <c:pt idx="0">
                  <c:v>20554.599999999999</c:v>
                </c:pt>
                <c:pt idx="1">
                  <c:v>12771.1</c:v>
                </c:pt>
                <c:pt idx="2">
                  <c:v>8452.7000000000007</c:v>
                </c:pt>
                <c:pt idx="3">
                  <c:v>6495.2</c:v>
                </c:pt>
                <c:pt idx="4">
                  <c:v>6015.5</c:v>
                </c:pt>
                <c:pt idx="5">
                  <c:v>21004.3</c:v>
                </c:pt>
                <c:pt idx="6">
                  <c:v>23397.599999999999</c:v>
                </c:pt>
                <c:pt idx="7">
                  <c:v>12660</c:v>
                </c:pt>
                <c:pt idx="8">
                  <c:v>20506.3</c:v>
                </c:pt>
                <c:pt idx="9">
                  <c:v>22781.5</c:v>
                </c:pt>
                <c:pt idx="10">
                  <c:v>12004.9</c:v>
                </c:pt>
                <c:pt idx="11">
                  <c:v>19863.3</c:v>
                </c:pt>
                <c:pt idx="12">
                  <c:v>23767.4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655-43B4-8799-F66FBECD4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93424064"/>
        <c:axId val="593424456"/>
        <c:extLst>
          <c:ext xmlns:c15="http://schemas.microsoft.com/office/drawing/2012/chart" uri="{02D57815-91ED-43cb-92C2-25804820EDAC}">
            <c15:filteredBar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Dat_01!$B$188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J</c:v>
                      </c:pt>
                      <c:pt idx="2">
                        <c:v>J</c:v>
                      </c:pt>
                      <c:pt idx="3">
                        <c:v>A</c:v>
                      </c:pt>
                      <c:pt idx="4">
                        <c:v>S</c:v>
                      </c:pt>
                      <c:pt idx="5">
                        <c:v>O</c:v>
                      </c:pt>
                      <c:pt idx="6">
                        <c:v>N</c:v>
                      </c:pt>
                      <c:pt idx="7">
                        <c:v>D</c:v>
                      </c:pt>
                      <c:pt idx="8">
                        <c:v>E</c:v>
                      </c:pt>
                      <c:pt idx="9">
                        <c:v>F</c:v>
                      </c:pt>
                      <c:pt idx="10">
                        <c:v>M</c:v>
                      </c:pt>
                      <c:pt idx="11">
                        <c:v>A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Dat_01!$C$188:$O$188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A-2655-43B4-8799-F66FBECD481A}"/>
                  </c:ext>
                </c:extLst>
              </c15:ser>
            </c15:filteredBarSeries>
            <c15:filteredBar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Dat_01!$B$193</c15:sqref>
                        </c15:formulaRef>
                      </c:ext>
                    </c:extLst>
                    <c:strCache>
                      <c:ptCount val="1"/>
                      <c:pt idx="0">
                        <c:v>Enlace Península Baleares</c:v>
                      </c:pt>
                    </c:strCache>
                  </c:strRef>
                </c:tx>
                <c:spPr>
                  <a:solidFill>
                    <a:srgbClr val="FF99CC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J</c:v>
                      </c:pt>
                      <c:pt idx="2">
                        <c:v>J</c:v>
                      </c:pt>
                      <c:pt idx="3">
                        <c:v>A</c:v>
                      </c:pt>
                      <c:pt idx="4">
                        <c:v>S</c:v>
                      </c:pt>
                      <c:pt idx="5">
                        <c:v>O</c:v>
                      </c:pt>
                      <c:pt idx="6">
                        <c:v>N</c:v>
                      </c:pt>
                      <c:pt idx="7">
                        <c:v>D</c:v>
                      </c:pt>
                      <c:pt idx="8">
                        <c:v>E</c:v>
                      </c:pt>
                      <c:pt idx="9">
                        <c:v>F</c:v>
                      </c:pt>
                      <c:pt idx="10">
                        <c:v>M</c:v>
                      </c:pt>
                      <c:pt idx="11">
                        <c:v>A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Dat_01!$C$193:$O$193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2655-43B4-8799-F66FBECD481A}"/>
                  </c:ext>
                </c:extLst>
              </c15:ser>
            </c15:filteredBarSeries>
            <c15:filteredBarSeries>
              <c15:ser>
                <c:idx val="8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Dat_01!$B$195</c15:sqref>
                        </c15:formulaRef>
                      </c:ext>
                    </c:extLst>
                    <c:strCache>
                      <c:ptCount val="1"/>
                      <c:pt idx="0">
                        <c:v>Fuel-Gas</c:v>
                      </c:pt>
                    </c:strCache>
                  </c:strRef>
                </c:tx>
                <c:spPr>
                  <a:solidFill>
                    <a:srgbClr val="BA0F16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J</c:v>
                      </c:pt>
                      <c:pt idx="2">
                        <c:v>J</c:v>
                      </c:pt>
                      <c:pt idx="3">
                        <c:v>A</c:v>
                      </c:pt>
                      <c:pt idx="4">
                        <c:v>S</c:v>
                      </c:pt>
                      <c:pt idx="5">
                        <c:v>O</c:v>
                      </c:pt>
                      <c:pt idx="6">
                        <c:v>N</c:v>
                      </c:pt>
                      <c:pt idx="7">
                        <c:v>D</c:v>
                      </c:pt>
                      <c:pt idx="8">
                        <c:v>E</c:v>
                      </c:pt>
                      <c:pt idx="9">
                        <c:v>F</c:v>
                      </c:pt>
                      <c:pt idx="10">
                        <c:v>M</c:v>
                      </c:pt>
                      <c:pt idx="11">
                        <c:v>A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Dat_01!$C$195:$O$195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2655-43B4-8799-F66FBECD481A}"/>
                  </c:ext>
                </c:extLst>
              </c15:ser>
            </c15:filteredBarSeries>
            <c15:filteredBarSeries>
              <c15:ser>
                <c:idx val="13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Dat_01!$B$200</c15:sqref>
                        </c15:formulaRef>
                      </c:ext>
                    </c:extLst>
                    <c:strCache>
                      <c:ptCount val="1"/>
                      <c:pt idx="0">
                        <c:v>Residuos no Renovables</c:v>
                      </c:pt>
                    </c:strCache>
                  </c:strRef>
                </c:tx>
                <c:spPr>
                  <a:solidFill>
                    <a:schemeClr val="tx1">
                      <a:lumMod val="65000"/>
                      <a:lumOff val="3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J</c:v>
                      </c:pt>
                      <c:pt idx="2">
                        <c:v>J</c:v>
                      </c:pt>
                      <c:pt idx="3">
                        <c:v>A</c:v>
                      </c:pt>
                      <c:pt idx="4">
                        <c:v>S</c:v>
                      </c:pt>
                      <c:pt idx="5">
                        <c:v>O</c:v>
                      </c:pt>
                      <c:pt idx="6">
                        <c:v>N</c:v>
                      </c:pt>
                      <c:pt idx="7">
                        <c:v>D</c:v>
                      </c:pt>
                      <c:pt idx="8">
                        <c:v>E</c:v>
                      </c:pt>
                      <c:pt idx="9">
                        <c:v>F</c:v>
                      </c:pt>
                      <c:pt idx="10">
                        <c:v>M</c:v>
                      </c:pt>
                      <c:pt idx="11">
                        <c:v>A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Dat_01!$C$200:$O$200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2655-43B4-8799-F66FBECD481A}"/>
                  </c:ext>
                </c:extLst>
              </c15:ser>
            </c15:filteredBarSeries>
            <c15:filteredBarSeries>
              <c15:ser>
                <c:idx val="14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Dat_01!$B$201</c15:sqref>
                        </c15:formulaRef>
                      </c:ext>
                    </c:extLst>
                    <c:strCache>
                      <c:ptCount val="1"/>
                      <c:pt idx="0">
                        <c:v>Solar fotovoltaica</c:v>
                      </c:pt>
                    </c:strCache>
                  </c:strRef>
                </c:tx>
                <c:spPr>
                  <a:solidFill>
                    <a:srgbClr val="EE6112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J</c:v>
                      </c:pt>
                      <c:pt idx="2">
                        <c:v>J</c:v>
                      </c:pt>
                      <c:pt idx="3">
                        <c:v>A</c:v>
                      </c:pt>
                      <c:pt idx="4">
                        <c:v>S</c:v>
                      </c:pt>
                      <c:pt idx="5">
                        <c:v>O</c:v>
                      </c:pt>
                      <c:pt idx="6">
                        <c:v>N</c:v>
                      </c:pt>
                      <c:pt idx="7">
                        <c:v>D</c:v>
                      </c:pt>
                      <c:pt idx="8">
                        <c:v>E</c:v>
                      </c:pt>
                      <c:pt idx="9">
                        <c:v>F</c:v>
                      </c:pt>
                      <c:pt idx="10">
                        <c:v>M</c:v>
                      </c:pt>
                      <c:pt idx="11">
                        <c:v>A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Dat_01!$C$201:$O$201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2655-43B4-8799-F66FBECD481A}"/>
                  </c:ext>
                </c:extLst>
              </c15:ser>
            </c15:filteredBarSeries>
            <c15:filteredBarSeries>
              <c15:ser>
                <c:idx val="15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Dat_01!$B$202</c15:sqref>
                        </c15:formulaRef>
                      </c:ext>
                    </c:extLst>
                    <c:strCache>
                      <c:ptCount val="1"/>
                      <c:pt idx="0">
                        <c:v>Solar térmica</c:v>
                      </c:pt>
                    </c:strCache>
                  </c:strRef>
                </c:tx>
                <c:spPr>
                  <a:solidFill>
                    <a:srgbClr val="FF0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Dat_01!$C$184:$O$184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J</c:v>
                      </c:pt>
                      <c:pt idx="2">
                        <c:v>J</c:v>
                      </c:pt>
                      <c:pt idx="3">
                        <c:v>A</c:v>
                      </c:pt>
                      <c:pt idx="4">
                        <c:v>S</c:v>
                      </c:pt>
                      <c:pt idx="5">
                        <c:v>O</c:v>
                      </c:pt>
                      <c:pt idx="6">
                        <c:v>N</c:v>
                      </c:pt>
                      <c:pt idx="7">
                        <c:v>D</c:v>
                      </c:pt>
                      <c:pt idx="8">
                        <c:v>E</c:v>
                      </c:pt>
                      <c:pt idx="9">
                        <c:v>F</c:v>
                      </c:pt>
                      <c:pt idx="10">
                        <c:v>M</c:v>
                      </c:pt>
                      <c:pt idx="11">
                        <c:v>A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Dat_01!$C$202:$O$202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F-2655-43B4-8799-F66FBECD481A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15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Dat_01!$C$184:$O$184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Dat_01!$B$226:$N$226</c:f>
              <c:numCache>
                <c:formatCode>#,##0.00</c:formatCode>
                <c:ptCount val="13"/>
                <c:pt idx="0">
                  <c:v>62.5355007466</c:v>
                </c:pt>
                <c:pt idx="1">
                  <c:v>64.9082699633</c:v>
                </c:pt>
                <c:pt idx="2">
                  <c:v>70.223790113000007</c:v>
                </c:pt>
                <c:pt idx="3">
                  <c:v>71.558546792300007</c:v>
                </c:pt>
                <c:pt idx="4">
                  <c:v>78.667982359700005</c:v>
                </c:pt>
                <c:pt idx="5">
                  <c:v>73.508597331900006</c:v>
                </c:pt>
                <c:pt idx="6">
                  <c:v>69.273216552099996</c:v>
                </c:pt>
                <c:pt idx="7">
                  <c:v>67.203721119500003</c:v>
                </c:pt>
                <c:pt idx="8">
                  <c:v>68.970106250300006</c:v>
                </c:pt>
                <c:pt idx="9">
                  <c:v>60.496928681200004</c:v>
                </c:pt>
                <c:pt idx="10">
                  <c:v>55.394034833900001</c:v>
                </c:pt>
                <c:pt idx="11">
                  <c:v>58.841707699499999</c:v>
                </c:pt>
                <c:pt idx="12">
                  <c:v>59.8001952563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655-43B4-8799-F66FBECD4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3425240"/>
        <c:axId val="593424848"/>
      </c:lineChart>
      <c:catAx>
        <c:axId val="593424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93424456"/>
        <c:crosses val="autoZero"/>
        <c:auto val="1"/>
        <c:lblAlgn val="ctr"/>
        <c:lblOffset val="100"/>
        <c:noMultiLvlLbl val="0"/>
      </c:catAx>
      <c:valAx>
        <c:axId val="593424456"/>
        <c:scaling>
          <c:orientation val="minMax"/>
          <c:max val="35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lang="en-US"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1883128948346337E-2"/>
              <c:y val="1.046132303966091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lang="en-US"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93424064"/>
        <c:crosses val="autoZero"/>
        <c:crossBetween val="between"/>
        <c:dispUnits>
          <c:builtInUnit val="thousands"/>
        </c:dispUnits>
      </c:valAx>
      <c:valAx>
        <c:axId val="593424848"/>
        <c:scaling>
          <c:orientation val="minMax"/>
          <c:max val="10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n-US"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93425240"/>
        <c:crosses val="max"/>
        <c:crossBetween val="between"/>
        <c:majorUnit val="15"/>
      </c:valAx>
      <c:catAx>
        <c:axId val="593425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934248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679399915872767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Dat_01!$B$245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Dat_01!$C$245:$O$245</c:f>
              <c:numCache>
                <c:formatCode>#,##0.0</c:formatCode>
                <c:ptCount val="13"/>
                <c:pt idx="0">
                  <c:v>3825.2</c:v>
                </c:pt>
                <c:pt idx="1">
                  <c:v>20542.2</c:v>
                </c:pt>
                <c:pt idx="2">
                  <c:v>14664.7</c:v>
                </c:pt>
                <c:pt idx="3">
                  <c:v>21887.7</c:v>
                </c:pt>
                <c:pt idx="4">
                  <c:v>6583.4</c:v>
                </c:pt>
                <c:pt idx="5">
                  <c:v>6055</c:v>
                </c:pt>
                <c:pt idx="6">
                  <c:v>8959.6</c:v>
                </c:pt>
                <c:pt idx="7">
                  <c:v>21604.2</c:v>
                </c:pt>
                <c:pt idx="8">
                  <c:v>7773.2</c:v>
                </c:pt>
                <c:pt idx="9">
                  <c:v>21504.5</c:v>
                </c:pt>
                <c:pt idx="10">
                  <c:v>6741.5</c:v>
                </c:pt>
                <c:pt idx="11">
                  <c:v>4042.8</c:v>
                </c:pt>
                <c:pt idx="12">
                  <c:v>433.4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9B-4F90-B2B2-4825475971A1}"/>
            </c:ext>
          </c:extLst>
        </c:ser>
        <c:ser>
          <c:idx val="1"/>
          <c:order val="1"/>
          <c:tx>
            <c:strRef>
              <c:f>Dat_01!$B$246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Dat_01!$C$246:$O$246</c:f>
              <c:numCache>
                <c:formatCode>#,##0.0</c:formatCode>
                <c:ptCount val="13"/>
                <c:pt idx="0">
                  <c:v>805.7</c:v>
                </c:pt>
                <c:pt idx="1">
                  <c:v>4950.3</c:v>
                </c:pt>
                <c:pt idx="2">
                  <c:v>1989</c:v>
                </c:pt>
                <c:pt idx="3">
                  <c:v>4264.5</c:v>
                </c:pt>
                <c:pt idx="4">
                  <c:v>903.3</c:v>
                </c:pt>
                <c:pt idx="5">
                  <c:v>869.5</c:v>
                </c:pt>
                <c:pt idx="6">
                  <c:v>3990.4</c:v>
                </c:pt>
                <c:pt idx="7">
                  <c:v>10874.5</c:v>
                </c:pt>
                <c:pt idx="8">
                  <c:v>6440.3</c:v>
                </c:pt>
                <c:pt idx="9">
                  <c:v>14043.2</c:v>
                </c:pt>
                <c:pt idx="10">
                  <c:v>17945.7</c:v>
                </c:pt>
                <c:pt idx="11">
                  <c:v>14771.1</c:v>
                </c:pt>
                <c:pt idx="12">
                  <c:v>12445.6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9B-4F90-B2B2-4825475971A1}"/>
            </c:ext>
          </c:extLst>
        </c:ser>
        <c:ser>
          <c:idx val="2"/>
          <c:order val="2"/>
          <c:tx>
            <c:strRef>
              <c:f>Dat_01!$B$247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Dat_01!$C$247:$O$247</c:f>
              <c:numCache>
                <c:formatCode>#,##0.0</c:formatCode>
                <c:ptCount val="13"/>
                <c:pt idx="0">
                  <c:v>1</c:v>
                </c:pt>
                <c:pt idx="1">
                  <c:v>40.5</c:v>
                </c:pt>
                <c:pt idx="2">
                  <c:v>0</c:v>
                </c:pt>
                <c:pt idx="3">
                  <c:v>79.599999999999994</c:v>
                </c:pt>
                <c:pt idx="4">
                  <c:v>0</c:v>
                </c:pt>
                <c:pt idx="5">
                  <c:v>10.199999999999999</c:v>
                </c:pt>
                <c:pt idx="6">
                  <c:v>71.2</c:v>
                </c:pt>
                <c:pt idx="7">
                  <c:v>14.4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31.2</c:v>
                </c:pt>
                <c:pt idx="1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D9B-4F90-B2B2-4825475971A1}"/>
            </c:ext>
          </c:extLst>
        </c:ser>
        <c:ser>
          <c:idx val="3"/>
          <c:order val="3"/>
          <c:tx>
            <c:strRef>
              <c:f>Dat_01!$B$248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Dat_01!$C$248:$O$248</c:f>
              <c:numCache>
                <c:formatCode>#,##0.0</c:formatCode>
                <c:ptCount val="13"/>
                <c:pt idx="0">
                  <c:v>4108.2</c:v>
                </c:pt>
                <c:pt idx="1">
                  <c:v>10583.3</c:v>
                </c:pt>
                <c:pt idx="2">
                  <c:v>13423.2</c:v>
                </c:pt>
                <c:pt idx="3">
                  <c:v>21354.7</c:v>
                </c:pt>
                <c:pt idx="4">
                  <c:v>3217</c:v>
                </c:pt>
                <c:pt idx="5">
                  <c:v>12220.9</c:v>
                </c:pt>
                <c:pt idx="6">
                  <c:v>5885.6</c:v>
                </c:pt>
                <c:pt idx="7">
                  <c:v>22855.5</c:v>
                </c:pt>
                <c:pt idx="8">
                  <c:v>17414.3</c:v>
                </c:pt>
                <c:pt idx="9">
                  <c:v>25706.9</c:v>
                </c:pt>
                <c:pt idx="10">
                  <c:v>42823.3</c:v>
                </c:pt>
                <c:pt idx="11">
                  <c:v>36027.699999999997</c:v>
                </c:pt>
                <c:pt idx="12">
                  <c:v>19266.599999999999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9B-4F90-B2B2-4825475971A1}"/>
            </c:ext>
          </c:extLst>
        </c:ser>
        <c:ser>
          <c:idx val="4"/>
          <c:order val="4"/>
          <c:tx>
            <c:strRef>
              <c:f>Dat_01!$B$249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Dat_01!$C$249:$O$249</c:f>
              <c:numCache>
                <c:formatCode>#,##0.0</c:formatCode>
                <c:ptCount val="13"/>
                <c:pt idx="0">
                  <c:v>441.1</c:v>
                </c:pt>
                <c:pt idx="1">
                  <c:v>2263.6999999999998</c:v>
                </c:pt>
                <c:pt idx="2">
                  <c:v>1723.5</c:v>
                </c:pt>
                <c:pt idx="3">
                  <c:v>2677.3</c:v>
                </c:pt>
                <c:pt idx="4">
                  <c:v>1397.7</c:v>
                </c:pt>
                <c:pt idx="5">
                  <c:v>4048.2</c:v>
                </c:pt>
                <c:pt idx="6">
                  <c:v>1996.4</c:v>
                </c:pt>
                <c:pt idx="7">
                  <c:v>2969.3</c:v>
                </c:pt>
                <c:pt idx="8">
                  <c:v>3010.2</c:v>
                </c:pt>
                <c:pt idx="9">
                  <c:v>3674.1</c:v>
                </c:pt>
                <c:pt idx="10">
                  <c:v>6982</c:v>
                </c:pt>
                <c:pt idx="11">
                  <c:v>6028.8</c:v>
                </c:pt>
                <c:pt idx="12">
                  <c:v>3529.4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D9B-4F90-B2B2-4825475971A1}"/>
            </c:ext>
          </c:extLst>
        </c:ser>
        <c:ser>
          <c:idx val="5"/>
          <c:order val="5"/>
          <c:tx>
            <c:strRef>
              <c:f>Dat_01!$B$250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val>
            <c:numRef>
              <c:f>Dat_01!$C$250:$O$250</c:f>
              <c:numCache>
                <c:formatCode>#,##0.0</c:formatCode>
                <c:ptCount val="13"/>
                <c:pt idx="0">
                  <c:v>2792</c:v>
                </c:pt>
                <c:pt idx="1">
                  <c:v>9147</c:v>
                </c:pt>
                <c:pt idx="2">
                  <c:v>8686.7999999999993</c:v>
                </c:pt>
                <c:pt idx="3">
                  <c:v>13814.3</c:v>
                </c:pt>
                <c:pt idx="4">
                  <c:v>15518.8</c:v>
                </c:pt>
                <c:pt idx="5">
                  <c:v>2358.3000000000002</c:v>
                </c:pt>
                <c:pt idx="6">
                  <c:v>3716.9</c:v>
                </c:pt>
                <c:pt idx="7">
                  <c:v>12705.9</c:v>
                </c:pt>
                <c:pt idx="8">
                  <c:v>12467.7</c:v>
                </c:pt>
                <c:pt idx="9">
                  <c:v>12576.8</c:v>
                </c:pt>
                <c:pt idx="10">
                  <c:v>14174.9</c:v>
                </c:pt>
                <c:pt idx="11">
                  <c:v>6115.8</c:v>
                </c:pt>
                <c:pt idx="12">
                  <c:v>1301.2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9B-4F90-B2B2-4825475971A1}"/>
            </c:ext>
          </c:extLst>
        </c:ser>
        <c:ser>
          <c:idx val="6"/>
          <c:order val="6"/>
          <c:tx>
            <c:strRef>
              <c:f>Dat_01!$B$251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val>
            <c:numRef>
              <c:f>Dat_01!$C$251:$O$251</c:f>
              <c:numCache>
                <c:formatCode>#,##0.0</c:formatCode>
                <c:ptCount val="13"/>
                <c:pt idx="0">
                  <c:v>0</c:v>
                </c:pt>
                <c:pt idx="1">
                  <c:v>197.5</c:v>
                </c:pt>
                <c:pt idx="2">
                  <c:v>0</c:v>
                </c:pt>
                <c:pt idx="3">
                  <c:v>70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D9B-4F90-B2B2-4825475971A1}"/>
            </c:ext>
          </c:extLst>
        </c:ser>
        <c:ser>
          <c:idx val="9"/>
          <c:order val="7"/>
          <c:tx>
            <c:strRef>
              <c:f>Dat_01!$B$252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Dat_01!$C$252:$O$252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35</c:v>
                </c:pt>
                <c:pt idx="1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D9B-4F90-B2B2-4825475971A1}"/>
            </c:ext>
          </c:extLst>
        </c:ser>
        <c:ser>
          <c:idx val="10"/>
          <c:order val="8"/>
          <c:tx>
            <c:strRef>
              <c:f>Dat_01!$B$253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Dat_01!$C$253:$O$253</c:f>
              <c:numCache>
                <c:formatCode>#,##0.0</c:formatCode>
                <c:ptCount val="13"/>
                <c:pt idx="0">
                  <c:v>67.3</c:v>
                </c:pt>
                <c:pt idx="1">
                  <c:v>285</c:v>
                </c:pt>
                <c:pt idx="2">
                  <c:v>0</c:v>
                </c:pt>
                <c:pt idx="3">
                  <c:v>823.8</c:v>
                </c:pt>
                <c:pt idx="4">
                  <c:v>135.69999999999999</c:v>
                </c:pt>
                <c:pt idx="5">
                  <c:v>300</c:v>
                </c:pt>
                <c:pt idx="6">
                  <c:v>15</c:v>
                </c:pt>
                <c:pt idx="7">
                  <c:v>1522.5</c:v>
                </c:pt>
                <c:pt idx="8">
                  <c:v>569.79999999999995</c:v>
                </c:pt>
                <c:pt idx="9">
                  <c:v>2844.7</c:v>
                </c:pt>
                <c:pt idx="10">
                  <c:v>7355.5</c:v>
                </c:pt>
                <c:pt idx="11">
                  <c:v>4115.2</c:v>
                </c:pt>
                <c:pt idx="12">
                  <c:v>693.9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9B-4F90-B2B2-482547597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0098720"/>
        <c:axId val="750099112"/>
      </c:barChart>
      <c:lineChart>
        <c:grouping val="standard"/>
        <c:varyColors val="0"/>
        <c:ser>
          <c:idx val="8"/>
          <c:order val="9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Dat_01!$B$256:$N$256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D9B-4F90-B2B2-4825475971A1}"/>
            </c:ext>
          </c:extLst>
        </c:ser>
        <c:ser>
          <c:idx val="7"/>
          <c:order val="10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Dat_01!$B$261:$N$261</c:f>
              <c:numCache>
                <c:formatCode>#,##0.00</c:formatCode>
                <c:ptCount val="13"/>
                <c:pt idx="0">
                  <c:v>42.9148424069</c:v>
                </c:pt>
                <c:pt idx="1">
                  <c:v>49.8809423135</c:v>
                </c:pt>
                <c:pt idx="2">
                  <c:v>51.820516854700003</c:v>
                </c:pt>
                <c:pt idx="3">
                  <c:v>51.052052561799997</c:v>
                </c:pt>
                <c:pt idx="4">
                  <c:v>65.826573449199998</c:v>
                </c:pt>
                <c:pt idx="5">
                  <c:v>35.208971013999999</c:v>
                </c:pt>
                <c:pt idx="6">
                  <c:v>49.868677618500001</c:v>
                </c:pt>
                <c:pt idx="7">
                  <c:v>50.324346520799999</c:v>
                </c:pt>
                <c:pt idx="8">
                  <c:v>49.467322209499997</c:v>
                </c:pt>
                <c:pt idx="9">
                  <c:v>45.871441265900003</c:v>
                </c:pt>
                <c:pt idx="10">
                  <c:v>38.2467480153</c:v>
                </c:pt>
                <c:pt idx="11">
                  <c:v>37.022777640400001</c:v>
                </c:pt>
                <c:pt idx="12">
                  <c:v>32.9582471915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D9B-4F90-B2B2-482547597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0099896"/>
        <c:axId val="750099504"/>
      </c:lineChart>
      <c:catAx>
        <c:axId val="75009872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low"/>
        <c:crossAx val="750099112"/>
        <c:crosses val="autoZero"/>
        <c:auto val="1"/>
        <c:lblAlgn val="ctr"/>
        <c:lblOffset val="100"/>
        <c:noMultiLvlLbl val="0"/>
      </c:catAx>
      <c:valAx>
        <c:axId val="750099112"/>
        <c:scaling>
          <c:orientation val="maxMin"/>
          <c:max val="3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50098720"/>
        <c:crosses val="autoZero"/>
        <c:crossBetween val="between"/>
        <c:majorUnit val="50000"/>
        <c:dispUnits>
          <c:builtInUnit val="thousands"/>
        </c:dispUnits>
      </c:valAx>
      <c:valAx>
        <c:axId val="750099504"/>
        <c:scaling>
          <c:orientation val="maxMin"/>
          <c:max val="12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50099896"/>
        <c:crosses val="max"/>
        <c:crossBetween val="between"/>
        <c:majorUnit val="20"/>
      </c:valAx>
      <c:catAx>
        <c:axId val="750099896"/>
        <c:scaling>
          <c:orientation val="minMax"/>
        </c:scaling>
        <c:delete val="1"/>
        <c:axPos val="t"/>
        <c:majorTickMark val="out"/>
        <c:minorTickMark val="none"/>
        <c:tickLblPos val="nextTo"/>
        <c:crossAx val="7500995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8396387945982706E-2"/>
          <c:y val="0.79918794324076559"/>
          <c:w val="0.92657806400720677"/>
          <c:h val="0.1734514602551429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807465489407968E-2"/>
          <c:y val="9.4486306741537782E-2"/>
          <c:w val="0.89961354726056719"/>
          <c:h val="0.75649343154199533"/>
        </c:manualLayout>
      </c:layout>
      <c:barChart>
        <c:barDir val="col"/>
        <c:grouping val="stacked"/>
        <c:varyColors val="0"/>
        <c:ser>
          <c:idx val="17"/>
          <c:order val="0"/>
          <c:tx>
            <c:strRef>
              <c:f>Dat_01!$B$236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Dat_01!$C$236:$O$236</c:f>
              <c:numCache>
                <c:formatCode>#,##0.0</c:formatCode>
                <c:ptCount val="13"/>
                <c:pt idx="0">
                  <c:v>12672</c:v>
                </c:pt>
                <c:pt idx="1">
                  <c:v>25536.3</c:v>
                </c:pt>
                <c:pt idx="2">
                  <c:v>48129.9</c:v>
                </c:pt>
                <c:pt idx="3">
                  <c:v>41909.800000000003</c:v>
                </c:pt>
                <c:pt idx="4">
                  <c:v>43665.8</c:v>
                </c:pt>
                <c:pt idx="5">
                  <c:v>50474</c:v>
                </c:pt>
                <c:pt idx="6">
                  <c:v>55536.6</c:v>
                </c:pt>
                <c:pt idx="7">
                  <c:v>22754.1</c:v>
                </c:pt>
                <c:pt idx="8">
                  <c:v>45764.1</c:v>
                </c:pt>
                <c:pt idx="9">
                  <c:v>13008.4</c:v>
                </c:pt>
                <c:pt idx="10">
                  <c:v>9261.4</c:v>
                </c:pt>
                <c:pt idx="11">
                  <c:v>7813.1</c:v>
                </c:pt>
                <c:pt idx="12">
                  <c:v>2747.5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A4-4CCE-8D4F-74A3A14856A0}"/>
            </c:ext>
          </c:extLst>
        </c:ser>
        <c:ser>
          <c:idx val="18"/>
          <c:order val="1"/>
          <c:tx>
            <c:strRef>
              <c:f>Dat_01!$B$237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Dat_01!$C$237:$O$237</c:f>
              <c:numCache>
                <c:formatCode>#,##0.0</c:formatCode>
                <c:ptCount val="13"/>
                <c:pt idx="0">
                  <c:v>16812.400000000001</c:v>
                </c:pt>
                <c:pt idx="1">
                  <c:v>51382.8</c:v>
                </c:pt>
                <c:pt idx="2">
                  <c:v>50935.7</c:v>
                </c:pt>
                <c:pt idx="3">
                  <c:v>113971.2</c:v>
                </c:pt>
                <c:pt idx="4">
                  <c:v>71749.100000000006</c:v>
                </c:pt>
                <c:pt idx="5">
                  <c:v>68624.5</c:v>
                </c:pt>
                <c:pt idx="6">
                  <c:v>56365.7</c:v>
                </c:pt>
                <c:pt idx="7">
                  <c:v>47185.3</c:v>
                </c:pt>
                <c:pt idx="8">
                  <c:v>78136.899999999994</c:v>
                </c:pt>
                <c:pt idx="9">
                  <c:v>24231.200000000001</c:v>
                </c:pt>
                <c:pt idx="10">
                  <c:v>27952</c:v>
                </c:pt>
                <c:pt idx="11">
                  <c:v>54755.9</c:v>
                </c:pt>
                <c:pt idx="12">
                  <c:v>74607.7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A4-4CCE-8D4F-74A3A14856A0}"/>
            </c:ext>
          </c:extLst>
        </c:ser>
        <c:ser>
          <c:idx val="19"/>
          <c:order val="2"/>
          <c:tx>
            <c:strRef>
              <c:f>Dat_01!$B$238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Dat_01!$C$238:$O$238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A4-4CCE-8D4F-74A3A14856A0}"/>
            </c:ext>
          </c:extLst>
        </c:ser>
        <c:ser>
          <c:idx val="20"/>
          <c:order val="3"/>
          <c:tx>
            <c:strRef>
              <c:f>Dat_01!$B$239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Dat_01!$C$239:$O$239</c:f>
              <c:numCache>
                <c:formatCode>#,##0.0</c:formatCode>
                <c:ptCount val="13"/>
                <c:pt idx="0">
                  <c:v>952.5</c:v>
                </c:pt>
                <c:pt idx="1">
                  <c:v>1275.4000000000001</c:v>
                </c:pt>
                <c:pt idx="2">
                  <c:v>1629.2</c:v>
                </c:pt>
                <c:pt idx="3">
                  <c:v>188</c:v>
                </c:pt>
                <c:pt idx="4">
                  <c:v>763.8</c:v>
                </c:pt>
                <c:pt idx="5">
                  <c:v>9392.7000000000007</c:v>
                </c:pt>
                <c:pt idx="6">
                  <c:v>4442.2</c:v>
                </c:pt>
                <c:pt idx="7">
                  <c:v>5564.6</c:v>
                </c:pt>
                <c:pt idx="8">
                  <c:v>9703.7999999999993</c:v>
                </c:pt>
                <c:pt idx="9">
                  <c:v>8329.6</c:v>
                </c:pt>
                <c:pt idx="10">
                  <c:v>6580.9</c:v>
                </c:pt>
                <c:pt idx="11">
                  <c:v>11010.9</c:v>
                </c:pt>
                <c:pt idx="12">
                  <c:v>7818.6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A4-4CCE-8D4F-74A3A14856A0}"/>
            </c:ext>
          </c:extLst>
        </c:ser>
        <c:ser>
          <c:idx val="21"/>
          <c:order val="4"/>
          <c:tx>
            <c:strRef>
              <c:f>Dat_01!$B$240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Dat_01!$C$240:$O$240</c:f>
              <c:numCache>
                <c:formatCode>#,##0.0</c:formatCode>
                <c:ptCount val="13"/>
                <c:pt idx="0">
                  <c:v>730.5</c:v>
                </c:pt>
                <c:pt idx="1">
                  <c:v>2784.2</c:v>
                </c:pt>
                <c:pt idx="2">
                  <c:v>4531.2</c:v>
                </c:pt>
                <c:pt idx="3">
                  <c:v>5055.3</c:v>
                </c:pt>
                <c:pt idx="4">
                  <c:v>7207.5</c:v>
                </c:pt>
                <c:pt idx="5">
                  <c:v>8694</c:v>
                </c:pt>
                <c:pt idx="6">
                  <c:v>7624.8</c:v>
                </c:pt>
                <c:pt idx="7">
                  <c:v>5249.4</c:v>
                </c:pt>
                <c:pt idx="8">
                  <c:v>8718.7000000000007</c:v>
                </c:pt>
                <c:pt idx="9">
                  <c:v>3127.4</c:v>
                </c:pt>
                <c:pt idx="10">
                  <c:v>4696.3999999999996</c:v>
                </c:pt>
                <c:pt idx="11">
                  <c:v>4506.1000000000004</c:v>
                </c:pt>
                <c:pt idx="12">
                  <c:v>7248.2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AA4-4CCE-8D4F-74A3A14856A0}"/>
            </c:ext>
          </c:extLst>
        </c:ser>
        <c:ser>
          <c:idx val="22"/>
          <c:order val="5"/>
          <c:tx>
            <c:strRef>
              <c:f>Dat_01!$B$241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Dat_01!$C$241:$O$241</c:f>
              <c:numCache>
                <c:formatCode>#,##0.0</c:formatCode>
                <c:ptCount val="13"/>
                <c:pt idx="0">
                  <c:v>23001.200000000001</c:v>
                </c:pt>
                <c:pt idx="1">
                  <c:v>59979.3</c:v>
                </c:pt>
                <c:pt idx="2">
                  <c:v>109037.6</c:v>
                </c:pt>
                <c:pt idx="3">
                  <c:v>82431.3</c:v>
                </c:pt>
                <c:pt idx="4">
                  <c:v>96608.1</c:v>
                </c:pt>
                <c:pt idx="5">
                  <c:v>58581.5</c:v>
                </c:pt>
                <c:pt idx="6">
                  <c:v>61627.7</c:v>
                </c:pt>
                <c:pt idx="7">
                  <c:v>37928.6</c:v>
                </c:pt>
                <c:pt idx="8">
                  <c:v>88684.7</c:v>
                </c:pt>
                <c:pt idx="9">
                  <c:v>18281.099999999999</c:v>
                </c:pt>
                <c:pt idx="10">
                  <c:v>38895.4</c:v>
                </c:pt>
                <c:pt idx="11">
                  <c:v>55784.800000000003</c:v>
                </c:pt>
                <c:pt idx="12">
                  <c:v>33753.599999999999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A4-4CCE-8D4F-74A3A14856A0}"/>
            </c:ext>
          </c:extLst>
        </c:ser>
        <c:ser>
          <c:idx val="23"/>
          <c:order val="6"/>
          <c:tx>
            <c:strRef>
              <c:f>Dat_01!$B$242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Dat_01!$C$242:$O$242</c:f>
              <c:numCache>
                <c:formatCode>#,##0.0</c:formatCode>
                <c:ptCount val="13"/>
                <c:pt idx="0">
                  <c:v>0</c:v>
                </c:pt>
                <c:pt idx="1">
                  <c:v>310</c:v>
                </c:pt>
                <c:pt idx="2">
                  <c:v>831.6</c:v>
                </c:pt>
                <c:pt idx="3">
                  <c:v>20</c:v>
                </c:pt>
                <c:pt idx="4">
                  <c:v>0</c:v>
                </c:pt>
                <c:pt idx="5">
                  <c:v>0</c:v>
                </c:pt>
                <c:pt idx="6">
                  <c:v>200</c:v>
                </c:pt>
                <c:pt idx="7">
                  <c:v>81</c:v>
                </c:pt>
                <c:pt idx="8">
                  <c:v>1159.3</c:v>
                </c:pt>
                <c:pt idx="9">
                  <c:v>0</c:v>
                </c:pt>
                <c:pt idx="10">
                  <c:v>0</c:v>
                </c:pt>
                <c:pt idx="11">
                  <c:v>149.4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AA4-4CCE-8D4F-74A3A14856A0}"/>
            </c:ext>
          </c:extLst>
        </c:ser>
        <c:ser>
          <c:idx val="24"/>
          <c:order val="7"/>
          <c:tx>
            <c:strRef>
              <c:f>Dat_01!$B$243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Dat_01!$C$232:$O$232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Dat_01!$C$243:$O$243</c:f>
              <c:numCache>
                <c:formatCode>#,##0.0</c:formatCode>
                <c:ptCount val="13"/>
                <c:pt idx="0">
                  <c:v>5631.5</c:v>
                </c:pt>
                <c:pt idx="1">
                  <c:v>6998.5</c:v>
                </c:pt>
                <c:pt idx="2">
                  <c:v>14563.8</c:v>
                </c:pt>
                <c:pt idx="3">
                  <c:v>17427.3</c:v>
                </c:pt>
                <c:pt idx="4">
                  <c:v>11156.8</c:v>
                </c:pt>
                <c:pt idx="5">
                  <c:v>23733.8</c:v>
                </c:pt>
                <c:pt idx="6">
                  <c:v>21168.7</c:v>
                </c:pt>
                <c:pt idx="7">
                  <c:v>13945.1</c:v>
                </c:pt>
                <c:pt idx="8">
                  <c:v>26791.4</c:v>
                </c:pt>
                <c:pt idx="9">
                  <c:v>12422.8</c:v>
                </c:pt>
                <c:pt idx="10">
                  <c:v>6656.1</c:v>
                </c:pt>
                <c:pt idx="11">
                  <c:v>17672.7</c:v>
                </c:pt>
                <c:pt idx="12">
                  <c:v>27655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A4-4CCE-8D4F-74A3A1485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0100680"/>
        <c:axId val="750101072"/>
      </c:barChart>
      <c:lineChart>
        <c:grouping val="standard"/>
        <c:varyColors val="0"/>
        <c:ser>
          <c:idx val="15"/>
          <c:order val="8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Dat_01!$C$232:$O$232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Dat_01!$B$260:$N$260</c:f>
              <c:numCache>
                <c:formatCode>#,##0.00</c:formatCode>
                <c:ptCount val="13"/>
                <c:pt idx="0">
                  <c:v>61.214905660699998</c:v>
                </c:pt>
                <c:pt idx="1">
                  <c:v>64.545211494200004</c:v>
                </c:pt>
                <c:pt idx="2">
                  <c:v>68.414155813600004</c:v>
                </c:pt>
                <c:pt idx="3">
                  <c:v>71.799275936200004</c:v>
                </c:pt>
                <c:pt idx="4">
                  <c:v>77.488021212099994</c:v>
                </c:pt>
                <c:pt idx="5">
                  <c:v>72.899569522600004</c:v>
                </c:pt>
                <c:pt idx="6">
                  <c:v>69.079827623599996</c:v>
                </c:pt>
                <c:pt idx="7">
                  <c:v>66.232359366200001</c:v>
                </c:pt>
                <c:pt idx="8">
                  <c:v>68.155345848300001</c:v>
                </c:pt>
                <c:pt idx="9">
                  <c:v>59.826482578799997</c:v>
                </c:pt>
                <c:pt idx="10">
                  <c:v>54.507963658900003</c:v>
                </c:pt>
                <c:pt idx="11">
                  <c:v>57.645258677199998</c:v>
                </c:pt>
                <c:pt idx="12">
                  <c:v>56.619239345099999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AA4-4CCE-8D4F-74A3A1485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0101856"/>
        <c:axId val="750101464"/>
      </c:lineChart>
      <c:catAx>
        <c:axId val="750100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50101072"/>
        <c:crosses val="autoZero"/>
        <c:auto val="1"/>
        <c:lblAlgn val="ctr"/>
        <c:lblOffset val="100"/>
        <c:noMultiLvlLbl val="0"/>
      </c:catAx>
      <c:valAx>
        <c:axId val="750101072"/>
        <c:scaling>
          <c:orientation val="minMax"/>
          <c:max val="3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7029649094866487E-2"/>
              <c:y val="1.577353920678171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50100680"/>
        <c:crosses val="autoZero"/>
        <c:crossBetween val="between"/>
        <c:majorUnit val="50000"/>
        <c:dispUnits>
          <c:builtInUnit val="thousands"/>
        </c:dispUnits>
      </c:valAx>
      <c:valAx>
        <c:axId val="750101464"/>
        <c:scaling>
          <c:orientation val="minMax"/>
          <c:max val="12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318681318681319"/>
              <c:y val="6.830154405086283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50101856"/>
        <c:crosses val="max"/>
        <c:crossBetween val="between"/>
        <c:majorUnit val="20"/>
      </c:valAx>
      <c:catAx>
        <c:axId val="7501018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01014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121436534480012E-2"/>
          <c:y val="9.4486451710566147E-2"/>
          <c:w val="0.90045357141064819"/>
          <c:h val="0.66833475448334823"/>
        </c:manualLayout>
      </c:layout>
      <c:barChart>
        <c:barDir val="col"/>
        <c:grouping val="stacked"/>
        <c:varyColors val="0"/>
        <c:ser>
          <c:idx val="11"/>
          <c:order val="0"/>
          <c:tx>
            <c:strRef>
              <c:f>Dat_01!$B$280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val>
            <c:numRef>
              <c:f>Dat_01!$C$280:$O$280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482</c:v>
                </c:pt>
                <c:pt idx="3">
                  <c:v>0</c:v>
                </c:pt>
                <c:pt idx="4">
                  <c:v>0</c:v>
                </c:pt>
                <c:pt idx="5">
                  <c:v>91.8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A2-4EAD-A708-444D1CD632C6}"/>
            </c:ext>
          </c:extLst>
        </c:ser>
        <c:ser>
          <c:idx val="10"/>
          <c:order val="1"/>
          <c:tx>
            <c:strRef>
              <c:f>Dat_01!$B$281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val>
            <c:numRef>
              <c:f>Dat_01!$C$281:$O$281</c:f>
              <c:numCache>
                <c:formatCode>#,##0.0</c:formatCode>
                <c:ptCount val="13"/>
                <c:pt idx="0">
                  <c:v>90</c:v>
                </c:pt>
                <c:pt idx="1">
                  <c:v>0</c:v>
                </c:pt>
                <c:pt idx="2">
                  <c:v>368.5</c:v>
                </c:pt>
                <c:pt idx="3">
                  <c:v>796.6</c:v>
                </c:pt>
                <c:pt idx="4">
                  <c:v>211.3</c:v>
                </c:pt>
                <c:pt idx="5">
                  <c:v>1302.4000000000001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1.3</c:v>
                </c:pt>
                <c:pt idx="10">
                  <c:v>4765.8</c:v>
                </c:pt>
                <c:pt idx="11">
                  <c:v>3050.9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A2-4EAD-A708-444D1CD632C6}"/>
            </c:ext>
          </c:extLst>
        </c:ser>
        <c:ser>
          <c:idx val="3"/>
          <c:order val="2"/>
          <c:tx>
            <c:strRef>
              <c:f>Dat_01!$B$282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val>
            <c:numRef>
              <c:f>Dat_01!$C$282:$O$282</c:f>
              <c:numCache>
                <c:formatCode>#,##0.0</c:formatCode>
                <c:ptCount val="13"/>
                <c:pt idx="0">
                  <c:v>154.4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400.2</c:v>
                </c:pt>
                <c:pt idx="6">
                  <c:v>27.2</c:v>
                </c:pt>
                <c:pt idx="7">
                  <c:v>106.8</c:v>
                </c:pt>
                <c:pt idx="8">
                  <c:v>0</c:v>
                </c:pt>
                <c:pt idx="9">
                  <c:v>0</c:v>
                </c:pt>
                <c:pt idx="10">
                  <c:v>1.3</c:v>
                </c:pt>
                <c:pt idx="11">
                  <c:v>350.1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A2-4EAD-A708-444D1CD632C6}"/>
            </c:ext>
          </c:extLst>
        </c:ser>
        <c:ser>
          <c:idx val="4"/>
          <c:order val="3"/>
          <c:tx>
            <c:strRef>
              <c:f>Dat_01!$B$283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val>
            <c:numRef>
              <c:f>Dat_01!$C$283:$O$283</c:f>
              <c:numCache>
                <c:formatCode>#,##0.0</c:formatCode>
                <c:ptCount val="13"/>
                <c:pt idx="0">
                  <c:v>34261.699999999997</c:v>
                </c:pt>
                <c:pt idx="1">
                  <c:v>11426.8</c:v>
                </c:pt>
                <c:pt idx="2">
                  <c:v>4415</c:v>
                </c:pt>
                <c:pt idx="3">
                  <c:v>914.2</c:v>
                </c:pt>
                <c:pt idx="4">
                  <c:v>11981.8</c:v>
                </c:pt>
                <c:pt idx="5">
                  <c:v>16524.599999999999</c:v>
                </c:pt>
                <c:pt idx="6">
                  <c:v>16019.9</c:v>
                </c:pt>
                <c:pt idx="7">
                  <c:v>38332.5</c:v>
                </c:pt>
                <c:pt idx="8">
                  <c:v>6628.9</c:v>
                </c:pt>
                <c:pt idx="9">
                  <c:v>10386.9</c:v>
                </c:pt>
                <c:pt idx="10">
                  <c:v>18991.8</c:v>
                </c:pt>
                <c:pt idx="11">
                  <c:v>17978.8</c:v>
                </c:pt>
                <c:pt idx="12">
                  <c:v>7614.5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CA2-4EAD-A708-444D1CD632C6}"/>
            </c:ext>
          </c:extLst>
        </c:ser>
        <c:ser>
          <c:idx val="5"/>
          <c:order val="4"/>
          <c:tx>
            <c:strRef>
              <c:f>Dat_01!$B$284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A99BBD"/>
            </a:solidFill>
            <a:ln>
              <a:noFill/>
            </a:ln>
            <a:effectLst/>
          </c:spPr>
          <c:invertIfNegative val="0"/>
          <c:val>
            <c:numRef>
              <c:f>Dat_01!$C$284:$O$284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60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CA2-4EAD-A708-444D1CD632C6}"/>
            </c:ext>
          </c:extLst>
        </c:ser>
        <c:ser>
          <c:idx val="6"/>
          <c:order val="5"/>
          <c:tx>
            <c:strRef>
              <c:f>Dat_01!$B$285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  <a:effectLst/>
          </c:spPr>
          <c:invertIfNegative val="0"/>
          <c:val>
            <c:numRef>
              <c:f>Dat_01!$C$285:$O$285</c:f>
              <c:numCache>
                <c:formatCode>#,##0.0</c:formatCode>
                <c:ptCount val="13"/>
                <c:pt idx="0">
                  <c:v>11163.7</c:v>
                </c:pt>
                <c:pt idx="1">
                  <c:v>1911.2</c:v>
                </c:pt>
                <c:pt idx="2">
                  <c:v>113.2</c:v>
                </c:pt>
                <c:pt idx="3">
                  <c:v>550.1</c:v>
                </c:pt>
                <c:pt idx="4">
                  <c:v>74</c:v>
                </c:pt>
                <c:pt idx="5">
                  <c:v>2415.4</c:v>
                </c:pt>
                <c:pt idx="6">
                  <c:v>1518.5</c:v>
                </c:pt>
                <c:pt idx="7">
                  <c:v>408.2</c:v>
                </c:pt>
                <c:pt idx="8">
                  <c:v>183.2</c:v>
                </c:pt>
                <c:pt idx="9">
                  <c:v>1741.8</c:v>
                </c:pt>
                <c:pt idx="10">
                  <c:v>4.2</c:v>
                </c:pt>
                <c:pt idx="11">
                  <c:v>10989.6</c:v>
                </c:pt>
                <c:pt idx="12">
                  <c:v>781.3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A2-4EAD-A708-444D1CD632C6}"/>
            </c:ext>
          </c:extLst>
        </c:ser>
        <c:ser>
          <c:idx val="7"/>
          <c:order val="6"/>
          <c:tx>
            <c:strRef>
              <c:f>Dat_01!$B$286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val>
            <c:numRef>
              <c:f>Dat_01!$C$286:$O$286</c:f>
              <c:numCache>
                <c:formatCode>#,##0.0</c:formatCode>
                <c:ptCount val="13"/>
                <c:pt idx="0">
                  <c:v>589.5</c:v>
                </c:pt>
                <c:pt idx="1">
                  <c:v>1375.3</c:v>
                </c:pt>
                <c:pt idx="2">
                  <c:v>0</c:v>
                </c:pt>
                <c:pt idx="3">
                  <c:v>8.9</c:v>
                </c:pt>
                <c:pt idx="4">
                  <c:v>8.3000000000000007</c:v>
                </c:pt>
                <c:pt idx="5">
                  <c:v>873.5</c:v>
                </c:pt>
                <c:pt idx="6">
                  <c:v>0</c:v>
                </c:pt>
                <c:pt idx="7">
                  <c:v>8886.2999999999993</c:v>
                </c:pt>
                <c:pt idx="8">
                  <c:v>0</c:v>
                </c:pt>
                <c:pt idx="9">
                  <c:v>75</c:v>
                </c:pt>
                <c:pt idx="10">
                  <c:v>0</c:v>
                </c:pt>
                <c:pt idx="11">
                  <c:v>66.400000000000006</c:v>
                </c:pt>
                <c:pt idx="12">
                  <c:v>105.7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CA2-4EAD-A708-444D1CD632C6}"/>
            </c:ext>
          </c:extLst>
        </c:ser>
        <c:ser>
          <c:idx val="0"/>
          <c:order val="7"/>
          <c:tx>
            <c:strRef>
              <c:f>Dat_01!$B$276</c:f>
              <c:strCache>
                <c:ptCount val="1"/>
                <c:pt idx="0">
                  <c:v>Internacionales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  <a:effectLst/>
          </c:spPr>
          <c:invertIfNegative val="0"/>
          <c:val>
            <c:numRef>
              <c:f>Dat_01!$C$287:$O$287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80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CA2-4EAD-A708-444D1CD632C6}"/>
            </c:ext>
          </c:extLst>
        </c:ser>
        <c:ser>
          <c:idx val="8"/>
          <c:order val="8"/>
          <c:tx>
            <c:strRef>
              <c:f>Dat_01!$B$288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  <a:effectLst/>
          </c:spPr>
          <c:invertIfNegative val="0"/>
          <c:val>
            <c:numRef>
              <c:f>Dat_01!$C$288:$O$288</c:f>
              <c:numCache>
                <c:formatCode>#,##0.0</c:formatCode>
                <c:ptCount val="13"/>
                <c:pt idx="0">
                  <c:v>122.2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30.1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170.8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CA2-4EAD-A708-444D1CD632C6}"/>
            </c:ext>
          </c:extLst>
        </c:ser>
        <c:ser>
          <c:idx val="9"/>
          <c:order val="9"/>
          <c:tx>
            <c:strRef>
              <c:f>Dat_01!$B$289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val>
            <c:numRef>
              <c:f>Dat_01!$C$289:$O$289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3.6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CA2-4EAD-A708-444D1CD632C6}"/>
            </c:ext>
          </c:extLst>
        </c:ser>
        <c:ser>
          <c:idx val="12"/>
          <c:order val="10"/>
          <c:tx>
            <c:strRef>
              <c:f>Dat_01!$B$290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  <a:effectLst/>
          </c:spPr>
          <c:invertIfNegative val="0"/>
          <c:val>
            <c:numRef>
              <c:f>Dat_01!$C$290:$O$290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0.9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2.7</c:v>
                </c:pt>
                <c:pt idx="12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CA2-4EAD-A708-444D1CD632C6}"/>
            </c:ext>
          </c:extLst>
        </c:ser>
        <c:ser>
          <c:idx val="13"/>
          <c:order val="11"/>
          <c:tx>
            <c:strRef>
              <c:f>Dat_01!$B$291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val>
            <c:numRef>
              <c:f>Dat_01!$C$291:$O$291</c:f>
              <c:numCache>
                <c:formatCode>#,##0.0</c:formatCode>
                <c:ptCount val="13"/>
                <c:pt idx="0">
                  <c:v>44.1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CA2-4EAD-A708-444D1CD632C6}"/>
            </c:ext>
          </c:extLst>
        </c:ser>
        <c:ser>
          <c:idx val="14"/>
          <c:order val="12"/>
          <c:tx>
            <c:strRef>
              <c:f>Dat_01!$B$292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val>
            <c:numRef>
              <c:f>Dat_01!$C$292:$O$292</c:f>
              <c:numCache>
                <c:formatCode>#,##0.0</c:formatCode>
                <c:ptCount val="13"/>
                <c:pt idx="0">
                  <c:v>171.5</c:v>
                </c:pt>
                <c:pt idx="1">
                  <c:v>67.5</c:v>
                </c:pt>
                <c:pt idx="2">
                  <c:v>368.4</c:v>
                </c:pt>
                <c:pt idx="3">
                  <c:v>104</c:v>
                </c:pt>
                <c:pt idx="4">
                  <c:v>0</c:v>
                </c:pt>
                <c:pt idx="5">
                  <c:v>2690.2</c:v>
                </c:pt>
                <c:pt idx="6">
                  <c:v>0</c:v>
                </c:pt>
                <c:pt idx="7">
                  <c:v>44</c:v>
                </c:pt>
                <c:pt idx="8">
                  <c:v>0</c:v>
                </c:pt>
                <c:pt idx="9">
                  <c:v>139.30000000000001</c:v>
                </c:pt>
                <c:pt idx="10">
                  <c:v>118</c:v>
                </c:pt>
                <c:pt idx="11">
                  <c:v>614.9</c:v>
                </c:pt>
                <c:pt idx="12">
                  <c:v>181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CA2-4EAD-A708-444D1CD63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0103032"/>
        <c:axId val="750103424"/>
      </c:barChart>
      <c:lineChart>
        <c:grouping val="standard"/>
        <c:varyColors val="0"/>
        <c:ser>
          <c:idx val="1"/>
          <c:order val="13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Dat_01!$B$302:$N$302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7CA2-4EAD-A708-444D1CD632C6}"/>
            </c:ext>
          </c:extLst>
        </c:ser>
        <c:ser>
          <c:idx val="2"/>
          <c:order val="14"/>
          <c:tx>
            <c:v>Precio medio bajar</c:v>
          </c:tx>
          <c:spPr>
            <a:ln w="28575" cap="rnd">
              <a:solidFill>
                <a:srgbClr val="404040"/>
              </a:solidFill>
              <a:round/>
            </a:ln>
            <a:effectLst/>
          </c:spPr>
          <c:marker>
            <c:symbol val="none"/>
          </c:marker>
          <c:val>
            <c:numRef>
              <c:f>Dat_01!$C$378:$O$378</c:f>
              <c:numCache>
                <c:formatCode>#,##0.00</c:formatCode>
                <c:ptCount val="13"/>
                <c:pt idx="0">
                  <c:v>19.283478007799999</c:v>
                </c:pt>
                <c:pt idx="1">
                  <c:v>23.009043633899999</c:v>
                </c:pt>
                <c:pt idx="2">
                  <c:v>24.083988865799999</c:v>
                </c:pt>
                <c:pt idx="3">
                  <c:v>29.196111807899999</c:v>
                </c:pt>
                <c:pt idx="4">
                  <c:v>30.7362149888</c:v>
                </c:pt>
                <c:pt idx="5">
                  <c:v>26.226536107899999</c:v>
                </c:pt>
                <c:pt idx="6">
                  <c:v>28.672238936799999</c:v>
                </c:pt>
                <c:pt idx="7">
                  <c:v>22.816536705800001</c:v>
                </c:pt>
                <c:pt idx="8">
                  <c:v>24.652172090699999</c:v>
                </c:pt>
                <c:pt idx="9">
                  <c:v>20.673354701200001</c:v>
                </c:pt>
                <c:pt idx="10">
                  <c:v>18.080793837600002</c:v>
                </c:pt>
                <c:pt idx="11">
                  <c:v>16.782616711199999</c:v>
                </c:pt>
                <c:pt idx="12">
                  <c:v>20.008155693100001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7CA2-4EAD-A708-444D1CD632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0104208"/>
        <c:axId val="750103816"/>
      </c:lineChart>
      <c:catAx>
        <c:axId val="750103032"/>
        <c:scaling>
          <c:orientation val="minMax"/>
        </c:scaling>
        <c:delete val="1"/>
        <c:axPos val="t"/>
        <c:numFmt formatCode="General" sourceLinked="1"/>
        <c:majorTickMark val="none"/>
        <c:minorTickMark val="none"/>
        <c:tickLblPos val="nextTo"/>
        <c:crossAx val="750103424"/>
        <c:crosses val="autoZero"/>
        <c:auto val="1"/>
        <c:lblAlgn val="ctr"/>
        <c:lblOffset val="100"/>
        <c:noMultiLvlLbl val="0"/>
      </c:catAx>
      <c:valAx>
        <c:axId val="750103424"/>
        <c:scaling>
          <c:orientation val="maxMin"/>
          <c:max val="12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50103032"/>
        <c:crosses val="autoZero"/>
        <c:crossBetween val="between"/>
        <c:majorUnit val="20000"/>
        <c:dispUnits>
          <c:builtInUnit val="thousands"/>
        </c:dispUnits>
      </c:valAx>
      <c:valAx>
        <c:axId val="750103816"/>
        <c:scaling>
          <c:orientation val="maxMin"/>
          <c:max val="240"/>
          <c:min val="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50104208"/>
        <c:crosses val="max"/>
        <c:crossBetween val="between"/>
        <c:majorUnit val="40"/>
      </c:valAx>
      <c:catAx>
        <c:axId val="75010420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501038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3698550154274941E-2"/>
          <c:y val="0.82373207385259073"/>
          <c:w val="0.93779324738668091"/>
          <c:h val="0.176267926147409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806933550132249E-2"/>
          <c:y val="9.4486306741537782E-2"/>
          <c:w val="0.90045357141064819"/>
          <c:h val="0.7661059014131465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Dat_01!$B$269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Dat_01!$C$269:$O$269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92.3</c:v>
                </c:pt>
                <c:pt idx="3">
                  <c:v>291.3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3682</c:v>
                </c:pt>
                <c:pt idx="9">
                  <c:v>0</c:v>
                </c:pt>
                <c:pt idx="10">
                  <c:v>1971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4-42DF-8088-56D508489537}"/>
            </c:ext>
          </c:extLst>
        </c:ser>
        <c:ser>
          <c:idx val="4"/>
          <c:order val="1"/>
          <c:tx>
            <c:strRef>
              <c:f>Dat_01!$B$270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Dat_01!$C$270:$O$270</c:f>
              <c:numCache>
                <c:formatCode>#,##0.0</c:formatCode>
                <c:ptCount val="13"/>
                <c:pt idx="0">
                  <c:v>12256.8</c:v>
                </c:pt>
                <c:pt idx="1">
                  <c:v>9234.9</c:v>
                </c:pt>
                <c:pt idx="2">
                  <c:v>14456.3</c:v>
                </c:pt>
                <c:pt idx="3">
                  <c:v>10832</c:v>
                </c:pt>
                <c:pt idx="4">
                  <c:v>2035.7</c:v>
                </c:pt>
                <c:pt idx="5">
                  <c:v>1903.4</c:v>
                </c:pt>
                <c:pt idx="6">
                  <c:v>1082.5999999999999</c:v>
                </c:pt>
                <c:pt idx="7">
                  <c:v>3205.2</c:v>
                </c:pt>
                <c:pt idx="8">
                  <c:v>5322.9</c:v>
                </c:pt>
                <c:pt idx="9">
                  <c:v>833.4</c:v>
                </c:pt>
                <c:pt idx="10">
                  <c:v>8220.1</c:v>
                </c:pt>
                <c:pt idx="11">
                  <c:v>10989.2</c:v>
                </c:pt>
                <c:pt idx="12">
                  <c:v>2953.6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74-42DF-8088-56D508489537}"/>
            </c:ext>
          </c:extLst>
        </c:ser>
        <c:ser>
          <c:idx val="5"/>
          <c:order val="2"/>
          <c:tx>
            <c:strRef>
              <c:f>Dat_01!$B$271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Dat_01!$C$271:$O$271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7.4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74-42DF-8088-56D508489537}"/>
            </c:ext>
          </c:extLst>
        </c:ser>
        <c:ser>
          <c:idx val="6"/>
          <c:order val="3"/>
          <c:tx>
            <c:strRef>
              <c:f>Dat_01!$B$272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Dat_01!$C$272:$O$272</c:f>
              <c:numCache>
                <c:formatCode>#,##0.0</c:formatCode>
                <c:ptCount val="13"/>
                <c:pt idx="0">
                  <c:v>795.1</c:v>
                </c:pt>
                <c:pt idx="1">
                  <c:v>91.5</c:v>
                </c:pt>
                <c:pt idx="2">
                  <c:v>14.6</c:v>
                </c:pt>
                <c:pt idx="3">
                  <c:v>140.5</c:v>
                </c:pt>
                <c:pt idx="4">
                  <c:v>0</c:v>
                </c:pt>
                <c:pt idx="5">
                  <c:v>1893.5</c:v>
                </c:pt>
                <c:pt idx="6">
                  <c:v>481.8</c:v>
                </c:pt>
                <c:pt idx="7">
                  <c:v>176.9</c:v>
                </c:pt>
                <c:pt idx="8">
                  <c:v>938.4</c:v>
                </c:pt>
                <c:pt idx="9">
                  <c:v>213.9</c:v>
                </c:pt>
                <c:pt idx="10">
                  <c:v>457</c:v>
                </c:pt>
                <c:pt idx="11">
                  <c:v>526.4</c:v>
                </c:pt>
                <c:pt idx="12">
                  <c:v>298.3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74-42DF-8088-56D508489537}"/>
            </c:ext>
          </c:extLst>
        </c:ser>
        <c:ser>
          <c:idx val="7"/>
          <c:order val="4"/>
          <c:tx>
            <c:strRef>
              <c:f>Dat_01!$B$273</c:f>
              <c:strCache>
                <c:ptCount val="1"/>
                <c:pt idx="0">
                  <c:v>Enlace Península Baleares</c:v>
                </c:pt>
              </c:strCache>
            </c:strRef>
          </c:tx>
          <c:spPr>
            <a:solidFill>
              <a:srgbClr val="A99BBD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Dat_01!$C$273:$O$273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244</c:v>
                </c:pt>
                <c:pt idx="3">
                  <c:v>678</c:v>
                </c:pt>
                <c:pt idx="4">
                  <c:v>1565.3</c:v>
                </c:pt>
                <c:pt idx="5">
                  <c:v>711</c:v>
                </c:pt>
                <c:pt idx="6">
                  <c:v>0</c:v>
                </c:pt>
                <c:pt idx="7">
                  <c:v>0</c:v>
                </c:pt>
                <c:pt idx="8">
                  <c:v>84</c:v>
                </c:pt>
                <c:pt idx="9">
                  <c:v>0</c:v>
                </c:pt>
                <c:pt idx="10">
                  <c:v>0</c:v>
                </c:pt>
                <c:pt idx="11">
                  <c:v>464.9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74-42DF-8088-56D508489537}"/>
            </c:ext>
          </c:extLst>
        </c:ser>
        <c:ser>
          <c:idx val="9"/>
          <c:order val="6"/>
          <c:tx>
            <c:strRef>
              <c:f>Dat_01!$B$275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Dat_01!$C$275:$O$275</c:f>
              <c:numCache>
                <c:formatCode>#,##0.0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898.1</c:v>
                </c:pt>
                <c:pt idx="4">
                  <c:v>5</c:v>
                </c:pt>
                <c:pt idx="5">
                  <c:v>97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20</c:v>
                </c:pt>
                <c:pt idx="10">
                  <c:v>93.4</c:v>
                </c:pt>
                <c:pt idx="11">
                  <c:v>36.700000000000003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774-42DF-8088-56D508489537}"/>
            </c:ext>
          </c:extLst>
        </c:ser>
        <c:ser>
          <c:idx val="10"/>
          <c:order val="7"/>
          <c:tx>
            <c:strRef>
              <c:f>Dat_01!$B$276</c:f>
              <c:strCache>
                <c:ptCount val="1"/>
                <c:pt idx="0">
                  <c:v>Internacionales</c:v>
                </c:pt>
              </c:strCache>
            </c:strRef>
          </c:tx>
          <c:spPr>
            <a:solidFill>
              <a:srgbClr val="91C3D5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Dat_01!$C$276:$O$276</c:f>
              <c:numCache>
                <c:formatCode>#,##0.0</c:formatCode>
                <c:ptCount val="13"/>
                <c:pt idx="0">
                  <c:v>0</c:v>
                </c:pt>
                <c:pt idx="1">
                  <c:v>976</c:v>
                </c:pt>
                <c:pt idx="2">
                  <c:v>1458.3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2.8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774-42DF-8088-56D508489537}"/>
            </c:ext>
          </c:extLst>
        </c:ser>
        <c:ser>
          <c:idx val="12"/>
          <c:order val="9"/>
          <c:tx>
            <c:strRef>
              <c:f>Dat_01!$B$278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  <a:effectLst/>
          </c:spPr>
          <c:invertIfNegative val="0"/>
          <c:cat>
            <c:strRef>
              <c:f>Dat_01!$C$265:$O$265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Dat_01!$C$278:$O$278</c:f>
              <c:numCache>
                <c:formatCode>#,##0.0</c:formatCode>
                <c:ptCount val="13"/>
                <c:pt idx="0">
                  <c:v>330.9</c:v>
                </c:pt>
                <c:pt idx="1">
                  <c:v>107.7</c:v>
                </c:pt>
                <c:pt idx="2">
                  <c:v>560.70000000000005</c:v>
                </c:pt>
                <c:pt idx="3">
                  <c:v>948.3</c:v>
                </c:pt>
                <c:pt idx="4">
                  <c:v>107.3</c:v>
                </c:pt>
                <c:pt idx="5">
                  <c:v>979</c:v>
                </c:pt>
                <c:pt idx="6">
                  <c:v>84</c:v>
                </c:pt>
                <c:pt idx="7">
                  <c:v>86.6</c:v>
                </c:pt>
                <c:pt idx="8">
                  <c:v>101.3</c:v>
                </c:pt>
                <c:pt idx="9">
                  <c:v>316.89999999999998</c:v>
                </c:pt>
                <c:pt idx="10">
                  <c:v>2222.8000000000002</c:v>
                </c:pt>
                <c:pt idx="11">
                  <c:v>2160.3000000000002</c:v>
                </c:pt>
                <c:pt idx="12">
                  <c:v>406.3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774-42DF-8088-56D508489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0097544"/>
        <c:axId val="750104600"/>
        <c:extLst>
          <c:ext xmlns:c15="http://schemas.microsoft.com/office/drawing/2012/chart" uri="{02D57815-91ED-43cb-92C2-25804820EDAC}">
            <c15:filteredBarSeries>
              <c15:ser>
                <c:idx val="8"/>
                <c:order val="5"/>
                <c:tx>
                  <c:strRef>
                    <c:extLst>
                      <c:ext uri="{02D57815-91ED-43cb-92C2-25804820EDAC}">
                        <c15:formulaRef>
                          <c15:sqref>Dat_01!$B$274</c15:sqref>
                        </c15:formulaRef>
                      </c:ext>
                    </c:extLst>
                    <c:strCache>
                      <c:ptCount val="1"/>
                      <c:pt idx="0">
                        <c:v>Eólica</c:v>
                      </c:pt>
                    </c:strCache>
                  </c:strRef>
                </c:tx>
                <c:spPr>
                  <a:solidFill>
                    <a:srgbClr val="70AD47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Dat_01!$C$265:$O$265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J</c:v>
                      </c:pt>
                      <c:pt idx="2">
                        <c:v>J</c:v>
                      </c:pt>
                      <c:pt idx="3">
                        <c:v>A</c:v>
                      </c:pt>
                      <c:pt idx="4">
                        <c:v>S</c:v>
                      </c:pt>
                      <c:pt idx="5">
                        <c:v>O</c:v>
                      </c:pt>
                      <c:pt idx="6">
                        <c:v>N</c:v>
                      </c:pt>
                      <c:pt idx="7">
                        <c:v>D</c:v>
                      </c:pt>
                      <c:pt idx="8">
                        <c:v>E</c:v>
                      </c:pt>
                      <c:pt idx="9">
                        <c:v>F</c:v>
                      </c:pt>
                      <c:pt idx="10">
                        <c:v>M</c:v>
                      </c:pt>
                      <c:pt idx="11">
                        <c:v>A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Dat_01!$C$274:$O$274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9-7774-42DF-8088-56D508489537}"/>
                  </c:ext>
                </c:extLst>
              </c15:ser>
            </c15:filteredBarSeries>
            <c15:filteredBarSeries>
              <c15:ser>
                <c:idx val="11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Dat_01!$B$277</c15:sqref>
                        </c15:formulaRef>
                      </c:ext>
                    </c:extLst>
                    <c:strCache>
                      <c:ptCount val="1"/>
                      <c:pt idx="0">
                        <c:v>Solar fotovoltaica</c:v>
                      </c:pt>
                    </c:strCache>
                  </c:strRef>
                </c:tx>
                <c:spPr>
                  <a:solidFill>
                    <a:srgbClr val="808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Dat_01!$C$265:$O$265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J</c:v>
                      </c:pt>
                      <c:pt idx="2">
                        <c:v>J</c:v>
                      </c:pt>
                      <c:pt idx="3">
                        <c:v>A</c:v>
                      </c:pt>
                      <c:pt idx="4">
                        <c:v>S</c:v>
                      </c:pt>
                      <c:pt idx="5">
                        <c:v>O</c:v>
                      </c:pt>
                      <c:pt idx="6">
                        <c:v>N</c:v>
                      </c:pt>
                      <c:pt idx="7">
                        <c:v>D</c:v>
                      </c:pt>
                      <c:pt idx="8">
                        <c:v>E</c:v>
                      </c:pt>
                      <c:pt idx="9">
                        <c:v>F</c:v>
                      </c:pt>
                      <c:pt idx="10">
                        <c:v>M</c:v>
                      </c:pt>
                      <c:pt idx="11">
                        <c:v>A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Dat_01!$C$277:$O$277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7774-42DF-8088-56D508489537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2"/>
          <c:order val="10"/>
          <c:tx>
            <c:v>Precio medio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Dat_01!$C$265:$O$265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Dat_01!$C$369:$O$369</c:f>
              <c:numCache>
                <c:formatCode>#,##0.00</c:formatCode>
                <c:ptCount val="13"/>
                <c:pt idx="0">
                  <c:v>115.9167893528</c:v>
                </c:pt>
                <c:pt idx="1">
                  <c:v>120.5355883058</c:v>
                </c:pt>
                <c:pt idx="2">
                  <c:v>135.3726949906</c:v>
                </c:pt>
                <c:pt idx="3">
                  <c:v>124.8742242516</c:v>
                </c:pt>
                <c:pt idx="4">
                  <c:v>143.29521988530001</c:v>
                </c:pt>
                <c:pt idx="5">
                  <c:v>114.3702090748</c:v>
                </c:pt>
                <c:pt idx="6">
                  <c:v>146.5815624663</c:v>
                </c:pt>
                <c:pt idx="7">
                  <c:v>120.91672096169999</c:v>
                </c:pt>
                <c:pt idx="8">
                  <c:v>117.3412444012</c:v>
                </c:pt>
                <c:pt idx="9">
                  <c:v>79.159142945499994</c:v>
                </c:pt>
                <c:pt idx="10">
                  <c:v>98.194326218</c:v>
                </c:pt>
                <c:pt idx="11">
                  <c:v>92.815891433100006</c:v>
                </c:pt>
                <c:pt idx="12">
                  <c:v>111.090493873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774-42DF-8088-56D508489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7076144"/>
        <c:axId val="750104992"/>
      </c:lineChart>
      <c:catAx>
        <c:axId val="750097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50104600"/>
        <c:crosses val="autoZero"/>
        <c:auto val="1"/>
        <c:lblAlgn val="ctr"/>
        <c:lblOffset val="100"/>
        <c:noMultiLvlLbl val="0"/>
      </c:catAx>
      <c:valAx>
        <c:axId val="750104600"/>
        <c:scaling>
          <c:orientation val="minMax"/>
          <c:max val="12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1.9573578595317727E-2"/>
              <c:y val="1.311762034514078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50097544"/>
        <c:crosses val="autoZero"/>
        <c:crossBetween val="between"/>
        <c:majorUnit val="20000"/>
        <c:dispUnits>
          <c:builtInUnit val="thousands"/>
        </c:dispUnits>
      </c:valAx>
      <c:valAx>
        <c:axId val="750104992"/>
        <c:scaling>
          <c:orientation val="minMax"/>
          <c:max val="24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/>
                  <a:t>€/MWh</a:t>
                </a:r>
              </a:p>
            </c:rich>
          </c:tx>
          <c:layout>
            <c:manualLayout>
              <c:xMode val="edge"/>
              <c:yMode val="edge"/>
              <c:x val="0.94723509582205234"/>
              <c:y val="1.01233726914925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27076144"/>
        <c:crosses val="max"/>
        <c:crossBetween val="between"/>
        <c:majorUnit val="40"/>
      </c:valAx>
      <c:catAx>
        <c:axId val="727076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0104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rgbClr val="004563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678346448125537E-2"/>
          <c:y val="0.10511047672825757"/>
          <c:w val="0.90515649526328479"/>
          <c:h val="0.77533770430090676"/>
        </c:manualLayout>
      </c:layout>
      <c:barChart>
        <c:barDir val="col"/>
        <c:grouping val="stacked"/>
        <c:varyColors val="0"/>
        <c:ser>
          <c:idx val="4"/>
          <c:order val="1"/>
          <c:tx>
            <c:strRef>
              <c:f>Dat_01!$A$311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Dat_01!$B$306:$N$306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Dat_01!$B$311:$N$311</c:f>
              <c:numCache>
                <c:formatCode>#,##0.0</c:formatCode>
                <c:ptCount val="13"/>
                <c:pt idx="0">
                  <c:v>40054.5</c:v>
                </c:pt>
                <c:pt idx="1">
                  <c:v>24939.8</c:v>
                </c:pt>
                <c:pt idx="2">
                  <c:v>50362.400000000001</c:v>
                </c:pt>
                <c:pt idx="3">
                  <c:v>276044.09999999998</c:v>
                </c:pt>
                <c:pt idx="4">
                  <c:v>206113.1</c:v>
                </c:pt>
                <c:pt idx="5">
                  <c:v>93052.3</c:v>
                </c:pt>
                <c:pt idx="6">
                  <c:v>55331.6</c:v>
                </c:pt>
                <c:pt idx="7">
                  <c:v>19590.2</c:v>
                </c:pt>
                <c:pt idx="8">
                  <c:v>26403.5</c:v>
                </c:pt>
                <c:pt idx="9">
                  <c:v>44880.1</c:v>
                </c:pt>
                <c:pt idx="10">
                  <c:v>17298.8</c:v>
                </c:pt>
                <c:pt idx="11">
                  <c:v>14816</c:v>
                </c:pt>
                <c:pt idx="12">
                  <c:v>5017.5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AC-4ADD-AC01-22AA05319E18}"/>
            </c:ext>
          </c:extLst>
        </c:ser>
        <c:ser>
          <c:idx val="5"/>
          <c:order val="2"/>
          <c:tx>
            <c:strRef>
              <c:f>Dat_01!$A$312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Dat_01!$B$306:$N$306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Dat_01!$B$312:$N$312</c:f>
              <c:numCache>
                <c:formatCode>#,##0.0</c:formatCode>
                <c:ptCount val="13"/>
                <c:pt idx="0">
                  <c:v>170347.3</c:v>
                </c:pt>
                <c:pt idx="1">
                  <c:v>227127.5</c:v>
                </c:pt>
                <c:pt idx="2">
                  <c:v>224750.8</c:v>
                </c:pt>
                <c:pt idx="3">
                  <c:v>1148967.5</c:v>
                </c:pt>
                <c:pt idx="4">
                  <c:v>1015257.7</c:v>
                </c:pt>
                <c:pt idx="5">
                  <c:v>560872.19999999995</c:v>
                </c:pt>
                <c:pt idx="6">
                  <c:v>322094.09999999998</c:v>
                </c:pt>
                <c:pt idx="7">
                  <c:v>283346.40000000002</c:v>
                </c:pt>
                <c:pt idx="8">
                  <c:v>320317.90000000002</c:v>
                </c:pt>
                <c:pt idx="9">
                  <c:v>131505</c:v>
                </c:pt>
                <c:pt idx="10">
                  <c:v>234585</c:v>
                </c:pt>
                <c:pt idx="11">
                  <c:v>442359.9</c:v>
                </c:pt>
                <c:pt idx="12">
                  <c:v>120808.3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AC-4ADD-AC01-22AA05319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727076928"/>
        <c:axId val="727077320"/>
        <c:extLst>
          <c:ext xmlns:c15="http://schemas.microsoft.com/office/drawing/2012/chart" uri="{02D57815-91ED-43cb-92C2-25804820EDAC}">
            <c15:filteredBar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Dat_01!$A$310</c15:sqref>
                        </c15:formulaRef>
                      </c:ext>
                    </c:extLst>
                    <c:strCache>
                      <c:ptCount val="1"/>
                      <c:pt idx="0">
                        <c:v>Adquisición de Energía</c:v>
                      </c:pt>
                    </c:strCache>
                  </c:strRef>
                </c:tx>
                <c:spPr>
                  <a:solidFill>
                    <a:srgbClr val="0070C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J</c:v>
                      </c:pt>
                      <c:pt idx="2">
                        <c:v>J</c:v>
                      </c:pt>
                      <c:pt idx="3">
                        <c:v>A</c:v>
                      </c:pt>
                      <c:pt idx="4">
                        <c:v>S</c:v>
                      </c:pt>
                      <c:pt idx="5">
                        <c:v>O</c:v>
                      </c:pt>
                      <c:pt idx="6">
                        <c:v>N</c:v>
                      </c:pt>
                      <c:pt idx="7">
                        <c:v>D</c:v>
                      </c:pt>
                      <c:pt idx="8">
                        <c:v>E</c:v>
                      </c:pt>
                      <c:pt idx="9">
                        <c:v>F</c:v>
                      </c:pt>
                      <c:pt idx="10">
                        <c:v>M</c:v>
                      </c:pt>
                      <c:pt idx="11">
                        <c:v>A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Dat_01!$B$310:$N$310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D2AC-4ADD-AC01-22AA05319E18}"/>
                  </c:ext>
                </c:extLst>
              </c15:ser>
            </c15:filteredBarSeries>
            <c15:filteredBarSeries>
              <c15:ser>
                <c:idx val="6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Dat_01!$A$313</c15:sqref>
                        </c15:formulaRef>
                      </c:ext>
                    </c:extLst>
                    <c:strCache>
                      <c:ptCount val="1"/>
                      <c:pt idx="0">
                        <c:v>Cogeneración</c:v>
                      </c:pt>
                    </c:strCache>
                  </c:strRef>
                </c:tx>
                <c:spPr>
                  <a:solidFill>
                    <a:srgbClr val="7030A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J</c:v>
                      </c:pt>
                      <c:pt idx="2">
                        <c:v>J</c:v>
                      </c:pt>
                      <c:pt idx="3">
                        <c:v>A</c:v>
                      </c:pt>
                      <c:pt idx="4">
                        <c:v>S</c:v>
                      </c:pt>
                      <c:pt idx="5">
                        <c:v>O</c:v>
                      </c:pt>
                      <c:pt idx="6">
                        <c:v>N</c:v>
                      </c:pt>
                      <c:pt idx="7">
                        <c:v>D</c:v>
                      </c:pt>
                      <c:pt idx="8">
                        <c:v>E</c:v>
                      </c:pt>
                      <c:pt idx="9">
                        <c:v>F</c:v>
                      </c:pt>
                      <c:pt idx="10">
                        <c:v>M</c:v>
                      </c:pt>
                      <c:pt idx="11">
                        <c:v>A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Dat_01!$B$313:$N$313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2AC-4ADD-AC01-22AA05319E18}"/>
                  </c:ext>
                </c:extLst>
              </c15:ser>
            </c15:filteredBarSeries>
            <c15:filteredBarSeries>
              <c15:ser>
                <c:idx val="7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Dat_01!$A$314</c15:sqref>
                        </c15:formulaRef>
                      </c:ext>
                    </c:extLst>
                    <c:strCache>
                      <c:ptCount val="1"/>
                      <c:pt idx="0">
                        <c:v>Consumo Bombeo</c:v>
                      </c:pt>
                    </c:strCache>
                  </c:strRef>
                </c:tx>
                <c:spPr>
                  <a:solidFill>
                    <a:srgbClr val="FF3399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Dat_01!$B$306:$N$306</c15:sqref>
                        </c15:formulaRef>
                      </c:ext>
                    </c:extLst>
                    <c:strCache>
                      <c:ptCount val="13"/>
                      <c:pt idx="0">
                        <c:v>M</c:v>
                      </c:pt>
                      <c:pt idx="1">
                        <c:v>J</c:v>
                      </c:pt>
                      <c:pt idx="2">
                        <c:v>J</c:v>
                      </c:pt>
                      <c:pt idx="3">
                        <c:v>A</c:v>
                      </c:pt>
                      <c:pt idx="4">
                        <c:v>S</c:v>
                      </c:pt>
                      <c:pt idx="5">
                        <c:v>O</c:v>
                      </c:pt>
                      <c:pt idx="6">
                        <c:v>N</c:v>
                      </c:pt>
                      <c:pt idx="7">
                        <c:v>D</c:v>
                      </c:pt>
                      <c:pt idx="8">
                        <c:v>E</c:v>
                      </c:pt>
                      <c:pt idx="9">
                        <c:v>F</c:v>
                      </c:pt>
                      <c:pt idx="10">
                        <c:v>M</c:v>
                      </c:pt>
                      <c:pt idx="11">
                        <c:v>A</c:v>
                      </c:pt>
                      <c:pt idx="12">
                        <c:v>M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Dat_01!$B$314:$N$314</c15:sqref>
                        </c15:formulaRef>
                      </c:ext>
                    </c:extLst>
                    <c:numCache>
                      <c:formatCode>#,##0.0</c:formatCode>
                      <c:ptCount val="13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2AC-4ADD-AC01-22AA05319E18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8"/>
          <c:order val="5"/>
          <c:tx>
            <c:v>Precio medio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Dat_01!$C$370:$O$370</c:f>
              <c:numCache>
                <c:formatCode>#,##0.00</c:formatCode>
                <c:ptCount val="13"/>
                <c:pt idx="0">
                  <c:v>13.030255824799999</c:v>
                </c:pt>
                <c:pt idx="1">
                  <c:v>6.7044842785999998</c:v>
                </c:pt>
                <c:pt idx="2">
                  <c:v>7.5360647180999996</c:v>
                </c:pt>
                <c:pt idx="3">
                  <c:v>11.5369237907</c:v>
                </c:pt>
                <c:pt idx="4">
                  <c:v>11.2109693551</c:v>
                </c:pt>
                <c:pt idx="5">
                  <c:v>9.8913448111999998</c:v>
                </c:pt>
                <c:pt idx="6">
                  <c:v>4.7439887904000004</c:v>
                </c:pt>
                <c:pt idx="7">
                  <c:v>7.6264957750000004</c:v>
                </c:pt>
                <c:pt idx="8">
                  <c:v>8.3644845112000006</c:v>
                </c:pt>
                <c:pt idx="9">
                  <c:v>6.8816483931999999</c:v>
                </c:pt>
                <c:pt idx="10">
                  <c:v>12.489307291699999</c:v>
                </c:pt>
                <c:pt idx="11">
                  <c:v>11.9230981554</c:v>
                </c:pt>
                <c:pt idx="12">
                  <c:v>10.087590541799999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AC-4ADD-AC01-22AA05319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7078104"/>
        <c:axId val="727077712"/>
      </c:lineChart>
      <c:catAx>
        <c:axId val="727076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27077320"/>
        <c:crosses val="autoZero"/>
        <c:auto val="1"/>
        <c:lblAlgn val="ctr"/>
        <c:lblOffset val="100"/>
        <c:noMultiLvlLbl val="0"/>
      </c:catAx>
      <c:valAx>
        <c:axId val="727077320"/>
        <c:scaling>
          <c:orientation val="minMax"/>
          <c:max val="160000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</a:t>
                </a:r>
              </a:p>
            </c:rich>
          </c:tx>
          <c:layout>
            <c:manualLayout>
              <c:xMode val="edge"/>
              <c:yMode val="edge"/>
              <c:x val="1.2833820249434932E-2"/>
              <c:y val="3.653529563951506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27076928"/>
        <c:crosses val="autoZero"/>
        <c:crossBetween val="between"/>
        <c:majorUnit val="200000"/>
        <c:dispUnits>
          <c:builtInUnit val="thousands"/>
        </c:dispUnits>
      </c:valAx>
      <c:valAx>
        <c:axId val="727077712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74339045148059"/>
              <c:y val="2.7278613067939744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27078104"/>
        <c:crosses val="max"/>
        <c:crossBetween val="between"/>
      </c:valAx>
      <c:catAx>
        <c:axId val="727078104"/>
        <c:scaling>
          <c:orientation val="minMax"/>
        </c:scaling>
        <c:delete val="1"/>
        <c:axPos val="b"/>
        <c:majorTickMark val="out"/>
        <c:minorTickMark val="none"/>
        <c:tickLblPos val="nextTo"/>
        <c:crossAx val="727077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210030310166165"/>
          <c:y val="0.94523223807701795"/>
          <c:w val="0.39065857136919097"/>
          <c:h val="5.15519741575569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es-ES"/>
    </a:p>
  </c:txPr>
  <c:printSettings>
    <c:headerFooter/>
    <c:pageMargins b="0.75" l="0.7" r="0.7" t="0.75" header="0.3" footer="0.3"/>
    <c:pageSetup paperSize="9" orientation="landscape" horizontalDpi="355" verticalDpi="355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13070936983E-2"/>
          <c:y val="0.20901159094243654"/>
          <c:w val="0.87712252783722078"/>
          <c:h val="0.667385924585513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Dat_01!$C$341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Dat_01!$C$343:$C$355</c:f>
              <c:numCache>
                <c:formatCode>0.0</c:formatCode>
                <c:ptCount val="13"/>
                <c:pt idx="0">
                  <c:v>59.36379928315413</c:v>
                </c:pt>
                <c:pt idx="1">
                  <c:v>54.212962962962962</c:v>
                </c:pt>
                <c:pt idx="2">
                  <c:v>67.271505376344095</c:v>
                </c:pt>
                <c:pt idx="3">
                  <c:v>57.974910394265237</c:v>
                </c:pt>
                <c:pt idx="4">
                  <c:v>60.636574074074076</c:v>
                </c:pt>
                <c:pt idx="5">
                  <c:v>45.362903225806448</c:v>
                </c:pt>
                <c:pt idx="6">
                  <c:v>42.99768518518519</c:v>
                </c:pt>
                <c:pt idx="7">
                  <c:v>53.517025089605738</c:v>
                </c:pt>
                <c:pt idx="8">
                  <c:v>46.426971326164875</c:v>
                </c:pt>
                <c:pt idx="9">
                  <c:v>36.656746031746039</c:v>
                </c:pt>
                <c:pt idx="10">
                  <c:v>45.334230596680136</c:v>
                </c:pt>
                <c:pt idx="11">
                  <c:v>49.120370370370367</c:v>
                </c:pt>
                <c:pt idx="12">
                  <c:v>28.449820788530459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98-4846-8912-87805C30CFB4}"/>
            </c:ext>
          </c:extLst>
        </c:ser>
        <c:ser>
          <c:idx val="1"/>
          <c:order val="1"/>
          <c:tx>
            <c:strRef>
              <c:f>Dat_01!$D$341</c:f>
              <c:strCache>
                <c:ptCount val="1"/>
                <c:pt idx="0">
                  <c:v>Bombeo</c:v>
                </c:pt>
              </c:strCache>
            </c:strRef>
          </c:tx>
          <c:spPr>
            <a:solidFill>
              <a:srgbClr val="95B3D7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Dat_01!$D$343:$D$355</c:f>
              <c:numCache>
                <c:formatCode>0.0</c:formatCode>
                <c:ptCount val="13"/>
                <c:pt idx="0">
                  <c:v>13.732078853046591</c:v>
                </c:pt>
                <c:pt idx="1">
                  <c:v>6.8055555555555554</c:v>
                </c:pt>
                <c:pt idx="2">
                  <c:v>1.411290322580645</c:v>
                </c:pt>
                <c:pt idx="3">
                  <c:v>4.099462365591398</c:v>
                </c:pt>
                <c:pt idx="4">
                  <c:v>2.6157407407407409</c:v>
                </c:pt>
                <c:pt idx="5">
                  <c:v>4.9059139784946231</c:v>
                </c:pt>
                <c:pt idx="6">
                  <c:v>3.9004629629629624</c:v>
                </c:pt>
                <c:pt idx="7">
                  <c:v>3.4722222222222223</c:v>
                </c:pt>
                <c:pt idx="8">
                  <c:v>5.0291218637992836</c:v>
                </c:pt>
                <c:pt idx="9">
                  <c:v>5.8035714285714288</c:v>
                </c:pt>
                <c:pt idx="10">
                  <c:v>9.2754598474652301</c:v>
                </c:pt>
                <c:pt idx="11">
                  <c:v>6.9212962962962958</c:v>
                </c:pt>
                <c:pt idx="12">
                  <c:v>8.4229390681003586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98-4846-8912-87805C30CFB4}"/>
            </c:ext>
          </c:extLst>
        </c:ser>
        <c:ser>
          <c:idx val="2"/>
          <c:order val="2"/>
          <c:tx>
            <c:strRef>
              <c:f>Dat_01!$E$341</c:f>
              <c:strCache>
                <c:ptCount val="1"/>
                <c:pt idx="0">
                  <c:v>Mibel importación desde sistema eléctrico español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Dat_01!$E$343:$E$355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98-4846-8912-87805C30CFB4}"/>
            </c:ext>
          </c:extLst>
        </c:ser>
        <c:ser>
          <c:idx val="4"/>
          <c:order val="3"/>
          <c:tx>
            <c:strRef>
              <c:f>Dat_01!$F$341</c:f>
              <c:strCache>
                <c:ptCount val="1"/>
                <c:pt idx="0">
                  <c:v>Mibel importación desde sistema eléctrico portugués</c:v>
                </c:pt>
              </c:strCache>
            </c:strRef>
          </c:tx>
          <c:spPr>
            <a:solidFill>
              <a:srgbClr val="C0504D"/>
            </a:solidFill>
            <a:ln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Dat_01!$F$343:$F$355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0.13440860215053765</c:v>
                </c:pt>
                <c:pt idx="3">
                  <c:v>0.13440860215053765</c:v>
                </c:pt>
                <c:pt idx="4">
                  <c:v>0</c:v>
                </c:pt>
                <c:pt idx="5">
                  <c:v>0.13440860215053765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98-4846-8912-87805C30CFB4}"/>
            </c:ext>
          </c:extLst>
        </c:ser>
        <c:ser>
          <c:idx val="3"/>
          <c:order val="4"/>
          <c:tx>
            <c:strRef>
              <c:f>Dat_01!$G$341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 w="25400">
              <a:noFill/>
            </a:ln>
          </c:spPr>
          <c:invertIfNegative val="0"/>
          <c:cat>
            <c:strRef>
              <c:f>Dat_01!$A$343:$A$355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Dat_01!$G$343:$G$355</c:f>
              <c:numCache>
                <c:formatCode>0.0</c:formatCode>
                <c:ptCount val="13"/>
                <c:pt idx="0">
                  <c:v>2.1281362007168458</c:v>
                </c:pt>
                <c:pt idx="1">
                  <c:v>4.6296296296296298</c:v>
                </c:pt>
                <c:pt idx="2">
                  <c:v>5.5555555555555554</c:v>
                </c:pt>
                <c:pt idx="3">
                  <c:v>5.2867383512544812</c:v>
                </c:pt>
                <c:pt idx="4">
                  <c:v>3.0671296296296293</c:v>
                </c:pt>
                <c:pt idx="5">
                  <c:v>5.577956989247312</c:v>
                </c:pt>
                <c:pt idx="6">
                  <c:v>8.4722222222222232</c:v>
                </c:pt>
                <c:pt idx="7">
                  <c:v>4.0770609318996422</c:v>
                </c:pt>
                <c:pt idx="8">
                  <c:v>11.794354838709678</c:v>
                </c:pt>
                <c:pt idx="9">
                  <c:v>18.303571428571427</c:v>
                </c:pt>
                <c:pt idx="10">
                  <c:v>10.778375953342305</c:v>
                </c:pt>
                <c:pt idx="11">
                  <c:v>10.856481481481483</c:v>
                </c:pt>
                <c:pt idx="12">
                  <c:v>28.046594982078854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98-4846-8912-87805C30CFB4}"/>
            </c:ext>
          </c:extLst>
        </c:ser>
        <c:ser>
          <c:idx val="5"/>
          <c:order val="5"/>
          <c:tx>
            <c:strRef>
              <c:f>Dat_01!$H$341</c:f>
              <c:strCache>
                <c:ptCount val="1"/>
                <c:pt idx="0">
                  <c:v>Térmica convencional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Dat_01!$A$343:$A$355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Dat_01!$H$343:$H$355</c:f>
              <c:numCache>
                <c:formatCode>0.0</c:formatCode>
                <c:ptCount val="13"/>
                <c:pt idx="0">
                  <c:v>7.2356630824372772</c:v>
                </c:pt>
                <c:pt idx="1">
                  <c:v>16.944444444444446</c:v>
                </c:pt>
                <c:pt idx="2">
                  <c:v>14.068100358422939</c:v>
                </c:pt>
                <c:pt idx="3">
                  <c:v>16.33064516129032</c:v>
                </c:pt>
                <c:pt idx="4">
                  <c:v>16.099537037037035</c:v>
                </c:pt>
                <c:pt idx="5">
                  <c:v>21.438172043010752</c:v>
                </c:pt>
                <c:pt idx="6">
                  <c:v>27.187499999999996</c:v>
                </c:pt>
                <c:pt idx="7">
                  <c:v>24.798387096774192</c:v>
                </c:pt>
                <c:pt idx="8">
                  <c:v>18.75</c:v>
                </c:pt>
                <c:pt idx="9">
                  <c:v>17.385912698412696</c:v>
                </c:pt>
                <c:pt idx="10">
                  <c:v>7.8061911170928671</c:v>
                </c:pt>
                <c:pt idx="11">
                  <c:v>7.0138888888888893</c:v>
                </c:pt>
                <c:pt idx="12">
                  <c:v>3.7410394265232982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098-4846-8912-87805C30CFB4}"/>
            </c:ext>
          </c:extLst>
        </c:ser>
        <c:ser>
          <c:idx val="6"/>
          <c:order val="6"/>
          <c:tx>
            <c:strRef>
              <c:f>Dat_01!$I$341</c:f>
              <c:strCache>
                <c:ptCount val="1"/>
                <c:pt idx="0">
                  <c:v>Importaciones internacionales</c:v>
                </c:pt>
              </c:strCache>
            </c:strRef>
          </c:tx>
          <c:invertIfNegative val="0"/>
          <c:cat>
            <c:strRef>
              <c:f>Dat_01!$A$343:$A$355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Dat_01!$I$343:$I$355</c:f>
              <c:numCache>
                <c:formatCode>0.0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1.3795423956931361</c:v>
                </c:pt>
                <c:pt idx="11">
                  <c:v>0.25462962962962959</c:v>
                </c:pt>
                <c:pt idx="12">
                  <c:v>6.7204301075268827E-2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098-4846-8912-87805C30CFB4}"/>
            </c:ext>
          </c:extLst>
        </c:ser>
        <c:ser>
          <c:idx val="7"/>
          <c:order val="7"/>
          <c:tx>
            <c:strRef>
              <c:f>Dat_01!$J$341</c:f>
              <c:strCache>
                <c:ptCount val="1"/>
                <c:pt idx="0">
                  <c:v>Renovables, Cogeneración y Residuos</c:v>
                </c:pt>
              </c:strCache>
            </c:strRef>
          </c:tx>
          <c:spPr>
            <a:solidFill>
              <a:srgbClr val="808000"/>
            </a:solidFill>
          </c:spPr>
          <c:invertIfNegative val="0"/>
          <c:cat>
            <c:strRef>
              <c:f>Dat_01!$A$343:$A$355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Dat_01!$J$343:$J$355</c:f>
              <c:numCache>
                <c:formatCode>0.0</c:formatCode>
                <c:ptCount val="13"/>
                <c:pt idx="0">
                  <c:v>17.540322580645157</c:v>
                </c:pt>
                <c:pt idx="1">
                  <c:v>17.407407407407405</c:v>
                </c:pt>
                <c:pt idx="2">
                  <c:v>11.559139784946234</c:v>
                </c:pt>
                <c:pt idx="3">
                  <c:v>16.173835125448029</c:v>
                </c:pt>
                <c:pt idx="4">
                  <c:v>17.581018518518519</c:v>
                </c:pt>
                <c:pt idx="5">
                  <c:v>22.580645161290327</c:v>
                </c:pt>
                <c:pt idx="6">
                  <c:v>17.442129629629626</c:v>
                </c:pt>
                <c:pt idx="7">
                  <c:v>14.135304659498207</c:v>
                </c:pt>
                <c:pt idx="8">
                  <c:v>17.999551971326163</c:v>
                </c:pt>
                <c:pt idx="9">
                  <c:v>21.850198412698411</c:v>
                </c:pt>
                <c:pt idx="10">
                  <c:v>25.426200089726329</c:v>
                </c:pt>
                <c:pt idx="11">
                  <c:v>25.833333333333336</c:v>
                </c:pt>
                <c:pt idx="12">
                  <c:v>31.272401433691758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098-4846-8912-87805C30CF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6079088"/>
        <c:axId val="548688664"/>
      </c:barChart>
      <c:catAx>
        <c:axId val="546079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48688664"/>
        <c:crosses val="autoZero"/>
        <c:auto val="1"/>
        <c:lblAlgn val="ctr"/>
        <c:lblOffset val="100"/>
        <c:noMultiLvlLbl val="0"/>
      </c:catAx>
      <c:valAx>
        <c:axId val="54868866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46079088"/>
        <c:crosses val="autoZero"/>
        <c:crossBetween val="between"/>
        <c:majorUnit val="2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3.8673141565806292E-2"/>
          <c:y val="2.5990903183885639E-2"/>
          <c:w val="0.93344979650823001"/>
          <c:h val="0.15543583367868491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95000"/>
      </a:schemeClr>
    </a:solidFill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693827752118601E-2"/>
          <c:y val="0.16078849518810151"/>
          <c:w val="0.87712252783722078"/>
          <c:h val="0.688089867672790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Dat_01!$D$65</c:f>
              <c:strCache>
                <c:ptCount val="1"/>
                <c:pt idx="0">
                  <c:v>Mercados Diario e Intradiario 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Dat_01!$D$67:$D$79</c:f>
              <c:numCache>
                <c:formatCode>0.00</c:formatCode>
                <c:ptCount val="13"/>
                <c:pt idx="0">
                  <c:v>55.4</c:v>
                </c:pt>
                <c:pt idx="1">
                  <c:v>58.82</c:v>
                </c:pt>
                <c:pt idx="2">
                  <c:v>62.3</c:v>
                </c:pt>
                <c:pt idx="3">
                  <c:v>64.95</c:v>
                </c:pt>
                <c:pt idx="4">
                  <c:v>71.77</c:v>
                </c:pt>
                <c:pt idx="5">
                  <c:v>66.059999999999988</c:v>
                </c:pt>
                <c:pt idx="6">
                  <c:v>62.9</c:v>
                </c:pt>
                <c:pt idx="7">
                  <c:v>62.580000000000005</c:v>
                </c:pt>
                <c:pt idx="8">
                  <c:v>62.949999999999996</c:v>
                </c:pt>
                <c:pt idx="9">
                  <c:v>54.9</c:v>
                </c:pt>
                <c:pt idx="10">
                  <c:v>49.339999999999996</c:v>
                </c:pt>
                <c:pt idx="11">
                  <c:v>50.89</c:v>
                </c:pt>
                <c:pt idx="12">
                  <c:v>48.92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BE-4212-B443-BEBAB3D3ACF8}"/>
            </c:ext>
          </c:extLst>
        </c:ser>
        <c:ser>
          <c:idx val="1"/>
          <c:order val="1"/>
          <c:tx>
            <c:strRef>
              <c:f>Dat_01!$E$65</c:f>
              <c:strCache>
                <c:ptCount val="1"/>
                <c:pt idx="0">
                  <c:v>Servicios de ajuste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Dat_01!$E$67:$E$79</c:f>
              <c:numCache>
                <c:formatCode>0.00</c:formatCode>
                <c:ptCount val="13"/>
                <c:pt idx="0">
                  <c:v>2.8699999999999997</c:v>
                </c:pt>
                <c:pt idx="1">
                  <c:v>2.1100000000000003</c:v>
                </c:pt>
                <c:pt idx="2">
                  <c:v>1.83</c:v>
                </c:pt>
                <c:pt idx="3">
                  <c:v>2.9899999999999993</c:v>
                </c:pt>
                <c:pt idx="4">
                  <c:v>2.2799999999999998</c:v>
                </c:pt>
                <c:pt idx="5">
                  <c:v>1.9299999999999997</c:v>
                </c:pt>
                <c:pt idx="6">
                  <c:v>1.18</c:v>
                </c:pt>
                <c:pt idx="7">
                  <c:v>1.2899999999999998</c:v>
                </c:pt>
                <c:pt idx="8">
                  <c:v>1.1399999999999997</c:v>
                </c:pt>
                <c:pt idx="9">
                  <c:v>1.1499999999999999</c:v>
                </c:pt>
                <c:pt idx="10">
                  <c:v>1.7399999999999998</c:v>
                </c:pt>
                <c:pt idx="11">
                  <c:v>2.56</c:v>
                </c:pt>
                <c:pt idx="12">
                  <c:v>1.7999999999999998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BE-4212-B443-BEBAB3D3ACF8}"/>
            </c:ext>
          </c:extLst>
        </c:ser>
        <c:ser>
          <c:idx val="2"/>
          <c:order val="2"/>
          <c:tx>
            <c:strRef>
              <c:f>Dat_01!$F$65</c:f>
              <c:strCache>
                <c:ptCount val="1"/>
                <c:pt idx="0">
                  <c:v>Pagos por capacidad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Dat_01!$F$67:$F$79</c:f>
              <c:numCache>
                <c:formatCode>0.00</c:formatCode>
                <c:ptCount val="13"/>
                <c:pt idx="0">
                  <c:v>2.35</c:v>
                </c:pt>
                <c:pt idx="1">
                  <c:v>2.8</c:v>
                </c:pt>
                <c:pt idx="2">
                  <c:v>3.26</c:v>
                </c:pt>
                <c:pt idx="3">
                  <c:v>2.1800000000000002</c:v>
                </c:pt>
                <c:pt idx="4">
                  <c:v>2.42</c:v>
                </c:pt>
                <c:pt idx="5">
                  <c:v>2.36</c:v>
                </c:pt>
                <c:pt idx="6">
                  <c:v>2.5</c:v>
                </c:pt>
                <c:pt idx="7">
                  <c:v>3.02</c:v>
                </c:pt>
                <c:pt idx="8">
                  <c:v>3.16</c:v>
                </c:pt>
                <c:pt idx="9">
                  <c:v>3.21</c:v>
                </c:pt>
                <c:pt idx="10">
                  <c:v>2.5299999999999998</c:v>
                </c:pt>
                <c:pt idx="11">
                  <c:v>2.4500000000000002</c:v>
                </c:pt>
                <c:pt idx="12">
                  <c:v>2.35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BE-4212-B443-BEBAB3D3ACF8}"/>
            </c:ext>
          </c:extLst>
        </c:ser>
        <c:ser>
          <c:idx val="4"/>
          <c:order val="3"/>
          <c:tx>
            <c:strRef>
              <c:f>Dat_01!$G$65</c:f>
              <c:strCache>
                <c:ptCount val="1"/>
                <c:pt idx="0">
                  <c:v>Servicio de interrumpibilidad</c:v>
                </c:pt>
              </c:strCache>
            </c:strRef>
          </c:tx>
          <c:spPr>
            <a:solidFill>
              <a:srgbClr val="CC00CC"/>
            </a:solidFill>
            <a:ln>
              <a:noFill/>
            </a:ln>
          </c:spPr>
          <c:invertIfNegative val="0"/>
          <c:cat>
            <c:strRef>
              <c:f>Dat_01!$J$67:$J$79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Dat_01!$G$67:$G$79</c:f>
              <c:numCache>
                <c:formatCode>0.00</c:formatCode>
                <c:ptCount val="13"/>
                <c:pt idx="0">
                  <c:v>1.47</c:v>
                </c:pt>
                <c:pt idx="1">
                  <c:v>1.1200000000000001</c:v>
                </c:pt>
                <c:pt idx="2">
                  <c:v>1.03</c:v>
                </c:pt>
                <c:pt idx="3">
                  <c:v>1.03</c:v>
                </c:pt>
                <c:pt idx="4">
                  <c:v>1.1000000000000001</c:v>
                </c:pt>
                <c:pt idx="5">
                  <c:v>1.1200000000000001</c:v>
                </c:pt>
                <c:pt idx="6">
                  <c:v>1.0900000000000001</c:v>
                </c:pt>
                <c:pt idx="7">
                  <c:v>1.08</c:v>
                </c:pt>
                <c:pt idx="8">
                  <c:v>0.71</c:v>
                </c:pt>
                <c:pt idx="9">
                  <c:v>0.84</c:v>
                </c:pt>
                <c:pt idx="10">
                  <c:v>0.73</c:v>
                </c:pt>
                <c:pt idx="11">
                  <c:v>0.78</c:v>
                </c:pt>
                <c:pt idx="12">
                  <c:v>0.76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BE-4212-B443-BEBAB3D3A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548689840"/>
        <c:axId val="548690232"/>
      </c:barChart>
      <c:catAx>
        <c:axId val="548689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65000"/>
              </a:schemeClr>
            </a:solidFill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48690232"/>
        <c:crosses val="autoZero"/>
        <c:auto val="1"/>
        <c:lblAlgn val="ctr"/>
        <c:lblOffset val="100"/>
        <c:noMultiLvlLbl val="0"/>
      </c:catAx>
      <c:valAx>
        <c:axId val="548690232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486898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857293473411526"/>
          <c:y val="4.1666732894155012E-2"/>
          <c:w val="0.81427070604028751"/>
          <c:h val="6.2878401318005511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78568794603154"/>
          <c:y val="0.18243889337663954"/>
          <c:w val="0.47563523567818483"/>
          <c:h val="0.64574311408405372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explosion val="4"/>
          <c:dPt>
            <c:idx val="0"/>
            <c:bubble3D val="0"/>
            <c:explosion val="0"/>
            <c:spPr>
              <a:solidFill>
                <a:schemeClr val="accent1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A56-4F53-B839-2C55EC8A8294}"/>
              </c:ext>
            </c:extLst>
          </c:dPt>
          <c:dPt>
            <c:idx val="1"/>
            <c:bubble3D val="0"/>
            <c:explosion val="0"/>
            <c:spPr>
              <a:solidFill>
                <a:srgbClr val="C00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A56-4F53-B839-2C55EC8A8294}"/>
              </c:ext>
            </c:extLst>
          </c:dPt>
          <c:dPt>
            <c:idx val="2"/>
            <c:bubble3D val="0"/>
            <c:explosion val="0"/>
            <c:spPr>
              <a:solidFill>
                <a:srgbClr val="66FF33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A56-4F53-B839-2C55EC8A8294}"/>
              </c:ext>
            </c:extLst>
          </c:dPt>
          <c:dPt>
            <c:idx val="3"/>
            <c:bubble3D val="0"/>
            <c:explosion val="0"/>
            <c:spPr>
              <a:solidFill>
                <a:srgbClr val="FFC00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A56-4F53-B839-2C55EC8A8294}"/>
              </c:ext>
            </c:extLst>
          </c:dPt>
          <c:dLbls>
            <c:dLbl>
              <c:idx val="0"/>
              <c:layout>
                <c:manualLayout>
                  <c:x val="-0.15157142167045071"/>
                  <c:y val="-0.168302920519497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56-4F53-B839-2C55EC8A8294}"/>
                </c:ext>
              </c:extLst>
            </c:dLbl>
            <c:dLbl>
              <c:idx val="1"/>
              <c:layout>
                <c:manualLayout>
                  <c:x val="0.13223140495867769"/>
                  <c:y val="-0.12342214171429854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A56-4F53-B839-2C55EC8A8294}"/>
                </c:ext>
              </c:extLst>
            </c:dLbl>
            <c:dLbl>
              <c:idx val="2"/>
              <c:layout>
                <c:manualLayout>
                  <c:x val="0.16253443526170788"/>
                  <c:y val="-1.4960259601733151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A56-4F53-B839-2C55EC8A8294}"/>
                </c:ext>
              </c:extLst>
            </c:dLbl>
            <c:dLbl>
              <c:idx val="3"/>
              <c:layout>
                <c:manualLayout>
                  <c:x val="0.15159976168623085"/>
                  <c:y val="0.11220194701299871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marL="0" marR="0" indent="0" algn="ctr" defTabSz="914400" rtl="0" eaLnBrk="1" fontAlgn="auto" latinLnBrk="0" hangingPunct="1">
                    <a:lnSpc>
                      <a:spcPct val="100000"/>
                    </a:lnSpc>
                    <a:spcBef>
                      <a:spcPts val="0"/>
                    </a:spcBef>
                    <a:spcAft>
                      <a:spcPts val="0"/>
                    </a:spcAft>
                    <a:buClrTx/>
                    <a:buSzTx/>
                    <a:buFontTx/>
                    <a:buNone/>
                    <a:tabLst/>
                    <a:defRPr sz="900" b="0" i="0" u="none" strike="noStrike" kern="1200" baseline="0">
                      <a:solidFill>
                        <a:srgbClr val="00456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A56-4F53-B839-2C55EC8A829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Dat_01!$D$92:$G$92</c:f>
              <c:strCache>
                <c:ptCount val="4"/>
                <c:pt idx="0">
                  <c:v>Mercado diario e intradiario</c:v>
                </c:pt>
                <c:pt idx="1">
                  <c:v>Pagos  por capacidad</c:v>
                </c:pt>
                <c:pt idx="2">
                  <c:v>Servicio interrumpibilidad</c:v>
                </c:pt>
                <c:pt idx="3">
                  <c:v>Servicios de ajuste</c:v>
                </c:pt>
              </c:strCache>
            </c:strRef>
          </c:cat>
          <c:val>
            <c:numRef>
              <c:f>Dat_01!$D$93:$G$93</c:f>
              <c:numCache>
                <c:formatCode>0.00</c:formatCode>
                <c:ptCount val="4"/>
                <c:pt idx="0">
                  <c:v>48.92</c:v>
                </c:pt>
                <c:pt idx="1">
                  <c:v>2.35</c:v>
                </c:pt>
                <c:pt idx="2">
                  <c:v>0.76</c:v>
                </c:pt>
                <c:pt idx="3">
                  <c:v>1.7999999999999998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A56-4F53-B839-2C55EC8A8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94"/>
        <c:holeSize val="59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Dat_01!$A$83</c:f>
              <c:strCache>
                <c:ptCount val="1"/>
                <c:pt idx="0">
                  <c:v>Restricciones técnicas PDBF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Dat_01!$B$83:$N$83</c:f>
              <c:numCache>
                <c:formatCode>#,##0.00</c:formatCode>
                <c:ptCount val="13"/>
                <c:pt idx="0">
                  <c:v>2.11</c:v>
                </c:pt>
                <c:pt idx="1">
                  <c:v>1.5</c:v>
                </c:pt>
                <c:pt idx="2">
                  <c:v>1.25</c:v>
                </c:pt>
                <c:pt idx="3">
                  <c:v>1.75</c:v>
                </c:pt>
                <c:pt idx="4">
                  <c:v>1.1000000000000001</c:v>
                </c:pt>
                <c:pt idx="5">
                  <c:v>0.94</c:v>
                </c:pt>
                <c:pt idx="6">
                  <c:v>0.67</c:v>
                </c:pt>
                <c:pt idx="7">
                  <c:v>0.77</c:v>
                </c:pt>
                <c:pt idx="8">
                  <c:v>0.63</c:v>
                </c:pt>
                <c:pt idx="9">
                  <c:v>0.71</c:v>
                </c:pt>
                <c:pt idx="10">
                  <c:v>1.05</c:v>
                </c:pt>
                <c:pt idx="11">
                  <c:v>1.64</c:v>
                </c:pt>
                <c:pt idx="12">
                  <c:v>1.21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17-4434-B940-F43E72455419}"/>
            </c:ext>
          </c:extLst>
        </c:ser>
        <c:ser>
          <c:idx val="6"/>
          <c:order val="1"/>
          <c:tx>
            <c:strRef>
              <c:f>Dat_01!$A$84</c:f>
              <c:strCache>
                <c:ptCount val="1"/>
                <c:pt idx="0">
                  <c:v>Restricciones técnicas en tiempo real</c:v>
                </c:pt>
              </c:strCache>
            </c:strRef>
          </c:tx>
          <c:spPr>
            <a:solidFill>
              <a:srgbClr val="CC6600"/>
            </a:solidFill>
          </c:spPr>
          <c:invertIfNegative val="0"/>
          <c:cat>
            <c:strRef>
              <c:f>Dat_01!$B$82:$N$82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Dat_01!$B$84:$N$84</c:f>
              <c:numCache>
                <c:formatCode>#,##0.00</c:formatCode>
                <c:ptCount val="13"/>
                <c:pt idx="0">
                  <c:v>0.11</c:v>
                </c:pt>
                <c:pt idx="1">
                  <c:v>0.05</c:v>
                </c:pt>
                <c:pt idx="2">
                  <c:v>0.06</c:v>
                </c:pt>
                <c:pt idx="3">
                  <c:v>0.04</c:v>
                </c:pt>
                <c:pt idx="4">
                  <c:v>0.02</c:v>
                </c:pt>
                <c:pt idx="5">
                  <c:v>0.04</c:v>
                </c:pt>
                <c:pt idx="6">
                  <c:v>0.02</c:v>
                </c:pt>
                <c:pt idx="7">
                  <c:v>0.06</c:v>
                </c:pt>
                <c:pt idx="8">
                  <c:v>0.03</c:v>
                </c:pt>
                <c:pt idx="9">
                  <c:v>0.01</c:v>
                </c:pt>
                <c:pt idx="10">
                  <c:v>0.06</c:v>
                </c:pt>
                <c:pt idx="11">
                  <c:v>0.08</c:v>
                </c:pt>
                <c:pt idx="12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17-4434-B940-F43E72455419}"/>
            </c:ext>
          </c:extLst>
        </c:ser>
        <c:ser>
          <c:idx val="2"/>
          <c:order val="2"/>
          <c:tx>
            <c:strRef>
              <c:f>Dat_01!$A$85</c:f>
              <c:strCache>
                <c:ptCount val="1"/>
                <c:pt idx="0">
                  <c:v>Reserva de potencia adicional a subir</c:v>
                </c:pt>
              </c:strCache>
            </c:strRef>
          </c:tx>
          <c:spPr>
            <a:solidFill>
              <a:srgbClr val="F79646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Dat_01!$B$85:$N$85</c:f>
              <c:numCache>
                <c:formatCode>#,##0.00</c:formatCode>
                <c:ptCount val="13"/>
                <c:pt idx="0">
                  <c:v>0.13</c:v>
                </c:pt>
                <c:pt idx="1">
                  <c:v>0.08</c:v>
                </c:pt>
                <c:pt idx="2">
                  <c:v>0.09</c:v>
                </c:pt>
                <c:pt idx="3">
                  <c:v>0.72</c:v>
                </c:pt>
                <c:pt idx="4">
                  <c:v>0.64</c:v>
                </c:pt>
                <c:pt idx="5">
                  <c:v>0.31</c:v>
                </c:pt>
                <c:pt idx="6">
                  <c:v>0.08</c:v>
                </c:pt>
                <c:pt idx="7">
                  <c:v>0.11</c:v>
                </c:pt>
                <c:pt idx="8">
                  <c:v>0.12</c:v>
                </c:pt>
                <c:pt idx="9">
                  <c:v>0.06</c:v>
                </c:pt>
                <c:pt idx="10">
                  <c:v>0.14000000000000001</c:v>
                </c:pt>
                <c:pt idx="11">
                  <c:v>0.27</c:v>
                </c:pt>
                <c:pt idx="12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17-4434-B940-F43E72455419}"/>
            </c:ext>
          </c:extLst>
        </c:ser>
        <c:ser>
          <c:idx val="1"/>
          <c:order val="3"/>
          <c:tx>
            <c:strRef>
              <c:f>Dat_01!$A$86</c:f>
              <c:strCache>
                <c:ptCount val="1"/>
                <c:pt idx="0">
                  <c:v>Banda de regulación secundaria</c:v>
                </c:pt>
              </c:strCache>
            </c:strRef>
          </c:tx>
          <c:spPr>
            <a:solidFill>
              <a:srgbClr val="92D05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Dat_01!$B$86:$N$86</c:f>
              <c:numCache>
                <c:formatCode>#,##0.00</c:formatCode>
                <c:ptCount val="13"/>
                <c:pt idx="0">
                  <c:v>0.52</c:v>
                </c:pt>
                <c:pt idx="1">
                  <c:v>0.49</c:v>
                </c:pt>
                <c:pt idx="2">
                  <c:v>0.45</c:v>
                </c:pt>
                <c:pt idx="3">
                  <c:v>0.47</c:v>
                </c:pt>
                <c:pt idx="4">
                  <c:v>0.49</c:v>
                </c:pt>
                <c:pt idx="5">
                  <c:v>0.63</c:v>
                </c:pt>
                <c:pt idx="6">
                  <c:v>0.41</c:v>
                </c:pt>
                <c:pt idx="7">
                  <c:v>0.34</c:v>
                </c:pt>
                <c:pt idx="8">
                  <c:v>0.35</c:v>
                </c:pt>
                <c:pt idx="9">
                  <c:v>0.37</c:v>
                </c:pt>
                <c:pt idx="10">
                  <c:v>0.42</c:v>
                </c:pt>
                <c:pt idx="11">
                  <c:v>0.51</c:v>
                </c:pt>
                <c:pt idx="12">
                  <c:v>0.39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217-4434-B940-F43E72455419}"/>
            </c:ext>
          </c:extLst>
        </c:ser>
        <c:ser>
          <c:idx val="3"/>
          <c:order val="4"/>
          <c:tx>
            <c:strRef>
              <c:f>Dat_01!$A$87</c:f>
              <c:strCache>
                <c:ptCount val="1"/>
                <c:pt idx="0">
                  <c:v>Desvíos(1)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Dat_01!$B$87:$N$87</c:f>
              <c:numCache>
                <c:formatCode>#,##0.00</c:formatCode>
                <c:ptCount val="13"/>
                <c:pt idx="0">
                  <c:v>0.15000000000000002</c:v>
                </c:pt>
                <c:pt idx="1">
                  <c:v>0.1</c:v>
                </c:pt>
                <c:pt idx="2">
                  <c:v>9.9999999999999992E-2</c:v>
                </c:pt>
                <c:pt idx="3">
                  <c:v>0.11</c:v>
                </c:pt>
                <c:pt idx="4">
                  <c:v>0.13</c:v>
                </c:pt>
                <c:pt idx="5">
                  <c:v>0.15000000000000002</c:v>
                </c:pt>
                <c:pt idx="6">
                  <c:v>0.11</c:v>
                </c:pt>
                <c:pt idx="7">
                  <c:v>0.16</c:v>
                </c:pt>
                <c:pt idx="8">
                  <c:v>0.16</c:v>
                </c:pt>
                <c:pt idx="9">
                  <c:v>9.0000000000000011E-2</c:v>
                </c:pt>
                <c:pt idx="10">
                  <c:v>0.18</c:v>
                </c:pt>
                <c:pt idx="11">
                  <c:v>0.17</c:v>
                </c:pt>
                <c:pt idx="12">
                  <c:v>0.19999999999999998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17-4434-B940-F43E72455419}"/>
            </c:ext>
          </c:extLst>
        </c:ser>
        <c:ser>
          <c:idx val="5"/>
          <c:order val="5"/>
          <c:tx>
            <c:strRef>
              <c:f>Dat_01!$A$88</c:f>
              <c:strCache>
                <c:ptCount val="1"/>
                <c:pt idx="0">
                  <c:v>Excedente desvíos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invertIfNegative val="0"/>
          <c:cat>
            <c:strRef>
              <c:f>Dat_01!$B$82:$N$82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Dat_01!$B$88:$N$88</c:f>
              <c:numCache>
                <c:formatCode>#,##0.00</c:formatCode>
                <c:ptCount val="13"/>
                <c:pt idx="0">
                  <c:v>-0.09</c:v>
                </c:pt>
                <c:pt idx="1">
                  <c:v>-0.06</c:v>
                </c:pt>
                <c:pt idx="2">
                  <c:v>-0.06</c:v>
                </c:pt>
                <c:pt idx="3">
                  <c:v>-0.06</c:v>
                </c:pt>
                <c:pt idx="4">
                  <c:v>-0.06</c:v>
                </c:pt>
                <c:pt idx="5">
                  <c:v>-0.08</c:v>
                </c:pt>
                <c:pt idx="6">
                  <c:v>-0.05</c:v>
                </c:pt>
                <c:pt idx="7">
                  <c:v>-0.09</c:v>
                </c:pt>
                <c:pt idx="8">
                  <c:v>-0.08</c:v>
                </c:pt>
                <c:pt idx="9">
                  <c:v>-0.03</c:v>
                </c:pt>
                <c:pt idx="10">
                  <c:v>-0.05</c:v>
                </c:pt>
                <c:pt idx="11">
                  <c:v>-0.05</c:v>
                </c:pt>
                <c:pt idx="12">
                  <c:v>-0.02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217-4434-B940-F43E72455419}"/>
            </c:ext>
          </c:extLst>
        </c:ser>
        <c:ser>
          <c:idx val="7"/>
          <c:order val="6"/>
          <c:tx>
            <c:strRef>
              <c:f>Dat_01!$A$89</c:f>
              <c:strCache>
                <c:ptCount val="1"/>
                <c:pt idx="0">
                  <c:v>Control del factor de potencia</c:v>
                </c:pt>
              </c:strCache>
            </c:strRef>
          </c:tx>
          <c:invertIfNegative val="0"/>
          <c:cat>
            <c:strRef>
              <c:f>Dat_01!$B$82:$N$82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Dat_01!$B$89:$N$89</c:f>
              <c:numCache>
                <c:formatCode>0.00</c:formatCode>
                <c:ptCount val="13"/>
                <c:pt idx="0">
                  <c:v>-0.06</c:v>
                </c:pt>
                <c:pt idx="1">
                  <c:v>-0.05</c:v>
                </c:pt>
                <c:pt idx="2">
                  <c:v>-0.06</c:v>
                </c:pt>
                <c:pt idx="3">
                  <c:v>-0.04</c:v>
                </c:pt>
                <c:pt idx="4">
                  <c:v>-0.04</c:v>
                </c:pt>
                <c:pt idx="5">
                  <c:v>-0.06</c:v>
                </c:pt>
                <c:pt idx="6">
                  <c:v>-0.06</c:v>
                </c:pt>
                <c:pt idx="7">
                  <c:v>-0.06</c:v>
                </c:pt>
                <c:pt idx="8">
                  <c:v>-7.0000000000000007E-2</c:v>
                </c:pt>
                <c:pt idx="9">
                  <c:v>-0.06</c:v>
                </c:pt>
                <c:pt idx="10">
                  <c:v>-0.06</c:v>
                </c:pt>
                <c:pt idx="11">
                  <c:v>-0.06</c:v>
                </c:pt>
                <c:pt idx="12">
                  <c:v>-7.0000000000000007E-2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17-4434-B940-F43E724554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8691408"/>
        <c:axId val="548691800"/>
      </c:barChart>
      <c:catAx>
        <c:axId val="548691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48691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8691800"/>
        <c:scaling>
          <c:orientation val="minMax"/>
          <c:max val="7"/>
          <c:min val="-1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548691408"/>
        <c:crosses val="autoZero"/>
        <c:crossBetween val="between"/>
        <c:majorUnit val="1"/>
        <c:minorUnit val="2.8000000000000001E-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1290696150736025E-2"/>
          <c:y val="3.1413622603850076E-2"/>
          <c:w val="0.86044104417935097"/>
          <c:h val="0.12827229229905446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42606439672476E-2"/>
          <c:y val="0.22047244094488189"/>
          <c:w val="0.89127868066858906"/>
          <c:h val="0.64960629921259883"/>
        </c:manualLayout>
      </c:layout>
      <c:barChart>
        <c:barDir val="col"/>
        <c:grouping val="clustered"/>
        <c:varyColors val="0"/>
        <c:ser>
          <c:idx val="6"/>
          <c:order val="0"/>
          <c:tx>
            <c:strRef>
              <c:f>Dat_01!$C$119</c:f>
              <c:strCache>
                <c:ptCount val="1"/>
                <c:pt idx="0">
                  <c:v>2019 Mayo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Dat_01!$A$121:$A$125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Desvios</c:v>
                </c:pt>
                <c:pt idx="4">
                  <c:v>Restric. en Tiempo Real</c:v>
                </c:pt>
              </c:strCache>
            </c:strRef>
          </c:cat>
          <c:val>
            <c:numRef>
              <c:f>Dat_01!$C$121:$C$125</c:f>
              <c:numCache>
                <c:formatCode>#,##0</c:formatCode>
                <c:ptCount val="5"/>
                <c:pt idx="0">
                  <c:v>697.01369999999997</c:v>
                </c:pt>
                <c:pt idx="1">
                  <c:v>202.65004099999999</c:v>
                </c:pt>
                <c:pt idx="2">
                  <c:v>187.52070000000001</c:v>
                </c:pt>
                <c:pt idx="3">
                  <c:v>191.51070000000001</c:v>
                </c:pt>
                <c:pt idx="4">
                  <c:v>12.3428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EA-4B0B-A5ED-FE7311A08AD7}"/>
            </c:ext>
          </c:extLst>
        </c:ser>
        <c:ser>
          <c:idx val="0"/>
          <c:order val="1"/>
          <c:tx>
            <c:strRef>
              <c:f>Dat_01!$B$119</c:f>
              <c:strCache>
                <c:ptCount val="1"/>
                <c:pt idx="0">
                  <c:v>2018 Mayo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invertIfNegative val="0"/>
          <c:cat>
            <c:strRef>
              <c:f>Dat_01!$A$121:$A$125</c:f>
              <c:strCache>
                <c:ptCount val="5"/>
                <c:pt idx="0">
                  <c:v>Restricciones Técnicas al PBF</c:v>
                </c:pt>
                <c:pt idx="1">
                  <c:v>Regulación secundaria</c:v>
                </c:pt>
                <c:pt idx="2">
                  <c:v>Regulación terciaria</c:v>
                </c:pt>
                <c:pt idx="3">
                  <c:v>Gestión Desvios</c:v>
                </c:pt>
                <c:pt idx="4">
                  <c:v>Restric. en Tiempo Real</c:v>
                </c:pt>
              </c:strCache>
            </c:strRef>
          </c:cat>
          <c:val>
            <c:numRef>
              <c:f>Dat_01!$B$121:$B$125</c:f>
              <c:numCache>
                <c:formatCode>#,##0</c:formatCode>
                <c:ptCount val="5"/>
                <c:pt idx="0">
                  <c:v>1097.7547</c:v>
                </c:pt>
                <c:pt idx="1">
                  <c:v>196.769023</c:v>
                </c:pt>
                <c:pt idx="2">
                  <c:v>310.27690000000001</c:v>
                </c:pt>
                <c:pt idx="3">
                  <c:v>71.840599999999995</c:v>
                </c:pt>
                <c:pt idx="4">
                  <c:v>59.979900000000001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EA-4B0B-A5ED-FE7311A08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4350392"/>
        <c:axId val="604350784"/>
      </c:barChart>
      <c:catAx>
        <c:axId val="604350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chemeClr val="bg1">
                <a:lumMod val="6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604350784"/>
        <c:crosses val="autoZero"/>
        <c:auto val="1"/>
        <c:lblAlgn val="ctr"/>
        <c:lblOffset val="100"/>
        <c:noMultiLvlLbl val="0"/>
      </c:catAx>
      <c:valAx>
        <c:axId val="604350784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es-ES"/>
          </a:p>
        </c:txPr>
        <c:crossAx val="60435039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0721512037715931"/>
          <c:y val="4.4451402505586414E-2"/>
          <c:w val="0.37876728971631585"/>
          <c:h val="6.1396156125645585E-2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4563"/>
          </a:solidFill>
          <a:latin typeface="Arial" panose="020B0604020202020204" pitchFamily="34" charset="0"/>
          <a:ea typeface="Arial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0033" r="0.75000000000000033" t="1" header="0" footer="0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Dat_01!$B$134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Dat_01!$C$134:$O$134</c:f>
              <c:numCache>
                <c:formatCode>#,##0;\(#,##0\)</c:formatCode>
                <c:ptCount val="13"/>
                <c:pt idx="0">
                  <c:v>356322</c:v>
                </c:pt>
                <c:pt idx="1">
                  <c:v>368722</c:v>
                </c:pt>
                <c:pt idx="2">
                  <c:v>340015</c:v>
                </c:pt>
                <c:pt idx="3">
                  <c:v>283796.90000000002</c:v>
                </c:pt>
                <c:pt idx="4">
                  <c:v>151862.79999999999</c:v>
                </c:pt>
                <c:pt idx="5">
                  <c:v>233100.2</c:v>
                </c:pt>
                <c:pt idx="6">
                  <c:v>110342</c:v>
                </c:pt>
                <c:pt idx="7">
                  <c:v>149326</c:v>
                </c:pt>
                <c:pt idx="8">
                  <c:v>190959</c:v>
                </c:pt>
                <c:pt idx="9">
                  <c:v>219079.1</c:v>
                </c:pt>
                <c:pt idx="10">
                  <c:v>380779.9</c:v>
                </c:pt>
                <c:pt idx="11">
                  <c:v>299645.90000000002</c:v>
                </c:pt>
                <c:pt idx="12">
                  <c:v>250250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5D-4DE8-A807-227C72BC3105}"/>
            </c:ext>
          </c:extLst>
        </c:ser>
        <c:ser>
          <c:idx val="1"/>
          <c:order val="1"/>
          <c:tx>
            <c:strRef>
              <c:f>Dat_01!$B$135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E1C0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Dat_01!$C$135:$O$135</c:f>
              <c:numCache>
                <c:formatCode>#,##0;\(#,##0\)</c:formatCode>
                <c:ptCount val="13"/>
                <c:pt idx="0">
                  <c:v>688216.9</c:v>
                </c:pt>
                <c:pt idx="1">
                  <c:v>680942.3</c:v>
                </c:pt>
                <c:pt idx="2">
                  <c:v>740572.3</c:v>
                </c:pt>
                <c:pt idx="3">
                  <c:v>758484.6</c:v>
                </c:pt>
                <c:pt idx="4">
                  <c:v>503288.5</c:v>
                </c:pt>
                <c:pt idx="5">
                  <c:v>436412.2</c:v>
                </c:pt>
                <c:pt idx="6">
                  <c:v>436088.1</c:v>
                </c:pt>
                <c:pt idx="7">
                  <c:v>561113.30000000005</c:v>
                </c:pt>
                <c:pt idx="8">
                  <c:v>413339.8</c:v>
                </c:pt>
                <c:pt idx="9">
                  <c:v>354875.6</c:v>
                </c:pt>
                <c:pt idx="10">
                  <c:v>439376.7</c:v>
                </c:pt>
                <c:pt idx="11">
                  <c:v>482984.6</c:v>
                </c:pt>
                <c:pt idx="12">
                  <c:v>425915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5D-4DE8-A807-227C72BC3105}"/>
            </c:ext>
          </c:extLst>
        </c:ser>
        <c:ser>
          <c:idx val="6"/>
          <c:order val="2"/>
          <c:tx>
            <c:strRef>
              <c:f>Dat_01!$B$137</c:f>
              <c:strCache>
                <c:ptCount val="1"/>
                <c:pt idx="0">
                  <c:v>Consumo Bombeo</c:v>
                </c:pt>
              </c:strCache>
            </c:strRef>
          </c:tx>
          <c:spPr>
            <a:solidFill>
              <a:srgbClr val="2C4D75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Dat_01!$C$137:$O$137</c:f>
              <c:numCache>
                <c:formatCode>#,##0;\(#,##0\)</c:formatCode>
                <c:ptCount val="13"/>
                <c:pt idx="0">
                  <c:v>5321</c:v>
                </c:pt>
                <c:pt idx="1">
                  <c:v>583.4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1448.2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792</c:v>
                </c:pt>
                <c:pt idx="11">
                  <c:v>52</c:v>
                </c:pt>
                <c:pt idx="12">
                  <c:v>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5D-4DE8-A807-227C72BC3105}"/>
            </c:ext>
          </c:extLst>
        </c:ser>
        <c:ser>
          <c:idx val="0"/>
          <c:order val="3"/>
          <c:tx>
            <c:strRef>
              <c:f>Dat_01!$B$133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90D1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Dat_01!$C$133:$O$133</c:f>
              <c:numCache>
                <c:formatCode>#,##0;\(#,##0\)</c:formatCode>
                <c:ptCount val="13"/>
                <c:pt idx="0">
                  <c:v>6699</c:v>
                </c:pt>
                <c:pt idx="1">
                  <c:v>0</c:v>
                </c:pt>
                <c:pt idx="2">
                  <c:v>0</c:v>
                </c:pt>
                <c:pt idx="3">
                  <c:v>758.5</c:v>
                </c:pt>
                <c:pt idx="4">
                  <c:v>711.8</c:v>
                </c:pt>
                <c:pt idx="5">
                  <c:v>441.9</c:v>
                </c:pt>
                <c:pt idx="6">
                  <c:v>152</c:v>
                </c:pt>
                <c:pt idx="7">
                  <c:v>0</c:v>
                </c:pt>
                <c:pt idx="8">
                  <c:v>0</c:v>
                </c:pt>
                <c:pt idx="9">
                  <c:v>360</c:v>
                </c:pt>
                <c:pt idx="10">
                  <c:v>709.4</c:v>
                </c:pt>
                <c:pt idx="11">
                  <c:v>4315.3999999999996</c:v>
                </c:pt>
                <c:pt idx="12">
                  <c:v>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65D-4DE8-A807-227C72BC3105}"/>
            </c:ext>
          </c:extLst>
        </c:ser>
        <c:ser>
          <c:idx val="2"/>
          <c:order val="4"/>
          <c:tx>
            <c:strRef>
              <c:f>Dat_01!$B$136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Dat_01!$C$129:$O$129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Dat_01!$C$136:$O$136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60.2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5D-4DE8-A807-227C72BC3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4351568"/>
        <c:axId val="604351960"/>
      </c:barChart>
      <c:lineChart>
        <c:grouping val="standard"/>
        <c:varyColors val="0"/>
        <c:ser>
          <c:idx val="5"/>
          <c:order val="5"/>
          <c:tx>
            <c:v>Precio medio a subir</c:v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val>
            <c:numRef>
              <c:f>Dat_01!$C$363:$O$363</c:f>
              <c:numCache>
                <c:formatCode>#,##0.00</c:formatCode>
                <c:ptCount val="13"/>
                <c:pt idx="0">
                  <c:v>92.308901434600003</c:v>
                </c:pt>
                <c:pt idx="1">
                  <c:v>86.540893429199997</c:v>
                </c:pt>
                <c:pt idx="2">
                  <c:v>86.723054037400004</c:v>
                </c:pt>
                <c:pt idx="3">
                  <c:v>100.35526547400001</c:v>
                </c:pt>
                <c:pt idx="4">
                  <c:v>105.3711636621</c:v>
                </c:pt>
                <c:pt idx="5">
                  <c:v>91.7772918414</c:v>
                </c:pt>
                <c:pt idx="6">
                  <c:v>86.404610778899993</c:v>
                </c:pt>
                <c:pt idx="7">
                  <c:v>82.743388562500002</c:v>
                </c:pt>
                <c:pt idx="8">
                  <c:v>84.209386234099995</c:v>
                </c:pt>
                <c:pt idx="9">
                  <c:v>77.792817578899999</c:v>
                </c:pt>
                <c:pt idx="10">
                  <c:v>73.853417042100006</c:v>
                </c:pt>
                <c:pt idx="11">
                  <c:v>88.557984449499997</c:v>
                </c:pt>
                <c:pt idx="12">
                  <c:v>82.591896818600006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65D-4DE8-A807-227C72BC3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4352744"/>
        <c:axId val="604352352"/>
      </c:lineChart>
      <c:catAx>
        <c:axId val="60435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04351960"/>
        <c:crosses val="autoZero"/>
        <c:auto val="1"/>
        <c:lblAlgn val="ctr"/>
        <c:lblOffset val="100"/>
        <c:noMultiLvlLbl val="1"/>
      </c:catAx>
      <c:valAx>
        <c:axId val="60435196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04351568"/>
        <c:crosses val="autoZero"/>
        <c:crossBetween val="between"/>
        <c:dispUnits>
          <c:builtInUnit val="thousands"/>
        </c:dispUnits>
      </c:valAx>
      <c:valAx>
        <c:axId val="604352352"/>
        <c:scaling>
          <c:orientation val="minMax"/>
          <c:max val="1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€/MWh</a:t>
                </a:r>
              </a:p>
            </c:rich>
          </c:tx>
          <c:layout>
            <c:manualLayout>
              <c:xMode val="edge"/>
              <c:yMode val="edge"/>
              <c:x val="0.94716582318272979"/>
              <c:y val="1.46574716758428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604352744"/>
        <c:crosses val="max"/>
        <c:crossBetween val="between"/>
      </c:valAx>
      <c:catAx>
        <c:axId val="604352744"/>
        <c:scaling>
          <c:orientation val="minMax"/>
        </c:scaling>
        <c:delete val="1"/>
        <c:axPos val="b"/>
        <c:majorTickMark val="out"/>
        <c:minorTickMark val="none"/>
        <c:tickLblPos val="nextTo"/>
        <c:crossAx val="6043523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893074119077533E-2"/>
          <c:y val="6.7873303167420809E-2"/>
          <c:w val="0.90234727490582289"/>
          <c:h val="0.697197315096251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Dat_01!$B$141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 w="25400">
              <a:noFill/>
            </a:ln>
          </c:spPr>
          <c:invertIfNegative val="0"/>
          <c:val>
            <c:numRef>
              <c:f>Dat_01!$C$141:$O$141</c:f>
              <c:numCache>
                <c:formatCode>#,##0;\(#,##0\)</c:formatCode>
                <c:ptCount val="13"/>
                <c:pt idx="0">
                  <c:v>0</c:v>
                </c:pt>
                <c:pt idx="1">
                  <c:v>4460</c:v>
                </c:pt>
                <c:pt idx="2">
                  <c:v>0</c:v>
                </c:pt>
                <c:pt idx="3">
                  <c:v>74968</c:v>
                </c:pt>
                <c:pt idx="4">
                  <c:v>7230</c:v>
                </c:pt>
                <c:pt idx="5">
                  <c:v>225</c:v>
                </c:pt>
                <c:pt idx="6">
                  <c:v>872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82-4DF4-8BB6-E212EC690D01}"/>
            </c:ext>
          </c:extLst>
        </c:ser>
        <c:ser>
          <c:idx val="1"/>
          <c:order val="1"/>
          <c:tx>
            <c:strRef>
              <c:f>Dat_01!$B$142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000"/>
            </a:solidFill>
            <a:ln w="25400">
              <a:noFill/>
              <a:prstDash val="solid"/>
            </a:ln>
          </c:spPr>
          <c:invertIfNegative val="0"/>
          <c:val>
            <c:numRef>
              <c:f>Dat_01!$C$142:$O$142</c:f>
              <c:numCache>
                <c:formatCode>#,##0;\(#,##0\)</c:formatCode>
                <c:ptCount val="13"/>
                <c:pt idx="0">
                  <c:v>27663.3</c:v>
                </c:pt>
                <c:pt idx="1">
                  <c:v>52106</c:v>
                </c:pt>
                <c:pt idx="2">
                  <c:v>39236</c:v>
                </c:pt>
                <c:pt idx="3">
                  <c:v>0</c:v>
                </c:pt>
                <c:pt idx="4">
                  <c:v>11115</c:v>
                </c:pt>
                <c:pt idx="5">
                  <c:v>11910</c:v>
                </c:pt>
                <c:pt idx="6">
                  <c:v>9746.7999999999993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2002</c:v>
                </c:pt>
                <c:pt idx="11">
                  <c:v>28154.5</c:v>
                </c:pt>
                <c:pt idx="12">
                  <c:v>15599.6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82-4DF4-8BB6-E212EC690D01}"/>
            </c:ext>
          </c:extLst>
        </c:ser>
        <c:ser>
          <c:idx val="5"/>
          <c:order val="2"/>
          <c:tx>
            <c:strRef>
              <c:f>Dat_01!$B$146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</c:spPr>
          <c:invertIfNegative val="0"/>
          <c:val>
            <c:numRef>
              <c:f>Dat_01!$C$146:$O$146</c:f>
              <c:numCache>
                <c:formatCode>#,##0;\(#,##0\)</c:formatCode>
                <c:ptCount val="13"/>
                <c:pt idx="0">
                  <c:v>74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968.1</c:v>
                </c:pt>
                <c:pt idx="7">
                  <c:v>524.1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304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82-4DF4-8BB6-E212EC690D01}"/>
            </c:ext>
          </c:extLst>
        </c:ser>
        <c:ser>
          <c:idx val="8"/>
          <c:order val="3"/>
          <c:tx>
            <c:v>Consumo bombeo</c:v>
          </c:tx>
          <c:spPr>
            <a:solidFill>
              <a:srgbClr val="2C4D75"/>
            </a:solidFill>
            <a:ln>
              <a:noFill/>
            </a:ln>
          </c:spPr>
          <c:invertIfNegative val="0"/>
          <c:val>
            <c:numRef>
              <c:f>Dat_01!$C$150:$O$150</c:f>
              <c:numCache>
                <c:formatCode>General</c:formatCode>
                <c:ptCount val="13"/>
              </c:numCache>
            </c:numRef>
          </c:val>
          <c:extLst>
            <c:ext xmlns:c16="http://schemas.microsoft.com/office/drawing/2014/chart" uri="{C3380CC4-5D6E-409C-BE32-E72D297353CC}">
              <c16:uniqueId val="{00000003-7982-4DF4-8BB6-E212EC690D01}"/>
            </c:ext>
          </c:extLst>
        </c:ser>
        <c:ser>
          <c:idx val="2"/>
          <c:order val="4"/>
          <c:tx>
            <c:strRef>
              <c:f>Dat_01!$B$143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70AD47"/>
            </a:solidFill>
            <a:ln>
              <a:noFill/>
            </a:ln>
          </c:spPr>
          <c:invertIfNegative val="0"/>
          <c:val>
            <c:numRef>
              <c:f>Dat_01!$C$143:$O$143</c:f>
              <c:numCache>
                <c:formatCode>#,##0;\(#,##0\)</c:formatCode>
                <c:ptCount val="13"/>
                <c:pt idx="0">
                  <c:v>18.7</c:v>
                </c:pt>
                <c:pt idx="1">
                  <c:v>368.1</c:v>
                </c:pt>
                <c:pt idx="2">
                  <c:v>1278</c:v>
                </c:pt>
                <c:pt idx="3">
                  <c:v>12523.3</c:v>
                </c:pt>
                <c:pt idx="4">
                  <c:v>6943.7</c:v>
                </c:pt>
                <c:pt idx="5">
                  <c:v>141.30000000000001</c:v>
                </c:pt>
                <c:pt idx="6">
                  <c:v>3997.8</c:v>
                </c:pt>
                <c:pt idx="7">
                  <c:v>0</c:v>
                </c:pt>
                <c:pt idx="8">
                  <c:v>757.3</c:v>
                </c:pt>
                <c:pt idx="9">
                  <c:v>0</c:v>
                </c:pt>
                <c:pt idx="10">
                  <c:v>0</c:v>
                </c:pt>
                <c:pt idx="11">
                  <c:v>2598.1</c:v>
                </c:pt>
                <c:pt idx="12">
                  <c:v>3217.5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982-4DF4-8BB6-E212EC690D01}"/>
            </c:ext>
          </c:extLst>
        </c:ser>
        <c:ser>
          <c:idx val="10"/>
          <c:order val="5"/>
          <c:tx>
            <c:strRef>
              <c:f>Dat_01!$B$139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val>
            <c:numRef>
              <c:f>Dat_01!$C$139:$O$139</c:f>
              <c:numCache>
                <c:formatCode>#,##0;\(#,##0\)</c:formatCode>
                <c:ptCount val="13"/>
                <c:pt idx="0">
                  <c:v>1645.3</c:v>
                </c:pt>
                <c:pt idx="1">
                  <c:v>764.8</c:v>
                </c:pt>
                <c:pt idx="2">
                  <c:v>2424.3000000000002</c:v>
                </c:pt>
                <c:pt idx="3">
                  <c:v>4431</c:v>
                </c:pt>
                <c:pt idx="4">
                  <c:v>542.5</c:v>
                </c:pt>
                <c:pt idx="5">
                  <c:v>6802.6</c:v>
                </c:pt>
                <c:pt idx="6">
                  <c:v>598.20000000000005</c:v>
                </c:pt>
                <c:pt idx="7">
                  <c:v>2473.1999999999998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70.2</c:v>
                </c:pt>
                <c:pt idx="12">
                  <c:v>555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982-4DF4-8BB6-E212EC690D01}"/>
            </c:ext>
          </c:extLst>
        </c:ser>
        <c:ser>
          <c:idx val="6"/>
          <c:order val="6"/>
          <c:tx>
            <c:strRef>
              <c:f>Dat_01!$B$147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70303C"/>
            </a:solidFill>
            <a:ln>
              <a:noFill/>
            </a:ln>
          </c:spPr>
          <c:invertIfNegative val="0"/>
          <c:val>
            <c:numRef>
              <c:f>Dat_01!$C$147:$O$147</c:f>
              <c:numCache>
                <c:formatCode>#,##0;\(#,##0\)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672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982-4DF4-8BB6-E212EC690D01}"/>
            </c:ext>
          </c:extLst>
        </c:ser>
        <c:ser>
          <c:idx val="3"/>
          <c:order val="7"/>
          <c:tx>
            <c:strRef>
              <c:f>Dat_01!$B$144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D7D31"/>
            </a:solidFill>
            <a:ln>
              <a:noFill/>
            </a:ln>
          </c:spPr>
          <c:invertIfNegative val="0"/>
          <c:val>
            <c:numRef>
              <c:f>Dat_01!$C$144:$O$144</c:f>
              <c:numCache>
                <c:formatCode>#,##0;\(#,##0\)</c:formatCode>
                <c:ptCount val="13"/>
                <c:pt idx="0">
                  <c:v>8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46.7</c:v>
                </c:pt>
                <c:pt idx="7">
                  <c:v>0</c:v>
                </c:pt>
                <c:pt idx="8">
                  <c:v>12.2</c:v>
                </c:pt>
                <c:pt idx="9">
                  <c:v>0</c:v>
                </c:pt>
                <c:pt idx="10">
                  <c:v>0</c:v>
                </c:pt>
                <c:pt idx="11">
                  <c:v>87.1</c:v>
                </c:pt>
                <c:pt idx="12">
                  <c:v>406.6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982-4DF4-8BB6-E212EC690D01}"/>
            </c:ext>
          </c:extLst>
        </c:ser>
        <c:ser>
          <c:idx val="4"/>
          <c:order val="8"/>
          <c:tx>
            <c:strRef>
              <c:f>Dat_01!$B$145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7982-4DF4-8BB6-E212EC690D01}"/>
              </c:ext>
            </c:extLst>
          </c:dPt>
          <c:val>
            <c:numRef>
              <c:f>Dat_01!$C$145:$O$145</c:f>
              <c:numCache>
                <c:formatCode>#,##0;\(#,##0\)</c:formatCode>
                <c:ptCount val="13"/>
                <c:pt idx="0">
                  <c:v>221.4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458.7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982-4DF4-8BB6-E212EC690D01}"/>
            </c:ext>
          </c:extLst>
        </c:ser>
        <c:ser>
          <c:idx val="11"/>
          <c:order val="9"/>
          <c:tx>
            <c:strRef>
              <c:f>Dat_01!$B$140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95B3D7"/>
            </a:solidFill>
          </c:spPr>
          <c:invertIfNegative val="0"/>
          <c:val>
            <c:numRef>
              <c:f>Dat_01!$C$140:$O$140</c:f>
              <c:numCache>
                <c:formatCode>#,##0;\(#,##0\)</c:formatCode>
                <c:ptCount val="13"/>
                <c:pt idx="0">
                  <c:v>11565.1</c:v>
                </c:pt>
                <c:pt idx="1">
                  <c:v>27154.6</c:v>
                </c:pt>
                <c:pt idx="2">
                  <c:v>14379.6</c:v>
                </c:pt>
                <c:pt idx="3">
                  <c:v>2491.6</c:v>
                </c:pt>
                <c:pt idx="4">
                  <c:v>0</c:v>
                </c:pt>
                <c:pt idx="5">
                  <c:v>2517.5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982-4DF4-8BB6-E212EC690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04353920"/>
        <c:axId val="604353528"/>
      </c:barChart>
      <c:lineChart>
        <c:grouping val="standard"/>
        <c:varyColors val="0"/>
        <c:ser>
          <c:idx val="7"/>
          <c:order val="10"/>
          <c:tx>
            <c:v>Precio medio subir</c:v>
          </c:tx>
          <c:spPr>
            <a:ln>
              <a:solidFill>
                <a:srgbClr val="004563"/>
              </a:solidFill>
            </a:ln>
          </c:spPr>
          <c:marker>
            <c:symbol val="none"/>
          </c:marker>
          <c:val>
            <c:numRef>
              <c:f>Dat_01!$B$158:$N$158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7982-4DF4-8BB6-E212EC690D01}"/>
            </c:ext>
          </c:extLst>
        </c:ser>
        <c:ser>
          <c:idx val="9"/>
          <c:order val="11"/>
          <c:tx>
            <c:v>Precio medio bajar</c:v>
          </c:tx>
          <c:spPr>
            <a:ln>
              <a:solidFill>
                <a:srgbClr val="404040"/>
              </a:solidFill>
            </a:ln>
          </c:spPr>
          <c:marker>
            <c:symbol val="none"/>
          </c:marker>
          <c:val>
            <c:numRef>
              <c:f>Dat_01!$C$372:$O$372</c:f>
              <c:numCache>
                <c:formatCode>#,##0.00</c:formatCode>
                <c:ptCount val="13"/>
                <c:pt idx="0">
                  <c:v>52.378911719900003</c:v>
                </c:pt>
                <c:pt idx="1">
                  <c:v>56.851845045700003</c:v>
                </c:pt>
                <c:pt idx="2">
                  <c:v>61.041705431899999</c:v>
                </c:pt>
                <c:pt idx="3">
                  <c:v>63.298736798199997</c:v>
                </c:pt>
                <c:pt idx="4">
                  <c:v>70.682768614400004</c:v>
                </c:pt>
                <c:pt idx="5">
                  <c:v>63.255674478899998</c:v>
                </c:pt>
                <c:pt idx="6">
                  <c:v>60.4771727368</c:v>
                </c:pt>
                <c:pt idx="7">
                  <c:v>59.786323982900001</c:v>
                </c:pt>
                <c:pt idx="8">
                  <c:v>59.870786984799999</c:v>
                </c:pt>
                <c:pt idx="9">
                  <c:v>52.607445621700002</c:v>
                </c:pt>
                <c:pt idx="10">
                  <c:v>47.504538177699999</c:v>
                </c:pt>
                <c:pt idx="11">
                  <c:v>47.774657416499998</c:v>
                </c:pt>
                <c:pt idx="12">
                  <c:v>46.8520336009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7982-4DF4-8BB6-E212EC690D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4149728"/>
        <c:axId val="734149336"/>
      </c:lineChart>
      <c:valAx>
        <c:axId val="604353528"/>
        <c:scaling>
          <c:orientation val="maxMin"/>
          <c:max val="210000"/>
        </c:scaling>
        <c:delete val="0"/>
        <c:axPos val="l"/>
        <c:majorGridlines>
          <c:spPr>
            <a:ln w="3175">
              <a:solidFill>
                <a:srgbClr val="004563"/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604353920"/>
        <c:crosses val="autoZero"/>
        <c:crossBetween val="between"/>
        <c:majorUnit val="30000"/>
        <c:dispUnits>
          <c:builtInUnit val="thousands"/>
        </c:dispUnits>
      </c:valAx>
      <c:catAx>
        <c:axId val="604353920"/>
        <c:scaling>
          <c:orientation val="minMax"/>
        </c:scaling>
        <c:delete val="1"/>
        <c:axPos val="t"/>
        <c:numFmt formatCode="@" sourceLinked="1"/>
        <c:majorTickMark val="out"/>
        <c:minorTickMark val="none"/>
        <c:tickLblPos val="nextTo"/>
        <c:crossAx val="604353528"/>
        <c:crossesAt val="0"/>
        <c:auto val="1"/>
        <c:lblAlgn val="ctr"/>
        <c:lblOffset val="100"/>
        <c:noMultiLvlLbl val="0"/>
      </c:catAx>
      <c:valAx>
        <c:axId val="734149336"/>
        <c:scaling>
          <c:orientation val="maxMin"/>
          <c:max val="140"/>
        </c:scaling>
        <c:delete val="0"/>
        <c:axPos val="r"/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>
                <a:solidFill>
                  <a:srgbClr val="004563"/>
                </a:solidFill>
              </a:defRPr>
            </a:pPr>
            <a:endParaRPr lang="es-ES"/>
          </a:p>
        </c:txPr>
        <c:crossAx val="734149728"/>
        <c:crosses val="max"/>
        <c:crossBetween val="between"/>
      </c:valAx>
      <c:catAx>
        <c:axId val="73414972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34149336"/>
        <c:crossesAt val="0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3.0574463281324311E-2"/>
          <c:y val="0.75355511134762687"/>
          <c:w val="0.9694255367186756"/>
          <c:h val="0.24644488865237307"/>
        </c:manualLayout>
      </c:layout>
      <c:overlay val="0"/>
    </c:legend>
    <c:plotVisOnly val="1"/>
    <c:dispBlanksAs val="gap"/>
    <c:showDLblsOverMax val="0"/>
  </c:chart>
  <c:spPr>
    <a:solidFill>
      <a:schemeClr val="bg1">
        <a:lumMod val="85000"/>
      </a:schemeClr>
    </a:solidFill>
    <a:ln w="9525">
      <a:noFill/>
    </a:ln>
  </c:spPr>
  <c:txPr>
    <a:bodyPr/>
    <a:lstStyle/>
    <a:p>
      <a:pPr algn="ctr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es-ES"/>
    </a:p>
  </c:txPr>
  <c:printSettings>
    <c:headerFooter alignWithMargins="0"/>
    <c:pageMargins b="1" l="0.75000000000001465" r="0.75000000000001465" t="1" header="0" footer="0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631025328334913E-2"/>
          <c:y val="0.12454101736471991"/>
          <c:w val="0.89662947963244555"/>
          <c:h val="0.6927541322157052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Dat_01!$A$168</c:f>
              <c:strCache>
                <c:ptCount val="1"/>
                <c:pt idx="0">
                  <c:v>Energia (MWh) a subir</c:v>
                </c:pt>
              </c:strCache>
            </c:strRef>
          </c:tx>
          <c:spPr>
            <a:solidFill>
              <a:srgbClr val="007AB0"/>
            </a:solidFill>
            <a:ln>
              <a:noFill/>
            </a:ln>
            <a:effectLst/>
          </c:spPr>
          <c:invertIfNegative val="0"/>
          <c:cat>
            <c:strRef>
              <c:f>Dat_01!$B$165:$N$165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Dat_01!$B$168:$N$168</c:f>
              <c:numCache>
                <c:formatCode>#,##0</c:formatCode>
                <c:ptCount val="13"/>
                <c:pt idx="0">
                  <c:v>591.48118279569997</c:v>
                </c:pt>
                <c:pt idx="1">
                  <c:v>578.10694444440003</c:v>
                </c:pt>
                <c:pt idx="2">
                  <c:v>596.7661290323</c:v>
                </c:pt>
                <c:pt idx="3">
                  <c:v>612.08736559140004</c:v>
                </c:pt>
                <c:pt idx="4">
                  <c:v>599.2152777778</c:v>
                </c:pt>
                <c:pt idx="5">
                  <c:v>591.96778523490002</c:v>
                </c:pt>
                <c:pt idx="6">
                  <c:v>597.8472222222</c:v>
                </c:pt>
                <c:pt idx="7">
                  <c:v>602.25268817200003</c:v>
                </c:pt>
                <c:pt idx="8">
                  <c:v>600.23521505379995</c:v>
                </c:pt>
                <c:pt idx="9">
                  <c:v>612.12053571429999</c:v>
                </c:pt>
                <c:pt idx="10">
                  <c:v>605.97846567969998</c:v>
                </c:pt>
                <c:pt idx="11">
                  <c:v>604.29027777780004</c:v>
                </c:pt>
                <c:pt idx="12">
                  <c:v>583.37903225809998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52-4BC0-AA03-7CD9557E0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34150512"/>
        <c:axId val="734150904"/>
      </c:barChart>
      <c:lineChart>
        <c:grouping val="standard"/>
        <c:varyColors val="0"/>
        <c:ser>
          <c:idx val="2"/>
          <c:order val="1"/>
          <c:tx>
            <c:strRef>
              <c:f>Dat_01!$A$170</c:f>
              <c:strCache>
                <c:ptCount val="1"/>
                <c:pt idx="0">
                  <c:v>Precio ( €/MWh)</c:v>
                </c:pt>
              </c:strCache>
            </c:strRef>
          </c:tx>
          <c:spPr>
            <a:ln w="28575" cap="rnd">
              <a:solidFill>
                <a:srgbClr val="004563"/>
              </a:solidFill>
              <a:round/>
            </a:ln>
            <a:effectLst/>
          </c:spPr>
          <c:marker>
            <c:symbol val="none"/>
          </c:marker>
          <c:cat>
            <c:strRef>
              <c:f>Dat_01!$C$129:$O$129</c:f>
              <c:strCache>
                <c:ptCount val="13"/>
                <c:pt idx="0">
                  <c:v>M</c:v>
                </c:pt>
                <c:pt idx="1">
                  <c:v>J</c:v>
                </c:pt>
                <c:pt idx="2">
                  <c:v>J</c:v>
                </c:pt>
                <c:pt idx="3">
                  <c:v>A</c:v>
                </c:pt>
                <c:pt idx="4">
                  <c:v>S</c:v>
                </c:pt>
                <c:pt idx="5">
                  <c:v>O</c:v>
                </c:pt>
                <c:pt idx="6">
                  <c:v>N</c:v>
                </c:pt>
                <c:pt idx="7">
                  <c:v>D</c:v>
                </c:pt>
                <c:pt idx="8">
                  <c:v>E</c:v>
                </c:pt>
                <c:pt idx="9">
                  <c:v>F</c:v>
                </c:pt>
                <c:pt idx="10">
                  <c:v>M</c:v>
                </c:pt>
                <c:pt idx="11">
                  <c:v>A</c:v>
                </c:pt>
                <c:pt idx="12">
                  <c:v>M</c:v>
                </c:pt>
              </c:strCache>
            </c:strRef>
          </c:cat>
          <c:val>
            <c:numRef>
              <c:f>Dat_01!$B$170:$N$170</c:f>
              <c:numCache>
                <c:formatCode>#,##0.0</c:formatCode>
                <c:ptCount val="13"/>
                <c:pt idx="0">
                  <c:v>11.7691759607</c:v>
                </c:pt>
                <c:pt idx="1">
                  <c:v>12.0123058224</c:v>
                </c:pt>
                <c:pt idx="2">
                  <c:v>11.128836891000001</c:v>
                </c:pt>
                <c:pt idx="3">
                  <c:v>11.2260172973</c:v>
                </c:pt>
                <c:pt idx="4">
                  <c:v>11.6197262544</c:v>
                </c:pt>
                <c:pt idx="5">
                  <c:v>13.9470013819</c:v>
                </c:pt>
                <c:pt idx="6">
                  <c:v>9.8033290780000009</c:v>
                </c:pt>
                <c:pt idx="7">
                  <c:v>7.7425235076999996</c:v>
                </c:pt>
                <c:pt idx="8">
                  <c:v>8.7176785086000006</c:v>
                </c:pt>
                <c:pt idx="9">
                  <c:v>8.6924712611999997</c:v>
                </c:pt>
                <c:pt idx="10">
                  <c:v>9.4378833099000001</c:v>
                </c:pt>
                <c:pt idx="11">
                  <c:v>11.2817192699</c:v>
                </c:pt>
                <c:pt idx="12">
                  <c:v>8.9235636688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52-4BC0-AA03-7CD9557E08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4151688"/>
        <c:axId val="734151296"/>
      </c:lineChart>
      <c:catAx>
        <c:axId val="734150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004563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34150904"/>
        <c:crosses val="autoZero"/>
        <c:auto val="1"/>
        <c:lblAlgn val="ctr"/>
        <c:lblOffset val="100"/>
        <c:noMultiLvlLbl val="1"/>
      </c:catAx>
      <c:valAx>
        <c:axId val="734150904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004563"/>
              </a:solidFill>
              <a:prstDash val="sysDot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1914394226280522E-2"/>
              <c:y val="1.143555889398472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34150512"/>
        <c:crosses val="autoZero"/>
        <c:crossBetween val="between"/>
        <c:majorUnit val="200"/>
      </c:valAx>
      <c:valAx>
        <c:axId val="734151296"/>
        <c:scaling>
          <c:orientation val="minMax"/>
          <c:max val="4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€/MW</a:t>
                </a:r>
              </a:p>
            </c:rich>
          </c:tx>
          <c:layout>
            <c:manualLayout>
              <c:xMode val="edge"/>
              <c:yMode val="edge"/>
              <c:x val="0.94481793598262565"/>
              <c:y val="2.204686185336850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4563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34151688"/>
        <c:crosses val="max"/>
        <c:crossBetween val="between"/>
        <c:majorUnit val="10"/>
      </c:valAx>
      <c:catAx>
        <c:axId val="7341516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41512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D9D9D9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horizontalDpi="355" verticalDpi="355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2.png"/><Relationship Id="rId1" Type="http://schemas.openxmlformats.org/officeDocument/2006/relationships/chart" Target="../charts/chart13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image" Target="../media/image2.png"/><Relationship Id="rId1" Type="http://schemas.openxmlformats.org/officeDocument/2006/relationships/chart" Target="../charts/chart15.xml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image" Target="../media/image2.png"/><Relationship Id="rId1" Type="http://schemas.openxmlformats.org/officeDocument/2006/relationships/chart" Target="../charts/chart17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</xdr:colOff>
      <xdr:row>5</xdr:row>
      <xdr:rowOff>38099</xdr:rowOff>
    </xdr:from>
    <xdr:to>
      <xdr:col>2</xdr:col>
      <xdr:colOff>1066800</xdr:colOff>
      <xdr:row>22</xdr:row>
      <xdr:rowOff>19049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lum bright="4000"/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" y="876299"/>
          <a:ext cx="1043940" cy="2352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28575</xdr:colOff>
      <xdr:row>1</xdr:row>
      <xdr:rowOff>142875</xdr:rowOff>
    </xdr:from>
    <xdr:to>
      <xdr:col>2</xdr:col>
      <xdr:colOff>942975</xdr:colOff>
      <xdr:row>2</xdr:row>
      <xdr:rowOff>150495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171448</xdr:colOff>
      <xdr:row>2</xdr:row>
      <xdr:rowOff>184785</xdr:rowOff>
    </xdr:from>
    <xdr:to>
      <xdr:col>4</xdr:col>
      <xdr:colOff>6353174</xdr:colOff>
      <xdr:row>3</xdr:row>
      <xdr:rowOff>19050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61010"/>
          <a:ext cx="7772401" cy="2476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0.10865</cdr:y>
    </cdr:from>
    <cdr:to>
      <cdr:x>0.07221</cdr:x>
      <cdr:y>0.1806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0" y="317500"/>
          <a:ext cx="509627" cy="21025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0.82454</cdr:x>
      <cdr:y>0.93906</cdr:y>
    </cdr:from>
    <cdr:to>
      <cdr:x>0.91497</cdr:x>
      <cdr:y>1</cdr:y>
    </cdr:to>
    <cdr:sp macro="" textlink="">
      <cdr:nvSpPr>
        <cdr:cNvPr id="3" name="CuadroTexto 1"/>
        <cdr:cNvSpPr txBox="1"/>
      </cdr:nvSpPr>
      <cdr:spPr>
        <a:xfrm xmlns:a="http://schemas.openxmlformats.org/drawingml/2006/main">
          <a:off x="5817663" y="2744187"/>
          <a:ext cx="638042" cy="1780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0.37955</cdr:x>
      <cdr:y>0.93484</cdr:y>
    </cdr:from>
    <cdr:to>
      <cdr:x>0.45936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2677976" y="2731855"/>
          <a:ext cx="563111" cy="190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15239</xdr:colOff>
      <xdr:row>3</xdr:row>
      <xdr:rowOff>28574</xdr:rowOff>
    </xdr:from>
    <xdr:to>
      <xdr:col>6</xdr:col>
      <xdr:colOff>1047749</xdr:colOff>
      <xdr:row>3</xdr:row>
      <xdr:rowOff>30477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 flipH="1">
          <a:off x="205739" y="485774"/>
          <a:ext cx="7328535" cy="190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83820</xdr:colOff>
      <xdr:row>6</xdr:row>
      <xdr:rowOff>15240</xdr:rowOff>
    </xdr:from>
    <xdr:to>
      <xdr:col>5</xdr:col>
      <xdr:colOff>7620</xdr:colOff>
      <xdr:row>24</xdr:row>
      <xdr:rowOff>171450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4" name="Line 10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0.01125</cdr:x>
      <cdr:y>0.09098</cdr:y>
    </cdr:from>
    <cdr:to>
      <cdr:x>0.06714</cdr:x>
      <cdr:y>0.16183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79375" y="2794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1482588</xdr:colOff>
      <xdr:row>6</xdr:row>
      <xdr:rowOff>49695</xdr:rowOff>
    </xdr:from>
    <xdr:to>
      <xdr:col>11</xdr:col>
      <xdr:colOff>687927</xdr:colOff>
      <xdr:row>21</xdr:row>
      <xdr:rowOff>99391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1482587</xdr:colOff>
      <xdr:row>20</xdr:row>
      <xdr:rowOff>157369</xdr:rowOff>
    </xdr:from>
    <xdr:to>
      <xdr:col>11</xdr:col>
      <xdr:colOff>687456</xdr:colOff>
      <xdr:row>36</xdr:row>
      <xdr:rowOff>41386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827" y="21981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52185"/>
          <a:ext cx="9209968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0.00664</cdr:x>
      <cdr:y>0.02004</cdr:y>
    </cdr:from>
    <cdr:to>
      <cdr:x>0.05819</cdr:x>
      <cdr:y>0.10588</cdr:y>
    </cdr:to>
    <cdr:sp macro="" textlink="">
      <cdr:nvSpPr>
        <cdr:cNvPr id="2" name="CuadroTexto 5"/>
        <cdr:cNvSpPr txBox="1"/>
      </cdr:nvSpPr>
      <cdr:spPr>
        <a:xfrm xmlns:a="http://schemas.openxmlformats.org/drawingml/2006/main">
          <a:off x="50800" y="50800"/>
          <a:ext cx="394532" cy="21756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GWh</a:t>
          </a:r>
        </a:p>
      </cdr:txBody>
    </cdr:sp>
  </cdr:relSizeAnchor>
  <cdr:relSizeAnchor xmlns:cdr="http://schemas.openxmlformats.org/drawingml/2006/chartDrawing">
    <cdr:from>
      <cdr:x>0.61145</cdr:x>
      <cdr:y>0.12213</cdr:y>
    </cdr:from>
    <cdr:to>
      <cdr:x>0.61146</cdr:x>
      <cdr:y>0.81168</cdr:y>
    </cdr:to>
    <cdr:cxnSp macro="">
      <cdr:nvCxnSpPr>
        <cdr:cNvPr id="3" name="Conector recto 2">
          <a:extLst xmlns:a="http://schemas.openxmlformats.org/drawingml/2006/main">
            <a:ext uri="{FF2B5EF4-FFF2-40B4-BE49-F238E27FC236}">
              <a16:creationId xmlns:a16="http://schemas.microsoft.com/office/drawing/2014/main" id="{C864B805-ED27-4754-A995-30EBD8B936F4}"/>
            </a:ext>
          </a:extLst>
        </cdr:cNvPr>
        <cdr:cNvCxnSpPr/>
      </cdr:nvCxnSpPr>
      <cdr:spPr bwMode="auto">
        <a:xfrm xmlns:a="http://schemas.openxmlformats.org/drawingml/2006/main" flipV="1">
          <a:off x="4680021" y="302718"/>
          <a:ext cx="76" cy="170909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0.38129</cdr:x>
      <cdr:y>0.89914</cdr:y>
    </cdr:from>
    <cdr:to>
      <cdr:x>0.45492</cdr:x>
      <cdr:y>0.97259</cdr:y>
    </cdr:to>
    <cdr:sp macro="" textlink="">
      <cdr:nvSpPr>
        <cdr:cNvPr id="6" name="CuadroTexto 1"/>
        <cdr:cNvSpPr txBox="1"/>
      </cdr:nvSpPr>
      <cdr:spPr>
        <a:xfrm xmlns:a="http://schemas.openxmlformats.org/drawingml/2006/main">
          <a:off x="2918365" y="2228582"/>
          <a:ext cx="563565" cy="182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0.82475</cdr:x>
      <cdr:y>0.89725</cdr:y>
    </cdr:from>
    <cdr:to>
      <cdr:x>0.89837</cdr:x>
      <cdr:y>0.9707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6312665" y="2223905"/>
          <a:ext cx="563488" cy="1820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0.6099</cdr:x>
      <cdr:y>0.07023</cdr:y>
    </cdr:from>
    <cdr:to>
      <cdr:x>0.61149</cdr:x>
      <cdr:y>0.7716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4BA97B41-21FE-427C-A03C-779E1DB6CA25}"/>
            </a:ext>
          </a:extLst>
        </cdr:cNvPr>
        <cdr:cNvCxnSpPr/>
      </cdr:nvCxnSpPr>
      <cdr:spPr bwMode="auto">
        <a:xfrm xmlns:a="http://schemas.openxmlformats.org/drawingml/2006/main" flipH="1" flipV="1">
          <a:off x="4667882" y="173803"/>
          <a:ext cx="12169" cy="173576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3314</xdr:colOff>
      <xdr:row>6</xdr:row>
      <xdr:rowOff>41412</xdr:rowOff>
    </xdr:from>
    <xdr:to>
      <xdr:col>11</xdr:col>
      <xdr:colOff>670892</xdr:colOff>
      <xdr:row>20</xdr:row>
      <xdr:rowOff>91108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2375</xdr:colOff>
      <xdr:row>19</xdr:row>
      <xdr:rowOff>149087</xdr:rowOff>
    </xdr:from>
    <xdr:to>
      <xdr:col>11</xdr:col>
      <xdr:colOff>670892</xdr:colOff>
      <xdr:row>30</xdr:row>
      <xdr:rowOff>74544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165942</xdr:colOff>
      <xdr:row>2</xdr:row>
      <xdr:rowOff>20880</xdr:rowOff>
    </xdr:from>
    <xdr:to>
      <xdr:col>11</xdr:col>
      <xdr:colOff>742949</xdr:colOff>
      <xdr:row>2</xdr:row>
      <xdr:rowOff>57149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2" y="344730"/>
          <a:ext cx="9073307" cy="36269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0.61011</cdr:x>
      <cdr:y>0.12603</cdr:y>
    </cdr:from>
    <cdr:to>
      <cdr:x>0.61085</cdr:x>
      <cdr:y>0.81708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16DB130-295B-4609-933E-9EDA315F24A0}"/>
            </a:ext>
          </a:extLst>
        </cdr:cNvPr>
        <cdr:cNvCxnSpPr/>
      </cdr:nvCxnSpPr>
      <cdr:spPr bwMode="auto">
        <a:xfrm xmlns:a="http://schemas.openxmlformats.org/drawingml/2006/main" flipH="1" flipV="1">
          <a:off x="4597279" y="291967"/>
          <a:ext cx="5576" cy="160091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0.30804</cdr:x>
      <cdr:y>0.87933</cdr:y>
    </cdr:from>
    <cdr:to>
      <cdr:x>0.38284</cdr:x>
      <cdr:y>0.95792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2321102" y="2037103"/>
          <a:ext cx="563626" cy="18206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0.7395</cdr:x>
      <cdr:y>0.88142</cdr:y>
    </cdr:from>
    <cdr:to>
      <cdr:x>0.8143</cdr:x>
      <cdr:y>0.96001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5572176" y="2041949"/>
          <a:ext cx="563626" cy="1820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0.61016</cdr:x>
      <cdr:y>0.0276</cdr:y>
    </cdr:from>
    <cdr:to>
      <cdr:x>0.61043</cdr:x>
      <cdr:y>0.85586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337CA4D8-91EF-47E8-8DA5-5815FBB8BE63}"/>
            </a:ext>
          </a:extLst>
        </cdr:cNvPr>
        <cdr:cNvCxnSpPr/>
      </cdr:nvCxnSpPr>
      <cdr:spPr bwMode="auto">
        <a:xfrm xmlns:a="http://schemas.openxmlformats.org/drawingml/2006/main" flipV="1">
          <a:off x="4598177" y="47103"/>
          <a:ext cx="2035" cy="141353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1</xdr:row>
      <xdr:rowOff>0</xdr:rowOff>
    </xdr:from>
    <xdr:to>
      <xdr:col>2</xdr:col>
      <xdr:colOff>914400</xdr:colOff>
      <xdr:row>2</xdr:row>
      <xdr:rowOff>112395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3335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160020</xdr:colOff>
      <xdr:row>3</xdr:row>
      <xdr:rowOff>0</xdr:rowOff>
    </xdr:from>
    <xdr:to>
      <xdr:col>11</xdr:col>
      <xdr:colOff>695325</xdr:colOff>
      <xdr:row>3</xdr:row>
      <xdr:rowOff>3810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60020" y="457200"/>
          <a:ext cx="7536180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6</xdr:row>
      <xdr:rowOff>0</xdr:rowOff>
    </xdr:from>
    <xdr:to>
      <xdr:col>11</xdr:col>
      <xdr:colOff>704850</xdr:colOff>
      <xdr:row>25</xdr:row>
      <xdr:rowOff>38100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9221</xdr:colOff>
      <xdr:row>5</xdr:row>
      <xdr:rowOff>91107</xdr:rowOff>
    </xdr:from>
    <xdr:to>
      <xdr:col>11</xdr:col>
      <xdr:colOff>676799</xdr:colOff>
      <xdr:row>19</xdr:row>
      <xdr:rowOff>165651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8282</xdr:colOff>
      <xdr:row>19</xdr:row>
      <xdr:rowOff>66261</xdr:rowOff>
    </xdr:from>
    <xdr:to>
      <xdr:col>11</xdr:col>
      <xdr:colOff>676799</xdr:colOff>
      <xdr:row>29</xdr:row>
      <xdr:rowOff>157370</xdr:rowOff>
    </xdr:to>
    <xdr:graphicFrame macro="">
      <xdr:nvGraphicFramePr>
        <xdr:cNvPr id="3" name="Chart 4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115954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8311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0.61244</cdr:x>
      <cdr:y>0.12458</cdr:y>
    </cdr:from>
    <cdr:to>
      <cdr:x>0.61263</cdr:x>
      <cdr:y>0.824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8B484EC5-BF50-4410-84F5-1BAE0EC1C077}"/>
            </a:ext>
          </a:extLst>
        </cdr:cNvPr>
        <cdr:cNvCxnSpPr/>
      </cdr:nvCxnSpPr>
      <cdr:spPr bwMode="auto">
        <a:xfrm xmlns:a="http://schemas.openxmlformats.org/drawingml/2006/main" flipV="1">
          <a:off x="4614835" y="291703"/>
          <a:ext cx="1432" cy="1637688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0.45055</cdr:x>
      <cdr:y>0.8822</cdr:y>
    </cdr:from>
    <cdr:to>
      <cdr:x>0.52536</cdr:x>
      <cdr:y>0.95998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3394926" y="2065666"/>
          <a:ext cx="563701" cy="182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0.86304</cdr:x>
      <cdr:y>0.88429</cdr:y>
    </cdr:from>
    <cdr:to>
      <cdr:x>0.93783</cdr:x>
      <cdr:y>0.96207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6503107" y="2070560"/>
          <a:ext cx="563551" cy="18212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0.60902</cdr:x>
      <cdr:y>0.02642</cdr:y>
    </cdr:from>
    <cdr:to>
      <cdr:x>0.61012</cdr:x>
      <cdr:y>0.85353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59D532A-52B7-4D3C-ACDB-EE5BBCA3F18B}"/>
            </a:ext>
          </a:extLst>
        </cdr:cNvPr>
        <cdr:cNvCxnSpPr/>
      </cdr:nvCxnSpPr>
      <cdr:spPr bwMode="auto">
        <a:xfrm xmlns:a="http://schemas.openxmlformats.org/drawingml/2006/main" flipH="1" flipV="1">
          <a:off x="4589632" y="45947"/>
          <a:ext cx="8290" cy="143829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49696</xdr:rowOff>
    </xdr:from>
    <xdr:to>
      <xdr:col>11</xdr:col>
      <xdr:colOff>554935</xdr:colOff>
      <xdr:row>36</xdr:row>
      <xdr:rowOff>41661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70816</xdr:rowOff>
    </xdr:from>
    <xdr:to>
      <xdr:col>11</xdr:col>
      <xdr:colOff>554935</xdr:colOff>
      <xdr:row>20</xdr:row>
      <xdr:rowOff>158197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0.61229</cdr:x>
      <cdr:y>0.09132</cdr:y>
    </cdr:from>
    <cdr:to>
      <cdr:x>0.61287</cdr:x>
      <cdr:y>0.80685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35BCFF26-5A06-476C-9F1A-66B27A0842BB}"/>
            </a:ext>
          </a:extLst>
        </cdr:cNvPr>
        <cdr:cNvCxnSpPr/>
      </cdr:nvCxnSpPr>
      <cdr:spPr bwMode="auto">
        <a:xfrm xmlns:a="http://schemas.openxmlformats.org/drawingml/2006/main" flipH="1" flipV="1">
          <a:off x="4613727" y="235864"/>
          <a:ext cx="4370" cy="184804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0.61161</cdr:x>
      <cdr:y>0.17629</cdr:y>
    </cdr:from>
    <cdr:to>
      <cdr:x>0.61229</cdr:x>
      <cdr:y>0.85946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A4250AD3-2DF7-4275-A4C4-D135B2B53B60}"/>
            </a:ext>
          </a:extLst>
        </cdr:cNvPr>
        <cdr:cNvCxnSpPr/>
      </cdr:nvCxnSpPr>
      <cdr:spPr bwMode="auto">
        <a:xfrm xmlns:a="http://schemas.openxmlformats.org/drawingml/2006/main" flipH="1" flipV="1">
          <a:off x="4608603" y="472146"/>
          <a:ext cx="5124" cy="1829653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0.31376</cdr:x>
      <cdr:y>0.92243</cdr:y>
    </cdr:from>
    <cdr:to>
      <cdr:x>0.38856</cdr:x>
      <cdr:y>0.99289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2364256" y="2470425"/>
          <a:ext cx="563634" cy="1887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0.76042</cdr:x>
      <cdr:y>0.92955</cdr:y>
    </cdr:from>
    <cdr:to>
      <cdr:x>0.8352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5729902" y="2489503"/>
          <a:ext cx="563484" cy="1886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0.92036</cdr:x>
      <cdr:y>0.00912</cdr:y>
    </cdr:from>
    <cdr:to>
      <cdr:x>0.99082</cdr:x>
      <cdr:y>0.08025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6935139" y="24434"/>
          <a:ext cx="53091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Calibri" panose="020F0502020204030204" pitchFamily="34" charset="0"/>
              <a:ea typeface="+mn-ea"/>
              <a:cs typeface="+mn-cs"/>
            </a:rPr>
            <a:t>€/M</a:t>
          </a:r>
          <a:r>
            <a:rPr lang="es-ES" sz="800" b="0" i="0" u="none" strike="noStrike" kern="1200" baseline="0">
              <a:solidFill>
                <a:srgbClr val="004563"/>
              </a:solidFill>
              <a:latin typeface="+mn-lt"/>
              <a:ea typeface="+mn-ea"/>
              <a:cs typeface="+mn-cs"/>
            </a:rPr>
            <a:t>Wh</a:t>
          </a:r>
          <a:endParaRPr lang="en-US" sz="800" b="0" i="0" u="none" strike="noStrike" kern="1200" baseline="0">
            <a:solidFill>
              <a:srgbClr val="004563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1468396</xdr:colOff>
      <xdr:row>20</xdr:row>
      <xdr:rowOff>49695</xdr:rowOff>
    </xdr:from>
    <xdr:to>
      <xdr:col>11</xdr:col>
      <xdr:colOff>554935</xdr:colOff>
      <xdr:row>37</xdr:row>
      <xdr:rowOff>24847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11</xdr:col>
      <xdr:colOff>745433</xdr:colOff>
      <xdr:row>2</xdr:row>
      <xdr:rowOff>49694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1468396</xdr:colOff>
      <xdr:row>4</xdr:row>
      <xdr:rowOff>74543</xdr:rowOff>
    </xdr:from>
    <xdr:to>
      <xdr:col>11</xdr:col>
      <xdr:colOff>554935</xdr:colOff>
      <xdr:row>20</xdr:row>
      <xdr:rowOff>66510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0.67851</cdr:x>
      <cdr:y>0.09077</cdr:y>
    </cdr:from>
    <cdr:to>
      <cdr:x>0.68025</cdr:x>
      <cdr:y>0.77551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D9BBB0F4-FA4C-4C75-8C36-27DC0D4C33F6}"/>
            </a:ext>
          </a:extLst>
        </cdr:cNvPr>
        <cdr:cNvCxnSpPr/>
      </cdr:nvCxnSpPr>
      <cdr:spPr bwMode="auto">
        <a:xfrm xmlns:a="http://schemas.openxmlformats.org/drawingml/2006/main" flipH="1" flipV="1">
          <a:off x="5112736" y="252797"/>
          <a:ext cx="13111" cy="190701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0.68025</cdr:x>
      <cdr:y>0.09654</cdr:y>
    </cdr:from>
    <cdr:to>
      <cdr:x>0.68115</cdr:x>
      <cdr:y>0.85416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BAE96333-9541-4A8E-A2D5-B8B3E78E9D1E}"/>
            </a:ext>
          </a:extLst>
        </cdr:cNvPr>
        <cdr:cNvCxnSpPr/>
      </cdr:nvCxnSpPr>
      <cdr:spPr bwMode="auto">
        <a:xfrm xmlns:a="http://schemas.openxmlformats.org/drawingml/2006/main" flipV="1">
          <a:off x="5125802" y="249330"/>
          <a:ext cx="6782" cy="195675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0.4438</cdr:x>
      <cdr:y>0.92954</cdr:y>
    </cdr:from>
    <cdr:to>
      <cdr:x>0.5186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3344101" y="2400785"/>
          <a:ext cx="563634" cy="181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0.85759</cdr:x>
      <cdr:y>0.92955</cdr:y>
    </cdr:from>
    <cdr:to>
      <cdr:x>0.93238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6462095" y="2400811"/>
          <a:ext cx="563559" cy="18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1484961</xdr:colOff>
      <xdr:row>21</xdr:row>
      <xdr:rowOff>24846</xdr:rowOff>
    </xdr:from>
    <xdr:to>
      <xdr:col>11</xdr:col>
      <xdr:colOff>571500</xdr:colOff>
      <xdr:row>39</xdr:row>
      <xdr:rowOff>91107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132520</xdr:colOff>
      <xdr:row>2</xdr:row>
      <xdr:rowOff>49694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1484961</xdr:colOff>
      <xdr:row>5</xdr:row>
      <xdr:rowOff>115956</xdr:rowOff>
    </xdr:from>
    <xdr:to>
      <xdr:col>11</xdr:col>
      <xdr:colOff>571500</xdr:colOff>
      <xdr:row>21</xdr:row>
      <xdr:rowOff>107922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0.22592</cdr:x>
      <cdr:y>0.33227</cdr:y>
    </cdr:from>
    <cdr:to>
      <cdr:x>0.35542</cdr:x>
      <cdr:y>0.39327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4027" y="854526"/>
          <a:ext cx="747494" cy="1568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</a:t>
          </a: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áximo 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0.16795</cdr:x>
      <cdr:y>0.72365</cdr:y>
    </cdr:from>
    <cdr:to>
      <cdr:x>0.29745</cdr:x>
      <cdr:y>0.78464</cdr:y>
    </cdr:to>
    <cdr:sp macro="" textlink="">
      <cdr:nvSpPr>
        <cdr:cNvPr id="3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9421" y="1861046"/>
          <a:ext cx="747494" cy="1568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+mn-lt"/>
              <a:cs typeface="Arial"/>
            </a:rPr>
            <a:t>Precio</a:t>
          </a:r>
          <a:r>
            <a:rPr lang="es-ES" sz="800" b="0" i="0" strike="noStrike" baseline="0">
              <a:solidFill>
                <a:srgbClr val="004563"/>
              </a:solidFill>
              <a:latin typeface="+mn-lt"/>
              <a:cs typeface="Arial"/>
            </a:rPr>
            <a:t> mínimo</a:t>
          </a:r>
          <a:endParaRPr lang="es-ES" sz="800" b="0" i="0" strike="noStrike">
            <a:solidFill>
              <a:srgbClr val="004563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0.91852</cdr:y>
    </cdr:from>
    <cdr:to>
      <cdr:x>0.15842</cdr:x>
      <cdr:y>1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0" y="2362200"/>
          <a:ext cx="914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Fuente: OMIE</a:t>
          </a:r>
        </a:p>
      </cdr:txBody>
    </cdr:sp>
  </cdr:relSizeAnchor>
</c:userShapes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0.60945</cdr:x>
      <cdr:y>0.08956</cdr:y>
    </cdr:from>
    <cdr:to>
      <cdr:x>0.61082</cdr:x>
      <cdr:y>0.75855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03A53757-7F0A-4AB4-8E0F-84271E3F2F9A}"/>
            </a:ext>
          </a:extLst>
        </cdr:cNvPr>
        <cdr:cNvCxnSpPr/>
      </cdr:nvCxnSpPr>
      <cdr:spPr bwMode="auto">
        <a:xfrm xmlns:a="http://schemas.openxmlformats.org/drawingml/2006/main" flipH="1" flipV="1">
          <a:off x="4534310" y="266984"/>
          <a:ext cx="10193" cy="1994200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0.60826</cdr:x>
      <cdr:y>0.09525</cdr:y>
    </cdr:from>
    <cdr:to>
      <cdr:x>0.61009</cdr:x>
      <cdr:y>0.86107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4978C52C-6726-470F-8779-4B2C80376941}"/>
            </a:ext>
          </a:extLst>
        </cdr:cNvPr>
        <cdr:cNvCxnSpPr/>
      </cdr:nvCxnSpPr>
      <cdr:spPr bwMode="auto">
        <a:xfrm xmlns:a="http://schemas.openxmlformats.org/drawingml/2006/main" flipH="1" flipV="1">
          <a:off x="4525453" y="246003"/>
          <a:ext cx="13615" cy="197793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0.40883</cdr:x>
      <cdr:y>0.92954</cdr:y>
    </cdr:from>
    <cdr:to>
      <cdr:x>0.48455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3041703" y="2400784"/>
          <a:ext cx="563354" cy="181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0.86528</cdr:x>
      <cdr:y>0.92955</cdr:y>
    </cdr:from>
    <cdr:to>
      <cdr:x>0.94099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6437615" y="2400810"/>
          <a:ext cx="563280" cy="18195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1482588</xdr:colOff>
      <xdr:row>6</xdr:row>
      <xdr:rowOff>49694</xdr:rowOff>
    </xdr:from>
    <xdr:to>
      <xdr:col>11</xdr:col>
      <xdr:colOff>662609</xdr:colOff>
      <xdr:row>29</xdr:row>
      <xdr:rowOff>99391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14654</xdr:colOff>
      <xdr:row>0</xdr:row>
      <xdr:rowOff>21981</xdr:rowOff>
    </xdr:from>
    <xdr:to>
      <xdr:col>1</xdr:col>
      <xdr:colOff>929054</xdr:colOff>
      <xdr:row>1</xdr:row>
      <xdr:rowOff>135109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629" y="21981"/>
          <a:ext cx="914400" cy="2750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165943</xdr:colOff>
      <xdr:row>2</xdr:row>
      <xdr:rowOff>20881</xdr:rowOff>
    </xdr:from>
    <xdr:to>
      <xdr:col>12</xdr:col>
      <xdr:colOff>91107</xdr:colOff>
      <xdr:row>2</xdr:row>
      <xdr:rowOff>49694</xdr:rowOff>
    </xdr:to>
    <xdr:sp macro="" textlink="">
      <xdr:nvSpPr>
        <xdr:cNvPr id="5" name="Line 7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SpPr>
          <a:spLocks noChangeShapeType="1"/>
        </xdr:cNvSpPr>
      </xdr:nvSpPr>
      <xdr:spPr bwMode="auto">
        <a:xfrm flipH="1" flipV="1">
          <a:off x="165943" y="344731"/>
          <a:ext cx="9209140" cy="28813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0.60607</cdr:x>
      <cdr:y>0.10293</cdr:y>
    </cdr:from>
    <cdr:to>
      <cdr:x>0.6078</cdr:x>
      <cdr:y>0.87945</cdr:y>
    </cdr:to>
    <cdr:cxnSp macro="">
      <cdr:nvCxnSpPr>
        <cdr:cNvPr id="2" name="Conector recto 1">
          <a:extLst xmlns:a="http://schemas.openxmlformats.org/drawingml/2006/main">
            <a:ext uri="{FF2B5EF4-FFF2-40B4-BE49-F238E27FC236}">
              <a16:creationId xmlns:a16="http://schemas.microsoft.com/office/drawing/2014/main" id="{32115759-52B9-483D-91A8-19C34C1852EA}"/>
            </a:ext>
          </a:extLst>
        </cdr:cNvPr>
        <cdr:cNvCxnSpPr/>
      </cdr:nvCxnSpPr>
      <cdr:spPr bwMode="auto">
        <a:xfrm xmlns:a="http://schemas.openxmlformats.org/drawingml/2006/main" flipH="1" flipV="1">
          <a:off x="4565764" y="388455"/>
          <a:ext cx="13033" cy="2930565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0.31402</cdr:x>
      <cdr:y>0.93276</cdr:y>
    </cdr:from>
    <cdr:to>
      <cdr:x>0.38886</cdr:x>
      <cdr:y>0.98099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2365667" y="3520196"/>
          <a:ext cx="563803" cy="1820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0.85922</cdr:x>
      <cdr:y>0.93656</cdr:y>
    </cdr:from>
    <cdr:to>
      <cdr:x>0.93405</cdr:x>
      <cdr:y>0.9848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6472900" y="3534551"/>
          <a:ext cx="563728" cy="1820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7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205740" y="487680"/>
          <a:ext cx="87001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7620</xdr:colOff>
      <xdr:row>5</xdr:row>
      <xdr:rowOff>152400</xdr:rowOff>
    </xdr:from>
    <xdr:to>
      <xdr:col>5</xdr:col>
      <xdr:colOff>17145</xdr:colOff>
      <xdr:row>24</xdr:row>
      <xdr:rowOff>142875</xdr:rowOff>
    </xdr:to>
    <xdr:graphicFrame macro="">
      <xdr:nvGraphicFramePr>
        <xdr:cNvPr id="4" name="11 Gráfico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0.62103</cdr:x>
      <cdr:y>0.20185</cdr:y>
    </cdr:from>
    <cdr:to>
      <cdr:x>0.62238</cdr:x>
      <cdr:y>0.87577</cdr:y>
    </cdr:to>
    <cdr:cxnSp macro="">
      <cdr:nvCxnSpPr>
        <cdr:cNvPr id="6" name="Conector recto 5">
          <a:extLst xmlns:a="http://schemas.openxmlformats.org/drawingml/2006/main">
            <a:ext uri="{FF2B5EF4-FFF2-40B4-BE49-F238E27FC236}">
              <a16:creationId xmlns:a16="http://schemas.microsoft.com/office/drawing/2014/main" id="{A261F348-FFFD-4132-89C0-88830F2E56F0}"/>
            </a:ext>
          </a:extLst>
        </cdr:cNvPr>
        <cdr:cNvCxnSpPr/>
      </cdr:nvCxnSpPr>
      <cdr:spPr bwMode="auto">
        <a:xfrm xmlns:a="http://schemas.openxmlformats.org/drawingml/2006/main" flipH="1" flipV="1">
          <a:off x="4383226" y="619084"/>
          <a:ext cx="9528" cy="2066946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0.04364</cdr:x>
      <cdr:y>0.10041</cdr:y>
    </cdr:from>
    <cdr:to>
      <cdr:x>0.08019</cdr:x>
      <cdr:y>0.17134</cdr:y>
    </cdr:to>
    <cdr:sp macro="" textlink="">
      <cdr:nvSpPr>
        <cdr:cNvPr id="3" name="CuadroTexto 5"/>
        <cdr:cNvSpPr txBox="1"/>
      </cdr:nvSpPr>
      <cdr:spPr>
        <a:xfrm xmlns:a="http://schemas.openxmlformats.org/drawingml/2006/main">
          <a:off x="307993" y="307974"/>
          <a:ext cx="257971" cy="21754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solidFill>
                <a:srgbClr val="004563"/>
              </a:solidFill>
            </a:rPr>
            <a:t>%</a:t>
          </a:r>
        </a:p>
      </cdr:txBody>
    </cdr:sp>
  </cdr:relSizeAnchor>
  <cdr:relSizeAnchor xmlns:cdr="http://schemas.openxmlformats.org/drawingml/2006/chartDrawing">
    <cdr:from>
      <cdr:x>0.77103</cdr:x>
      <cdr:y>0.93792</cdr:y>
    </cdr:from>
    <cdr:to>
      <cdr:x>0.85084</cdr:x>
      <cdr:y>1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5441971" y="2876648"/>
          <a:ext cx="563301" cy="190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  <cdr:relSizeAnchor xmlns:cdr="http://schemas.openxmlformats.org/drawingml/2006/chartDrawing">
    <cdr:from>
      <cdr:x>0.32973</cdr:x>
      <cdr:y>0.93171</cdr:y>
    </cdr:from>
    <cdr:to>
      <cdr:x>0.40954</cdr:x>
      <cdr:y>0.99379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2327210" y="2857598"/>
          <a:ext cx="563301" cy="1904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</cdr:x>
      <cdr:y>0.93168</cdr:y>
    </cdr:from>
    <cdr:to>
      <cdr:x>0.12955</cdr:x>
      <cdr:y>1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0" y="2857500"/>
          <a:ext cx="914400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Fuente: OMIE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5035" name="Picture 6">
          <a:extLst>
            <a:ext uri="{FF2B5EF4-FFF2-40B4-BE49-F238E27FC236}">
              <a16:creationId xmlns:a16="http://schemas.microsoft.com/office/drawing/2014/main" id="{00000000-0008-0000-0400-0000DBE5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5036" name="Line 7">
          <a:extLst>
            <a:ext uri="{FF2B5EF4-FFF2-40B4-BE49-F238E27FC236}">
              <a16:creationId xmlns:a16="http://schemas.microsoft.com/office/drawing/2014/main" id="{00000000-0008-0000-0400-0000DCE5A601}"/>
            </a:ext>
          </a:extLst>
        </xdr:cNvPr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83820</xdr:colOff>
      <xdr:row>5</xdr:row>
      <xdr:rowOff>152400</xdr:rowOff>
    </xdr:from>
    <xdr:to>
      <xdr:col>5</xdr:col>
      <xdr:colOff>7620</xdr:colOff>
      <xdr:row>24</xdr:row>
      <xdr:rowOff>7620</xdr:rowOff>
    </xdr:to>
    <xdr:graphicFrame macro="">
      <xdr:nvGraphicFramePr>
        <xdr:cNvPr id="27715037" name="11 Gráfico">
          <a:extLst>
            <a:ext uri="{FF2B5EF4-FFF2-40B4-BE49-F238E27FC236}">
              <a16:creationId xmlns:a16="http://schemas.microsoft.com/office/drawing/2014/main" id="{00000000-0008-0000-0400-0000DDE5A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4</xdr:col>
      <xdr:colOff>123825</xdr:colOff>
      <xdr:row>7</xdr:row>
      <xdr:rowOff>0</xdr:rowOff>
    </xdr:from>
    <xdr:ext cx="509627" cy="210250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981200" y="1181100"/>
          <a:ext cx="509627" cy="2102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baseline="0">
              <a:solidFill>
                <a:srgbClr val="004563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€/MWh</a:t>
          </a:r>
          <a:endParaRPr lang="en-US" sz="800">
            <a:solidFill>
              <a:srgbClr val="004563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0.33981</cdr:x>
      <cdr:y>0.9109</cdr:y>
    </cdr:from>
    <cdr:to>
      <cdr:x>0.41962</cdr:x>
      <cdr:y>0.9744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2398370" y="2731306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</a:p>
      </cdr:txBody>
    </cdr:sp>
  </cdr:relSizeAnchor>
  <cdr:relSizeAnchor xmlns:cdr="http://schemas.openxmlformats.org/drawingml/2006/chartDrawing">
    <cdr:from>
      <cdr:x>0.62238</cdr:x>
      <cdr:y>0.16837</cdr:y>
    </cdr:from>
    <cdr:to>
      <cdr:x>0.62256</cdr:x>
      <cdr:y>0.85388</cdr:y>
    </cdr:to>
    <cdr:cxnSp macro="">
      <cdr:nvCxnSpPr>
        <cdr:cNvPr id="6" name="Conector recto 5">
          <a:extLst xmlns:a="http://schemas.openxmlformats.org/drawingml/2006/main">
            <a:ext uri="{FF2B5EF4-FFF2-40B4-BE49-F238E27FC236}">
              <a16:creationId xmlns:a16="http://schemas.microsoft.com/office/drawing/2014/main" id="{56E16FCA-99CF-43B3-BB7A-1056A4EBE1B6}"/>
            </a:ext>
          </a:extLst>
        </cdr:cNvPr>
        <cdr:cNvCxnSpPr/>
      </cdr:nvCxnSpPr>
      <cdr:spPr bwMode="auto">
        <a:xfrm xmlns:a="http://schemas.openxmlformats.org/drawingml/2006/main" flipH="1" flipV="1">
          <a:off x="4392754" y="504852"/>
          <a:ext cx="1271" cy="2055482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</cdr:cxnSp>
  </cdr:relSizeAnchor>
  <cdr:relSizeAnchor xmlns:cdr="http://schemas.openxmlformats.org/drawingml/2006/chartDrawing">
    <cdr:from>
      <cdr:x>0.76968</cdr:x>
      <cdr:y>0.92227</cdr:y>
    </cdr:from>
    <cdr:to>
      <cdr:x>0.84949</cdr:x>
      <cdr:y>0.98577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5432436" y="2765389"/>
          <a:ext cx="563301" cy="190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2019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0</xdr:row>
      <xdr:rowOff>152400</xdr:rowOff>
    </xdr:from>
    <xdr:to>
      <xdr:col>1</xdr:col>
      <xdr:colOff>923925</xdr:colOff>
      <xdr:row>2</xdr:row>
      <xdr:rowOff>102870</xdr:rowOff>
    </xdr:to>
    <xdr:pic>
      <xdr:nvPicPr>
        <xdr:cNvPr id="3" name="Picture 6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240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7619</xdr:colOff>
      <xdr:row>3</xdr:row>
      <xdr:rowOff>0</xdr:rowOff>
    </xdr:from>
    <xdr:to>
      <xdr:col>7</xdr:col>
      <xdr:colOff>647699</xdr:colOff>
      <xdr:row>3</xdr:row>
      <xdr:rowOff>3810</xdr:rowOff>
    </xdr:to>
    <xdr:sp macro="" textlink="">
      <xdr:nvSpPr>
        <xdr:cNvPr id="4" name="Line 7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ShapeType="1"/>
        </xdr:cNvSpPr>
      </xdr:nvSpPr>
      <xdr:spPr bwMode="auto">
        <a:xfrm flipH="1">
          <a:off x="264794" y="485775"/>
          <a:ext cx="6136005" cy="381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1533525</xdr:colOff>
      <xdr:row>3</xdr:row>
      <xdr:rowOff>109536</xdr:rowOff>
    </xdr:from>
    <xdr:to>
      <xdr:col>7</xdr:col>
      <xdr:colOff>695325</xdr:colOff>
      <xdr:row>24</xdr:row>
      <xdr:rowOff>104774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790575</xdr:colOff>
      <xdr:row>4</xdr:row>
      <xdr:rowOff>9525</xdr:rowOff>
    </xdr:from>
    <xdr:to>
      <xdr:col>5</xdr:col>
      <xdr:colOff>180975</xdr:colOff>
      <xdr:row>5</xdr:row>
      <xdr:rowOff>104775</xdr:rowOff>
    </xdr:to>
    <xdr:sp macro="" textlink="$L$30">
      <xdr:nvSpPr>
        <xdr:cNvPr id="6" name="CuadroText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3390900" y="657225"/>
          <a:ext cx="971550" cy="257175"/>
        </a:xfrm>
        <a:prstGeom prst="rect">
          <a:avLst/>
        </a:prstGeom>
        <a:solidFill>
          <a:srgbClr val="F5F5F5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tIns="36000" bIns="36000" rtlCol="0" anchor="ctr" anchorCtr="0"/>
        <a:lstStyle/>
        <a:p>
          <a:fld id="{8837D56B-7519-4B1D-AB16-B55BCB94499E}" type="TxLink">
            <a:rPr lang="en-US" sz="900" b="0" i="0" u="none" strike="noStrike">
              <a:solidFill>
                <a:srgbClr val="004563"/>
              </a:solidFill>
              <a:latin typeface="+mn-lt"/>
              <a:cs typeface="Arial"/>
            </a:rPr>
            <a:pPr/>
            <a:t> </a:t>
          </a:fld>
          <a:endParaRPr lang="es-ES" sz="900">
            <a:solidFill>
              <a:srgbClr val="004563"/>
            </a:solidFill>
            <a:latin typeface="+mn-lt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476</xdr:colOff>
      <xdr:row>6</xdr:row>
      <xdr:rowOff>15240</xdr:rowOff>
    </xdr:from>
    <xdr:to>
      <xdr:col>5</xdr:col>
      <xdr:colOff>7620</xdr:colOff>
      <xdr:row>24</xdr:row>
      <xdr:rowOff>22860</xdr:rowOff>
    </xdr:to>
    <xdr:graphicFrame macro="">
      <xdr:nvGraphicFramePr>
        <xdr:cNvPr id="27717083" name="Chart 1">
          <a:extLst>
            <a:ext uri="{FF2B5EF4-FFF2-40B4-BE49-F238E27FC236}">
              <a16:creationId xmlns:a16="http://schemas.microsoft.com/office/drawing/2014/main" id="{00000000-0008-0000-0600-0000DBEDA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922020</xdr:colOff>
      <xdr:row>2</xdr:row>
      <xdr:rowOff>167640</xdr:rowOff>
    </xdr:to>
    <xdr:pic>
      <xdr:nvPicPr>
        <xdr:cNvPr id="27717084" name="Picture 9">
          <a:extLst>
            <a:ext uri="{FF2B5EF4-FFF2-40B4-BE49-F238E27FC236}">
              <a16:creationId xmlns:a16="http://schemas.microsoft.com/office/drawing/2014/main" id="{00000000-0008-0000-0600-0000DCEDA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7640"/>
          <a:ext cx="91440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15240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27717085" name="Line 10">
          <a:extLst>
            <a:ext uri="{FF2B5EF4-FFF2-40B4-BE49-F238E27FC236}">
              <a16:creationId xmlns:a16="http://schemas.microsoft.com/office/drawing/2014/main" id="{00000000-0008-0000-0600-0000DDEDA601}"/>
            </a:ext>
          </a:extLst>
        </xdr:cNvPr>
        <xdr:cNvSpPr>
          <a:spLocks noChangeShapeType="1"/>
        </xdr:cNvSpPr>
      </xdr:nvSpPr>
      <xdr:spPr bwMode="auto">
        <a:xfrm flipH="1">
          <a:off x="205740" y="495300"/>
          <a:ext cx="893826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4312444</xdr:colOff>
      <xdr:row>10</xdr:row>
      <xdr:rowOff>21431</xdr:rowOff>
    </xdr:from>
    <xdr:to>
      <xdr:col>4</xdr:col>
      <xdr:colOff>4312444</xdr:colOff>
      <xdr:row>21</xdr:row>
      <xdr:rowOff>130968</xdr:rowOff>
    </xdr:to>
    <xdr:cxnSp macro="">
      <xdr:nvCxnSpPr>
        <xdr:cNvPr id="3" name="Conector rect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 bwMode="auto">
        <a:xfrm flipV="1">
          <a:off x="6169819" y="1688306"/>
          <a:ext cx="0" cy="1890712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4563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DE\Bolet&#237;n\Macro\NUEVO_INES_BoletinMensual_01-03-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ES/CUADRO%20DE%20MANDO/DB%20SISTEMA%20ELECTRIC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letin"/>
      <sheetName val="SiosBI"/>
      <sheetName val="INF"/>
      <sheetName val="Precios"/>
      <sheetName val="MD TEC"/>
      <sheetName val="Temperaturas"/>
      <sheetName val="Temperaturas his"/>
      <sheetName val="Mozart Reports"/>
      <sheetName val="Parametros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DH"/>
      <sheetName val="SiosBI"/>
      <sheetName val="Dat01"/>
      <sheetName val="BALANCE NETO_peninsular"/>
      <sheetName val="BALANCE NETO_baleares"/>
      <sheetName val="BALANCE NETO_canarias"/>
      <sheetName val="INES_peninsular"/>
      <sheetName val="INES_baleares"/>
      <sheetName val="INES_canarias"/>
      <sheetName val="INES_ceuta"/>
      <sheetName val="INES_melilla"/>
      <sheetName val="energía renovable"/>
      <sheetName val="Mozart Reports"/>
      <sheetName val="curvas demanda"/>
      <sheetName val="Intercambios frontera-sentido"/>
      <sheetName val="Evolución de precios - mensual"/>
      <sheetName val="seguimiento demanda mes"/>
      <sheetName val="Temperaturas mensuales"/>
      <sheetName val="Maximos"/>
      <sheetName val="datos hidraulicos"/>
      <sheetName val="Par_Graficos"/>
      <sheetName val="VALIDACIONES"/>
      <sheetName val="IN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4"/>
  <dimension ref="B1:H56"/>
  <sheetViews>
    <sheetView showGridLines="0" showRowColHeaders="0" tabSelected="1" workbookViewId="0">
      <selection activeCell="C71" sqref="C71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16.42578125" style="1" customWidth="1"/>
    <col min="4" max="4" width="4.7109375" style="1" customWidth="1"/>
    <col min="5" max="5" width="95.7109375" style="1" customWidth="1"/>
    <col min="6" max="16384" width="11.42578125" style="1"/>
  </cols>
  <sheetData>
    <row r="1" spans="2:8" ht="0.75" customHeight="1"/>
    <row r="2" spans="2:8" ht="21" customHeight="1">
      <c r="C2" s="114"/>
      <c r="D2" s="114"/>
      <c r="E2" s="115" t="s">
        <v>36</v>
      </c>
    </row>
    <row r="3" spans="2:8" ht="15" customHeight="1">
      <c r="C3" s="114"/>
      <c r="D3" s="114"/>
      <c r="E3" s="113" t="str">
        <f>Dat_01!A2</f>
        <v>Mayo 2019</v>
      </c>
    </row>
    <row r="4" spans="2:8" s="2" customFormat="1" ht="20.25" customHeight="1">
      <c r="B4" s="3"/>
      <c r="C4" s="116" t="s">
        <v>35</v>
      </c>
    </row>
    <row r="5" spans="2:8" s="2" customFormat="1" ht="9" customHeight="1">
      <c r="B5" s="3"/>
      <c r="C5" s="4"/>
    </row>
    <row r="6" spans="2:8" s="2" customFormat="1" ht="3" customHeight="1">
      <c r="B6" s="3"/>
      <c r="C6" s="4"/>
    </row>
    <row r="7" spans="2:8" s="2" customFormat="1" ht="7.5" customHeight="1">
      <c r="B7" s="3"/>
      <c r="C7" s="117"/>
      <c r="D7" s="11"/>
      <c r="E7" s="11"/>
    </row>
    <row r="8" spans="2:8" s="2" customFormat="1" ht="12.6" customHeight="1">
      <c r="B8" s="3"/>
      <c r="C8" s="118"/>
      <c r="D8" s="119" t="s">
        <v>92</v>
      </c>
      <c r="E8" s="120" t="s">
        <v>44</v>
      </c>
      <c r="F8" s="121"/>
      <c r="G8" s="91"/>
    </row>
    <row r="9" spans="2:8" s="2" customFormat="1" ht="12.6" customHeight="1">
      <c r="B9" s="3"/>
      <c r="C9" s="118"/>
      <c r="D9" s="119" t="s">
        <v>92</v>
      </c>
      <c r="E9" s="120" t="s">
        <v>93</v>
      </c>
      <c r="F9" s="121"/>
      <c r="G9" s="91"/>
    </row>
    <row r="10" spans="2:8" s="2" customFormat="1" ht="12.6" customHeight="1">
      <c r="B10" s="3"/>
      <c r="C10" s="118"/>
      <c r="D10" s="119" t="s">
        <v>92</v>
      </c>
      <c r="E10" s="120" t="s">
        <v>94</v>
      </c>
      <c r="F10" s="121"/>
      <c r="H10" s="122"/>
    </row>
    <row r="11" spans="2:8" s="2" customFormat="1" ht="12.6" customHeight="1">
      <c r="B11" s="3"/>
      <c r="C11" s="118"/>
      <c r="D11" s="119" t="s">
        <v>92</v>
      </c>
      <c r="E11" s="120" t="s">
        <v>95</v>
      </c>
      <c r="F11" s="121"/>
      <c r="H11" s="122"/>
    </row>
    <row r="12" spans="2:8" s="2" customFormat="1" ht="12.6" customHeight="1">
      <c r="B12" s="3"/>
      <c r="C12" s="118"/>
      <c r="D12" s="119" t="s">
        <v>92</v>
      </c>
      <c r="E12" s="120" t="s">
        <v>32</v>
      </c>
      <c r="F12" s="121"/>
    </row>
    <row r="13" spans="2:8" s="2" customFormat="1" ht="12.6" customHeight="1">
      <c r="B13" s="3"/>
      <c r="C13" s="118"/>
      <c r="D13" s="119" t="s">
        <v>92</v>
      </c>
      <c r="E13" s="120" t="s">
        <v>96</v>
      </c>
      <c r="F13" s="121"/>
    </row>
    <row r="14" spans="2:8" s="2" customFormat="1" ht="12.6" customHeight="1">
      <c r="B14" s="3"/>
      <c r="C14" s="118"/>
      <c r="D14" s="119" t="s">
        <v>92</v>
      </c>
      <c r="E14" s="120" t="s">
        <v>57</v>
      </c>
      <c r="F14" s="121"/>
    </row>
    <row r="15" spans="2:8" s="2" customFormat="1" ht="12.6" customHeight="1">
      <c r="B15" s="3"/>
      <c r="C15" s="118"/>
      <c r="D15" s="119" t="s">
        <v>92</v>
      </c>
      <c r="E15" s="120" t="s">
        <v>42</v>
      </c>
      <c r="F15" s="121"/>
    </row>
    <row r="16" spans="2:8" s="2" customFormat="1" ht="12.6" customHeight="1">
      <c r="B16" s="3"/>
      <c r="C16" s="118"/>
      <c r="D16" s="119" t="s">
        <v>92</v>
      </c>
      <c r="E16" s="120" t="s">
        <v>14</v>
      </c>
      <c r="F16" s="121"/>
    </row>
    <row r="17" spans="2:6" s="2" customFormat="1" ht="12.6" customHeight="1">
      <c r="B17" s="3"/>
      <c r="C17" s="118"/>
      <c r="D17" s="119" t="s">
        <v>92</v>
      </c>
      <c r="E17" s="120" t="s">
        <v>63</v>
      </c>
      <c r="F17" s="121"/>
    </row>
    <row r="18" spans="2:6" s="2" customFormat="1" ht="12.6" customHeight="1">
      <c r="B18" s="3"/>
      <c r="C18" s="118"/>
      <c r="D18" s="119" t="s">
        <v>92</v>
      </c>
      <c r="E18" s="120" t="s">
        <v>3</v>
      </c>
      <c r="F18" s="121"/>
    </row>
    <row r="19" spans="2:6" s="2" customFormat="1" ht="12.6" customHeight="1">
      <c r="B19" s="3"/>
      <c r="C19" s="118"/>
      <c r="D19" s="119" t="s">
        <v>92</v>
      </c>
      <c r="E19" s="120" t="s">
        <v>64</v>
      </c>
      <c r="F19" s="121"/>
    </row>
    <row r="20" spans="2:6" s="2" customFormat="1" ht="12.6" customHeight="1">
      <c r="B20" s="3"/>
      <c r="C20" s="118"/>
      <c r="D20" s="119" t="s">
        <v>92</v>
      </c>
      <c r="E20" s="120" t="s">
        <v>27</v>
      </c>
      <c r="F20" s="121"/>
    </row>
    <row r="21" spans="2:6" s="2" customFormat="1" ht="12.6" customHeight="1">
      <c r="B21" s="3"/>
      <c r="C21" s="118"/>
      <c r="D21" s="123" t="s">
        <v>92</v>
      </c>
      <c r="E21" s="120" t="s">
        <v>26</v>
      </c>
      <c r="F21" s="121"/>
    </row>
    <row r="22" spans="2:6" s="2" customFormat="1" ht="8.25" customHeight="1">
      <c r="B22" s="3"/>
      <c r="C22" s="118"/>
      <c r="D22" s="123"/>
      <c r="E22" s="124"/>
      <c r="F22" s="121"/>
    </row>
    <row r="23" spans="2:6" ht="11.25" customHeight="1"/>
    <row r="24" spans="2:6">
      <c r="C24" s="125" t="s">
        <v>97</v>
      </c>
      <c r="E24" s="2"/>
    </row>
    <row r="27" spans="2:6">
      <c r="E27" s="126"/>
    </row>
    <row r="28" spans="2:6">
      <c r="E28" s="126"/>
    </row>
    <row r="29" spans="2:6">
      <c r="E29" s="126"/>
    </row>
    <row r="30" spans="2:6">
      <c r="E30" s="7"/>
    </row>
    <row r="31" spans="2:6">
      <c r="E31" s="127"/>
    </row>
    <row r="56" spans="2:2">
      <c r="B56" s="9"/>
    </row>
  </sheetData>
  <hyperlinks>
    <hyperlink ref="E8" location="'M1'!A1" display="Valores extremos y medio del precio del mercado diario" xr:uid="{00000000-0004-0000-0000-000000000000}"/>
    <hyperlink ref="E9" location="'M2'!A1" display="Mercado diario: participación de cada tecnología en el precio marginal." xr:uid="{00000000-0004-0000-0000-000001000000}"/>
    <hyperlink ref="E10" location="'M3'!A1" display="Evolución del componente del  precio medio final de la energía." xr:uid="{00000000-0004-0000-0000-000002000000}"/>
    <hyperlink ref="E11" location="'M4'!A1" display="Componentes del precio medio final de la energía." xr:uid="{00000000-0004-0000-0000-000003000000}"/>
    <hyperlink ref="E12" location="'M5'!A1" display="Repercusión de los servicios de ajuste del sistema en el precio final medio" xr:uid="{00000000-0004-0000-0000-000004000000}"/>
    <hyperlink ref="E13" location="'M6'!A1" display="Coste de los servicios de ajuste" xr:uid="{00000000-0004-0000-0000-000005000000}"/>
    <hyperlink ref="E14" location="'M7'!A1" display="Energía gestionada en los servicios de ajustes" xr:uid="{00000000-0004-0000-0000-000006000000}"/>
    <hyperlink ref="E15" location="'M8'!A1" display="Solución de restricciones técnicas (Fase I)" xr:uid="{00000000-0004-0000-0000-000007000000}"/>
    <hyperlink ref="E16" location="'M9'!A1" display="Banda de regulación secundaria" xr:uid="{00000000-0004-0000-0000-000008000000}"/>
    <hyperlink ref="E17" location="'M10'!A1" display="Regulación secundaria utilizada" xr:uid="{00000000-0004-0000-0000-000009000000}"/>
    <hyperlink ref="E18" location="'M11'!A1" display="Regulación terciaria" xr:uid="{00000000-0004-0000-0000-00000A000000}"/>
    <hyperlink ref="E19" location="'M12'!A1" display="Gestión de desvíos" xr:uid="{00000000-0004-0000-0000-00000B000000}"/>
    <hyperlink ref="E20" location="'M13'!A1" display="Restricciones técnicas en tiempo real" xr:uid="{00000000-0004-0000-0000-00000C000000}"/>
    <hyperlink ref="E21" location="'M14'!A1" display="Reserva de potencia adicional a subir" xr:uid="{00000000-0004-0000-0000-00000D000000}"/>
  </hyperlink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7">
    <pageSetUpPr autoPageBreaks="0" fitToPage="1"/>
  </sheetPr>
  <dimension ref="A1:AL72"/>
  <sheetViews>
    <sheetView showGridLines="0" showRowColHeaders="0" zoomScaleNormal="100" workbookViewId="0">
      <selection activeCell="P29" sqref="P29"/>
    </sheetView>
  </sheetViews>
  <sheetFormatPr baseColWidth="10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4" width="11.42578125" style="30"/>
    <col min="15" max="15" width="17" style="30" bestFit="1" customWidth="1"/>
    <col min="16" max="16384" width="11.42578125" style="30"/>
  </cols>
  <sheetData>
    <row r="1" spans="1:38">
      <c r="L1" s="19" t="s">
        <v>36</v>
      </c>
    </row>
    <row r="2" spans="1:38">
      <c r="L2" s="20" t="str">
        <f>Indice!E3</f>
        <v>Mayo 2019</v>
      </c>
    </row>
    <row r="4" spans="1:38">
      <c r="A4" s="33"/>
      <c r="B4" s="21" t="s">
        <v>35</v>
      </c>
      <c r="C4" s="33"/>
      <c r="P4" s="77" t="s">
        <v>13</v>
      </c>
      <c r="Q4" s="77" t="s">
        <v>5</v>
      </c>
      <c r="R4" s="77" t="s">
        <v>6</v>
      </c>
      <c r="S4" s="77" t="s">
        <v>7</v>
      </c>
      <c r="T4" s="77" t="s">
        <v>8</v>
      </c>
      <c r="U4" s="77" t="s">
        <v>7</v>
      </c>
      <c r="V4" s="77" t="s">
        <v>9</v>
      </c>
      <c r="W4" s="77" t="s">
        <v>9</v>
      </c>
      <c r="X4" s="77" t="s">
        <v>8</v>
      </c>
      <c r="Y4" s="77" t="s">
        <v>10</v>
      </c>
      <c r="Z4" s="77" t="s">
        <v>11</v>
      </c>
      <c r="AA4" s="77" t="s">
        <v>12</v>
      </c>
      <c r="AB4" s="77" t="s">
        <v>13</v>
      </c>
    </row>
    <row r="5" spans="1:38" s="34" customFormat="1"/>
    <row r="6" spans="1:38" s="34" customFormat="1"/>
    <row r="7" spans="1:38" ht="12.75" customHeight="1">
      <c r="B7" s="266" t="s">
        <v>42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66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>
      <c r="B9" s="52" t="s">
        <v>62</v>
      </c>
      <c r="F9" s="35"/>
      <c r="G9" s="35"/>
    </row>
    <row r="10" spans="1:38">
      <c r="B10" s="266"/>
      <c r="F10" s="35"/>
      <c r="G10" s="35"/>
    </row>
    <row r="11" spans="1:38">
      <c r="B11" s="266"/>
      <c r="F11" s="35"/>
      <c r="G11" s="35"/>
    </row>
    <row r="12" spans="1:38" s="34" customFormat="1">
      <c r="B12" s="266"/>
      <c r="F12" s="35"/>
      <c r="G12" s="35"/>
    </row>
    <row r="13" spans="1:38">
      <c r="B13" s="266"/>
      <c r="F13" s="35"/>
      <c r="G13" s="35"/>
      <c r="H13" s="36"/>
      <c r="I13" s="36"/>
      <c r="J13" s="36"/>
      <c r="K13" s="36"/>
      <c r="L13" s="36"/>
      <c r="M13" s="36"/>
      <c r="AC13" s="36"/>
      <c r="AD13" s="36"/>
      <c r="AE13" s="36"/>
      <c r="AF13" s="36"/>
      <c r="AG13" s="36"/>
      <c r="AH13" s="36"/>
      <c r="AI13" s="36"/>
      <c r="AJ13" s="36"/>
    </row>
    <row r="14" spans="1:38">
      <c r="F14" s="35"/>
      <c r="G14" s="35"/>
    </row>
    <row r="15" spans="1:38">
      <c r="F15" s="35"/>
      <c r="G15" s="35"/>
    </row>
    <row r="16" spans="1:38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>
      <c r="F34" s="35"/>
      <c r="G34" s="35"/>
    </row>
    <row r="35" spans="1:7">
      <c r="F35" s="35"/>
      <c r="G35" s="35"/>
    </row>
    <row r="36" spans="1:7" ht="12.75" customHeight="1"/>
    <row r="40" spans="1:7" s="22" customFormat="1">
      <c r="A40" s="30"/>
      <c r="B40" s="30"/>
    </row>
    <row r="41" spans="1:7" s="22" customFormat="1">
      <c r="A41" s="30"/>
      <c r="B41" s="30"/>
    </row>
    <row r="42" spans="1:7" s="22" customFormat="1">
      <c r="A42" s="30"/>
      <c r="B42" s="30"/>
    </row>
    <row r="57" spans="10:16">
      <c r="J57" s="31"/>
      <c r="K57" s="38"/>
      <c r="L57" s="39"/>
      <c r="M57" s="39"/>
      <c r="N57" s="38"/>
      <c r="O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>
      <c r="K65" s="31"/>
      <c r="L65" s="38"/>
      <c r="M65" s="39"/>
      <c r="N65" s="39"/>
      <c r="O65" s="38"/>
      <c r="P65" s="38"/>
    </row>
    <row r="66" spans="1:16">
      <c r="K66" s="31"/>
      <c r="L66" s="38"/>
      <c r="M66" s="39"/>
      <c r="N66" s="39"/>
      <c r="O66" s="38"/>
      <c r="P66" s="38"/>
    </row>
    <row r="67" spans="1:16" s="22" customFormat="1">
      <c r="B67" s="30"/>
      <c r="C67" s="30"/>
      <c r="D67" s="30"/>
      <c r="E67" s="30"/>
      <c r="F67" s="30"/>
      <c r="G67" s="30"/>
      <c r="H67" s="30"/>
      <c r="I67" s="30"/>
      <c r="J67" s="30"/>
      <c r="K67" s="31"/>
      <c r="L67" s="38"/>
      <c r="M67" s="39"/>
      <c r="N67" s="40"/>
      <c r="O67" s="38"/>
      <c r="P67" s="38"/>
    </row>
    <row r="68" spans="1:16" s="22" customFormat="1"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8"/>
      <c r="M68" s="40"/>
      <c r="N68" s="40"/>
      <c r="O68" s="38"/>
      <c r="P68" s="38"/>
    </row>
    <row r="69" spans="1:16">
      <c r="A69" s="22"/>
      <c r="K69" s="32"/>
      <c r="M69" s="39"/>
      <c r="N69" s="39"/>
      <c r="O69" s="38"/>
      <c r="P69" s="38"/>
    </row>
    <row r="70" spans="1:16">
      <c r="A70" s="22"/>
      <c r="B70" s="22"/>
      <c r="C70" s="22"/>
      <c r="D70" s="40"/>
      <c r="E70" s="40"/>
      <c r="F70" s="40"/>
      <c r="G70" s="40"/>
      <c r="H70" s="40"/>
      <c r="J70" s="37"/>
    </row>
    <row r="71" spans="1:16">
      <c r="J71" s="37"/>
    </row>
    <row r="72" spans="1:16">
      <c r="F72" s="35"/>
      <c r="G72" s="35"/>
      <c r="J72" s="37"/>
    </row>
  </sheetData>
  <mergeCells count="2">
    <mergeCell ref="B7:B8"/>
    <mergeCell ref="B10:B13"/>
  </mergeCells>
  <conditionalFormatting sqref="K69">
    <cfRule type="cellIs" dxfId="7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8">
    <pageSetUpPr autoPageBreaks="0" fitToPage="1"/>
  </sheetPr>
  <dimension ref="A1:AK70"/>
  <sheetViews>
    <sheetView showGridLines="0" showRowColHeaders="0" zoomScaleNormal="100" workbookViewId="0">
      <selection activeCell="P29" sqref="P29"/>
    </sheetView>
  </sheetViews>
  <sheetFormatPr baseColWidth="10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16384" width="11.42578125" style="30"/>
  </cols>
  <sheetData>
    <row r="1" spans="1:37">
      <c r="L1" s="19" t="s">
        <v>36</v>
      </c>
    </row>
    <row r="2" spans="1:37">
      <c r="L2" s="20" t="str">
        <f>Indice!E3</f>
        <v>Mayo 2019</v>
      </c>
    </row>
    <row r="4" spans="1:37">
      <c r="A4" s="33"/>
      <c r="B4" s="21" t="s">
        <v>35</v>
      </c>
      <c r="C4" s="33"/>
      <c r="O4" s="77" t="s">
        <v>9</v>
      </c>
      <c r="P4" s="77" t="s">
        <v>13</v>
      </c>
      <c r="Q4" s="77" t="s">
        <v>5</v>
      </c>
      <c r="R4" s="77" t="s">
        <v>6</v>
      </c>
      <c r="S4" s="77" t="s">
        <v>7</v>
      </c>
      <c r="T4" s="77" t="s">
        <v>8</v>
      </c>
      <c r="U4" s="77" t="s">
        <v>7</v>
      </c>
      <c r="V4" s="77" t="s">
        <v>9</v>
      </c>
      <c r="W4" s="77" t="s">
        <v>9</v>
      </c>
      <c r="X4" s="77" t="s">
        <v>8</v>
      </c>
      <c r="Y4" s="77" t="s">
        <v>10</v>
      </c>
      <c r="Z4" s="77" t="s">
        <v>11</v>
      </c>
      <c r="AA4" s="77" t="s">
        <v>12</v>
      </c>
    </row>
    <row r="5" spans="1:37" s="34" customFormat="1"/>
    <row r="6" spans="1:37" s="34" customFormat="1"/>
    <row r="7" spans="1:37" ht="12.75" customHeight="1">
      <c r="B7" s="266" t="s">
        <v>14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66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377</v>
      </c>
      <c r="F9" s="35"/>
      <c r="G9" s="35"/>
    </row>
    <row r="10" spans="1:37">
      <c r="B10" s="266"/>
      <c r="F10" s="35"/>
      <c r="G10" s="35"/>
    </row>
    <row r="11" spans="1:37" s="34" customFormat="1">
      <c r="B11" s="266"/>
      <c r="F11" s="35"/>
      <c r="G11" s="35"/>
    </row>
    <row r="12" spans="1:37">
      <c r="B12" s="266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7">
      <c r="F17" s="35"/>
      <c r="G17" s="35"/>
    </row>
    <row r="18" spans="6:7">
      <c r="F18" s="35"/>
      <c r="G18" s="35"/>
    </row>
    <row r="19" spans="6:7">
      <c r="F19" s="35"/>
      <c r="G19" s="35"/>
    </row>
    <row r="20" spans="6:7">
      <c r="F20" s="35"/>
      <c r="G20" s="35"/>
    </row>
    <row r="21" spans="6:7">
      <c r="F21" s="35"/>
      <c r="G21" s="35"/>
    </row>
    <row r="22" spans="6:7">
      <c r="F22" s="35"/>
      <c r="G22" s="35"/>
    </row>
    <row r="23" spans="6:7">
      <c r="F23" s="35"/>
      <c r="G23" s="35"/>
    </row>
    <row r="24" spans="6:7">
      <c r="F24" s="35"/>
      <c r="G24" s="35"/>
    </row>
    <row r="25" spans="6:7">
      <c r="F25" s="35"/>
      <c r="G25" s="35"/>
    </row>
    <row r="26" spans="6:7">
      <c r="F26" s="35"/>
      <c r="G26" s="35"/>
    </row>
    <row r="27" spans="6:7">
      <c r="F27" s="35"/>
      <c r="G27" s="35"/>
    </row>
    <row r="28" spans="6:7">
      <c r="F28" s="35"/>
      <c r="G28" s="35"/>
    </row>
    <row r="29" spans="6:7">
      <c r="F29" s="35"/>
      <c r="G29" s="35"/>
    </row>
    <row r="30" spans="6:7">
      <c r="F30" s="35"/>
      <c r="G30" s="35"/>
    </row>
    <row r="31" spans="6:7">
      <c r="F31" s="35"/>
      <c r="G31" s="35"/>
    </row>
    <row r="32" spans="6:7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6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>
    <pageSetUpPr autoPageBreaks="0" fitToPage="1"/>
  </sheetPr>
  <dimension ref="A1:AK70"/>
  <sheetViews>
    <sheetView showGridLines="0" showRowColHeaders="0" zoomScaleNormal="100" workbookViewId="0">
      <selection activeCell="M14" sqref="M14"/>
    </sheetView>
  </sheetViews>
  <sheetFormatPr baseColWidth="10" defaultRowHeight="12.75"/>
  <cols>
    <col min="1" max="1" width="2.7109375" style="30" customWidth="1"/>
    <col min="2" max="2" width="21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85546875" style="30" customWidth="1"/>
    <col min="15" max="25" width="8.42578125" style="30" customWidth="1"/>
    <col min="26" max="26" width="8.85546875" style="30" customWidth="1"/>
    <col min="27" max="27" width="11.42578125" style="30" customWidth="1"/>
    <col min="28" max="16384" width="11.42578125" style="30"/>
  </cols>
  <sheetData>
    <row r="1" spans="1:37">
      <c r="L1" s="86" t="s">
        <v>36</v>
      </c>
    </row>
    <row r="2" spans="1:37">
      <c r="L2" s="87" t="str">
        <f>Indice!E3</f>
        <v>Mayo 2019</v>
      </c>
    </row>
    <row r="4" spans="1:37">
      <c r="A4" s="33"/>
      <c r="B4" s="21" t="s">
        <v>35</v>
      </c>
      <c r="C4" s="33"/>
      <c r="O4" s="77" t="s">
        <v>13</v>
      </c>
      <c r="P4" s="77" t="s">
        <v>5</v>
      </c>
      <c r="Q4" s="77" t="s">
        <v>6</v>
      </c>
      <c r="R4" s="77" t="s">
        <v>7</v>
      </c>
      <c r="S4" s="77" t="s">
        <v>8</v>
      </c>
      <c r="T4" s="77" t="s">
        <v>7</v>
      </c>
      <c r="U4" s="77" t="s">
        <v>9</v>
      </c>
      <c r="V4" s="77" t="s">
        <v>9</v>
      </c>
      <c r="W4" s="77" t="s">
        <v>8</v>
      </c>
      <c r="X4" s="77" t="s">
        <v>10</v>
      </c>
      <c r="Y4" s="77" t="s">
        <v>11</v>
      </c>
      <c r="Z4" s="77" t="s">
        <v>12</v>
      </c>
      <c r="AA4" s="77" t="s">
        <v>13</v>
      </c>
    </row>
    <row r="5" spans="1:37" s="34" customFormat="1"/>
    <row r="6" spans="1:37" s="34" customFormat="1"/>
    <row r="7" spans="1:37" ht="12.75" customHeight="1">
      <c r="B7" s="266" t="s">
        <v>63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66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62</v>
      </c>
      <c r="F9" s="35"/>
      <c r="G9" s="35"/>
    </row>
    <row r="10" spans="1:37">
      <c r="B10" s="266"/>
      <c r="F10" s="35"/>
      <c r="G10" s="35"/>
    </row>
    <row r="11" spans="1:37" s="34" customFormat="1">
      <c r="B11" s="266"/>
      <c r="F11" s="35"/>
      <c r="G11" s="35"/>
    </row>
    <row r="12" spans="1:37">
      <c r="B12" s="266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14">
      <c r="F17" s="35"/>
      <c r="G17" s="35"/>
    </row>
    <row r="18" spans="6:14">
      <c r="F18" s="35"/>
      <c r="G18" s="35"/>
    </row>
    <row r="19" spans="6:14">
      <c r="F19" s="35"/>
      <c r="G19" s="35"/>
    </row>
    <row r="20" spans="6:14" ht="15">
      <c r="F20" s="35"/>
      <c r="G20" s="35"/>
      <c r="N20" s="82"/>
    </row>
    <row r="21" spans="6:14">
      <c r="F21" s="35"/>
      <c r="G21" s="35"/>
      <c r="N21" s="81"/>
    </row>
    <row r="22" spans="6:14">
      <c r="F22" s="35"/>
      <c r="G22" s="35"/>
    </row>
    <row r="23" spans="6:14">
      <c r="F23" s="35"/>
      <c r="G23" s="35"/>
    </row>
    <row r="24" spans="6:14">
      <c r="F24" s="35"/>
      <c r="G24" s="35"/>
    </row>
    <row r="25" spans="6:14">
      <c r="F25" s="35"/>
      <c r="G25" s="35"/>
    </row>
    <row r="26" spans="6:14">
      <c r="F26" s="35"/>
      <c r="G26" s="35"/>
    </row>
    <row r="27" spans="6:14">
      <c r="F27" s="35"/>
      <c r="G27" s="35"/>
    </row>
    <row r="28" spans="6:14">
      <c r="F28" s="35"/>
      <c r="G28" s="35"/>
    </row>
    <row r="29" spans="6:14">
      <c r="F29" s="35"/>
      <c r="G29" s="35"/>
    </row>
    <row r="30" spans="6:14">
      <c r="F30" s="35"/>
      <c r="G30" s="35"/>
    </row>
    <row r="31" spans="6:14">
      <c r="F31" s="35"/>
      <c r="G31" s="35"/>
    </row>
    <row r="32" spans="6:14">
      <c r="F32" s="35"/>
      <c r="G32" s="35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5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1">
    <pageSetUpPr autoPageBreaks="0" fitToPage="1"/>
  </sheetPr>
  <dimension ref="A1:AL70"/>
  <sheetViews>
    <sheetView showGridLines="0" showRowColHeaders="0" zoomScaleNormal="100" workbookViewId="0">
      <selection activeCell="O34" sqref="O34"/>
    </sheetView>
  </sheetViews>
  <sheetFormatPr baseColWidth="10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6" t="s">
        <v>36</v>
      </c>
    </row>
    <row r="2" spans="1:38">
      <c r="L2" s="87" t="str">
        <f>Indice!E3</f>
        <v>Mayo 2019</v>
      </c>
    </row>
    <row r="4" spans="1:38">
      <c r="A4" s="33"/>
      <c r="B4" s="21" t="s">
        <v>35</v>
      </c>
      <c r="C4" s="33"/>
      <c r="P4" s="77" t="s">
        <v>9</v>
      </c>
      <c r="Q4" s="77" t="s">
        <v>8</v>
      </c>
      <c r="R4" s="77" t="s">
        <v>10</v>
      </c>
      <c r="S4" s="77" t="s">
        <v>11</v>
      </c>
      <c r="T4" s="77" t="s">
        <v>12</v>
      </c>
      <c r="U4" s="77" t="s">
        <v>13</v>
      </c>
      <c r="V4" s="77" t="s">
        <v>5</v>
      </c>
      <c r="W4" s="77" t="s">
        <v>6</v>
      </c>
      <c r="X4" s="77" t="s">
        <v>7</v>
      </c>
      <c r="Y4" s="77" t="s">
        <v>8</v>
      </c>
      <c r="Z4" s="77" t="s">
        <v>7</v>
      </c>
      <c r="AA4" s="77" t="s">
        <v>9</v>
      </c>
      <c r="AB4" s="77" t="s">
        <v>9</v>
      </c>
    </row>
    <row r="5" spans="1:38" s="34" customFormat="1"/>
    <row r="6" spans="1:38" s="34" customFormat="1"/>
    <row r="7" spans="1:38" ht="12.75" customHeight="1">
      <c r="B7" s="52" t="s">
        <v>3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52" t="s">
        <v>62</v>
      </c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/>
      <c r="F9" s="35"/>
      <c r="G9" s="35"/>
    </row>
    <row r="10" spans="1:38" ht="12.75" customHeight="1">
      <c r="B10" s="266"/>
      <c r="F10" s="35"/>
      <c r="G10" s="35"/>
    </row>
    <row r="11" spans="1:38" s="34" customFormat="1" ht="12.75" customHeight="1">
      <c r="B11" s="266"/>
      <c r="F11" s="35"/>
      <c r="G11" s="35"/>
    </row>
    <row r="12" spans="1:38" ht="12.75" customHeight="1">
      <c r="B12" s="266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7" ht="12.75" customHeight="1">
      <c r="F33" s="35"/>
      <c r="G33" s="35"/>
    </row>
    <row r="34" spans="1:7" ht="12.75" customHeight="1"/>
    <row r="35" spans="1:7" ht="12.75" customHeight="1"/>
    <row r="36" spans="1:7" ht="12.75" customHeight="1"/>
    <row r="37" spans="1:7" ht="12.75" customHeight="1"/>
    <row r="38" spans="1:7" s="22" customFormat="1" ht="12.75" customHeight="1">
      <c r="A38" s="30"/>
      <c r="B38" s="30"/>
    </row>
    <row r="39" spans="1:7" s="22" customFormat="1" ht="12.75" customHeight="1">
      <c r="A39" s="30"/>
      <c r="B39" s="30"/>
    </row>
    <row r="40" spans="1:7" s="22" customFormat="1" ht="12.75" customHeight="1">
      <c r="A40" s="30"/>
      <c r="B40" s="30"/>
    </row>
    <row r="41" spans="1:7" ht="12.75" customHeight="1"/>
    <row r="55" spans="10:16">
      <c r="J55" s="31"/>
      <c r="K55" s="38"/>
      <c r="L55" s="39"/>
      <c r="M55" s="39"/>
      <c r="N55" s="38"/>
      <c r="O55" s="38"/>
    </row>
    <row r="56" spans="10:16">
      <c r="K56" s="31"/>
      <c r="L56" s="38"/>
      <c r="M56" s="39"/>
      <c r="N56" s="39"/>
      <c r="O56" s="38"/>
      <c r="P56" s="38"/>
    </row>
    <row r="57" spans="10:16">
      <c r="K57" s="31"/>
      <c r="L57" s="38"/>
      <c r="M57" s="39"/>
      <c r="N57" s="39"/>
      <c r="O57" s="38"/>
      <c r="P57" s="38"/>
    </row>
    <row r="58" spans="10:16">
      <c r="K58" s="31"/>
      <c r="L58" s="38"/>
      <c r="M58" s="39"/>
      <c r="N58" s="39"/>
      <c r="O58" s="38"/>
      <c r="P58" s="38"/>
    </row>
    <row r="59" spans="10:16">
      <c r="K59" s="31"/>
      <c r="L59" s="38"/>
      <c r="M59" s="39"/>
      <c r="N59" s="39"/>
      <c r="O59" s="38"/>
      <c r="P59" s="38"/>
    </row>
    <row r="60" spans="10:16">
      <c r="K60" s="31"/>
      <c r="L60" s="38"/>
      <c r="M60" s="39"/>
      <c r="N60" s="39"/>
      <c r="O60" s="38"/>
      <c r="P60" s="38"/>
    </row>
    <row r="61" spans="10:16">
      <c r="K61" s="31"/>
      <c r="L61" s="38"/>
      <c r="M61" s="39"/>
      <c r="N61" s="39"/>
      <c r="O61" s="38"/>
      <c r="P61" s="38"/>
    </row>
    <row r="62" spans="10:16">
      <c r="K62" s="31"/>
      <c r="L62" s="38"/>
      <c r="M62" s="39"/>
      <c r="N62" s="39"/>
      <c r="O62" s="38"/>
      <c r="P62" s="38"/>
    </row>
    <row r="63" spans="10:16">
      <c r="K63" s="31"/>
      <c r="L63" s="38"/>
      <c r="M63" s="39"/>
      <c r="N63" s="39"/>
      <c r="O63" s="38"/>
      <c r="P63" s="38"/>
    </row>
    <row r="64" spans="10:16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1">
    <mergeCell ref="B10:B12"/>
  </mergeCells>
  <conditionalFormatting sqref="K67">
    <cfRule type="cellIs" dxfId="4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2">
    <pageSetUpPr autoPageBreaks="0" fitToPage="1"/>
  </sheetPr>
  <dimension ref="A1:AL70"/>
  <sheetViews>
    <sheetView showGridLines="0" showRowColHeaders="0" zoomScaleNormal="100" workbookViewId="0">
      <selection activeCell="R29" sqref="R29"/>
    </sheetView>
  </sheetViews>
  <sheetFormatPr baseColWidth="10" defaultRowHeight="12.75"/>
  <cols>
    <col min="1" max="1" width="2.7109375" style="30" customWidth="1"/>
    <col min="2" max="2" width="23.710937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8">
      <c r="L1" s="86" t="s">
        <v>36</v>
      </c>
    </row>
    <row r="2" spans="1:38">
      <c r="L2" s="87" t="str">
        <f>Indice!E3</f>
        <v>Mayo 2019</v>
      </c>
    </row>
    <row r="4" spans="1:38">
      <c r="A4" s="33"/>
      <c r="B4" s="21" t="s">
        <v>35</v>
      </c>
      <c r="C4" s="33"/>
      <c r="P4" s="77" t="s">
        <v>9</v>
      </c>
      <c r="Q4" s="77" t="s">
        <v>8</v>
      </c>
      <c r="R4" s="77" t="s">
        <v>10</v>
      </c>
      <c r="S4" s="77" t="s">
        <v>11</v>
      </c>
      <c r="T4" s="77" t="s">
        <v>12</v>
      </c>
      <c r="U4" s="77" t="s">
        <v>13</v>
      </c>
      <c r="V4" s="77" t="s">
        <v>5</v>
      </c>
      <c r="W4" s="77" t="s">
        <v>6</v>
      </c>
      <c r="X4" s="77" t="s">
        <v>7</v>
      </c>
      <c r="Y4" s="77" t="s">
        <v>8</v>
      </c>
      <c r="Z4" s="77" t="s">
        <v>7</v>
      </c>
      <c r="AA4" s="77" t="s">
        <v>9</v>
      </c>
      <c r="AB4" s="77" t="s">
        <v>9</v>
      </c>
    </row>
    <row r="5" spans="1:38" s="34" customFormat="1"/>
    <row r="6" spans="1:38" s="34" customFormat="1"/>
    <row r="7" spans="1:38" ht="12.75" customHeight="1">
      <c r="B7" s="52" t="s">
        <v>64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52" t="s">
        <v>62</v>
      </c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/>
      <c r="F9" s="35"/>
      <c r="G9" s="35"/>
    </row>
    <row r="10" spans="1:38" ht="12.75" customHeight="1">
      <c r="B10" s="266"/>
      <c r="F10" s="35"/>
      <c r="G10" s="35"/>
    </row>
    <row r="11" spans="1:38" s="34" customFormat="1" ht="12.75" customHeight="1">
      <c r="B11" s="266"/>
      <c r="F11" s="35"/>
      <c r="G11" s="35"/>
    </row>
    <row r="12" spans="1:38" ht="12.75" customHeight="1">
      <c r="B12" s="266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5">
      <c r="N35" s="78"/>
      <c r="O35" s="78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  <c r="AA35" s="79"/>
      <c r="AB35" s="79"/>
    </row>
    <row r="36" spans="1:28" ht="12.75" customHeight="1">
      <c r="N36" s="78"/>
    </row>
    <row r="37" spans="1:28" ht="15">
      <c r="N37" s="78"/>
      <c r="Z37" s="78"/>
      <c r="AA37" s="78"/>
      <c r="AB37" s="88"/>
    </row>
    <row r="38" spans="1:28" s="22" customFormat="1" ht="15">
      <c r="A38" s="30"/>
      <c r="B38" s="30"/>
      <c r="N38" s="78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83"/>
      <c r="AA38" s="83"/>
      <c r="AB38" s="84"/>
    </row>
    <row r="39" spans="1:28" s="22" customFormat="1" ht="15">
      <c r="A39" s="30"/>
      <c r="B39" s="30"/>
      <c r="N39" s="78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83"/>
      <c r="AA39" s="83"/>
      <c r="AB39" s="84"/>
    </row>
    <row r="40" spans="1:28" s="22" customFormat="1" ht="15">
      <c r="A40" s="30"/>
      <c r="B40" s="30"/>
      <c r="N40" s="78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78"/>
      <c r="AA40" s="78"/>
      <c r="AB40" s="84"/>
    </row>
    <row r="41" spans="1:28" ht="15">
      <c r="N41" s="78"/>
      <c r="Z41" s="83"/>
      <c r="AA41" s="83"/>
      <c r="AB41" s="84"/>
    </row>
    <row r="42" spans="1:28" ht="15">
      <c r="N42" s="78"/>
      <c r="Z42" s="83"/>
      <c r="AA42" s="83"/>
      <c r="AB42" s="84"/>
    </row>
    <row r="43" spans="1:28" ht="15">
      <c r="N43" s="78"/>
    </row>
    <row r="47" spans="1:28">
      <c r="O47" s="38"/>
    </row>
    <row r="48" spans="1:28">
      <c r="O48" s="38"/>
      <c r="P48" s="38"/>
    </row>
    <row r="49" spans="10:28">
      <c r="O49" s="38"/>
      <c r="P49" s="38"/>
    </row>
    <row r="50" spans="10:28">
      <c r="O50" s="38"/>
      <c r="P50" s="38"/>
    </row>
    <row r="51" spans="10:28">
      <c r="O51" s="38"/>
      <c r="P51" s="38"/>
    </row>
    <row r="52" spans="10:28">
      <c r="O52" s="38"/>
      <c r="P52" s="38"/>
    </row>
    <row r="53" spans="10:28">
      <c r="O53" s="38"/>
      <c r="P53" s="38"/>
    </row>
    <row r="54" spans="10:28">
      <c r="O54" s="38"/>
      <c r="P54" s="38"/>
    </row>
    <row r="55" spans="10:28">
      <c r="J55" s="31"/>
      <c r="K55" s="38"/>
      <c r="L55" s="39"/>
      <c r="M55" s="39"/>
      <c r="N55" s="38"/>
      <c r="O55" s="38"/>
      <c r="P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</row>
    <row r="58" spans="10:28">
      <c r="K58" s="31"/>
      <c r="L58" s="38"/>
      <c r="M58" s="39"/>
      <c r="N58" s="39"/>
      <c r="O58" s="38"/>
      <c r="P58" s="38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</row>
    <row r="61" spans="10:28">
      <c r="K61" s="31"/>
      <c r="L61" s="38"/>
      <c r="M61" s="39"/>
      <c r="N61" s="39"/>
    </row>
    <row r="62" spans="10:28">
      <c r="K62" s="31"/>
      <c r="L62" s="38"/>
      <c r="M62" s="39"/>
      <c r="N62" s="39"/>
    </row>
    <row r="63" spans="10:28">
      <c r="K63" s="31"/>
      <c r="L63" s="38"/>
      <c r="M63" s="39"/>
      <c r="N63" s="39"/>
    </row>
    <row r="64" spans="10:28">
      <c r="K64" s="31"/>
      <c r="L64" s="38"/>
      <c r="M64" s="39"/>
      <c r="N64" s="39"/>
    </row>
    <row r="65" spans="1:28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</row>
    <row r="66" spans="1:28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</row>
    <row r="67" spans="1:28">
      <c r="A67" s="22"/>
      <c r="K67" s="32"/>
      <c r="M67" s="39"/>
      <c r="N67" s="39"/>
    </row>
    <row r="68" spans="1:28">
      <c r="A68" s="22"/>
      <c r="B68" s="22"/>
      <c r="C68" s="22"/>
      <c r="D68" s="40"/>
      <c r="E68" s="40"/>
      <c r="F68" s="40"/>
      <c r="G68" s="40"/>
      <c r="H68" s="40"/>
      <c r="J68" s="37"/>
    </row>
    <row r="69" spans="1:28">
      <c r="J69" s="37"/>
    </row>
    <row r="70" spans="1:28">
      <c r="F70" s="35"/>
      <c r="G70" s="35"/>
      <c r="J70" s="37"/>
    </row>
  </sheetData>
  <mergeCells count="1">
    <mergeCell ref="B10:B12"/>
  </mergeCells>
  <conditionalFormatting sqref="K67">
    <cfRule type="cellIs" dxfId="3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3">
    <pageSetUpPr autoPageBreaks="0" fitToPage="1"/>
  </sheetPr>
  <dimension ref="A1:AL70"/>
  <sheetViews>
    <sheetView showGridLines="0" showRowColHeaders="0" zoomScaleNormal="100" workbookViewId="0">
      <selection activeCell="P37" sqref="O37:P37"/>
    </sheetView>
  </sheetViews>
  <sheetFormatPr baseColWidth="10" defaultRowHeight="12.75"/>
  <cols>
    <col min="1" max="1" width="2.7109375" style="30" customWidth="1"/>
    <col min="2" max="2" width="21.42578125" style="30" customWidth="1"/>
    <col min="3" max="3" width="11.42578125" style="30" customWidth="1"/>
    <col min="4" max="8" width="11.42578125" style="30"/>
    <col min="9" max="9" width="11.5703125" style="30" bestFit="1" customWidth="1"/>
    <col min="10" max="13" width="11.42578125" style="30"/>
    <col min="14" max="14" width="15.7109375" style="30" customWidth="1"/>
    <col min="15" max="16384" width="11.42578125" style="30"/>
  </cols>
  <sheetData>
    <row r="1" spans="1:38">
      <c r="L1" s="86" t="s">
        <v>36</v>
      </c>
    </row>
    <row r="2" spans="1:38">
      <c r="L2" s="87" t="str">
        <f>Indice!E3</f>
        <v>Mayo 2019</v>
      </c>
    </row>
    <row r="4" spans="1:38">
      <c r="A4" s="33"/>
      <c r="B4" s="21" t="s">
        <v>35</v>
      </c>
      <c r="C4" s="33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77"/>
    </row>
    <row r="5" spans="1:38" s="34" customFormat="1"/>
    <row r="6" spans="1:38" s="34" customFormat="1"/>
    <row r="7" spans="1:38" ht="12.75" customHeight="1">
      <c r="B7" s="266" t="s">
        <v>27</v>
      </c>
      <c r="F7" s="35"/>
      <c r="G7" s="35"/>
      <c r="H7" s="36"/>
      <c r="I7" s="36"/>
      <c r="J7" s="36"/>
      <c r="K7" s="36"/>
      <c r="L7" s="36"/>
      <c r="M7" s="36"/>
      <c r="AC7" s="36"/>
      <c r="AD7" s="36"/>
      <c r="AE7" s="36"/>
      <c r="AF7" s="36"/>
      <c r="AG7" s="36"/>
      <c r="AH7" s="36"/>
      <c r="AI7" s="36"/>
      <c r="AJ7" s="36"/>
      <c r="AK7" s="36"/>
      <c r="AL7" s="36"/>
    </row>
    <row r="8" spans="1:38">
      <c r="B8" s="266"/>
      <c r="F8" s="35"/>
      <c r="G8" s="35"/>
      <c r="H8" s="36"/>
      <c r="I8" s="36"/>
      <c r="J8" s="36"/>
      <c r="K8" s="36"/>
      <c r="L8" s="36"/>
      <c r="M8" s="36"/>
      <c r="AC8" s="36"/>
      <c r="AD8" s="36"/>
      <c r="AE8" s="36"/>
      <c r="AF8" s="36"/>
      <c r="AG8" s="36"/>
      <c r="AH8" s="36"/>
      <c r="AI8" s="36"/>
      <c r="AJ8" s="36"/>
      <c r="AK8" s="36"/>
      <c r="AL8" s="36"/>
    </row>
    <row r="9" spans="1:38" ht="12.75" customHeight="1">
      <c r="B9" s="52" t="s">
        <v>62</v>
      </c>
      <c r="F9" s="35"/>
      <c r="G9" s="35"/>
    </row>
    <row r="10" spans="1:38" ht="12.75" customHeight="1">
      <c r="B10" s="266"/>
      <c r="F10" s="35"/>
      <c r="G10" s="35"/>
    </row>
    <row r="11" spans="1:38" s="34" customFormat="1" ht="12.75" customHeight="1">
      <c r="B11" s="266"/>
      <c r="F11" s="35"/>
      <c r="G11" s="35"/>
    </row>
    <row r="12" spans="1:38" ht="12.75" customHeight="1">
      <c r="B12" s="266"/>
      <c r="F12" s="35"/>
      <c r="G12" s="35"/>
      <c r="H12" s="36"/>
      <c r="I12" s="36"/>
      <c r="J12" s="36"/>
      <c r="K12" s="36"/>
      <c r="L12" s="36"/>
      <c r="M12" s="36"/>
      <c r="AC12" s="36"/>
      <c r="AD12" s="36"/>
      <c r="AE12" s="36"/>
      <c r="AF12" s="36"/>
      <c r="AG12" s="36"/>
      <c r="AH12" s="36"/>
      <c r="AI12" s="36"/>
      <c r="AJ12" s="36"/>
    </row>
    <row r="13" spans="1:38" ht="12.75" customHeight="1">
      <c r="F13" s="35"/>
      <c r="G13" s="35"/>
    </row>
    <row r="14" spans="1:38" ht="12.75" customHeight="1">
      <c r="F14" s="35"/>
      <c r="G14" s="35"/>
    </row>
    <row r="15" spans="1:38" ht="12.75" customHeight="1">
      <c r="F15" s="35"/>
      <c r="G15" s="35"/>
    </row>
    <row r="16" spans="1:38" ht="12.75" customHeight="1">
      <c r="F16" s="35"/>
      <c r="G16" s="35"/>
    </row>
    <row r="17" spans="6:7" ht="12.75" customHeight="1">
      <c r="F17" s="35"/>
      <c r="G17" s="35"/>
    </row>
    <row r="18" spans="6:7" ht="12.75" customHeight="1">
      <c r="F18" s="35"/>
      <c r="G18" s="35"/>
    </row>
    <row r="19" spans="6:7" ht="12.75" customHeight="1">
      <c r="F19" s="35"/>
      <c r="G19" s="35"/>
    </row>
    <row r="20" spans="6:7" ht="12.75" customHeight="1">
      <c r="F20" s="35"/>
      <c r="G20" s="35"/>
    </row>
    <row r="21" spans="6:7" ht="12.75" customHeight="1">
      <c r="F21" s="35"/>
      <c r="G21" s="35"/>
    </row>
    <row r="22" spans="6:7" ht="12.75" customHeight="1">
      <c r="F22" s="35"/>
      <c r="G22" s="35"/>
    </row>
    <row r="23" spans="6:7" ht="12.75" customHeight="1">
      <c r="F23" s="35"/>
      <c r="G23" s="35"/>
    </row>
    <row r="24" spans="6:7" ht="12.75" customHeight="1">
      <c r="F24" s="35"/>
      <c r="G24" s="35"/>
    </row>
    <row r="25" spans="6:7">
      <c r="F25" s="35"/>
      <c r="G25" s="35"/>
    </row>
    <row r="26" spans="6:7" ht="12.75" customHeight="1">
      <c r="F26" s="35"/>
      <c r="G26" s="35"/>
    </row>
    <row r="27" spans="6:7" ht="12.75" customHeight="1">
      <c r="F27" s="35"/>
      <c r="G27" s="35"/>
    </row>
    <row r="28" spans="6:7" ht="12.75" customHeight="1">
      <c r="F28" s="35"/>
      <c r="G28" s="35"/>
    </row>
    <row r="29" spans="6:7" ht="12.75" customHeight="1">
      <c r="F29" s="35"/>
      <c r="G29" s="35"/>
    </row>
    <row r="30" spans="6:7" ht="12.75" customHeight="1">
      <c r="F30" s="35"/>
      <c r="G30" s="35"/>
    </row>
    <row r="31" spans="6:7" ht="12.75" customHeight="1">
      <c r="F31" s="35"/>
      <c r="G31" s="35"/>
    </row>
    <row r="32" spans="6:7" ht="12.75" customHeight="1">
      <c r="F32" s="35"/>
      <c r="G32" s="35"/>
    </row>
    <row r="33" spans="1:28" ht="12.75" customHeight="1">
      <c r="F33" s="35"/>
      <c r="G33" s="35"/>
    </row>
    <row r="34" spans="1:28" ht="12.75" customHeight="1"/>
    <row r="35" spans="1:28" ht="12.75" customHeight="1"/>
    <row r="36" spans="1:28" ht="12.75" customHeight="1"/>
    <row r="37" spans="1:28" ht="12.75" customHeight="1"/>
    <row r="38" spans="1:28" s="22" customFormat="1" ht="12.75" customHeight="1">
      <c r="A38" s="30"/>
      <c r="B38" s="30"/>
      <c r="M38" s="30"/>
    </row>
    <row r="39" spans="1:28" s="22" customFormat="1" ht="12.75" customHeight="1">
      <c r="A39" s="30"/>
      <c r="B39" s="30"/>
      <c r="M39" s="30"/>
    </row>
    <row r="40" spans="1:28" s="22" customFormat="1" ht="12.75" customHeight="1">
      <c r="A40" s="30"/>
      <c r="B40" s="30"/>
      <c r="M40" s="30"/>
    </row>
    <row r="41" spans="1:28" ht="12.75" customHeight="1"/>
    <row r="48" spans="1:28" ht="15">
      <c r="Z48" s="78"/>
      <c r="AA48" s="78"/>
      <c r="AB48" s="84"/>
    </row>
    <row r="49" spans="10:28" ht="15">
      <c r="Z49" s="83"/>
      <c r="AA49" s="83"/>
      <c r="AB49" s="84"/>
    </row>
    <row r="50" spans="10:28" ht="15">
      <c r="Z50" s="83"/>
      <c r="AA50" s="83"/>
      <c r="AB50" s="84"/>
    </row>
    <row r="55" spans="10:28">
      <c r="J55" s="31"/>
      <c r="K55" s="38"/>
      <c r="L55" s="39"/>
      <c r="M55" s="39"/>
      <c r="N55" s="38"/>
      <c r="O55" s="38"/>
    </row>
    <row r="56" spans="10:28">
      <c r="K56" s="31"/>
      <c r="L56" s="38"/>
      <c r="M56" s="39"/>
      <c r="N56" s="39"/>
      <c r="O56" s="38"/>
      <c r="P56" s="38"/>
    </row>
    <row r="57" spans="10:28">
      <c r="K57" s="31"/>
      <c r="L57" s="38"/>
      <c r="M57" s="39"/>
      <c r="N57" s="39"/>
      <c r="O57" s="38"/>
      <c r="P57" s="38"/>
    </row>
    <row r="58" spans="10:28">
      <c r="K58" s="31"/>
      <c r="L58" s="38"/>
      <c r="M58" s="39"/>
      <c r="N58" s="39"/>
      <c r="O58" s="38"/>
      <c r="P58" s="38"/>
    </row>
    <row r="59" spans="10:28">
      <c r="K59" s="31"/>
      <c r="L59" s="38"/>
      <c r="M59" s="39"/>
      <c r="N59" s="39"/>
      <c r="O59" s="38"/>
      <c r="P59" s="38"/>
    </row>
    <row r="60" spans="10:28">
      <c r="K60" s="31"/>
      <c r="L60" s="38"/>
      <c r="M60" s="39"/>
      <c r="N60" s="39"/>
      <c r="O60" s="38"/>
      <c r="P60" s="38"/>
    </row>
    <row r="61" spans="10:28">
      <c r="K61" s="31"/>
      <c r="L61" s="38"/>
      <c r="M61" s="39"/>
      <c r="N61" s="39"/>
      <c r="O61" s="38"/>
      <c r="P61" s="38"/>
    </row>
    <row r="62" spans="10:28">
      <c r="K62" s="31"/>
      <c r="L62" s="38"/>
      <c r="M62" s="39"/>
      <c r="N62" s="39"/>
      <c r="O62" s="38"/>
      <c r="P62" s="38"/>
    </row>
    <row r="63" spans="10:28">
      <c r="K63" s="31"/>
      <c r="L63" s="38"/>
      <c r="M63" s="39"/>
      <c r="N63" s="39"/>
      <c r="O63" s="38"/>
      <c r="P63" s="38"/>
    </row>
    <row r="64" spans="10:28">
      <c r="K64" s="31"/>
      <c r="L64" s="38"/>
      <c r="M64" s="39"/>
      <c r="N64" s="39"/>
      <c r="O64" s="38"/>
      <c r="P64" s="38"/>
    </row>
    <row r="65" spans="1:16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40"/>
      <c r="O65" s="38"/>
      <c r="P65" s="38"/>
    </row>
    <row r="66" spans="1:16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40"/>
      <c r="O66" s="38"/>
      <c r="P66" s="38"/>
    </row>
    <row r="67" spans="1:16">
      <c r="A67" s="22"/>
      <c r="K67" s="32"/>
      <c r="M67" s="39"/>
      <c r="N67" s="39"/>
      <c r="O67" s="38"/>
      <c r="P67" s="38"/>
    </row>
    <row r="68" spans="1:16">
      <c r="A68" s="22"/>
      <c r="B68" s="22"/>
      <c r="C68" s="22"/>
      <c r="D68" s="40"/>
      <c r="E68" s="40"/>
      <c r="F68" s="40"/>
      <c r="G68" s="40"/>
      <c r="H68" s="40"/>
      <c r="J68" s="37"/>
    </row>
    <row r="69" spans="1:16">
      <c r="J69" s="37"/>
    </row>
    <row r="70" spans="1:16">
      <c r="F70" s="35"/>
      <c r="G70" s="35"/>
      <c r="J70" s="37"/>
    </row>
  </sheetData>
  <mergeCells count="2">
    <mergeCell ref="B10:B12"/>
    <mergeCell ref="B7:B8"/>
  </mergeCells>
  <conditionalFormatting sqref="K67">
    <cfRule type="cellIs" dxfId="2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5">
    <pageSetUpPr autoPageBreaks="0" fitToPage="1"/>
  </sheetPr>
  <dimension ref="A1:AK70"/>
  <sheetViews>
    <sheetView showGridLines="0" showRowColHeaders="0" zoomScaleNormal="100" workbookViewId="0">
      <selection activeCell="B13" sqref="B13"/>
    </sheetView>
  </sheetViews>
  <sheetFormatPr baseColWidth="10" defaultRowHeight="12.75"/>
  <cols>
    <col min="1" max="1" width="2.7109375" style="30" customWidth="1"/>
    <col min="2" max="2" width="22.140625" style="30" customWidth="1"/>
    <col min="3" max="3" width="11.42578125" style="30" customWidth="1"/>
    <col min="4" max="8" width="11.42578125" style="30"/>
    <col min="9" max="9" width="11.5703125" style="30" bestFit="1" customWidth="1"/>
    <col min="10" max="16384" width="11.42578125" style="30"/>
  </cols>
  <sheetData>
    <row r="1" spans="1:37">
      <c r="L1" s="86" t="s">
        <v>36</v>
      </c>
    </row>
    <row r="2" spans="1:37">
      <c r="L2" s="87" t="str">
        <f>Indice!E3</f>
        <v>Mayo 2019</v>
      </c>
    </row>
    <row r="4" spans="1:37">
      <c r="A4" s="33"/>
      <c r="B4" s="21" t="s">
        <v>35</v>
      </c>
      <c r="C4" s="33"/>
      <c r="O4" s="77" t="s">
        <v>6</v>
      </c>
      <c r="P4" s="77" t="s">
        <v>7</v>
      </c>
      <c r="Q4" s="77" t="s">
        <v>8</v>
      </c>
      <c r="R4" s="77" t="s">
        <v>7</v>
      </c>
      <c r="S4" s="77" t="s">
        <v>9</v>
      </c>
      <c r="T4" s="77" t="s">
        <v>9</v>
      </c>
      <c r="U4" s="77" t="s">
        <v>8</v>
      </c>
      <c r="V4" s="77" t="s">
        <v>10</v>
      </c>
      <c r="W4" s="77" t="s">
        <v>11</v>
      </c>
      <c r="X4" s="77" t="s">
        <v>12</v>
      </c>
      <c r="Y4" s="77" t="s">
        <v>13</v>
      </c>
      <c r="Z4" s="77" t="s">
        <v>5</v>
      </c>
      <c r="AA4" s="77" t="s">
        <v>6</v>
      </c>
    </row>
    <row r="5" spans="1:37" s="34" customFormat="1"/>
    <row r="6" spans="1:37" s="34" customFormat="1"/>
    <row r="7" spans="1:37" ht="12.75" customHeight="1">
      <c r="B7" s="266" t="s">
        <v>26</v>
      </c>
      <c r="F7" s="35"/>
      <c r="G7" s="35"/>
      <c r="H7" s="36"/>
      <c r="I7" s="36"/>
      <c r="J7" s="36"/>
      <c r="K7" s="36"/>
      <c r="L7" s="36"/>
      <c r="M7" s="36"/>
      <c r="AB7" s="36"/>
      <c r="AC7" s="36"/>
      <c r="AD7" s="36"/>
      <c r="AE7" s="36"/>
      <c r="AF7" s="36"/>
      <c r="AG7" s="36"/>
      <c r="AH7" s="36"/>
      <c r="AI7" s="36"/>
      <c r="AJ7" s="36"/>
      <c r="AK7" s="36"/>
    </row>
    <row r="8" spans="1:37">
      <c r="B8" s="266"/>
      <c r="F8" s="35"/>
      <c r="G8" s="35"/>
      <c r="H8" s="36"/>
      <c r="I8" s="36"/>
      <c r="J8" s="36"/>
      <c r="K8" s="36"/>
      <c r="L8" s="36"/>
      <c r="M8" s="36"/>
      <c r="AB8" s="36"/>
      <c r="AC8" s="36"/>
      <c r="AD8" s="36"/>
      <c r="AE8" s="36"/>
      <c r="AF8" s="36"/>
      <c r="AG8" s="36"/>
      <c r="AH8" s="36"/>
      <c r="AI8" s="36"/>
      <c r="AJ8" s="36"/>
      <c r="AK8" s="36"/>
    </row>
    <row r="9" spans="1:37">
      <c r="B9" s="52" t="s">
        <v>61</v>
      </c>
      <c r="F9" s="35"/>
      <c r="G9" s="35"/>
    </row>
    <row r="10" spans="1:37">
      <c r="B10" s="266"/>
      <c r="F10" s="35"/>
      <c r="G10" s="35"/>
    </row>
    <row r="11" spans="1:37" s="34" customFormat="1">
      <c r="B11" s="266"/>
      <c r="F11" s="35"/>
      <c r="G11" s="35"/>
    </row>
    <row r="12" spans="1:37">
      <c r="B12" s="266"/>
      <c r="F12" s="35"/>
      <c r="G12" s="35"/>
      <c r="H12" s="36"/>
      <c r="I12" s="36"/>
      <c r="J12" s="36"/>
      <c r="K12" s="36"/>
      <c r="L12" s="36"/>
      <c r="M12" s="36"/>
      <c r="AB12" s="36"/>
      <c r="AC12" s="36"/>
      <c r="AD12" s="36"/>
      <c r="AE12" s="36"/>
      <c r="AF12" s="36"/>
      <c r="AG12" s="36"/>
      <c r="AH12" s="36"/>
      <c r="AI12" s="36"/>
    </row>
    <row r="13" spans="1:37">
      <c r="F13" s="35"/>
      <c r="G13" s="35"/>
    </row>
    <row r="14" spans="1:37">
      <c r="F14" s="35"/>
      <c r="G14" s="35"/>
    </row>
    <row r="15" spans="1:37">
      <c r="F15" s="35"/>
      <c r="G15" s="35"/>
    </row>
    <row r="16" spans="1:37">
      <c r="F16" s="35"/>
      <c r="G16" s="35"/>
    </row>
    <row r="17" spans="6:27">
      <c r="F17" s="35"/>
      <c r="G17" s="35"/>
    </row>
    <row r="18" spans="6:27">
      <c r="F18" s="35"/>
      <c r="G18" s="35"/>
    </row>
    <row r="19" spans="6:27">
      <c r="F19" s="35"/>
      <c r="G19" s="35"/>
    </row>
    <row r="20" spans="6:27">
      <c r="F20" s="35"/>
      <c r="G20" s="35"/>
    </row>
    <row r="21" spans="6:27">
      <c r="F21" s="35"/>
      <c r="G21" s="35"/>
    </row>
    <row r="22" spans="6:27">
      <c r="F22" s="35"/>
      <c r="G22" s="35"/>
    </row>
    <row r="23" spans="6:27">
      <c r="F23" s="35"/>
      <c r="G23" s="35"/>
    </row>
    <row r="24" spans="6:27">
      <c r="F24" s="35"/>
      <c r="G24" s="35"/>
    </row>
    <row r="25" spans="6:27">
      <c r="F25" s="35"/>
      <c r="G25" s="35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6"/>
      <c r="Z25" s="76"/>
      <c r="AA25" s="76"/>
    </row>
    <row r="26" spans="6:27">
      <c r="F26" s="35"/>
      <c r="G26" s="35"/>
    </row>
    <row r="27" spans="6:27">
      <c r="F27" s="35"/>
      <c r="G27" s="35"/>
    </row>
    <row r="28" spans="6:27">
      <c r="F28" s="35"/>
      <c r="G28" s="35"/>
      <c r="P28" s="80"/>
    </row>
    <row r="29" spans="6:27">
      <c r="F29" s="35"/>
      <c r="G29" s="35"/>
      <c r="P29" s="80"/>
    </row>
    <row r="30" spans="6:27">
      <c r="F30" s="35"/>
      <c r="G30" s="35"/>
      <c r="P30" s="80"/>
    </row>
    <row r="31" spans="6:27">
      <c r="F31" s="35"/>
      <c r="G31" s="35"/>
      <c r="P31" s="80"/>
    </row>
    <row r="32" spans="6:27">
      <c r="F32" s="35"/>
      <c r="G32" s="35"/>
      <c r="P32" s="80"/>
    </row>
    <row r="33" spans="1:7">
      <c r="F33" s="35"/>
      <c r="G33" s="35"/>
    </row>
    <row r="34" spans="1:7" ht="12.75" customHeight="1"/>
    <row r="38" spans="1:7" s="22" customFormat="1">
      <c r="A38" s="30"/>
      <c r="B38" s="30"/>
    </row>
    <row r="39" spans="1:7" s="22" customFormat="1">
      <c r="A39" s="30"/>
      <c r="B39" s="30"/>
    </row>
    <row r="40" spans="1:7" s="22" customFormat="1">
      <c r="A40" s="30"/>
      <c r="B40" s="30"/>
    </row>
    <row r="55" spans="10:15">
      <c r="J55" s="31"/>
      <c r="K55" s="38"/>
      <c r="L55" s="39"/>
      <c r="M55" s="39"/>
      <c r="N55" s="38"/>
    </row>
    <row r="56" spans="10:15">
      <c r="K56" s="31"/>
      <c r="L56" s="38"/>
      <c r="M56" s="39"/>
      <c r="N56" s="38"/>
      <c r="O56" s="38"/>
    </row>
    <row r="57" spans="10:15">
      <c r="K57" s="31"/>
      <c r="L57" s="38"/>
      <c r="M57" s="39"/>
      <c r="N57" s="38"/>
      <c r="O57" s="38"/>
    </row>
    <row r="58" spans="10:15">
      <c r="K58" s="31"/>
      <c r="L58" s="38"/>
      <c r="M58" s="39"/>
      <c r="N58" s="38"/>
      <c r="O58" s="38"/>
    </row>
    <row r="59" spans="10:15">
      <c r="K59" s="31"/>
      <c r="L59" s="38"/>
      <c r="M59" s="39"/>
      <c r="N59" s="38"/>
      <c r="O59" s="38"/>
    </row>
    <row r="60" spans="10:15">
      <c r="K60" s="31"/>
      <c r="L60" s="38"/>
      <c r="M60" s="39"/>
      <c r="N60" s="38"/>
      <c r="O60" s="38"/>
    </row>
    <row r="61" spans="10:15">
      <c r="K61" s="31"/>
      <c r="L61" s="38"/>
      <c r="M61" s="39"/>
      <c r="N61" s="38"/>
      <c r="O61" s="38"/>
    </row>
    <row r="62" spans="10:15">
      <c r="K62" s="31"/>
      <c r="L62" s="38"/>
      <c r="M62" s="39"/>
      <c r="N62" s="38"/>
      <c r="O62" s="38"/>
    </row>
    <row r="63" spans="10:15">
      <c r="K63" s="31"/>
      <c r="L63" s="38"/>
      <c r="M63" s="39"/>
      <c r="N63" s="38"/>
      <c r="O63" s="38"/>
    </row>
    <row r="64" spans="10:15">
      <c r="K64" s="31"/>
      <c r="L64" s="38"/>
      <c r="M64" s="39"/>
      <c r="N64" s="38"/>
      <c r="O64" s="38"/>
    </row>
    <row r="65" spans="1:15" s="22" customFormat="1">
      <c r="B65" s="30"/>
      <c r="C65" s="30"/>
      <c r="D65" s="30"/>
      <c r="E65" s="30"/>
      <c r="F65" s="30"/>
      <c r="G65" s="30"/>
      <c r="H65" s="30"/>
      <c r="I65" s="30"/>
      <c r="J65" s="30"/>
      <c r="K65" s="31"/>
      <c r="L65" s="38"/>
      <c r="M65" s="39"/>
      <c r="N65" s="38"/>
      <c r="O65" s="38"/>
    </row>
    <row r="66" spans="1:15" s="22" customFormat="1"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8"/>
      <c r="M66" s="40"/>
      <c r="N66" s="38"/>
      <c r="O66" s="38"/>
    </row>
    <row r="67" spans="1:15">
      <c r="A67" s="22"/>
      <c r="K67" s="32"/>
      <c r="M67" s="39"/>
      <c r="N67" s="38"/>
      <c r="O67" s="38"/>
    </row>
    <row r="68" spans="1:15">
      <c r="A68" s="22"/>
      <c r="B68" s="22"/>
      <c r="C68" s="22"/>
      <c r="D68" s="40"/>
      <c r="E68" s="40"/>
      <c r="F68" s="40"/>
      <c r="G68" s="40"/>
      <c r="H68" s="40"/>
      <c r="J68" s="37"/>
    </row>
    <row r="69" spans="1:15">
      <c r="J69" s="37"/>
    </row>
    <row r="70" spans="1:15">
      <c r="F70" s="35"/>
      <c r="G70" s="35"/>
      <c r="J70" s="37"/>
    </row>
  </sheetData>
  <mergeCells count="2">
    <mergeCell ref="B7:B8"/>
    <mergeCell ref="B10:B12"/>
  </mergeCells>
  <conditionalFormatting sqref="K67">
    <cfRule type="cellIs" dxfId="1" priority="1" operator="notBetween">
      <formula>0.001</formula>
      <formula>-0.001</formula>
    </cfRule>
  </conditionalFormatting>
  <printOptions horizontalCentered="1" verticalCentered="1"/>
  <pageMargins left="0.78740157480314965" right="0.78740157480314965" top="0.98425196850393704" bottom="0.98425196850393704" header="0" footer="0"/>
  <pageSetup paperSize="9" scale="55" orientation="landscape" horizontalDpi="355" verticalDpi="355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9"/>
  <dimension ref="A1:AB658"/>
  <sheetViews>
    <sheetView showGridLines="0" topLeftCell="A127" zoomScaleNormal="100" workbookViewId="0">
      <selection activeCell="O138" sqref="O137:O138"/>
    </sheetView>
  </sheetViews>
  <sheetFormatPr baseColWidth="10" defaultRowHeight="12.75"/>
  <cols>
    <col min="1" max="1" width="18.85546875" customWidth="1"/>
    <col min="2" max="29" width="14.7109375" customWidth="1"/>
  </cols>
  <sheetData>
    <row r="1" spans="1:28" ht="14.25">
      <c r="A1" s="162" t="s">
        <v>178</v>
      </c>
    </row>
    <row r="2" spans="1:28" ht="14.25">
      <c r="A2" s="186" t="str">
        <f>MID(B5,6,LEN(B5))&amp;" "&amp;MID(B5,1,4)</f>
        <v>Mayo 2019</v>
      </c>
    </row>
    <row r="4" spans="1:28">
      <c r="A4" s="132" t="s">
        <v>31</v>
      </c>
      <c r="B4" s="273" t="s">
        <v>127</v>
      </c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274"/>
      <c r="U4" s="274"/>
      <c r="V4" s="274"/>
      <c r="W4" s="274"/>
      <c r="X4" s="274"/>
      <c r="Y4" s="274"/>
      <c r="Z4" s="274"/>
      <c r="AA4" s="274"/>
      <c r="AB4" s="274"/>
    </row>
    <row r="5" spans="1:28">
      <c r="A5" s="133" t="s">
        <v>126</v>
      </c>
      <c r="B5" s="275" t="s">
        <v>320</v>
      </c>
      <c r="C5" s="276"/>
      <c r="D5" s="276"/>
      <c r="E5" s="276"/>
      <c r="F5" s="276"/>
      <c r="G5" s="276"/>
      <c r="H5" s="276"/>
      <c r="I5" s="276"/>
      <c r="J5" s="276"/>
      <c r="K5" s="276"/>
      <c r="L5" s="276"/>
      <c r="M5" s="276"/>
      <c r="N5" s="276"/>
      <c r="O5" s="276"/>
      <c r="P5" s="276"/>
      <c r="Q5" s="276"/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276"/>
    </row>
    <row r="6" spans="1:28">
      <c r="A6" s="133" t="s">
        <v>154</v>
      </c>
      <c r="B6" s="134" t="s">
        <v>128</v>
      </c>
      <c r="C6" s="134" t="s">
        <v>129</v>
      </c>
      <c r="D6" s="134" t="s">
        <v>98</v>
      </c>
      <c r="E6" s="263" t="s">
        <v>130</v>
      </c>
      <c r="F6" s="263" t="s">
        <v>131</v>
      </c>
      <c r="G6" s="263" t="s">
        <v>132</v>
      </c>
      <c r="H6" s="263" t="s">
        <v>133</v>
      </c>
      <c r="I6" s="263" t="s">
        <v>134</v>
      </c>
      <c r="J6" s="263" t="s">
        <v>135</v>
      </c>
      <c r="K6" s="263" t="s">
        <v>136</v>
      </c>
      <c r="L6" s="263" t="s">
        <v>137</v>
      </c>
      <c r="M6" s="263" t="s">
        <v>138</v>
      </c>
      <c r="N6" s="263" t="s">
        <v>139</v>
      </c>
      <c r="O6" s="263" t="s">
        <v>140</v>
      </c>
      <c r="P6" s="263" t="s">
        <v>141</v>
      </c>
      <c r="Q6" s="263" t="s">
        <v>142</v>
      </c>
      <c r="R6" s="263" t="s">
        <v>143</v>
      </c>
      <c r="S6" s="263" t="s">
        <v>144</v>
      </c>
      <c r="T6" s="263" t="s">
        <v>145</v>
      </c>
      <c r="U6" s="263" t="s">
        <v>146</v>
      </c>
      <c r="V6" s="263" t="s">
        <v>147</v>
      </c>
      <c r="W6" s="263" t="s">
        <v>148</v>
      </c>
      <c r="X6" s="263" t="s">
        <v>149</v>
      </c>
      <c r="Y6" s="263" t="s">
        <v>150</v>
      </c>
      <c r="Z6" s="263" t="s">
        <v>151</v>
      </c>
      <c r="AA6" s="263" t="s">
        <v>152</v>
      </c>
      <c r="AB6" s="263" t="s">
        <v>153</v>
      </c>
    </row>
    <row r="7" spans="1:28">
      <c r="A7" s="132" t="s">
        <v>159</v>
      </c>
      <c r="B7" s="135"/>
      <c r="C7" s="135"/>
      <c r="D7" s="135"/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64"/>
      <c r="S7" s="264"/>
      <c r="T7" s="264"/>
      <c r="U7" s="264"/>
      <c r="V7" s="264"/>
      <c r="W7" s="264"/>
      <c r="X7" s="264"/>
      <c r="Y7" s="264"/>
      <c r="Z7" s="264"/>
      <c r="AA7" s="264"/>
      <c r="AB7" s="264"/>
    </row>
    <row r="8" spans="1:28">
      <c r="A8" s="136" t="s">
        <v>130</v>
      </c>
      <c r="B8" s="137">
        <v>36</v>
      </c>
      <c r="C8" s="137">
        <v>57.63</v>
      </c>
      <c r="D8" s="137">
        <v>49.878686327300002</v>
      </c>
      <c r="E8" s="138">
        <v>57.63</v>
      </c>
      <c r="F8" s="138">
        <v>56.56</v>
      </c>
      <c r="G8" s="138">
        <v>55.52</v>
      </c>
      <c r="H8" s="138">
        <v>55.71</v>
      </c>
      <c r="I8" s="138">
        <v>55</v>
      </c>
      <c r="J8" s="138">
        <v>55</v>
      </c>
      <c r="K8" s="138">
        <v>53</v>
      </c>
      <c r="L8" s="138">
        <v>53</v>
      </c>
      <c r="M8" s="138">
        <v>53</v>
      </c>
      <c r="N8" s="138">
        <v>54.94</v>
      </c>
      <c r="O8" s="138">
        <v>54.92</v>
      </c>
      <c r="P8" s="138">
        <v>54.92</v>
      </c>
      <c r="Q8" s="138">
        <v>52.52</v>
      </c>
      <c r="R8" s="138">
        <v>52</v>
      </c>
      <c r="S8" s="138">
        <v>50.39</v>
      </c>
      <c r="T8" s="138">
        <v>45</v>
      </c>
      <c r="U8" s="139">
        <v>39.43</v>
      </c>
      <c r="V8" s="139">
        <v>36.47</v>
      </c>
      <c r="W8" s="139">
        <v>36</v>
      </c>
      <c r="X8" s="139">
        <v>38.49</v>
      </c>
      <c r="Y8" s="138">
        <v>45</v>
      </c>
      <c r="Z8" s="138">
        <v>55.16</v>
      </c>
      <c r="AA8" s="138">
        <v>52.52</v>
      </c>
      <c r="AB8" s="139">
        <v>44.69</v>
      </c>
    </row>
    <row r="9" spans="1:28">
      <c r="A9" s="136" t="s">
        <v>131</v>
      </c>
      <c r="B9" s="137">
        <v>32</v>
      </c>
      <c r="C9" s="137">
        <v>58.09</v>
      </c>
      <c r="D9" s="137">
        <v>46.307302721699998</v>
      </c>
      <c r="E9" s="139">
        <v>38.9</v>
      </c>
      <c r="F9" s="139">
        <v>36</v>
      </c>
      <c r="G9" s="139">
        <v>32</v>
      </c>
      <c r="H9" s="139">
        <v>33</v>
      </c>
      <c r="I9" s="139">
        <v>33.92</v>
      </c>
      <c r="J9" s="139">
        <v>36</v>
      </c>
      <c r="K9" s="139">
        <v>41.75</v>
      </c>
      <c r="L9" s="138">
        <v>47.76</v>
      </c>
      <c r="M9" s="138">
        <v>50.02</v>
      </c>
      <c r="N9" s="138">
        <v>52.89</v>
      </c>
      <c r="O9" s="138">
        <v>50.13</v>
      </c>
      <c r="P9" s="138">
        <v>48.87</v>
      </c>
      <c r="Q9" s="138">
        <v>49.41</v>
      </c>
      <c r="R9" s="138">
        <v>49.42</v>
      </c>
      <c r="S9" s="138">
        <v>49.41</v>
      </c>
      <c r="T9" s="138">
        <v>48.99</v>
      </c>
      <c r="U9" s="138">
        <v>46.6</v>
      </c>
      <c r="V9" s="138">
        <v>47.4</v>
      </c>
      <c r="W9" s="138">
        <v>46.01</v>
      </c>
      <c r="X9" s="138">
        <v>47.86</v>
      </c>
      <c r="Y9" s="138">
        <v>51.7</v>
      </c>
      <c r="Z9" s="138">
        <v>58.09</v>
      </c>
      <c r="AA9" s="138">
        <v>51.1</v>
      </c>
      <c r="AB9" s="138">
        <v>48.28</v>
      </c>
    </row>
    <row r="10" spans="1:28">
      <c r="A10" s="136" t="s">
        <v>132</v>
      </c>
      <c r="B10" s="137">
        <v>41.34</v>
      </c>
      <c r="C10" s="137">
        <v>57.9</v>
      </c>
      <c r="D10" s="137">
        <v>50.098216927599999</v>
      </c>
      <c r="E10" s="138">
        <v>52.44</v>
      </c>
      <c r="F10" s="138">
        <v>45.6</v>
      </c>
      <c r="G10" s="139">
        <v>43</v>
      </c>
      <c r="H10" s="139">
        <v>44</v>
      </c>
      <c r="I10" s="138">
        <v>47.09</v>
      </c>
      <c r="J10" s="138">
        <v>49</v>
      </c>
      <c r="K10" s="138">
        <v>56.29</v>
      </c>
      <c r="L10" s="138">
        <v>57.79</v>
      </c>
      <c r="M10" s="138">
        <v>57.9</v>
      </c>
      <c r="N10" s="138">
        <v>57.79</v>
      </c>
      <c r="O10" s="138">
        <v>55.04</v>
      </c>
      <c r="P10" s="138">
        <v>52.89</v>
      </c>
      <c r="Q10" s="138">
        <v>52</v>
      </c>
      <c r="R10" s="138">
        <v>50.61</v>
      </c>
      <c r="S10" s="138">
        <v>48.24</v>
      </c>
      <c r="T10" s="138">
        <v>46.49</v>
      </c>
      <c r="U10" s="139">
        <v>42</v>
      </c>
      <c r="V10" s="139">
        <v>41.34</v>
      </c>
      <c r="W10" s="139">
        <v>42.01</v>
      </c>
      <c r="X10" s="139">
        <v>43.96</v>
      </c>
      <c r="Y10" s="138">
        <v>48.5</v>
      </c>
      <c r="Z10" s="138">
        <v>57.67</v>
      </c>
      <c r="AA10" s="138">
        <v>56.12</v>
      </c>
      <c r="AB10" s="138">
        <v>54.57</v>
      </c>
    </row>
    <row r="11" spans="1:28">
      <c r="A11" s="136" t="s">
        <v>133</v>
      </c>
      <c r="B11" s="137">
        <v>29</v>
      </c>
      <c r="C11" s="137">
        <v>54.14</v>
      </c>
      <c r="D11" s="137">
        <v>44.424830416699997</v>
      </c>
      <c r="E11" s="138">
        <v>54.1</v>
      </c>
      <c r="F11" s="138">
        <v>49.55</v>
      </c>
      <c r="G11" s="139">
        <v>42</v>
      </c>
      <c r="H11" s="139">
        <v>40.840000000000003</v>
      </c>
      <c r="I11" s="139">
        <v>43.01</v>
      </c>
      <c r="J11" s="139">
        <v>43.1</v>
      </c>
      <c r="K11" s="138">
        <v>45.5</v>
      </c>
      <c r="L11" s="138">
        <v>45</v>
      </c>
      <c r="M11" s="138">
        <v>48.99</v>
      </c>
      <c r="N11" s="138">
        <v>52.99</v>
      </c>
      <c r="O11" s="138">
        <v>53.6</v>
      </c>
      <c r="P11" s="138">
        <v>54.14</v>
      </c>
      <c r="Q11" s="138">
        <v>53.21</v>
      </c>
      <c r="R11" s="138">
        <v>50.69</v>
      </c>
      <c r="S11" s="138">
        <v>46.17</v>
      </c>
      <c r="T11" s="139">
        <v>31.14</v>
      </c>
      <c r="U11" s="139">
        <v>29</v>
      </c>
      <c r="V11" s="139">
        <v>30</v>
      </c>
      <c r="W11" s="139">
        <v>34.590000000000003</v>
      </c>
      <c r="X11" s="139">
        <v>38.53</v>
      </c>
      <c r="Y11" s="139">
        <v>44.81</v>
      </c>
      <c r="Z11" s="138">
        <v>46.18</v>
      </c>
      <c r="AA11" s="138">
        <v>45.92</v>
      </c>
      <c r="AB11" s="139">
        <v>44.3</v>
      </c>
    </row>
    <row r="12" spans="1:28">
      <c r="A12" s="136" t="s">
        <v>134</v>
      </c>
      <c r="B12" s="137">
        <v>20</v>
      </c>
      <c r="C12" s="137">
        <v>59.04</v>
      </c>
      <c r="D12" s="137">
        <v>33.832326365900002</v>
      </c>
      <c r="E12" s="139">
        <v>35.19</v>
      </c>
      <c r="F12" s="139">
        <v>32.020000000000003</v>
      </c>
      <c r="G12" s="139">
        <v>29.15</v>
      </c>
      <c r="H12" s="139">
        <v>29.33</v>
      </c>
      <c r="I12" s="139">
        <v>26.47</v>
      </c>
      <c r="J12" s="139">
        <v>26.1</v>
      </c>
      <c r="K12" s="139">
        <v>28.05</v>
      </c>
      <c r="L12" s="139">
        <v>29.01</v>
      </c>
      <c r="M12" s="139">
        <v>31.35</v>
      </c>
      <c r="N12" s="139">
        <v>31.62</v>
      </c>
      <c r="O12" s="139">
        <v>30.38</v>
      </c>
      <c r="P12" s="139">
        <v>30.57</v>
      </c>
      <c r="Q12" s="139">
        <v>30.62</v>
      </c>
      <c r="R12" s="139">
        <v>30.57</v>
      </c>
      <c r="S12" s="139">
        <v>30.57</v>
      </c>
      <c r="T12" s="140">
        <v>20</v>
      </c>
      <c r="U12" s="261">
        <v>21.72</v>
      </c>
      <c r="V12" s="139">
        <v>27.43</v>
      </c>
      <c r="W12" s="139">
        <v>32.44</v>
      </c>
      <c r="X12" s="139">
        <v>38.47</v>
      </c>
      <c r="Y12" s="138">
        <v>49</v>
      </c>
      <c r="Z12" s="138">
        <v>58.71</v>
      </c>
      <c r="AA12" s="138">
        <v>59.04</v>
      </c>
      <c r="AB12" s="138">
        <v>55.07</v>
      </c>
    </row>
    <row r="13" spans="1:28">
      <c r="A13" s="136" t="s">
        <v>135</v>
      </c>
      <c r="B13" s="137">
        <v>43.47</v>
      </c>
      <c r="C13" s="137">
        <v>58.69</v>
      </c>
      <c r="D13" s="137">
        <v>53.566050843200003</v>
      </c>
      <c r="E13" s="138">
        <v>54.7</v>
      </c>
      <c r="F13" s="138">
        <v>47.33</v>
      </c>
      <c r="G13" s="139">
        <v>43.47</v>
      </c>
      <c r="H13" s="139">
        <v>43.47</v>
      </c>
      <c r="I13" s="139">
        <v>43.55</v>
      </c>
      <c r="J13" s="138">
        <v>47.33</v>
      </c>
      <c r="K13" s="138">
        <v>52.01</v>
      </c>
      <c r="L13" s="138">
        <v>55.72</v>
      </c>
      <c r="M13" s="138">
        <v>57.93</v>
      </c>
      <c r="N13" s="138">
        <v>58.69</v>
      </c>
      <c r="O13" s="138">
        <v>57.29</v>
      </c>
      <c r="P13" s="138">
        <v>56.9</v>
      </c>
      <c r="Q13" s="138">
        <v>56.78</v>
      </c>
      <c r="R13" s="138">
        <v>56.1</v>
      </c>
      <c r="S13" s="138">
        <v>54.61</v>
      </c>
      <c r="T13" s="138">
        <v>52.11</v>
      </c>
      <c r="U13" s="138">
        <v>51.89</v>
      </c>
      <c r="V13" s="138">
        <v>52.11</v>
      </c>
      <c r="W13" s="138">
        <v>52.11</v>
      </c>
      <c r="X13" s="138">
        <v>54.4</v>
      </c>
      <c r="Y13" s="138">
        <v>56.14</v>
      </c>
      <c r="Z13" s="138">
        <v>58.5</v>
      </c>
      <c r="AA13" s="138">
        <v>56.06</v>
      </c>
      <c r="AB13" s="138">
        <v>54.01</v>
      </c>
    </row>
    <row r="14" spans="1:28">
      <c r="A14" s="136" t="s">
        <v>136</v>
      </c>
      <c r="B14" s="137">
        <v>45</v>
      </c>
      <c r="C14" s="137">
        <v>60</v>
      </c>
      <c r="D14" s="137">
        <v>51.949354032400002</v>
      </c>
      <c r="E14" s="138">
        <v>55.59</v>
      </c>
      <c r="F14" s="138">
        <v>53.97</v>
      </c>
      <c r="G14" s="138">
        <v>51.3</v>
      </c>
      <c r="H14" s="138">
        <v>50.12</v>
      </c>
      <c r="I14" s="138">
        <v>49.44</v>
      </c>
      <c r="J14" s="138">
        <v>50.03</v>
      </c>
      <c r="K14" s="138">
        <v>51.72</v>
      </c>
      <c r="L14" s="138">
        <v>58.71</v>
      </c>
      <c r="M14" s="141">
        <v>60</v>
      </c>
      <c r="N14" s="138">
        <v>57.53</v>
      </c>
      <c r="O14" s="138">
        <v>55.11</v>
      </c>
      <c r="P14" s="138">
        <v>54.03</v>
      </c>
      <c r="Q14" s="138">
        <v>52.06</v>
      </c>
      <c r="R14" s="138">
        <v>50.15</v>
      </c>
      <c r="S14" s="138">
        <v>48</v>
      </c>
      <c r="T14" s="138">
        <v>46.77</v>
      </c>
      <c r="U14" s="138">
        <v>47.1</v>
      </c>
      <c r="V14" s="138">
        <v>48.94</v>
      </c>
      <c r="W14" s="138">
        <v>50.17</v>
      </c>
      <c r="X14" s="138">
        <v>51.47</v>
      </c>
      <c r="Y14" s="138">
        <v>52.94</v>
      </c>
      <c r="Z14" s="138">
        <v>55</v>
      </c>
      <c r="AA14" s="138">
        <v>50.98</v>
      </c>
      <c r="AB14" s="138">
        <v>45</v>
      </c>
    </row>
    <row r="15" spans="1:28">
      <c r="A15" s="136" t="s">
        <v>137</v>
      </c>
      <c r="B15" s="137">
        <v>33</v>
      </c>
      <c r="C15" s="137">
        <v>46.2</v>
      </c>
      <c r="D15" s="137">
        <v>38.804063503800002</v>
      </c>
      <c r="E15" s="139">
        <v>44.18</v>
      </c>
      <c r="F15" s="139">
        <v>39.03</v>
      </c>
      <c r="G15" s="139">
        <v>35.96</v>
      </c>
      <c r="H15" s="139">
        <v>35.79</v>
      </c>
      <c r="I15" s="139">
        <v>35.08</v>
      </c>
      <c r="J15" s="139">
        <v>34.64</v>
      </c>
      <c r="K15" s="139">
        <v>33.96</v>
      </c>
      <c r="L15" s="139">
        <v>39.479999999999997</v>
      </c>
      <c r="M15" s="139">
        <v>44.49</v>
      </c>
      <c r="N15" s="138">
        <v>46.2</v>
      </c>
      <c r="O15" s="139">
        <v>44.66</v>
      </c>
      <c r="P15" s="139">
        <v>43.5</v>
      </c>
      <c r="Q15" s="139">
        <v>42.87</v>
      </c>
      <c r="R15" s="139">
        <v>38.19</v>
      </c>
      <c r="S15" s="139">
        <v>35.78</v>
      </c>
      <c r="T15" s="139">
        <v>34.9</v>
      </c>
      <c r="U15" s="139">
        <v>34.380000000000003</v>
      </c>
      <c r="V15" s="139">
        <v>33</v>
      </c>
      <c r="W15" s="139">
        <v>37.35</v>
      </c>
      <c r="X15" s="139">
        <v>39.19</v>
      </c>
      <c r="Y15" s="139">
        <v>39.61</v>
      </c>
      <c r="Z15" s="139">
        <v>44.18</v>
      </c>
      <c r="AA15" s="139">
        <v>39.840000000000003</v>
      </c>
      <c r="AB15" s="139">
        <v>34.159999999999997</v>
      </c>
    </row>
    <row r="16" spans="1:28">
      <c r="A16" s="136" t="s">
        <v>138</v>
      </c>
      <c r="B16" s="137">
        <v>30.26</v>
      </c>
      <c r="C16" s="137">
        <v>55.01</v>
      </c>
      <c r="D16" s="137">
        <v>46.287449136799999</v>
      </c>
      <c r="E16" s="139">
        <v>33.92</v>
      </c>
      <c r="F16" s="139">
        <v>32.01</v>
      </c>
      <c r="G16" s="139">
        <v>30.26</v>
      </c>
      <c r="H16" s="139">
        <v>30.69</v>
      </c>
      <c r="I16" s="139">
        <v>33.1</v>
      </c>
      <c r="J16" s="139">
        <v>37.07</v>
      </c>
      <c r="K16" s="138">
        <v>45.99</v>
      </c>
      <c r="L16" s="138">
        <v>49.92</v>
      </c>
      <c r="M16" s="138">
        <v>54.66</v>
      </c>
      <c r="N16" s="138">
        <v>55.01</v>
      </c>
      <c r="O16" s="138">
        <v>53.54</v>
      </c>
      <c r="P16" s="138">
        <v>52.38</v>
      </c>
      <c r="Q16" s="138">
        <v>53.01</v>
      </c>
      <c r="R16" s="138">
        <v>51.95</v>
      </c>
      <c r="S16" s="138">
        <v>50.11</v>
      </c>
      <c r="T16" s="138">
        <v>47.37</v>
      </c>
      <c r="U16" s="138">
        <v>46.49</v>
      </c>
      <c r="V16" s="138">
        <v>46.5</v>
      </c>
      <c r="W16" s="138">
        <v>47.55</v>
      </c>
      <c r="X16" s="138">
        <v>50.87</v>
      </c>
      <c r="Y16" s="138">
        <v>50.72</v>
      </c>
      <c r="Z16" s="138">
        <v>52.33</v>
      </c>
      <c r="AA16" s="138">
        <v>49.07</v>
      </c>
      <c r="AB16" s="139">
        <v>44.6</v>
      </c>
    </row>
    <row r="17" spans="1:28">
      <c r="A17" s="136" t="s">
        <v>139</v>
      </c>
      <c r="B17" s="137">
        <v>37.17</v>
      </c>
      <c r="C17" s="137">
        <v>56.17</v>
      </c>
      <c r="D17" s="137">
        <v>47.552052336899997</v>
      </c>
      <c r="E17" s="139">
        <v>40.1</v>
      </c>
      <c r="F17" s="139">
        <v>38.83</v>
      </c>
      <c r="G17" s="139">
        <v>37.54</v>
      </c>
      <c r="H17" s="139">
        <v>37.25</v>
      </c>
      <c r="I17" s="139">
        <v>37.17</v>
      </c>
      <c r="J17" s="139">
        <v>39.020000000000003</v>
      </c>
      <c r="K17" s="138">
        <v>47.63</v>
      </c>
      <c r="L17" s="138">
        <v>54.58</v>
      </c>
      <c r="M17" s="138">
        <v>56.17</v>
      </c>
      <c r="N17" s="138">
        <v>53.07</v>
      </c>
      <c r="O17" s="138">
        <v>50.16</v>
      </c>
      <c r="P17" s="138">
        <v>49.61</v>
      </c>
      <c r="Q17" s="138">
        <v>49.47</v>
      </c>
      <c r="R17" s="138">
        <v>49.02</v>
      </c>
      <c r="S17" s="138">
        <v>45.53</v>
      </c>
      <c r="T17" s="139">
        <v>43</v>
      </c>
      <c r="U17" s="139">
        <v>43.51</v>
      </c>
      <c r="V17" s="138">
        <v>45.63</v>
      </c>
      <c r="W17" s="138">
        <v>48.9</v>
      </c>
      <c r="X17" s="138">
        <v>50.48</v>
      </c>
      <c r="Y17" s="138">
        <v>53.47</v>
      </c>
      <c r="Z17" s="138">
        <v>55.86</v>
      </c>
      <c r="AA17" s="138">
        <v>54.8</v>
      </c>
      <c r="AB17" s="138">
        <v>53.57</v>
      </c>
    </row>
    <row r="18" spans="1:28">
      <c r="A18" s="136" t="s">
        <v>140</v>
      </c>
      <c r="B18" s="137">
        <v>40.840000000000003</v>
      </c>
      <c r="C18" s="137">
        <v>54.89</v>
      </c>
      <c r="D18" s="137">
        <v>49.815686155000002</v>
      </c>
      <c r="E18" s="138">
        <v>54.89</v>
      </c>
      <c r="F18" s="138">
        <v>52.66</v>
      </c>
      <c r="G18" s="138">
        <v>51.29</v>
      </c>
      <c r="H18" s="138">
        <v>50.69</v>
      </c>
      <c r="I18" s="138">
        <v>50.6</v>
      </c>
      <c r="J18" s="138">
        <v>51.2</v>
      </c>
      <c r="K18" s="138">
        <v>48.93</v>
      </c>
      <c r="L18" s="138">
        <v>48.85</v>
      </c>
      <c r="M18" s="138">
        <v>52.66</v>
      </c>
      <c r="N18" s="138">
        <v>54.54</v>
      </c>
      <c r="O18" s="138">
        <v>53.68</v>
      </c>
      <c r="P18" s="138">
        <v>53.69</v>
      </c>
      <c r="Q18" s="138">
        <v>52.66</v>
      </c>
      <c r="R18" s="138">
        <v>52.66</v>
      </c>
      <c r="S18" s="138">
        <v>51</v>
      </c>
      <c r="T18" s="138">
        <v>47.74</v>
      </c>
      <c r="U18" s="139">
        <v>43.07</v>
      </c>
      <c r="V18" s="139">
        <v>40.840000000000003</v>
      </c>
      <c r="W18" s="139">
        <v>40.89</v>
      </c>
      <c r="X18" s="138">
        <v>45</v>
      </c>
      <c r="Y18" s="138">
        <v>48.93</v>
      </c>
      <c r="Z18" s="138">
        <v>53.69</v>
      </c>
      <c r="AA18" s="138">
        <v>51.6</v>
      </c>
      <c r="AB18" s="138">
        <v>46.23</v>
      </c>
    </row>
    <row r="19" spans="1:28">
      <c r="A19" s="136" t="s">
        <v>141</v>
      </c>
      <c r="B19" s="137">
        <v>24.04</v>
      </c>
      <c r="C19" s="137">
        <v>56.41</v>
      </c>
      <c r="D19" s="137">
        <v>36.684438962800002</v>
      </c>
      <c r="E19" s="139">
        <v>39.56</v>
      </c>
      <c r="F19" s="139">
        <v>34.799999999999997</v>
      </c>
      <c r="G19" s="139">
        <v>29.99</v>
      </c>
      <c r="H19" s="139">
        <v>26.25</v>
      </c>
      <c r="I19" s="261">
        <v>25</v>
      </c>
      <c r="J19" s="261">
        <v>24.04</v>
      </c>
      <c r="K19" s="261">
        <v>24.6</v>
      </c>
      <c r="L19" s="139">
        <v>27.21</v>
      </c>
      <c r="M19" s="139">
        <v>30.14</v>
      </c>
      <c r="N19" s="139">
        <v>34.6</v>
      </c>
      <c r="O19" s="139">
        <v>35.299999999999997</v>
      </c>
      <c r="P19" s="139">
        <v>38.01</v>
      </c>
      <c r="Q19" s="139">
        <v>38.6</v>
      </c>
      <c r="R19" s="139">
        <v>39.1</v>
      </c>
      <c r="S19" s="139">
        <v>38.6</v>
      </c>
      <c r="T19" s="139">
        <v>35.299999999999997</v>
      </c>
      <c r="U19" s="139">
        <v>31.59</v>
      </c>
      <c r="V19" s="139">
        <v>35</v>
      </c>
      <c r="W19" s="139">
        <v>37.21</v>
      </c>
      <c r="X19" s="139">
        <v>39.1</v>
      </c>
      <c r="Y19" s="138">
        <v>49</v>
      </c>
      <c r="Z19" s="138">
        <v>56.41</v>
      </c>
      <c r="AA19" s="138">
        <v>55.45</v>
      </c>
      <c r="AB19" s="138">
        <v>49.23</v>
      </c>
    </row>
    <row r="20" spans="1:28">
      <c r="A20" s="136" t="s">
        <v>142</v>
      </c>
      <c r="B20" s="137">
        <v>34.299999999999997</v>
      </c>
      <c r="C20" s="137">
        <v>56.19</v>
      </c>
      <c r="D20" s="137">
        <v>47.896840584000003</v>
      </c>
      <c r="E20" s="139">
        <v>39.869999999999997</v>
      </c>
      <c r="F20" s="139">
        <v>37.85</v>
      </c>
      <c r="G20" s="139">
        <v>35</v>
      </c>
      <c r="H20" s="139">
        <v>34.6</v>
      </c>
      <c r="I20" s="139">
        <v>34.299999999999997</v>
      </c>
      <c r="J20" s="139">
        <v>35.729999999999997</v>
      </c>
      <c r="K20" s="138">
        <v>46.16</v>
      </c>
      <c r="L20" s="138">
        <v>53.01</v>
      </c>
      <c r="M20" s="138">
        <v>53.01</v>
      </c>
      <c r="N20" s="138">
        <v>51.08</v>
      </c>
      <c r="O20" s="138">
        <v>50.56</v>
      </c>
      <c r="P20" s="138">
        <v>50.54</v>
      </c>
      <c r="Q20" s="138">
        <v>51.01</v>
      </c>
      <c r="R20" s="138">
        <v>51.01</v>
      </c>
      <c r="S20" s="138">
        <v>50.54</v>
      </c>
      <c r="T20" s="138">
        <v>50.3</v>
      </c>
      <c r="U20" s="138">
        <v>50.02</v>
      </c>
      <c r="V20" s="138">
        <v>50.19</v>
      </c>
      <c r="W20" s="138">
        <v>49.88</v>
      </c>
      <c r="X20" s="138">
        <v>50.38</v>
      </c>
      <c r="Y20" s="138">
        <v>52</v>
      </c>
      <c r="Z20" s="138">
        <v>56.19</v>
      </c>
      <c r="AA20" s="138">
        <v>51.01</v>
      </c>
      <c r="AB20" s="138">
        <v>46.81</v>
      </c>
    </row>
    <row r="21" spans="1:28">
      <c r="A21" s="136" t="s">
        <v>143</v>
      </c>
      <c r="B21" s="137">
        <v>40.9</v>
      </c>
      <c r="C21" s="137">
        <v>58.56</v>
      </c>
      <c r="D21" s="137">
        <v>52.160853305800003</v>
      </c>
      <c r="E21" s="139">
        <v>43.76</v>
      </c>
      <c r="F21" s="139">
        <v>40.9</v>
      </c>
      <c r="G21" s="139">
        <v>40.9</v>
      </c>
      <c r="H21" s="139">
        <v>40.9</v>
      </c>
      <c r="I21" s="139">
        <v>41</v>
      </c>
      <c r="J21" s="139">
        <v>44.44</v>
      </c>
      <c r="K21" s="138">
        <v>48.52</v>
      </c>
      <c r="L21" s="138">
        <v>52.01</v>
      </c>
      <c r="M21" s="138">
        <v>55.53</v>
      </c>
      <c r="N21" s="138">
        <v>54.82</v>
      </c>
      <c r="O21" s="138">
        <v>53.8</v>
      </c>
      <c r="P21" s="138">
        <v>54.88</v>
      </c>
      <c r="Q21" s="138">
        <v>55.99</v>
      </c>
      <c r="R21" s="138">
        <v>56.46</v>
      </c>
      <c r="S21" s="138">
        <v>55.99</v>
      </c>
      <c r="T21" s="138">
        <v>55.04</v>
      </c>
      <c r="U21" s="138">
        <v>54.01</v>
      </c>
      <c r="V21" s="138">
        <v>53.49</v>
      </c>
      <c r="W21" s="138">
        <v>53</v>
      </c>
      <c r="X21" s="138">
        <v>54.01</v>
      </c>
      <c r="Y21" s="138">
        <v>56.21</v>
      </c>
      <c r="Z21" s="138">
        <v>58.56</v>
      </c>
      <c r="AA21" s="138">
        <v>56.31</v>
      </c>
      <c r="AB21" s="138">
        <v>53.5</v>
      </c>
    </row>
    <row r="22" spans="1:28">
      <c r="A22" s="136" t="s">
        <v>144</v>
      </c>
      <c r="B22" s="137">
        <v>50.21</v>
      </c>
      <c r="C22" s="137">
        <v>57.5</v>
      </c>
      <c r="D22" s="137">
        <v>53.796135371299997</v>
      </c>
      <c r="E22" s="138">
        <v>52.75</v>
      </c>
      <c r="F22" s="138">
        <v>52.6</v>
      </c>
      <c r="G22" s="138">
        <v>52.59</v>
      </c>
      <c r="H22" s="138">
        <v>52.59</v>
      </c>
      <c r="I22" s="138">
        <v>52.66</v>
      </c>
      <c r="J22" s="138">
        <v>52.75</v>
      </c>
      <c r="K22" s="138">
        <v>52.75</v>
      </c>
      <c r="L22" s="138">
        <v>54.97</v>
      </c>
      <c r="M22" s="138">
        <v>57.5</v>
      </c>
      <c r="N22" s="138">
        <v>57.27</v>
      </c>
      <c r="O22" s="138">
        <v>56.54</v>
      </c>
      <c r="P22" s="138">
        <v>55.72</v>
      </c>
      <c r="Q22" s="138">
        <v>56.12</v>
      </c>
      <c r="R22" s="138">
        <v>55.04</v>
      </c>
      <c r="S22" s="138">
        <v>53.56</v>
      </c>
      <c r="T22" s="138">
        <v>52.56</v>
      </c>
      <c r="U22" s="138">
        <v>51.6</v>
      </c>
      <c r="V22" s="138">
        <v>51.01</v>
      </c>
      <c r="W22" s="138">
        <v>50.21</v>
      </c>
      <c r="X22" s="138">
        <v>51.45</v>
      </c>
      <c r="Y22" s="138">
        <v>53.3</v>
      </c>
      <c r="Z22" s="138">
        <v>56.53</v>
      </c>
      <c r="AA22" s="138">
        <v>54.3</v>
      </c>
      <c r="AB22" s="138">
        <v>52.38</v>
      </c>
    </row>
    <row r="23" spans="1:28">
      <c r="A23" s="136" t="s">
        <v>145</v>
      </c>
      <c r="B23" s="137">
        <v>40.799999999999997</v>
      </c>
      <c r="C23" s="137">
        <v>57.79</v>
      </c>
      <c r="D23" s="137">
        <v>52.217673571900001</v>
      </c>
      <c r="E23" s="138">
        <v>57.5</v>
      </c>
      <c r="F23" s="138">
        <v>57.45</v>
      </c>
      <c r="G23" s="138">
        <v>56.78</v>
      </c>
      <c r="H23" s="138">
        <v>56.56</v>
      </c>
      <c r="I23" s="138">
        <v>56.21</v>
      </c>
      <c r="J23" s="138">
        <v>57.38</v>
      </c>
      <c r="K23" s="138">
        <v>57.1</v>
      </c>
      <c r="L23" s="138">
        <v>57.28</v>
      </c>
      <c r="M23" s="138">
        <v>57.79</v>
      </c>
      <c r="N23" s="138">
        <v>57.71</v>
      </c>
      <c r="O23" s="138">
        <v>57.1</v>
      </c>
      <c r="P23" s="138">
        <v>55.89</v>
      </c>
      <c r="Q23" s="138">
        <v>56.21</v>
      </c>
      <c r="R23" s="138">
        <v>54.58</v>
      </c>
      <c r="S23" s="138">
        <v>51.17</v>
      </c>
      <c r="T23" s="138">
        <v>49.56</v>
      </c>
      <c r="U23" s="138">
        <v>48.1</v>
      </c>
      <c r="V23" s="139">
        <v>44.11</v>
      </c>
      <c r="W23" s="139">
        <v>40.97</v>
      </c>
      <c r="X23" s="139">
        <v>42.8</v>
      </c>
      <c r="Y23" s="138">
        <v>47.61</v>
      </c>
      <c r="Z23" s="138">
        <v>50.19</v>
      </c>
      <c r="AA23" s="138">
        <v>48.49</v>
      </c>
      <c r="AB23" s="139">
        <v>40.799999999999997</v>
      </c>
    </row>
    <row r="24" spans="1:28">
      <c r="A24" s="136" t="s">
        <v>146</v>
      </c>
      <c r="B24" s="137">
        <v>33.79</v>
      </c>
      <c r="C24" s="137">
        <v>55.53</v>
      </c>
      <c r="D24" s="137">
        <v>43.854090411599998</v>
      </c>
      <c r="E24" s="139">
        <v>39.28</v>
      </c>
      <c r="F24" s="139">
        <v>36.5</v>
      </c>
      <c r="G24" s="139">
        <v>34.25</v>
      </c>
      <c r="H24" s="139">
        <v>33.79</v>
      </c>
      <c r="I24" s="139">
        <v>34</v>
      </c>
      <c r="J24" s="139">
        <v>36.090000000000003</v>
      </c>
      <c r="K24" s="139">
        <v>41.13</v>
      </c>
      <c r="L24" s="138">
        <v>47.04</v>
      </c>
      <c r="M24" s="138">
        <v>51.12</v>
      </c>
      <c r="N24" s="138">
        <v>49.17</v>
      </c>
      <c r="O24" s="138">
        <v>47.53</v>
      </c>
      <c r="P24" s="138">
        <v>46.03</v>
      </c>
      <c r="Q24" s="138">
        <v>45.8</v>
      </c>
      <c r="R24" s="139">
        <v>42</v>
      </c>
      <c r="S24" s="139">
        <v>39.68</v>
      </c>
      <c r="T24" s="139">
        <v>38.49</v>
      </c>
      <c r="U24" s="139">
        <v>39.04</v>
      </c>
      <c r="V24" s="139">
        <v>42.53</v>
      </c>
      <c r="W24" s="138">
        <v>45.7</v>
      </c>
      <c r="X24" s="138">
        <v>48.06</v>
      </c>
      <c r="Y24" s="138">
        <v>50</v>
      </c>
      <c r="Z24" s="138">
        <v>55.39</v>
      </c>
      <c r="AA24" s="138">
        <v>55.53</v>
      </c>
      <c r="AB24" s="138">
        <v>53</v>
      </c>
    </row>
    <row r="25" spans="1:28">
      <c r="A25" s="136" t="s">
        <v>147</v>
      </c>
      <c r="B25" s="137">
        <v>35.01</v>
      </c>
      <c r="C25" s="137">
        <v>56.2</v>
      </c>
      <c r="D25" s="137">
        <v>46.080438052399998</v>
      </c>
      <c r="E25" s="138">
        <v>49.5</v>
      </c>
      <c r="F25" s="138">
        <v>46.9</v>
      </c>
      <c r="G25" s="138">
        <v>46.65</v>
      </c>
      <c r="H25" s="138">
        <v>46.18</v>
      </c>
      <c r="I25" s="138">
        <v>46.18</v>
      </c>
      <c r="J25" s="138">
        <v>46.19</v>
      </c>
      <c r="K25" s="138">
        <v>46.18</v>
      </c>
      <c r="L25" s="138">
        <v>46.65</v>
      </c>
      <c r="M25" s="138">
        <v>50.06</v>
      </c>
      <c r="N25" s="138">
        <v>51.6</v>
      </c>
      <c r="O25" s="138">
        <v>50.47</v>
      </c>
      <c r="P25" s="138">
        <v>50.43</v>
      </c>
      <c r="Q25" s="138">
        <v>48.22</v>
      </c>
      <c r="R25" s="138">
        <v>46</v>
      </c>
      <c r="S25" s="139">
        <v>40.65</v>
      </c>
      <c r="T25" s="139">
        <v>38</v>
      </c>
      <c r="U25" s="139">
        <v>35.01</v>
      </c>
      <c r="V25" s="139">
        <v>35.36</v>
      </c>
      <c r="W25" s="139">
        <v>39.08</v>
      </c>
      <c r="X25" s="139">
        <v>40.99</v>
      </c>
      <c r="Y25" s="138">
        <v>45.74</v>
      </c>
      <c r="Z25" s="138">
        <v>54.54</v>
      </c>
      <c r="AA25" s="138">
        <v>56.2</v>
      </c>
      <c r="AB25" s="138">
        <v>54.54</v>
      </c>
    </row>
    <row r="26" spans="1:28">
      <c r="A26" s="136" t="s">
        <v>148</v>
      </c>
      <c r="B26" s="137">
        <v>36.75</v>
      </c>
      <c r="C26" s="137">
        <v>57.45</v>
      </c>
      <c r="D26" s="137">
        <v>47.736253234899998</v>
      </c>
      <c r="E26" s="138">
        <v>55</v>
      </c>
      <c r="F26" s="138">
        <v>54.54</v>
      </c>
      <c r="G26" s="138">
        <v>52</v>
      </c>
      <c r="H26" s="138">
        <v>53</v>
      </c>
      <c r="I26" s="138">
        <v>51.12</v>
      </c>
      <c r="J26" s="138">
        <v>51.16</v>
      </c>
      <c r="K26" s="138">
        <v>48</v>
      </c>
      <c r="L26" s="139">
        <v>44.45</v>
      </c>
      <c r="M26" s="138">
        <v>47.02</v>
      </c>
      <c r="N26" s="138">
        <v>49.06</v>
      </c>
      <c r="O26" s="138">
        <v>50</v>
      </c>
      <c r="P26" s="138">
        <v>50</v>
      </c>
      <c r="Q26" s="138">
        <v>47.38</v>
      </c>
      <c r="R26" s="138">
        <v>46.04</v>
      </c>
      <c r="S26" s="139">
        <v>43</v>
      </c>
      <c r="T26" s="139">
        <v>38.090000000000003</v>
      </c>
      <c r="U26" s="139">
        <v>36.75</v>
      </c>
      <c r="V26" s="139">
        <v>37</v>
      </c>
      <c r="W26" s="139">
        <v>38.28</v>
      </c>
      <c r="X26" s="139">
        <v>42.28</v>
      </c>
      <c r="Y26" s="138">
        <v>50.01</v>
      </c>
      <c r="Z26" s="138">
        <v>56.44</v>
      </c>
      <c r="AA26" s="138">
        <v>57.45</v>
      </c>
      <c r="AB26" s="138">
        <v>55.56</v>
      </c>
    </row>
    <row r="27" spans="1:28">
      <c r="A27" s="136" t="s">
        <v>149</v>
      </c>
      <c r="B27" s="137">
        <v>42.72</v>
      </c>
      <c r="C27" s="137">
        <v>57.92</v>
      </c>
      <c r="D27" s="137">
        <v>53.412522258800003</v>
      </c>
      <c r="E27" s="138">
        <v>47.57</v>
      </c>
      <c r="F27" s="138">
        <v>45</v>
      </c>
      <c r="G27" s="139">
        <v>42.72</v>
      </c>
      <c r="H27" s="139">
        <v>42.87</v>
      </c>
      <c r="I27" s="139">
        <v>43.5</v>
      </c>
      <c r="J27" s="138">
        <v>48</v>
      </c>
      <c r="K27" s="138">
        <v>53.5</v>
      </c>
      <c r="L27" s="138">
        <v>55.01</v>
      </c>
      <c r="M27" s="138">
        <v>57.38</v>
      </c>
      <c r="N27" s="138">
        <v>57.45</v>
      </c>
      <c r="O27" s="138">
        <v>56.63</v>
      </c>
      <c r="P27" s="138">
        <v>55.5</v>
      </c>
      <c r="Q27" s="138">
        <v>55.37</v>
      </c>
      <c r="R27" s="138">
        <v>55.37</v>
      </c>
      <c r="S27" s="138">
        <v>54.53</v>
      </c>
      <c r="T27" s="138">
        <v>54.09</v>
      </c>
      <c r="U27" s="138">
        <v>53.49</v>
      </c>
      <c r="V27" s="138">
        <v>54.2</v>
      </c>
      <c r="W27" s="138">
        <v>53.9</v>
      </c>
      <c r="X27" s="138">
        <v>54.4</v>
      </c>
      <c r="Y27" s="138">
        <v>55.7</v>
      </c>
      <c r="Z27" s="138">
        <v>57.92</v>
      </c>
      <c r="AA27" s="138">
        <v>56.56</v>
      </c>
      <c r="AB27" s="138">
        <v>55.17</v>
      </c>
    </row>
    <row r="28" spans="1:28">
      <c r="A28" s="136" t="s">
        <v>150</v>
      </c>
      <c r="B28" s="137">
        <v>54.49</v>
      </c>
      <c r="C28" s="137">
        <v>58.77</v>
      </c>
      <c r="D28" s="137">
        <v>56.806452606299999</v>
      </c>
      <c r="E28" s="138">
        <v>58.77</v>
      </c>
      <c r="F28" s="138">
        <v>57.97</v>
      </c>
      <c r="G28" s="138">
        <v>57.13</v>
      </c>
      <c r="H28" s="138">
        <v>57.38</v>
      </c>
      <c r="I28" s="138">
        <v>57.45</v>
      </c>
      <c r="J28" s="138">
        <v>58.02</v>
      </c>
      <c r="K28" s="138">
        <v>58.08</v>
      </c>
      <c r="L28" s="138">
        <v>56.35</v>
      </c>
      <c r="M28" s="138">
        <v>57.61</v>
      </c>
      <c r="N28" s="138">
        <v>58.13</v>
      </c>
      <c r="O28" s="138">
        <v>57.5</v>
      </c>
      <c r="P28" s="138">
        <v>57.5</v>
      </c>
      <c r="Q28" s="138">
        <v>57.69</v>
      </c>
      <c r="R28" s="138">
        <v>57.61</v>
      </c>
      <c r="S28" s="138">
        <v>56.93</v>
      </c>
      <c r="T28" s="138">
        <v>56.01</v>
      </c>
      <c r="U28" s="138">
        <v>55.01</v>
      </c>
      <c r="V28" s="138">
        <v>55.23</v>
      </c>
      <c r="W28" s="138">
        <v>54.49</v>
      </c>
      <c r="X28" s="138">
        <v>54.49</v>
      </c>
      <c r="Y28" s="138">
        <v>56</v>
      </c>
      <c r="Z28" s="138">
        <v>57.45</v>
      </c>
      <c r="AA28" s="138">
        <v>56.01</v>
      </c>
      <c r="AB28" s="138">
        <v>56</v>
      </c>
    </row>
    <row r="29" spans="1:28">
      <c r="A29" s="136" t="s">
        <v>151</v>
      </c>
      <c r="B29" s="137">
        <v>55.56</v>
      </c>
      <c r="C29" s="137">
        <v>59.47</v>
      </c>
      <c r="D29" s="137">
        <v>57.899103701400001</v>
      </c>
      <c r="E29" s="138">
        <v>59.27</v>
      </c>
      <c r="F29" s="138">
        <v>59.27</v>
      </c>
      <c r="G29" s="138">
        <v>58.73</v>
      </c>
      <c r="H29" s="138">
        <v>58.73</v>
      </c>
      <c r="I29" s="138">
        <v>58.9</v>
      </c>
      <c r="J29" s="138">
        <v>59.47</v>
      </c>
      <c r="K29" s="138">
        <v>59.39</v>
      </c>
      <c r="L29" s="138">
        <v>57.21</v>
      </c>
      <c r="M29" s="138">
        <v>58.7</v>
      </c>
      <c r="N29" s="138">
        <v>58.68</v>
      </c>
      <c r="O29" s="138">
        <v>58.35</v>
      </c>
      <c r="P29" s="138">
        <v>58.1</v>
      </c>
      <c r="Q29" s="138">
        <v>58.73</v>
      </c>
      <c r="R29" s="138">
        <v>58.55</v>
      </c>
      <c r="S29" s="138">
        <v>57.02</v>
      </c>
      <c r="T29" s="138">
        <v>56.5</v>
      </c>
      <c r="U29" s="138">
        <v>56.02</v>
      </c>
      <c r="V29" s="138">
        <v>56.4</v>
      </c>
      <c r="W29" s="138">
        <v>55.68</v>
      </c>
      <c r="X29" s="138">
        <v>55.56</v>
      </c>
      <c r="Y29" s="138">
        <v>57.03</v>
      </c>
      <c r="Z29" s="138">
        <v>59.21</v>
      </c>
      <c r="AA29" s="138">
        <v>58.01</v>
      </c>
      <c r="AB29" s="138">
        <v>58.13</v>
      </c>
    </row>
    <row r="30" spans="1:28">
      <c r="A30" s="136" t="s">
        <v>152</v>
      </c>
      <c r="B30" s="137">
        <v>51.83</v>
      </c>
      <c r="C30" s="137">
        <v>59.66</v>
      </c>
      <c r="D30" s="137">
        <v>57.051590030699998</v>
      </c>
      <c r="E30" s="138">
        <v>58.9</v>
      </c>
      <c r="F30" s="138">
        <v>58.73</v>
      </c>
      <c r="G30" s="138">
        <v>57.02</v>
      </c>
      <c r="H30" s="138">
        <v>56.98</v>
      </c>
      <c r="I30" s="138">
        <v>57.35</v>
      </c>
      <c r="J30" s="138">
        <v>58.73</v>
      </c>
      <c r="K30" s="138">
        <v>59.2</v>
      </c>
      <c r="L30" s="138">
        <v>58.73</v>
      </c>
      <c r="M30" s="138">
        <v>59.66</v>
      </c>
      <c r="N30" s="138">
        <v>59.66</v>
      </c>
      <c r="O30" s="138">
        <v>59.66</v>
      </c>
      <c r="P30" s="138">
        <v>59.66</v>
      </c>
      <c r="Q30" s="138">
        <v>59.66</v>
      </c>
      <c r="R30" s="138">
        <v>59.6</v>
      </c>
      <c r="S30" s="138">
        <v>58.73</v>
      </c>
      <c r="T30" s="138">
        <v>55.65</v>
      </c>
      <c r="U30" s="138">
        <v>54.68</v>
      </c>
      <c r="V30" s="138">
        <v>54.66</v>
      </c>
      <c r="W30" s="138">
        <v>53.16</v>
      </c>
      <c r="X30" s="138">
        <v>52.38</v>
      </c>
      <c r="Y30" s="138">
        <v>54.68</v>
      </c>
      <c r="Z30" s="138">
        <v>56.84</v>
      </c>
      <c r="AA30" s="138">
        <v>53.51</v>
      </c>
      <c r="AB30" s="138">
        <v>51.83</v>
      </c>
    </row>
    <row r="31" spans="1:28">
      <c r="A31" s="136" t="s">
        <v>153</v>
      </c>
      <c r="B31" s="137">
        <v>42.6</v>
      </c>
      <c r="C31" s="137">
        <v>55.78</v>
      </c>
      <c r="D31" s="137">
        <v>49.175608605699999</v>
      </c>
      <c r="E31" s="138">
        <v>50</v>
      </c>
      <c r="F31" s="138">
        <v>50.2</v>
      </c>
      <c r="G31" s="138">
        <v>46.26</v>
      </c>
      <c r="H31" s="138">
        <v>45</v>
      </c>
      <c r="I31" s="138">
        <v>45</v>
      </c>
      <c r="J31" s="138">
        <v>46.55</v>
      </c>
      <c r="K31" s="138">
        <v>48.12</v>
      </c>
      <c r="L31" s="138">
        <v>49.88</v>
      </c>
      <c r="M31" s="138">
        <v>55</v>
      </c>
      <c r="N31" s="138">
        <v>55.78</v>
      </c>
      <c r="O31" s="138">
        <v>54.31</v>
      </c>
      <c r="P31" s="138">
        <v>50.51</v>
      </c>
      <c r="Q31" s="138">
        <v>50.62</v>
      </c>
      <c r="R31" s="138">
        <v>50.48</v>
      </c>
      <c r="S31" s="138">
        <v>49.52</v>
      </c>
      <c r="T31" s="138">
        <v>48.13</v>
      </c>
      <c r="U31" s="138">
        <v>47.5</v>
      </c>
      <c r="V31" s="138">
        <v>45</v>
      </c>
      <c r="W31" s="139">
        <v>42.6</v>
      </c>
      <c r="X31" s="139">
        <v>44.88</v>
      </c>
      <c r="Y31" s="138">
        <v>49.28</v>
      </c>
      <c r="Z31" s="138">
        <v>53.44</v>
      </c>
      <c r="AA31" s="138">
        <v>50.48</v>
      </c>
      <c r="AB31" s="138">
        <v>48.5</v>
      </c>
    </row>
    <row r="32" spans="1:28">
      <c r="A32" s="136" t="s">
        <v>155</v>
      </c>
      <c r="B32" s="137">
        <v>38.799999999999997</v>
      </c>
      <c r="C32" s="137">
        <v>50.51</v>
      </c>
      <c r="D32" s="137">
        <v>42.458095781799997</v>
      </c>
      <c r="E32" s="139">
        <v>42.3</v>
      </c>
      <c r="F32" s="139">
        <v>40</v>
      </c>
      <c r="G32" s="139">
        <v>39.5</v>
      </c>
      <c r="H32" s="139">
        <v>38.799999999999997</v>
      </c>
      <c r="I32" s="139">
        <v>38.799999999999997</v>
      </c>
      <c r="J32" s="139">
        <v>38.869999999999997</v>
      </c>
      <c r="K32" s="139">
        <v>38.96</v>
      </c>
      <c r="L32" s="139">
        <v>39.5</v>
      </c>
      <c r="M32" s="139">
        <v>40</v>
      </c>
      <c r="N32" s="139">
        <v>40.909999999999997</v>
      </c>
      <c r="O32" s="139">
        <v>42.8</v>
      </c>
      <c r="P32" s="138">
        <v>45.01</v>
      </c>
      <c r="Q32" s="138">
        <v>45.76</v>
      </c>
      <c r="R32" s="138">
        <v>47.58</v>
      </c>
      <c r="S32" s="139">
        <v>44</v>
      </c>
      <c r="T32" s="139">
        <v>40.06</v>
      </c>
      <c r="U32" s="139">
        <v>39.5</v>
      </c>
      <c r="V32" s="139">
        <v>39</v>
      </c>
      <c r="W32" s="139">
        <v>39.5</v>
      </c>
      <c r="X32" s="139">
        <v>41.12</v>
      </c>
      <c r="Y32" s="139">
        <v>44.47</v>
      </c>
      <c r="Z32" s="138">
        <v>50.51</v>
      </c>
      <c r="AA32" s="138">
        <v>50.33</v>
      </c>
      <c r="AB32" s="138">
        <v>48.62</v>
      </c>
    </row>
    <row r="33" spans="1:28">
      <c r="A33" s="136" t="s">
        <v>156</v>
      </c>
      <c r="B33" s="137">
        <v>34</v>
      </c>
      <c r="C33" s="137">
        <v>58.02</v>
      </c>
      <c r="D33" s="137">
        <v>40.472920447200003</v>
      </c>
      <c r="E33" s="139">
        <v>44.17</v>
      </c>
      <c r="F33" s="139">
        <v>40</v>
      </c>
      <c r="G33" s="139">
        <v>38.1</v>
      </c>
      <c r="H33" s="139">
        <v>36.909999999999997</v>
      </c>
      <c r="I33" s="139">
        <v>36</v>
      </c>
      <c r="J33" s="139">
        <v>37.07</v>
      </c>
      <c r="K33" s="139">
        <v>37.6</v>
      </c>
      <c r="L33" s="139">
        <v>37.9</v>
      </c>
      <c r="M33" s="139">
        <v>38.200000000000003</v>
      </c>
      <c r="N33" s="139">
        <v>38.299999999999997</v>
      </c>
      <c r="O33" s="139">
        <v>40</v>
      </c>
      <c r="P33" s="139">
        <v>40</v>
      </c>
      <c r="Q33" s="139">
        <v>38.299999999999997</v>
      </c>
      <c r="R33" s="139">
        <v>40</v>
      </c>
      <c r="S33" s="139">
        <v>38.5</v>
      </c>
      <c r="T33" s="139">
        <v>35</v>
      </c>
      <c r="U33" s="139">
        <v>34</v>
      </c>
      <c r="V33" s="139">
        <v>34</v>
      </c>
      <c r="W33" s="139">
        <v>35.58</v>
      </c>
      <c r="X33" s="139">
        <v>38.1</v>
      </c>
      <c r="Y33" s="139">
        <v>44.9</v>
      </c>
      <c r="Z33" s="138">
        <v>55.22</v>
      </c>
      <c r="AA33" s="138">
        <v>58.02</v>
      </c>
      <c r="AB33" s="138">
        <v>55.22</v>
      </c>
    </row>
    <row r="34" spans="1:28">
      <c r="A34" s="136" t="s">
        <v>157</v>
      </c>
      <c r="B34" s="137">
        <v>41.77</v>
      </c>
      <c r="C34" s="137">
        <v>58.39</v>
      </c>
      <c r="D34" s="137">
        <v>50.855516875799999</v>
      </c>
      <c r="E34" s="138">
        <v>54.61</v>
      </c>
      <c r="F34" s="138">
        <v>49.64</v>
      </c>
      <c r="G34" s="138">
        <v>46.78</v>
      </c>
      <c r="H34" s="138">
        <v>45.81</v>
      </c>
      <c r="I34" s="138">
        <v>45.37</v>
      </c>
      <c r="J34" s="138">
        <v>49</v>
      </c>
      <c r="K34" s="138">
        <v>54.5</v>
      </c>
      <c r="L34" s="138">
        <v>56.26</v>
      </c>
      <c r="M34" s="138">
        <v>58.39</v>
      </c>
      <c r="N34" s="138">
        <v>57.74</v>
      </c>
      <c r="O34" s="138">
        <v>56.48</v>
      </c>
      <c r="P34" s="138">
        <v>54.96</v>
      </c>
      <c r="Q34" s="138">
        <v>55.23</v>
      </c>
      <c r="R34" s="138">
        <v>54.5</v>
      </c>
      <c r="S34" s="138">
        <v>52.51</v>
      </c>
      <c r="T34" s="138">
        <v>49.39</v>
      </c>
      <c r="U34" s="138">
        <v>48.37</v>
      </c>
      <c r="V34" s="138">
        <v>45.88</v>
      </c>
      <c r="W34" s="139">
        <v>42.53</v>
      </c>
      <c r="X34" s="139">
        <v>41.77</v>
      </c>
      <c r="Y34" s="138">
        <v>49.23</v>
      </c>
      <c r="Z34" s="138">
        <v>52.8</v>
      </c>
      <c r="AA34" s="138">
        <v>50.12</v>
      </c>
      <c r="AB34" s="139">
        <v>44.3</v>
      </c>
    </row>
    <row r="35" spans="1:28">
      <c r="A35" s="136" t="s">
        <v>158</v>
      </c>
      <c r="B35" s="137">
        <v>40.99</v>
      </c>
      <c r="C35" s="137">
        <v>54.51</v>
      </c>
      <c r="D35" s="137">
        <v>47.572631041000001</v>
      </c>
      <c r="E35" s="139">
        <v>42</v>
      </c>
      <c r="F35" s="139">
        <v>42</v>
      </c>
      <c r="G35" s="139">
        <v>40.99</v>
      </c>
      <c r="H35" s="139">
        <v>41.11</v>
      </c>
      <c r="I35" s="139">
        <v>41.11</v>
      </c>
      <c r="J35" s="139">
        <v>42</v>
      </c>
      <c r="K35" s="138">
        <v>46.3</v>
      </c>
      <c r="L35" s="138">
        <v>50.14</v>
      </c>
      <c r="M35" s="138">
        <v>54.42</v>
      </c>
      <c r="N35" s="138">
        <v>54.51</v>
      </c>
      <c r="O35" s="138">
        <v>52.53</v>
      </c>
      <c r="P35" s="138">
        <v>52.01</v>
      </c>
      <c r="Q35" s="138">
        <v>53.67</v>
      </c>
      <c r="R35" s="138">
        <v>51.51</v>
      </c>
      <c r="S35" s="138">
        <v>49.98</v>
      </c>
      <c r="T35" s="138">
        <v>48</v>
      </c>
      <c r="U35" s="138">
        <v>45.3</v>
      </c>
      <c r="V35" s="139">
        <v>43.89</v>
      </c>
      <c r="W35" s="139">
        <v>42.53</v>
      </c>
      <c r="X35" s="139">
        <v>42.48</v>
      </c>
      <c r="Y35" s="138">
        <v>48.62</v>
      </c>
      <c r="Z35" s="138">
        <v>51.66</v>
      </c>
      <c r="AA35" s="138">
        <v>50.14</v>
      </c>
      <c r="AB35" s="138">
        <v>45</v>
      </c>
    </row>
    <row r="36" spans="1:28">
      <c r="A36" s="136" t="s">
        <v>313</v>
      </c>
      <c r="B36" s="137">
        <v>40.81</v>
      </c>
      <c r="C36" s="137">
        <v>57.02</v>
      </c>
      <c r="D36" s="137">
        <v>48.043065804599998</v>
      </c>
      <c r="E36" s="138">
        <v>45</v>
      </c>
      <c r="F36" s="139">
        <v>43.5</v>
      </c>
      <c r="G36" s="139">
        <v>41.67</v>
      </c>
      <c r="H36" s="139">
        <v>41.01</v>
      </c>
      <c r="I36" s="139">
        <v>40.81</v>
      </c>
      <c r="J36" s="139">
        <v>41.48</v>
      </c>
      <c r="K36" s="139">
        <v>42</v>
      </c>
      <c r="L36" s="138">
        <v>46.79</v>
      </c>
      <c r="M36" s="138">
        <v>48.47</v>
      </c>
      <c r="N36" s="138">
        <v>48.47</v>
      </c>
      <c r="O36" s="138">
        <v>48.42</v>
      </c>
      <c r="P36" s="138">
        <v>48.41</v>
      </c>
      <c r="Q36" s="138">
        <v>49.95</v>
      </c>
      <c r="R36" s="138">
        <v>50.1</v>
      </c>
      <c r="S36" s="138">
        <v>48.47</v>
      </c>
      <c r="T36" s="138">
        <v>48.41</v>
      </c>
      <c r="U36" s="138">
        <v>48.42</v>
      </c>
      <c r="V36" s="138">
        <v>48.42</v>
      </c>
      <c r="W36" s="138">
        <v>48.47</v>
      </c>
      <c r="X36" s="138">
        <v>48.47</v>
      </c>
      <c r="Y36" s="138">
        <v>53.07</v>
      </c>
      <c r="Z36" s="138">
        <v>57.02</v>
      </c>
      <c r="AA36" s="138">
        <v>54.03</v>
      </c>
      <c r="AB36" s="138">
        <v>51.01</v>
      </c>
    </row>
    <row r="37" spans="1:28">
      <c r="A37" s="136" t="s">
        <v>314</v>
      </c>
      <c r="B37" s="137">
        <v>41.9</v>
      </c>
      <c r="C37" s="137">
        <v>59.47</v>
      </c>
      <c r="D37" s="137">
        <v>53.052026786699997</v>
      </c>
      <c r="E37" s="138">
        <v>51.89</v>
      </c>
      <c r="F37" s="138">
        <v>45.87</v>
      </c>
      <c r="G37" s="139">
        <v>42</v>
      </c>
      <c r="H37" s="139">
        <v>41.9</v>
      </c>
      <c r="I37" s="139">
        <v>42</v>
      </c>
      <c r="J37" s="139">
        <v>42</v>
      </c>
      <c r="K37" s="138">
        <v>47.44</v>
      </c>
      <c r="L37" s="138">
        <v>54.47</v>
      </c>
      <c r="M37" s="138">
        <v>55.47</v>
      </c>
      <c r="N37" s="138">
        <v>55.45</v>
      </c>
      <c r="O37" s="138">
        <v>54.8</v>
      </c>
      <c r="P37" s="138">
        <v>55</v>
      </c>
      <c r="Q37" s="138">
        <v>55.67</v>
      </c>
      <c r="R37" s="138">
        <v>56.02</v>
      </c>
      <c r="S37" s="138">
        <v>56</v>
      </c>
      <c r="T37" s="138">
        <v>55.45</v>
      </c>
      <c r="U37" s="138">
        <v>55.45</v>
      </c>
      <c r="V37" s="138">
        <v>55.45</v>
      </c>
      <c r="W37" s="138">
        <v>55.11</v>
      </c>
      <c r="X37" s="138">
        <v>55.45</v>
      </c>
      <c r="Y37" s="138">
        <v>56.03</v>
      </c>
      <c r="Z37" s="138">
        <v>59.47</v>
      </c>
      <c r="AA37" s="138">
        <v>56</v>
      </c>
      <c r="AB37" s="138">
        <v>53.53</v>
      </c>
    </row>
    <row r="38" spans="1:28">
      <c r="A38" s="136" t="s">
        <v>315</v>
      </c>
      <c r="B38" s="137">
        <v>48.76</v>
      </c>
      <c r="C38" s="137">
        <v>57.88</v>
      </c>
      <c r="D38" s="137">
        <v>55.567951343799997</v>
      </c>
      <c r="E38" s="138">
        <v>56.28</v>
      </c>
      <c r="F38" s="138">
        <v>53.57</v>
      </c>
      <c r="G38" s="138">
        <v>48.76</v>
      </c>
      <c r="H38" s="138">
        <v>49.06</v>
      </c>
      <c r="I38" s="138">
        <v>51.69</v>
      </c>
      <c r="J38" s="138">
        <v>54.61</v>
      </c>
      <c r="K38" s="138">
        <v>56.02</v>
      </c>
      <c r="L38" s="138">
        <v>55.37</v>
      </c>
      <c r="M38" s="138">
        <v>55.98</v>
      </c>
      <c r="N38" s="138">
        <v>55.98</v>
      </c>
      <c r="O38" s="138">
        <v>55.98</v>
      </c>
      <c r="P38" s="138">
        <v>56.02</v>
      </c>
      <c r="Q38" s="138">
        <v>57.86</v>
      </c>
      <c r="R38" s="138">
        <v>57.88</v>
      </c>
      <c r="S38" s="138">
        <v>57.5</v>
      </c>
      <c r="T38" s="138">
        <v>55.98</v>
      </c>
      <c r="U38" s="138">
        <v>55.96</v>
      </c>
      <c r="V38" s="138">
        <v>55.97</v>
      </c>
      <c r="W38" s="138">
        <v>55.96</v>
      </c>
      <c r="X38" s="138">
        <v>55.83</v>
      </c>
      <c r="Y38" s="138">
        <v>55.98</v>
      </c>
      <c r="Z38" s="138">
        <v>57.52</v>
      </c>
      <c r="AA38" s="138">
        <v>55.98</v>
      </c>
      <c r="AB38" s="138">
        <v>55.98</v>
      </c>
    </row>
    <row r="41" spans="1:28">
      <c r="A41" s="132" t="s">
        <v>31</v>
      </c>
      <c r="B41" s="273" t="s">
        <v>66</v>
      </c>
      <c r="C41" s="274"/>
      <c r="D41" s="274"/>
      <c r="E41" s="274"/>
      <c r="F41" s="274"/>
      <c r="G41" s="274"/>
      <c r="H41" s="274"/>
      <c r="I41" s="274"/>
      <c r="J41" s="274"/>
      <c r="K41" s="274"/>
      <c r="L41" s="274"/>
      <c r="M41" s="274"/>
      <c r="N41" s="274"/>
    </row>
    <row r="42" spans="1:28">
      <c r="A42" s="133" t="s">
        <v>160</v>
      </c>
      <c r="B42" s="264">
        <v>201805</v>
      </c>
      <c r="C42" s="264">
        <v>201806</v>
      </c>
      <c r="D42" s="264">
        <v>201807</v>
      </c>
      <c r="E42" s="264">
        <v>201808</v>
      </c>
      <c r="F42" s="264">
        <v>201809</v>
      </c>
      <c r="G42" s="264">
        <v>201810</v>
      </c>
      <c r="H42" s="264">
        <v>201811</v>
      </c>
      <c r="I42" s="264">
        <v>201812</v>
      </c>
      <c r="J42" s="264">
        <v>201901</v>
      </c>
      <c r="K42" s="264">
        <v>201902</v>
      </c>
      <c r="L42" s="264">
        <v>201903</v>
      </c>
      <c r="M42" s="264">
        <v>201904</v>
      </c>
      <c r="N42" s="264">
        <v>201905</v>
      </c>
    </row>
    <row r="43" spans="1:28">
      <c r="A43" s="133" t="s">
        <v>126</v>
      </c>
      <c r="B43" s="263" t="s">
        <v>228</v>
      </c>
      <c r="C43" s="263" t="s">
        <v>229</v>
      </c>
      <c r="D43" s="263" t="s">
        <v>230</v>
      </c>
      <c r="E43" s="263" t="s">
        <v>227</v>
      </c>
      <c r="F43" s="263" t="s">
        <v>283</v>
      </c>
      <c r="G43" s="263" t="s">
        <v>284</v>
      </c>
      <c r="H43" s="263" t="s">
        <v>286</v>
      </c>
      <c r="I43" s="263" t="s">
        <v>288</v>
      </c>
      <c r="J43" s="263" t="s">
        <v>290</v>
      </c>
      <c r="K43" s="263" t="s">
        <v>291</v>
      </c>
      <c r="L43" s="263" t="s">
        <v>316</v>
      </c>
      <c r="M43" s="263" t="s">
        <v>319</v>
      </c>
      <c r="N43" s="263" t="s">
        <v>320</v>
      </c>
    </row>
    <row r="44" spans="1:28">
      <c r="A44" s="132" t="s">
        <v>161</v>
      </c>
      <c r="B44" s="264"/>
      <c r="C44" s="264"/>
      <c r="D44" s="264"/>
      <c r="E44" s="264"/>
      <c r="F44" s="264"/>
      <c r="G44" s="264"/>
      <c r="H44" s="264"/>
      <c r="I44" s="264"/>
      <c r="J44" s="264"/>
      <c r="K44" s="264"/>
      <c r="L44" s="264"/>
      <c r="M44" s="264"/>
      <c r="N44" s="264"/>
    </row>
    <row r="45" spans="1:28">
      <c r="A45" s="136" t="s">
        <v>67</v>
      </c>
      <c r="B45" s="142">
        <v>20040771.524999999</v>
      </c>
      <c r="C45" s="142">
        <v>20297385.559</v>
      </c>
      <c r="D45" s="142">
        <v>22150365.140999999</v>
      </c>
      <c r="E45" s="142">
        <v>21951200.559999999</v>
      </c>
      <c r="F45" s="142">
        <v>20701104.039000001</v>
      </c>
      <c r="G45" s="142">
        <v>20279213.763</v>
      </c>
      <c r="H45" s="142">
        <v>20882953.362</v>
      </c>
      <c r="I45" s="142">
        <v>21147314.127</v>
      </c>
      <c r="J45" s="142">
        <v>23252365.872000001</v>
      </c>
      <c r="K45" s="142">
        <v>20089902.691</v>
      </c>
      <c r="L45" s="142">
        <v>20669759.434999999</v>
      </c>
      <c r="M45" s="142">
        <v>19472209.370999999</v>
      </c>
      <c r="N45" s="142">
        <v>19854756.342</v>
      </c>
    </row>
    <row r="46" spans="1:28">
      <c r="A46" s="136" t="s">
        <v>68</v>
      </c>
      <c r="B46" s="143">
        <v>100</v>
      </c>
      <c r="C46" s="143">
        <v>100</v>
      </c>
      <c r="D46" s="143">
        <v>100</v>
      </c>
      <c r="E46" s="143">
        <v>100</v>
      </c>
      <c r="F46" s="143">
        <v>100</v>
      </c>
      <c r="G46" s="143">
        <v>100</v>
      </c>
      <c r="H46" s="143">
        <v>100</v>
      </c>
      <c r="I46" s="143">
        <v>100</v>
      </c>
      <c r="J46" s="143">
        <v>100</v>
      </c>
      <c r="K46" s="143">
        <v>100</v>
      </c>
      <c r="L46" s="143">
        <v>100</v>
      </c>
      <c r="M46" s="143">
        <v>100</v>
      </c>
      <c r="N46" s="143">
        <v>100</v>
      </c>
    </row>
    <row r="47" spans="1:28">
      <c r="A47" s="136" t="s">
        <v>69</v>
      </c>
      <c r="B47" s="139">
        <v>55.41</v>
      </c>
      <c r="C47" s="139">
        <v>58.86</v>
      </c>
      <c r="D47" s="139">
        <v>62.32</v>
      </c>
      <c r="E47" s="139">
        <v>65</v>
      </c>
      <c r="F47" s="139">
        <v>71.78</v>
      </c>
      <c r="G47" s="139">
        <v>66.099999999999994</v>
      </c>
      <c r="H47" s="139">
        <v>62.94</v>
      </c>
      <c r="I47" s="139">
        <v>62.63</v>
      </c>
      <c r="J47" s="139">
        <v>62.98</v>
      </c>
      <c r="K47" s="139">
        <v>54.93</v>
      </c>
      <c r="L47" s="139">
        <v>49.36</v>
      </c>
      <c r="M47" s="139">
        <v>50.94</v>
      </c>
      <c r="N47" s="139">
        <v>48.93</v>
      </c>
    </row>
    <row r="48" spans="1:28">
      <c r="A48" s="136" t="s">
        <v>70</v>
      </c>
      <c r="B48" s="139">
        <v>2.11</v>
      </c>
      <c r="C48" s="139">
        <v>1.5</v>
      </c>
      <c r="D48" s="139">
        <v>1.25</v>
      </c>
      <c r="E48" s="139">
        <v>1.75</v>
      </c>
      <c r="F48" s="139">
        <v>1.1000000000000001</v>
      </c>
      <c r="G48" s="139">
        <v>0.94</v>
      </c>
      <c r="H48" s="139">
        <v>0.67</v>
      </c>
      <c r="I48" s="139">
        <v>0.77</v>
      </c>
      <c r="J48" s="139">
        <v>0.63</v>
      </c>
      <c r="K48" s="139">
        <v>0.71</v>
      </c>
      <c r="L48" s="139">
        <v>1.05</v>
      </c>
      <c r="M48" s="139">
        <v>1.64</v>
      </c>
      <c r="N48" s="139">
        <v>1.21</v>
      </c>
    </row>
    <row r="49" spans="1:14">
      <c r="A49" s="136" t="s">
        <v>71</v>
      </c>
      <c r="B49" s="139">
        <v>0.11</v>
      </c>
      <c r="C49" s="139">
        <v>0.05</v>
      </c>
      <c r="D49" s="139">
        <v>0.06</v>
      </c>
      <c r="E49" s="139">
        <v>0.04</v>
      </c>
      <c r="F49" s="139">
        <v>0.02</v>
      </c>
      <c r="G49" s="139">
        <v>0.04</v>
      </c>
      <c r="H49" s="139">
        <v>0.02</v>
      </c>
      <c r="I49" s="139">
        <v>0.06</v>
      </c>
      <c r="J49" s="139">
        <v>0.03</v>
      </c>
      <c r="K49" s="139">
        <v>0.01</v>
      </c>
      <c r="L49" s="139">
        <v>0.06</v>
      </c>
      <c r="M49" s="139">
        <v>0.08</v>
      </c>
      <c r="N49" s="139">
        <v>0.03</v>
      </c>
    </row>
    <row r="50" spans="1:14">
      <c r="A50" s="136" t="s">
        <v>72</v>
      </c>
      <c r="B50" s="139">
        <v>-0.01</v>
      </c>
      <c r="C50" s="139">
        <v>-0.04</v>
      </c>
      <c r="D50" s="139">
        <v>-0.02</v>
      </c>
      <c r="E50" s="139">
        <v>-0.05</v>
      </c>
      <c r="F50" s="139">
        <v>-0.01</v>
      </c>
      <c r="G50" s="139">
        <v>-0.04</v>
      </c>
      <c r="H50" s="139">
        <v>-0.04</v>
      </c>
      <c r="I50" s="139">
        <v>-0.05</v>
      </c>
      <c r="J50" s="139">
        <v>-0.03</v>
      </c>
      <c r="K50" s="139">
        <v>-0.03</v>
      </c>
      <c r="L50" s="139">
        <v>-0.02</v>
      </c>
      <c r="M50" s="139">
        <v>-0.05</v>
      </c>
      <c r="N50" s="139">
        <v>-0.01</v>
      </c>
    </row>
    <row r="51" spans="1:14">
      <c r="A51" s="136" t="s">
        <v>73</v>
      </c>
      <c r="B51" s="139">
        <v>0</v>
      </c>
      <c r="C51" s="139">
        <v>0</v>
      </c>
      <c r="D51" s="139">
        <v>0</v>
      </c>
      <c r="E51" s="139">
        <v>0</v>
      </c>
      <c r="F51" s="139">
        <v>0</v>
      </c>
      <c r="G51" s="139">
        <v>0</v>
      </c>
      <c r="H51" s="139">
        <v>0</v>
      </c>
      <c r="I51" s="139">
        <v>0</v>
      </c>
      <c r="J51" s="139">
        <v>0</v>
      </c>
      <c r="K51" s="139">
        <v>0</v>
      </c>
      <c r="L51" s="139">
        <v>0</v>
      </c>
      <c r="M51" s="139">
        <v>0</v>
      </c>
      <c r="N51" s="139">
        <v>0</v>
      </c>
    </row>
    <row r="52" spans="1:14">
      <c r="A52" s="136" t="s">
        <v>74</v>
      </c>
      <c r="B52" s="139">
        <v>0.13</v>
      </c>
      <c r="C52" s="139">
        <v>0.08</v>
      </c>
      <c r="D52" s="139">
        <v>0.09</v>
      </c>
      <c r="E52" s="139">
        <v>0.72</v>
      </c>
      <c r="F52" s="139">
        <v>0.64</v>
      </c>
      <c r="G52" s="139">
        <v>0.31</v>
      </c>
      <c r="H52" s="139">
        <v>0.08</v>
      </c>
      <c r="I52" s="139">
        <v>0.11</v>
      </c>
      <c r="J52" s="139">
        <v>0.12</v>
      </c>
      <c r="K52" s="139">
        <v>0.06</v>
      </c>
      <c r="L52" s="139">
        <v>0.14000000000000001</v>
      </c>
      <c r="M52" s="139">
        <v>0.27</v>
      </c>
      <c r="N52" s="139">
        <v>0.06</v>
      </c>
    </row>
    <row r="53" spans="1:14">
      <c r="A53" s="136" t="s">
        <v>75</v>
      </c>
      <c r="B53" s="139">
        <v>0.52</v>
      </c>
      <c r="C53" s="139">
        <v>0.49</v>
      </c>
      <c r="D53" s="139">
        <v>0.45</v>
      </c>
      <c r="E53" s="139">
        <v>0.47</v>
      </c>
      <c r="F53" s="139">
        <v>0.49</v>
      </c>
      <c r="G53" s="139">
        <v>0.63</v>
      </c>
      <c r="H53" s="139">
        <v>0.41</v>
      </c>
      <c r="I53" s="139">
        <v>0.34</v>
      </c>
      <c r="J53" s="139">
        <v>0.35</v>
      </c>
      <c r="K53" s="139">
        <v>0.37</v>
      </c>
      <c r="L53" s="139">
        <v>0.42</v>
      </c>
      <c r="M53" s="139">
        <v>0.51</v>
      </c>
      <c r="N53" s="139">
        <v>0.39</v>
      </c>
    </row>
    <row r="54" spans="1:14">
      <c r="A54" s="136" t="s">
        <v>76</v>
      </c>
      <c r="B54" s="139">
        <v>-0.03</v>
      </c>
      <c r="C54" s="139">
        <v>-0.02</v>
      </c>
      <c r="D54" s="139">
        <v>-0.03</v>
      </c>
      <c r="E54" s="139">
        <v>-0.02</v>
      </c>
      <c r="F54" s="139">
        <v>-0.03</v>
      </c>
      <c r="G54" s="139">
        <v>-0.03</v>
      </c>
      <c r="H54" s="139">
        <v>-0.03</v>
      </c>
      <c r="I54" s="139">
        <v>-0.04</v>
      </c>
      <c r="J54" s="139">
        <v>-0.03</v>
      </c>
      <c r="K54" s="139">
        <v>-0.02</v>
      </c>
      <c r="L54" s="139">
        <v>-0.02</v>
      </c>
      <c r="M54" s="139">
        <v>-0.03</v>
      </c>
      <c r="N54" s="139">
        <v>-0.02</v>
      </c>
    </row>
    <row r="55" spans="1:14">
      <c r="A55" s="136" t="s">
        <v>77</v>
      </c>
      <c r="B55" s="139">
        <v>0.1</v>
      </c>
      <c r="C55" s="139">
        <v>0.1</v>
      </c>
      <c r="D55" s="139">
        <v>0.09</v>
      </c>
      <c r="E55" s="139">
        <v>0.12</v>
      </c>
      <c r="F55" s="139">
        <v>0.11</v>
      </c>
      <c r="G55" s="139">
        <v>0.17</v>
      </c>
      <c r="H55" s="139">
        <v>0.12</v>
      </c>
      <c r="I55" s="139">
        <v>0.17</v>
      </c>
      <c r="J55" s="139">
        <v>0.15</v>
      </c>
      <c r="K55" s="139">
        <v>0.1</v>
      </c>
      <c r="L55" s="139">
        <v>0.13</v>
      </c>
      <c r="M55" s="139">
        <v>0.17</v>
      </c>
      <c r="N55" s="139">
        <v>0.18</v>
      </c>
    </row>
    <row r="56" spans="1:14">
      <c r="A56" s="136" t="s">
        <v>78</v>
      </c>
      <c r="B56" s="139">
        <v>-0.06</v>
      </c>
      <c r="C56" s="139">
        <v>-0.04</v>
      </c>
      <c r="D56" s="139">
        <v>-0.03</v>
      </c>
      <c r="E56" s="139">
        <v>-0.04</v>
      </c>
      <c r="F56" s="139">
        <v>-0.03</v>
      </c>
      <c r="G56" s="139">
        <v>-0.05</v>
      </c>
      <c r="H56" s="139">
        <v>-0.02</v>
      </c>
      <c r="I56" s="139">
        <v>-0.05</v>
      </c>
      <c r="J56" s="139">
        <v>-0.05</v>
      </c>
      <c r="K56" s="139">
        <v>-0.01</v>
      </c>
      <c r="L56" s="139">
        <v>-0.03</v>
      </c>
      <c r="M56" s="139">
        <v>-0.02</v>
      </c>
      <c r="N56" s="139">
        <v>0</v>
      </c>
    </row>
    <row r="57" spans="1:14">
      <c r="A57" s="136" t="s">
        <v>24</v>
      </c>
      <c r="B57" s="139">
        <v>-0.06</v>
      </c>
      <c r="C57" s="139">
        <v>-0.05</v>
      </c>
      <c r="D57" s="139">
        <v>-0.06</v>
      </c>
      <c r="E57" s="139">
        <v>-0.04</v>
      </c>
      <c r="F57" s="139">
        <v>-0.04</v>
      </c>
      <c r="G57" s="139">
        <v>-0.06</v>
      </c>
      <c r="H57" s="139">
        <v>-0.06</v>
      </c>
      <c r="I57" s="139">
        <v>-0.06</v>
      </c>
      <c r="J57" s="139">
        <v>-7.0000000000000007E-2</v>
      </c>
      <c r="K57" s="139">
        <v>-0.06</v>
      </c>
      <c r="L57" s="139">
        <v>-0.06</v>
      </c>
      <c r="M57" s="139">
        <v>-0.06</v>
      </c>
      <c r="N57" s="139">
        <v>-7.0000000000000007E-2</v>
      </c>
    </row>
    <row r="58" spans="1:14">
      <c r="A58" s="136" t="s">
        <v>79</v>
      </c>
      <c r="B58" s="139">
        <v>2.35</v>
      </c>
      <c r="C58" s="139">
        <v>2.8</v>
      </c>
      <c r="D58" s="139">
        <v>3.26</v>
      </c>
      <c r="E58" s="139">
        <v>2.1800000000000002</v>
      </c>
      <c r="F58" s="139">
        <v>2.42</v>
      </c>
      <c r="G58" s="139">
        <v>2.36</v>
      </c>
      <c r="H58" s="139">
        <v>2.5</v>
      </c>
      <c r="I58" s="139">
        <v>3.02</v>
      </c>
      <c r="J58" s="139">
        <v>3.16</v>
      </c>
      <c r="K58" s="139">
        <v>3.21</v>
      </c>
      <c r="L58" s="139">
        <v>2.5299999999999998</v>
      </c>
      <c r="M58" s="139">
        <v>2.4500000000000002</v>
      </c>
      <c r="N58" s="139">
        <v>2.35</v>
      </c>
    </row>
    <row r="59" spans="1:14">
      <c r="A59" s="136" t="s">
        <v>39</v>
      </c>
      <c r="B59" s="139">
        <v>1.47</v>
      </c>
      <c r="C59" s="139">
        <v>1.1200000000000001</v>
      </c>
      <c r="D59" s="139">
        <v>1.03</v>
      </c>
      <c r="E59" s="139">
        <v>1.03</v>
      </c>
      <c r="F59" s="139">
        <v>1.1000000000000001</v>
      </c>
      <c r="G59" s="139">
        <v>1.1200000000000001</v>
      </c>
      <c r="H59" s="139">
        <v>1.0900000000000001</v>
      </c>
      <c r="I59" s="139">
        <v>1.08</v>
      </c>
      <c r="J59" s="139">
        <v>0.71</v>
      </c>
      <c r="K59" s="139">
        <v>0.84</v>
      </c>
      <c r="L59" s="139">
        <v>0.73</v>
      </c>
      <c r="M59" s="139">
        <v>0.78</v>
      </c>
      <c r="N59" s="139">
        <v>0.76</v>
      </c>
    </row>
    <row r="60" spans="1:14">
      <c r="A60" s="136" t="s">
        <v>80</v>
      </c>
      <c r="B60" s="139">
        <v>0.05</v>
      </c>
      <c r="C60" s="139">
        <v>0</v>
      </c>
      <c r="D60" s="139">
        <v>0.01</v>
      </c>
      <c r="E60" s="139">
        <v>-0.01</v>
      </c>
      <c r="F60" s="139">
        <v>0.02</v>
      </c>
      <c r="G60" s="139">
        <v>-0.02</v>
      </c>
      <c r="H60" s="139">
        <v>-0.01</v>
      </c>
      <c r="I60" s="139">
        <v>-0.01</v>
      </c>
      <c r="J60" s="139">
        <v>0.01</v>
      </c>
      <c r="K60" s="139">
        <v>-0.01</v>
      </c>
      <c r="L60" s="139">
        <v>0.05</v>
      </c>
      <c r="M60" s="139">
        <v>0</v>
      </c>
      <c r="N60" s="139">
        <v>0.02</v>
      </c>
    </row>
    <row r="61" spans="1:14">
      <c r="A61" s="136" t="s">
        <v>81</v>
      </c>
      <c r="B61" s="139">
        <v>0</v>
      </c>
      <c r="C61" s="139">
        <v>0</v>
      </c>
      <c r="D61" s="139">
        <v>0</v>
      </c>
      <c r="E61" s="139">
        <v>0</v>
      </c>
      <c r="F61" s="139">
        <v>0</v>
      </c>
      <c r="G61" s="139">
        <v>0</v>
      </c>
      <c r="H61" s="139">
        <v>0</v>
      </c>
      <c r="I61" s="139">
        <v>0</v>
      </c>
      <c r="J61" s="139">
        <v>0</v>
      </c>
      <c r="K61" s="139">
        <v>0</v>
      </c>
      <c r="L61" s="139">
        <v>0</v>
      </c>
      <c r="M61" s="139">
        <v>0</v>
      </c>
      <c r="N61" s="139">
        <v>0</v>
      </c>
    </row>
    <row r="62" spans="1:14">
      <c r="A62" s="136" t="s">
        <v>82</v>
      </c>
      <c r="B62" s="144">
        <v>62.09</v>
      </c>
      <c r="C62" s="144">
        <v>64.849999999999994</v>
      </c>
      <c r="D62" s="144">
        <v>68.42</v>
      </c>
      <c r="E62" s="144">
        <v>71.150000000000006</v>
      </c>
      <c r="F62" s="144">
        <v>77.569999999999993</v>
      </c>
      <c r="G62" s="144">
        <v>71.47</v>
      </c>
      <c r="H62" s="144">
        <v>67.67</v>
      </c>
      <c r="I62" s="144">
        <v>67.97</v>
      </c>
      <c r="J62" s="144">
        <v>67.959999999999994</v>
      </c>
      <c r="K62" s="144">
        <v>60.1</v>
      </c>
      <c r="L62" s="144">
        <v>54.34</v>
      </c>
      <c r="M62" s="144">
        <v>56.68</v>
      </c>
      <c r="N62" s="144">
        <v>53.83</v>
      </c>
    </row>
    <row r="64" spans="1:14">
      <c r="A64" s="130" t="s">
        <v>88</v>
      </c>
      <c r="B64" s="104"/>
      <c r="C64" s="104"/>
      <c r="D64" s="104"/>
      <c r="E64" s="104"/>
      <c r="F64" s="104"/>
      <c r="G64" s="104"/>
      <c r="H64" s="104"/>
      <c r="I64" s="104"/>
    </row>
    <row r="65" spans="1:12">
      <c r="A65" s="16"/>
      <c r="B65" s="283" t="s">
        <v>1</v>
      </c>
      <c r="C65" s="283" t="s">
        <v>2</v>
      </c>
      <c r="D65" s="283" t="s">
        <v>29</v>
      </c>
      <c r="E65" s="283" t="s">
        <v>18</v>
      </c>
      <c r="F65" s="283" t="s">
        <v>19</v>
      </c>
      <c r="G65" s="283" t="s">
        <v>28</v>
      </c>
      <c r="H65" s="283" t="s">
        <v>30</v>
      </c>
      <c r="I65" s="283" t="s">
        <v>34</v>
      </c>
      <c r="J65" s="285" t="s">
        <v>162</v>
      </c>
    </row>
    <row r="66" spans="1:12">
      <c r="A66" s="17"/>
      <c r="B66" s="284"/>
      <c r="C66" s="284"/>
      <c r="D66" s="284"/>
      <c r="E66" s="284"/>
      <c r="F66" s="284"/>
      <c r="G66" s="284"/>
      <c r="H66" s="284"/>
      <c r="I66" s="284"/>
      <c r="J66" s="286"/>
    </row>
    <row r="67" spans="1:12">
      <c r="A67" s="145" t="str">
        <f>MID(B43,6,3) &amp; "-" &amp; MID(B43,3,2)</f>
        <v>May-18</v>
      </c>
      <c r="B67" s="129">
        <f>VLOOKUP("Mercado Diario",$A$45:$N$62,2,FALSE)</f>
        <v>55.41</v>
      </c>
      <c r="C67" s="129">
        <f>VLOOKUP("Mercado Intradiario",$A$45:$N$62,2,FALSE)</f>
        <v>-0.01</v>
      </c>
      <c r="D67" s="129">
        <f t="shared" ref="D67:D79" si="0">SUM(B67:C67)</f>
        <v>55.4</v>
      </c>
      <c r="E67" s="129">
        <f>SUM(B83:B89)</f>
        <v>2.8699999999999997</v>
      </c>
      <c r="F67" s="129">
        <f>VLOOKUP("Pago capacidad",$A$45:$N$62,2,FALSE)</f>
        <v>2.35</v>
      </c>
      <c r="G67" s="129">
        <f>VLOOKUP("Servicio interrumpibilidad",$A$45:$N$62,2,FALSE)</f>
        <v>1.47</v>
      </c>
      <c r="H67" s="129">
        <f t="shared" ref="H67:H79" si="1">SUM(D67:G67)</f>
        <v>62.089999999999996</v>
      </c>
      <c r="I67" s="147">
        <f>VLOOKUP("Energía final MWh",$A$45:$N$62,2,FALSE)/1000</f>
        <v>20040.771525</v>
      </c>
      <c r="J67" s="149" t="str">
        <f>MID(A67,1,1)</f>
        <v>M</v>
      </c>
    </row>
    <row r="68" spans="1:12">
      <c r="A68" s="145" t="str">
        <f>MID(C43,6,3) &amp; "-" &amp; MID(C43,3,2)</f>
        <v>Jun-18</v>
      </c>
      <c r="B68" s="129">
        <f>VLOOKUP("Mercado Diario",$A$45:$N$62,3,FALSE)</f>
        <v>58.86</v>
      </c>
      <c r="C68" s="129">
        <f>VLOOKUP("Mercado Intradiario",$A$45:$N$62,3,FALSE)</f>
        <v>-0.04</v>
      </c>
      <c r="D68" s="129">
        <f t="shared" si="0"/>
        <v>58.82</v>
      </c>
      <c r="E68" s="129">
        <f>SUM(C83:C89)</f>
        <v>2.1100000000000003</v>
      </c>
      <c r="F68" s="129">
        <f>VLOOKUP("Pago capacidad",$A$45:$N$62,3,FALSE)</f>
        <v>2.8</v>
      </c>
      <c r="G68" s="129">
        <f>VLOOKUP("Servicio interrumpibilidad",$A$45:$N$62,3,FALSE)</f>
        <v>1.1200000000000001</v>
      </c>
      <c r="H68" s="129">
        <f t="shared" si="1"/>
        <v>64.849999999999994</v>
      </c>
      <c r="I68" s="147">
        <f>VLOOKUP("Energía final MWh",$A$45:$N$62,3,FALSE)/1000</f>
        <v>20297.385559000002</v>
      </c>
      <c r="J68" s="149" t="str">
        <f t="shared" ref="J68:J79" si="2">MID(A68,1,1)</f>
        <v>J</v>
      </c>
    </row>
    <row r="69" spans="1:12">
      <c r="A69" s="145" t="str">
        <f>MID(D43,6,3) &amp; "-" &amp; MID(D43,3,2)</f>
        <v>Jul-18</v>
      </c>
      <c r="B69" s="129">
        <f>VLOOKUP("Mercado Diario",$A$45:$N$62,4,FALSE)</f>
        <v>62.32</v>
      </c>
      <c r="C69" s="129">
        <f>VLOOKUP("Mercado Intradiario",$A$45:$N$62,4,FALSE)</f>
        <v>-0.02</v>
      </c>
      <c r="D69" s="129">
        <f t="shared" si="0"/>
        <v>62.3</v>
      </c>
      <c r="E69" s="129">
        <f>SUM(D83:D89)</f>
        <v>1.83</v>
      </c>
      <c r="F69" s="129">
        <f>VLOOKUP("Pago capacidad",$A$45:$N$62,4,FALSE)</f>
        <v>3.26</v>
      </c>
      <c r="G69" s="129">
        <f>VLOOKUP("Servicio interrumpibilidad",$A$45:$N$62,4,FALSE)</f>
        <v>1.03</v>
      </c>
      <c r="H69" s="129">
        <f t="shared" si="1"/>
        <v>68.42</v>
      </c>
      <c r="I69" s="147">
        <f>VLOOKUP("Energía final MWh",$A$45:$N$62,4,FALSE)/1000</f>
        <v>22150.365140999998</v>
      </c>
      <c r="J69" s="149" t="str">
        <f t="shared" si="2"/>
        <v>J</v>
      </c>
    </row>
    <row r="70" spans="1:12">
      <c r="A70" s="145" t="str">
        <f>MID(E43,6,3) &amp; "-" &amp; MID(E43,3,2)</f>
        <v>Ago-18</v>
      </c>
      <c r="B70" s="129">
        <f>VLOOKUP("Mercado Diario",$A$45:$N$62,5,FALSE)</f>
        <v>65</v>
      </c>
      <c r="C70" s="129">
        <f>VLOOKUP("Mercado Intradiario",$A$45:$N$62,5,FALSE)</f>
        <v>-0.05</v>
      </c>
      <c r="D70" s="129">
        <f t="shared" si="0"/>
        <v>64.95</v>
      </c>
      <c r="E70" s="129">
        <f>SUM(E83:E89)</f>
        <v>2.9899999999999993</v>
      </c>
      <c r="F70" s="129">
        <f>VLOOKUP("Pago capacidad",$A$45:$N$62,5,FALSE)</f>
        <v>2.1800000000000002</v>
      </c>
      <c r="G70" s="129">
        <f>VLOOKUP("Servicio interrumpibilidad",$A$45:$N$62,5,FALSE)</f>
        <v>1.03</v>
      </c>
      <c r="H70" s="129">
        <f t="shared" si="1"/>
        <v>71.150000000000006</v>
      </c>
      <c r="I70" s="147">
        <f>VLOOKUP("Energía final MWh",$A$45:$N$62,5,FALSE)/1000</f>
        <v>21951.200559999997</v>
      </c>
      <c r="J70" s="149" t="str">
        <f t="shared" si="2"/>
        <v>A</v>
      </c>
    </row>
    <row r="71" spans="1:12">
      <c r="A71" s="145" t="str">
        <f>MID(F43,6,3) &amp; "-" &amp; MID(F43,3,2)</f>
        <v>Sep-18</v>
      </c>
      <c r="B71" s="129">
        <f>VLOOKUP("Mercado Diario",$A$45:$N$62,6,FALSE)</f>
        <v>71.78</v>
      </c>
      <c r="C71" s="129">
        <f>VLOOKUP("Mercado Intradiario",$A$45:$N$62,6,FALSE)</f>
        <v>-0.01</v>
      </c>
      <c r="D71" s="129">
        <f t="shared" si="0"/>
        <v>71.77</v>
      </c>
      <c r="E71" s="129">
        <f>SUM(F83:F89)</f>
        <v>2.2799999999999998</v>
      </c>
      <c r="F71" s="129">
        <f>VLOOKUP("Pago capacidad",$A$45:$N$62,6,FALSE)</f>
        <v>2.42</v>
      </c>
      <c r="G71" s="129">
        <f>VLOOKUP("Servicio interrumpibilidad",$A$45:$N$62,6,FALSE)</f>
        <v>1.1000000000000001</v>
      </c>
      <c r="H71" s="129">
        <f t="shared" si="1"/>
        <v>77.569999999999993</v>
      </c>
      <c r="I71" s="147">
        <f>VLOOKUP("Energía final MWh",$A$45:$N$62,6,FALSE)/1000</f>
        <v>20701.104039000002</v>
      </c>
      <c r="J71" s="149" t="str">
        <f t="shared" si="2"/>
        <v>S</v>
      </c>
    </row>
    <row r="72" spans="1:12">
      <c r="A72" s="145" t="str">
        <f>MID(G43,6,3) &amp; "-" &amp; MID(G43,3,2)</f>
        <v>Oct-18</v>
      </c>
      <c r="B72" s="129">
        <f>VLOOKUP("Mercado Diario",$A$45:$N$62,7,FALSE)</f>
        <v>66.099999999999994</v>
      </c>
      <c r="C72" s="129">
        <f>VLOOKUP("Mercado Intradiario",$A$45:$N$62,7,FALSE)</f>
        <v>-0.04</v>
      </c>
      <c r="D72" s="129">
        <f t="shared" si="0"/>
        <v>66.059999999999988</v>
      </c>
      <c r="E72" s="129">
        <f>SUM(G83:G89)</f>
        <v>1.9299999999999997</v>
      </c>
      <c r="F72" s="129">
        <f>VLOOKUP("Pago capacidad",$A$45:$N$62,7,FALSE)</f>
        <v>2.36</v>
      </c>
      <c r="G72" s="129">
        <f>VLOOKUP("Servicio interrumpibilidad",$A$45:$N$62,7,FALSE)</f>
        <v>1.1200000000000001</v>
      </c>
      <c r="H72" s="129">
        <f t="shared" si="1"/>
        <v>71.469999999999985</v>
      </c>
      <c r="I72" s="147">
        <f>VLOOKUP("Energía final MWh",$A$45:$N$62,7,FALSE)/1000</f>
        <v>20279.213763</v>
      </c>
      <c r="J72" s="149" t="str">
        <f t="shared" si="2"/>
        <v>O</v>
      </c>
    </row>
    <row r="73" spans="1:12">
      <c r="A73" s="145" t="str">
        <f>MID(H43,6,3) &amp; "-" &amp; MID(H43,3,2)</f>
        <v>Nov-18</v>
      </c>
      <c r="B73" s="129">
        <f>VLOOKUP("Mercado Diario",$A$45:$N$62,8,FALSE)</f>
        <v>62.94</v>
      </c>
      <c r="C73" s="129">
        <f>VLOOKUP("Mercado Intradiario",$A$45:$N$62,8,FALSE)</f>
        <v>-0.04</v>
      </c>
      <c r="D73" s="129">
        <f t="shared" si="0"/>
        <v>62.9</v>
      </c>
      <c r="E73" s="129">
        <f>SUM(H83:H89)</f>
        <v>1.18</v>
      </c>
      <c r="F73" s="129">
        <f>VLOOKUP("Pago capacidad",$A$45:$N$62,8,FALSE)</f>
        <v>2.5</v>
      </c>
      <c r="G73" s="129">
        <f>VLOOKUP("Servicio interrumpibilidad",$A$45:$N$62,8,FALSE)</f>
        <v>1.0900000000000001</v>
      </c>
      <c r="H73" s="129">
        <f t="shared" si="1"/>
        <v>67.67</v>
      </c>
      <c r="I73" s="147">
        <f>VLOOKUP("Energía final MWh",$A$45:$N$62,8,FALSE)/1000</f>
        <v>20882.953362</v>
      </c>
      <c r="J73" s="149" t="str">
        <f t="shared" si="2"/>
        <v>N</v>
      </c>
    </row>
    <row r="74" spans="1:12">
      <c r="A74" s="145" t="str">
        <f>MID(I43,6,3) &amp; "-" &amp; MID(I43,3,2)</f>
        <v>Dic-18</v>
      </c>
      <c r="B74" s="129">
        <f>VLOOKUP("Mercado Diario",$A$45:$N$62,9,FALSE)</f>
        <v>62.63</v>
      </c>
      <c r="C74" s="129">
        <f>VLOOKUP("Mercado Intradiario",$A$45:$N$62,9,FALSE)</f>
        <v>-0.05</v>
      </c>
      <c r="D74" s="129">
        <f t="shared" si="0"/>
        <v>62.580000000000005</v>
      </c>
      <c r="E74" s="129">
        <f>SUM(I83:I89)</f>
        <v>1.2899999999999998</v>
      </c>
      <c r="F74" s="129">
        <f>VLOOKUP("Pago capacidad",$A$45:$N$62,9,FALSE)</f>
        <v>3.02</v>
      </c>
      <c r="G74" s="129">
        <f>VLOOKUP("Servicio interrumpibilidad",$A$45:$N$62,9,FALSE)</f>
        <v>1.08</v>
      </c>
      <c r="H74" s="129">
        <f t="shared" si="1"/>
        <v>67.97</v>
      </c>
      <c r="I74" s="147">
        <f>VLOOKUP("Energía final MWh",$A$45:$N$62,9,FALSE)/1000</f>
        <v>21147.314127000001</v>
      </c>
      <c r="J74" s="149" t="str">
        <f t="shared" si="2"/>
        <v>D</v>
      </c>
    </row>
    <row r="75" spans="1:12">
      <c r="A75" s="145" t="str">
        <f>MID(J43,6,3) &amp; "-" &amp; MID(J43,3,2)</f>
        <v>Ene-19</v>
      </c>
      <c r="B75" s="129">
        <f>VLOOKUP("Mercado Diario",$A$45:$N$62,10,FALSE)</f>
        <v>62.98</v>
      </c>
      <c r="C75" s="129">
        <f>VLOOKUP("Mercado Intradiario",$A$45:$N$62,10,FALSE)</f>
        <v>-0.03</v>
      </c>
      <c r="D75" s="129">
        <f t="shared" si="0"/>
        <v>62.949999999999996</v>
      </c>
      <c r="E75" s="129">
        <f>SUM(J83:J89)</f>
        <v>1.1399999999999997</v>
      </c>
      <c r="F75" s="129">
        <f>VLOOKUP("Pago capacidad",$A$45:$N$62,10,FALSE)</f>
        <v>3.16</v>
      </c>
      <c r="G75" s="129">
        <f>VLOOKUP("Servicio interrumpibilidad",$A$45:$N$62,10,FALSE)</f>
        <v>0.71</v>
      </c>
      <c r="H75" s="129">
        <f t="shared" si="1"/>
        <v>67.95999999999998</v>
      </c>
      <c r="I75" s="147">
        <f>VLOOKUP("Energía final MWh",$A$45:$N$62,10,FALSE)/1000</f>
        <v>23252.365872000002</v>
      </c>
      <c r="J75" s="149" t="str">
        <f t="shared" si="2"/>
        <v>E</v>
      </c>
    </row>
    <row r="76" spans="1:12">
      <c r="A76" s="145" t="str">
        <f>MID(K43,6,3) &amp; "-" &amp; MID(K43,3,2)</f>
        <v>Feb-19</v>
      </c>
      <c r="B76" s="129">
        <f>VLOOKUP("Mercado Diario",$A$45:$N$62,11,FALSE)</f>
        <v>54.93</v>
      </c>
      <c r="C76" s="129">
        <f>VLOOKUP("Mercado Intradiario",$A$45:$N$62,11,FALSE)</f>
        <v>-0.03</v>
      </c>
      <c r="D76" s="129">
        <f t="shared" si="0"/>
        <v>54.9</v>
      </c>
      <c r="E76" s="129">
        <f>SUM(K83:K89)</f>
        <v>1.1499999999999999</v>
      </c>
      <c r="F76" s="129">
        <f>VLOOKUP("Pago capacidad",$A$45:$N$62,11,FALSE)</f>
        <v>3.21</v>
      </c>
      <c r="G76" s="129">
        <f>VLOOKUP("Servicio interrumpibilidad",$A$45:$N$62,11,FALSE)</f>
        <v>0.84</v>
      </c>
      <c r="H76" s="129">
        <f t="shared" si="1"/>
        <v>60.1</v>
      </c>
      <c r="I76" s="147">
        <f>VLOOKUP("Energía final MWh",$A$45:$N$62,11,FALSE)/1000</f>
        <v>20089.902690999999</v>
      </c>
      <c r="J76" s="149" t="str">
        <f t="shared" si="2"/>
        <v>F</v>
      </c>
    </row>
    <row r="77" spans="1:12">
      <c r="A77" s="145" t="str">
        <f>MID(L43,6,3) &amp; "-" &amp; MID(L43,3,2)</f>
        <v>Mar-19</v>
      </c>
      <c r="B77" s="129">
        <f>VLOOKUP("Mercado Diario",$A$45:$N$62,12,FALSE)</f>
        <v>49.36</v>
      </c>
      <c r="C77" s="129">
        <f>VLOOKUP("Mercado Intradiario",$A$45:$N$62,12,FALSE)</f>
        <v>-0.02</v>
      </c>
      <c r="D77" s="129">
        <f t="shared" si="0"/>
        <v>49.339999999999996</v>
      </c>
      <c r="E77" s="129">
        <f>SUM(L83:L89)</f>
        <v>1.7399999999999998</v>
      </c>
      <c r="F77" s="129">
        <f>VLOOKUP("Pago capacidad",$A$45:$N$62,12,FALSE)</f>
        <v>2.5299999999999998</v>
      </c>
      <c r="G77" s="129">
        <f>VLOOKUP("Servicio interrumpibilidad",$A$45:$N$62,12,FALSE)</f>
        <v>0.73</v>
      </c>
      <c r="H77" s="129">
        <f t="shared" si="1"/>
        <v>54.339999999999996</v>
      </c>
      <c r="I77" s="147">
        <f>VLOOKUP("Energía final MWh",$A$45:$N$62,12,FALSE)/1000</f>
        <v>20669.759435</v>
      </c>
      <c r="J77" s="149" t="str">
        <f t="shared" si="2"/>
        <v>M</v>
      </c>
    </row>
    <row r="78" spans="1:12">
      <c r="A78" s="145" t="str">
        <f>MID(M43,6,3) &amp; "-" &amp; MID(M43,3,2)</f>
        <v>Abr-19</v>
      </c>
      <c r="B78" s="129">
        <f>VLOOKUP("Mercado Diario",$A$45:$N$62,13,FALSE)</f>
        <v>50.94</v>
      </c>
      <c r="C78" s="129">
        <f>VLOOKUP("Mercado Intradiario",$A$45:$N$62,13,FALSE)</f>
        <v>-0.05</v>
      </c>
      <c r="D78" s="129">
        <f t="shared" si="0"/>
        <v>50.89</v>
      </c>
      <c r="E78" s="129">
        <f>SUM(M83:M89)</f>
        <v>2.56</v>
      </c>
      <c r="F78" s="129">
        <f>VLOOKUP("Pago capacidad",$A$45:$N$62,13,FALSE)</f>
        <v>2.4500000000000002</v>
      </c>
      <c r="G78" s="129">
        <f>VLOOKUP("Servicio interrumpibilidad",$A$45:$N$62,13,FALSE)</f>
        <v>0.78</v>
      </c>
      <c r="H78" s="129">
        <f t="shared" si="1"/>
        <v>56.680000000000007</v>
      </c>
      <c r="I78" s="147">
        <f>VLOOKUP("Energía final MWh",$A$45:$N$62,13,FALSE)/1000</f>
        <v>19472.209371000001</v>
      </c>
      <c r="J78" s="149" t="str">
        <f t="shared" si="2"/>
        <v>A</v>
      </c>
    </row>
    <row r="79" spans="1:12">
      <c r="A79" s="146" t="str">
        <f>MID(N43,6,3) &amp; "-" &amp; MID(N43,3,2)</f>
        <v>May-19</v>
      </c>
      <c r="B79" s="128">
        <f>VLOOKUP("Mercado Diario",$A$45:$N$62,14,FALSE)</f>
        <v>48.93</v>
      </c>
      <c r="C79" s="128">
        <f>VLOOKUP("Mercado Intradiario",$A$45:$N$62,14,FALSE)</f>
        <v>-0.01</v>
      </c>
      <c r="D79" s="128">
        <f t="shared" si="0"/>
        <v>48.92</v>
      </c>
      <c r="E79" s="128">
        <f>SUM(N83:N89)</f>
        <v>1.7999999999999998</v>
      </c>
      <c r="F79" s="128">
        <f>VLOOKUP("Pago capacidad",$A$45:$N$62,14,FALSE)</f>
        <v>2.35</v>
      </c>
      <c r="G79" s="128">
        <f>VLOOKUP("Servicio interrumpibilidad",$A$45:$N$62,14,FALSE)</f>
        <v>0.76</v>
      </c>
      <c r="H79" s="128">
        <f t="shared" si="1"/>
        <v>53.83</v>
      </c>
      <c r="I79" s="148">
        <f>VLOOKUP("Energía final MWh",$A$45:$N$62,14,FALSE)/1000</f>
        <v>19854.756342000001</v>
      </c>
      <c r="J79" s="150" t="str">
        <f t="shared" si="2"/>
        <v>M</v>
      </c>
      <c r="K79" s="195">
        <f>(H79/H78-1)*100</f>
        <v>-5.0282286520818786</v>
      </c>
      <c r="L79" s="195">
        <f>(H79/H67-1)*100</f>
        <v>-13.303269447576094</v>
      </c>
    </row>
    <row r="81" spans="1:15">
      <c r="A81" s="103" t="s">
        <v>20</v>
      </c>
      <c r="B81" s="108"/>
      <c r="C81" s="108"/>
      <c r="D81" s="108"/>
      <c r="E81" s="109"/>
      <c r="F81" s="109"/>
      <c r="G81" s="109"/>
      <c r="H81" s="109"/>
      <c r="I81" s="109"/>
      <c r="J81" s="109"/>
      <c r="K81" s="109"/>
      <c r="L81" s="109"/>
      <c r="M81" s="109"/>
      <c r="N81" s="109"/>
    </row>
    <row r="82" spans="1:15">
      <c r="A82" s="105"/>
      <c r="B82" s="110" t="str">
        <f>MID(B43,6,1)</f>
        <v>M</v>
      </c>
      <c r="C82" s="110" t="str">
        <f t="shared" ref="C82:N82" si="3">MID(C43,6,1)</f>
        <v>J</v>
      </c>
      <c r="D82" s="110" t="str">
        <f t="shared" si="3"/>
        <v>J</v>
      </c>
      <c r="E82" s="110" t="str">
        <f t="shared" si="3"/>
        <v>A</v>
      </c>
      <c r="F82" s="110" t="str">
        <f t="shared" si="3"/>
        <v>S</v>
      </c>
      <c r="G82" s="110" t="str">
        <f t="shared" si="3"/>
        <v>O</v>
      </c>
      <c r="H82" s="110" t="str">
        <f t="shared" si="3"/>
        <v>N</v>
      </c>
      <c r="I82" s="110" t="str">
        <f t="shared" si="3"/>
        <v>D</v>
      </c>
      <c r="J82" s="110" t="str">
        <f t="shared" si="3"/>
        <v>E</v>
      </c>
      <c r="K82" s="110" t="str">
        <f t="shared" si="3"/>
        <v>F</v>
      </c>
      <c r="L82" s="110" t="str">
        <f t="shared" si="3"/>
        <v>M</v>
      </c>
      <c r="M82" s="110" t="str">
        <f t="shared" si="3"/>
        <v>A</v>
      </c>
      <c r="N82" s="110" t="str">
        <f t="shared" si="3"/>
        <v>M</v>
      </c>
    </row>
    <row r="83" spans="1:15">
      <c r="A83" s="106" t="s">
        <v>22</v>
      </c>
      <c r="B83" s="111">
        <f>VLOOKUP("Restricciones PBF",$A$45:$N$62,2,FALSE)</f>
        <v>2.11</v>
      </c>
      <c r="C83" s="111">
        <f>VLOOKUP("Restricciones PBF",$A$45:$N$62,3,FALSE)</f>
        <v>1.5</v>
      </c>
      <c r="D83" s="111">
        <f>VLOOKUP("Restricciones PBF",$A$45:$N$62,4,FALSE)</f>
        <v>1.25</v>
      </c>
      <c r="E83" s="111">
        <f>VLOOKUP("Restricciones PBF",$A$45:$N$62,5,FALSE)</f>
        <v>1.75</v>
      </c>
      <c r="F83" s="111">
        <f>VLOOKUP("Restricciones PBF",$A$45:$N$62,6,FALSE)</f>
        <v>1.1000000000000001</v>
      </c>
      <c r="G83" s="111">
        <f>VLOOKUP("Restricciones PBF",$A$45:$N$62,7,FALSE)</f>
        <v>0.94</v>
      </c>
      <c r="H83" s="111">
        <f>VLOOKUP("Restricciones PBF",$A$45:$N$62,8,FALSE)</f>
        <v>0.67</v>
      </c>
      <c r="I83" s="111">
        <f>VLOOKUP("Restricciones PBF",$A$45:$N$62,9,FALSE)</f>
        <v>0.77</v>
      </c>
      <c r="J83" s="111">
        <f>VLOOKUP("Restricciones PBF",$A$45:$N$62,10,FALSE)</f>
        <v>0.63</v>
      </c>
      <c r="K83" s="111">
        <f>VLOOKUP("Restricciones PBF",$A$45:$N$62,11,FALSE)</f>
        <v>0.71</v>
      </c>
      <c r="L83" s="111">
        <f>VLOOKUP("Restricciones PBF",$A$45:$N$62,12,FALSE)</f>
        <v>1.05</v>
      </c>
      <c r="M83" s="111">
        <f>VLOOKUP("Restricciones PBF",$A$45:$N$62,13,FALSE)</f>
        <v>1.64</v>
      </c>
      <c r="N83" s="111">
        <f>VLOOKUP("Restricciones PBF",$A$45:$N$62,14,FALSE)</f>
        <v>1.21</v>
      </c>
    </row>
    <row r="84" spans="1:15">
      <c r="A84" s="106" t="s">
        <v>27</v>
      </c>
      <c r="B84" s="111">
        <f>VLOOKUP("Restricciones TR",$A$45:$N$62,2,FALSE)</f>
        <v>0.11</v>
      </c>
      <c r="C84" s="111">
        <f>VLOOKUP("Restricciones TR",$A$45:$N$62,3,FALSE)</f>
        <v>0.05</v>
      </c>
      <c r="D84" s="111">
        <f>VLOOKUP("Restricciones TR",$A$45:$N$62,4,FALSE)</f>
        <v>0.06</v>
      </c>
      <c r="E84" s="111">
        <f>VLOOKUP("Restricciones TR",$A$45:$N$62,5,FALSE)</f>
        <v>0.04</v>
      </c>
      <c r="F84" s="111">
        <f>VLOOKUP("Restricciones TR",$A$45:$N$62,6,FALSE)</f>
        <v>0.02</v>
      </c>
      <c r="G84" s="111">
        <f>VLOOKUP("Restricciones TR",$A$45:$N$62,7,FALSE)</f>
        <v>0.04</v>
      </c>
      <c r="H84" s="111">
        <f>VLOOKUP("Restricciones TR",$A$45:$N$62,8,FALSE)</f>
        <v>0.02</v>
      </c>
      <c r="I84" s="111">
        <f>VLOOKUP("Restricciones TR",$A$45:$N$62,9,FALSE)</f>
        <v>0.06</v>
      </c>
      <c r="J84" s="111">
        <f>VLOOKUP("Restricciones TR",$A$45:$N$62,10,FALSE)</f>
        <v>0.03</v>
      </c>
      <c r="K84" s="111">
        <f>VLOOKUP("Restricciones TR",$A$45:$N$62,11,FALSE)</f>
        <v>0.01</v>
      </c>
      <c r="L84" s="111">
        <f>VLOOKUP("Restricciones TR",$A$45:$N$62,12,FALSE)</f>
        <v>0.06</v>
      </c>
      <c r="M84" s="111">
        <f>VLOOKUP("Restricciones TR",$A$45:$N$62,13,FALSE)</f>
        <v>0.08</v>
      </c>
      <c r="N84" s="111">
        <f>VLOOKUP("Restricciones TR",$A$45:$N$62,14,FALSE)</f>
        <v>0.03</v>
      </c>
    </row>
    <row r="85" spans="1:15">
      <c r="A85" s="106" t="s">
        <v>26</v>
      </c>
      <c r="B85" s="111">
        <f>VLOOKUP("Reserva subir",$A$45:$N$62,2,FALSE)</f>
        <v>0.13</v>
      </c>
      <c r="C85" s="111">
        <f>VLOOKUP("Reserva subir",$A$45:$N$62,3,FALSE)</f>
        <v>0.08</v>
      </c>
      <c r="D85" s="111">
        <f>VLOOKUP("Reserva subir",$A$45:$N$62,4,FALSE)</f>
        <v>0.09</v>
      </c>
      <c r="E85" s="111">
        <f>VLOOKUP("Reserva subir",$A$45:$N$62,5,FALSE)</f>
        <v>0.72</v>
      </c>
      <c r="F85" s="111">
        <f>VLOOKUP("Reserva subir",$A$45:$N$62,6,FALSE)</f>
        <v>0.64</v>
      </c>
      <c r="G85" s="111">
        <f>VLOOKUP("Reserva subir",$A$45:$N$62,7,FALSE)</f>
        <v>0.31</v>
      </c>
      <c r="H85" s="111">
        <f>VLOOKUP("Reserva subir",$A$45:$N$62,8,FALSE)</f>
        <v>0.08</v>
      </c>
      <c r="I85" s="111">
        <f>VLOOKUP("Reserva subir",$A$45:$N$62,9,FALSE)</f>
        <v>0.11</v>
      </c>
      <c r="J85" s="111">
        <f>VLOOKUP("Reserva subir",$A$45:$N$62,10,FALSE)</f>
        <v>0.12</v>
      </c>
      <c r="K85" s="111">
        <f>VLOOKUP("Reserva subir",$A$45:$N$62,11,FALSE)</f>
        <v>0.06</v>
      </c>
      <c r="L85" s="111">
        <f>VLOOKUP("Reserva subir",$A$45:$N$62,12,FALSE)</f>
        <v>0.14000000000000001</v>
      </c>
      <c r="M85" s="111">
        <f>VLOOKUP("Reserva subir",$A$45:$N$62,13,FALSE)</f>
        <v>0.27</v>
      </c>
      <c r="N85" s="111">
        <f>VLOOKUP("Reserva subir",$A$45:$N$62,14,FALSE)</f>
        <v>0.06</v>
      </c>
    </row>
    <row r="86" spans="1:15">
      <c r="A86" s="106" t="s">
        <v>14</v>
      </c>
      <c r="B86" s="111">
        <f>VLOOKUP("Banda Secundaria",$A$45:$N$62,2,FALSE)</f>
        <v>0.52</v>
      </c>
      <c r="C86" s="111">
        <f>VLOOKUP("Banda Secundaria",$A$45:$N$62,3,FALSE)</f>
        <v>0.49</v>
      </c>
      <c r="D86" s="111">
        <f>VLOOKUP("Banda Secundaria",$A$45:$N$62,4,FALSE)</f>
        <v>0.45</v>
      </c>
      <c r="E86" s="111">
        <f>VLOOKUP("Banda Secundaria",$A$45:$N$62,5,FALSE)</f>
        <v>0.47</v>
      </c>
      <c r="F86" s="111">
        <f>VLOOKUP("Banda Secundaria",$A$45:$N$62,6,FALSE)</f>
        <v>0.49</v>
      </c>
      <c r="G86" s="111">
        <f>VLOOKUP("Banda Secundaria",$A$45:$N$62,7,FALSE)</f>
        <v>0.63</v>
      </c>
      <c r="H86" s="111">
        <f>VLOOKUP("Banda Secundaria",$A$45:$N$62,8,FALSE)</f>
        <v>0.41</v>
      </c>
      <c r="I86" s="111">
        <f>VLOOKUP("Banda Secundaria",$A$45:$N$62,9,FALSE)</f>
        <v>0.34</v>
      </c>
      <c r="J86" s="111">
        <f>VLOOKUP("Banda Secundaria",$A$45:$N$62,10,FALSE)</f>
        <v>0.35</v>
      </c>
      <c r="K86" s="111">
        <f>VLOOKUP("Banda Secundaria",$A$45:$N$62,11,FALSE)</f>
        <v>0.37</v>
      </c>
      <c r="L86" s="111">
        <f>VLOOKUP("Banda Secundaria",$A$45:$N$62,12,FALSE)</f>
        <v>0.42</v>
      </c>
      <c r="M86" s="111">
        <f>VLOOKUP("Banda Secundaria",$A$45:$N$62,13,FALSE)</f>
        <v>0.51</v>
      </c>
      <c r="N86" s="111">
        <f>VLOOKUP("Banda Secundaria",$A$45:$N$62,14,FALSE)</f>
        <v>0.39</v>
      </c>
    </row>
    <row r="87" spans="1:15">
      <c r="A87" s="106" t="s">
        <v>53</v>
      </c>
      <c r="B87" s="111">
        <f>VLOOKUP("Coste desvíos",$A$45:$N$62,2,FALSE)+VLOOKUP("Saldo PO 14.6",$A$45:$N$62,2,FALSE)</f>
        <v>0.15000000000000002</v>
      </c>
      <c r="C87" s="111">
        <f>VLOOKUP("Coste desvíos",$A$45:$N$62,3,FALSE)+VLOOKUP("Saldo PO 14.6",$A$45:$N$62,3,FALSE)</f>
        <v>0.1</v>
      </c>
      <c r="D87" s="111">
        <f>VLOOKUP("Coste desvíos",$A$45:$N$62,4,FALSE)+VLOOKUP("Saldo PO 14.6",$A$45:$N$62,4,FALSE)</f>
        <v>9.9999999999999992E-2</v>
      </c>
      <c r="E87" s="111">
        <f>VLOOKUP("Coste desvíos",$A$45:$N$62,5,FALSE)+VLOOKUP("Saldo PO 14.6",$A$45:$N$62,5,FALSE)</f>
        <v>0.11</v>
      </c>
      <c r="F87" s="111">
        <f>VLOOKUP("Coste desvíos",$A$45:$N$62,6,FALSE)+VLOOKUP("Saldo PO 14.6",$A$45:$N$62,6,FALSE)</f>
        <v>0.13</v>
      </c>
      <c r="G87" s="111">
        <f>VLOOKUP("Coste desvíos",$A$45:$N$62,7,FALSE)+VLOOKUP("Saldo PO 14.6",$A$45:$N$62,7,FALSE)</f>
        <v>0.15000000000000002</v>
      </c>
      <c r="H87" s="111">
        <f>VLOOKUP("Coste desvíos",$A$45:$N$62,8,FALSE)+VLOOKUP("Saldo PO 14.6",$A$45:$N$62,8,FALSE)</f>
        <v>0.11</v>
      </c>
      <c r="I87" s="111">
        <f>VLOOKUP("Coste desvíos",$A$45:$N$62,9,FALSE)+VLOOKUP("Saldo PO 14.6",$A$45:$N$62,9,FALSE)</f>
        <v>0.16</v>
      </c>
      <c r="J87" s="111">
        <f>VLOOKUP("Coste desvíos",$A$45:$N$62,10,FALSE)+VLOOKUP("Saldo PO 14.6",$A$45:$N$62,10,FALSE)</f>
        <v>0.16</v>
      </c>
      <c r="K87" s="111">
        <f>VLOOKUP("Coste desvíos",$A$45:$N$62,11,FALSE)+VLOOKUP("Saldo PO 14.6",$A$45:$N$62,11,FALSE)</f>
        <v>9.0000000000000011E-2</v>
      </c>
      <c r="L87" s="111">
        <f>VLOOKUP("Coste desvíos",$A$45:$N$62,12,FALSE)+VLOOKUP("Saldo PO 14.6",$A$45:$N$62,12,FALSE)</f>
        <v>0.18</v>
      </c>
      <c r="M87" s="111">
        <f>VLOOKUP("Coste desvíos",$A$45:$N$62,13,FALSE)+VLOOKUP("Saldo PO 14.6",$A$45:$N$62,13,FALSE)</f>
        <v>0.17</v>
      </c>
      <c r="N87" s="111">
        <f>VLOOKUP("Coste desvíos",$A$45:$N$62,14,FALSE)+VLOOKUP("Saldo PO 14.6",$A$45:$N$62,14,FALSE)</f>
        <v>0.19999999999999998</v>
      </c>
    </row>
    <row r="88" spans="1:15">
      <c r="A88" s="106" t="s">
        <v>17</v>
      </c>
      <c r="B88" s="111">
        <f>VLOOKUP("Saldo desvíos",$A$45:$N$62,2,FALSE)+VLOOKUP("Incumplimiento energía balance",$A$45:$N$62,2,FALSE)</f>
        <v>-0.09</v>
      </c>
      <c r="C88" s="111">
        <f>VLOOKUP("Saldo desvíos",$A$45:$N$62,3,FALSE)+VLOOKUP("Incumplimiento energía balance",$A$45:$N$62,3,FALSE)</f>
        <v>-0.06</v>
      </c>
      <c r="D88" s="111">
        <f>VLOOKUP("Saldo desvíos",$A$45:$N$62,4,FALSE)+VLOOKUP("Incumplimiento energía balance",$A$45:$N$62,4,FALSE)</f>
        <v>-0.06</v>
      </c>
      <c r="E88" s="111">
        <f>VLOOKUP("Saldo desvíos",$A$45:$N$62,5,FALSE)+VLOOKUP("Incumplimiento energía balance",$A$45:$N$62,5,FALSE)</f>
        <v>-0.06</v>
      </c>
      <c r="F88" s="111">
        <f>VLOOKUP("Saldo desvíos",$A$45:$N$62,6,FALSE)+VLOOKUP("Incumplimiento energía balance",$A$45:$N$62,6,FALSE)</f>
        <v>-0.06</v>
      </c>
      <c r="G88" s="111">
        <f>VLOOKUP("Saldo desvíos",$A$45:$N$62,7,FALSE)+VLOOKUP("Incumplimiento energía balance",$A$45:$N$62,7,FALSE)</f>
        <v>-0.08</v>
      </c>
      <c r="H88" s="111">
        <f>VLOOKUP("Saldo desvíos",$A$45:$N$62,8,FALSE)+VLOOKUP("Incumplimiento energía balance",$A$45:$N$62,8,FALSE)</f>
        <v>-0.05</v>
      </c>
      <c r="I88" s="111">
        <f>VLOOKUP("Saldo desvíos",$A$45:$N$62,9,FALSE)+VLOOKUP("Incumplimiento energía balance",$A$45:$N$62,9,FALSE)</f>
        <v>-0.09</v>
      </c>
      <c r="J88" s="111">
        <f>VLOOKUP("Saldo desvíos",$A$45:$N$62,10,FALSE)+VLOOKUP("Incumplimiento energía balance",$A$45:$N$62,10,FALSE)</f>
        <v>-0.08</v>
      </c>
      <c r="K88" s="111">
        <f>VLOOKUP("Saldo desvíos",$A$45:$N$62,11,FALSE)+VLOOKUP("Incumplimiento energía balance",$A$45:$N$62,11,FALSE)</f>
        <v>-0.03</v>
      </c>
      <c r="L88" s="111">
        <f>VLOOKUP("Saldo desvíos",$A$45:$N$62,12,FALSE)+VLOOKUP("Incumplimiento energía balance",$A$45:$N$62,12,FALSE)</f>
        <v>-0.05</v>
      </c>
      <c r="M88" s="111">
        <f>VLOOKUP("Saldo desvíos",$A$45:$N$62,13,FALSE)+VLOOKUP("Incumplimiento energía balance",$A$45:$N$62,13,FALSE)</f>
        <v>-0.05</v>
      </c>
      <c r="N88" s="111">
        <f>VLOOKUP("Saldo desvíos",$A$45:$N$62,14,FALSE)+VLOOKUP("Incumplimiento energía balance",$A$45:$N$62,14,FALSE)</f>
        <v>-0.02</v>
      </c>
    </row>
    <row r="89" spans="1:15">
      <c r="A89" s="107" t="s">
        <v>24</v>
      </c>
      <c r="B89" s="112">
        <f>VLOOKUP("Control del factor de potencia",$A$45:$N$62,2,FALSE)</f>
        <v>-0.06</v>
      </c>
      <c r="C89" s="112">
        <f>VLOOKUP("Control del factor de potencia",$A$45:$N$62,3,FALSE)</f>
        <v>-0.05</v>
      </c>
      <c r="D89" s="112">
        <f>VLOOKUP("Control del factor de potencia",$A$45:$N$62,4,FALSE)</f>
        <v>-0.06</v>
      </c>
      <c r="E89" s="112">
        <f>VLOOKUP("Control del factor de potencia",$A$45:$N$62,5,FALSE)</f>
        <v>-0.04</v>
      </c>
      <c r="F89" s="112">
        <f>VLOOKUP("Control del factor de potencia",$A$45:$N$62,6,FALSE)</f>
        <v>-0.04</v>
      </c>
      <c r="G89" s="112">
        <f>VLOOKUP("Control del factor de potencia",$A$45:$N$62,7,FALSE)</f>
        <v>-0.06</v>
      </c>
      <c r="H89" s="112">
        <f>VLOOKUP("Control del factor de potencia",$A$45:$N$62,8,FALSE)</f>
        <v>-0.06</v>
      </c>
      <c r="I89" s="112">
        <f>VLOOKUP("Control del factor de potencia",$A$45:$N$62,9,FALSE)</f>
        <v>-0.06</v>
      </c>
      <c r="J89" s="112">
        <f>VLOOKUP("Control del factor de potencia",$A$45:$N$62,10,FALSE)</f>
        <v>-7.0000000000000007E-2</v>
      </c>
      <c r="K89" s="112">
        <f>VLOOKUP("Control del factor de potencia",$A$45:$N$62,11,FALSE)</f>
        <v>-0.06</v>
      </c>
      <c r="L89" s="112">
        <f>VLOOKUP("Control del factor de potencia",$A$45:$N$62,12,FALSE)</f>
        <v>-0.06</v>
      </c>
      <c r="M89" s="112">
        <f>VLOOKUP("Control del factor de potencia",$A$45:$N$62,13,FALSE)</f>
        <v>-0.06</v>
      </c>
      <c r="N89" s="112">
        <f>VLOOKUP("Control del factor de potencia",$A$45:$N$62,14,FALSE)</f>
        <v>-7.0000000000000007E-2</v>
      </c>
      <c r="O89" s="195">
        <f>(SUM(N83:N89)/SUM(B83:B89)-1)*100</f>
        <v>-37.282229965156787</v>
      </c>
    </row>
    <row r="91" spans="1:15">
      <c r="A91" s="130" t="s">
        <v>51</v>
      </c>
      <c r="B91" s="104"/>
      <c r="C91" s="104"/>
      <c r="D91" s="104"/>
      <c r="E91" s="104"/>
      <c r="F91" s="104"/>
      <c r="G91" s="104"/>
      <c r="H91" s="104"/>
      <c r="I91" s="104"/>
      <c r="J91" s="104"/>
      <c r="K91" s="104"/>
      <c r="L91" s="104"/>
    </row>
    <row r="92" spans="1:15" ht="22.5">
      <c r="A92" s="131"/>
      <c r="B92" s="131" t="s">
        <v>1</v>
      </c>
      <c r="C92" s="131" t="s">
        <v>2</v>
      </c>
      <c r="D92" s="131" t="s">
        <v>52</v>
      </c>
      <c r="E92" s="131" t="s">
        <v>38</v>
      </c>
      <c r="F92" s="131" t="s">
        <v>39</v>
      </c>
      <c r="G92" s="131" t="s">
        <v>18</v>
      </c>
      <c r="H92" s="131" t="s">
        <v>37</v>
      </c>
      <c r="I92" s="131" t="s">
        <v>23</v>
      </c>
      <c r="J92" s="131" t="s">
        <v>43</v>
      </c>
      <c r="K92" s="131" t="s">
        <v>0</v>
      </c>
      <c r="L92" s="131" t="s">
        <v>163</v>
      </c>
    </row>
    <row r="93" spans="1:15">
      <c r="A93" s="100" t="s">
        <v>40</v>
      </c>
      <c r="B93" s="128">
        <f>VLOOKUP("Mercado Diario",$A$45:$N$62,14,FALSE)</f>
        <v>48.93</v>
      </c>
      <c r="C93" s="128">
        <f>VLOOKUP("Mercado Intradiario",$A$45:$N$62,14,FALSE)</f>
        <v>-0.01</v>
      </c>
      <c r="D93" s="128">
        <f>SUM(B93:C93)</f>
        <v>48.92</v>
      </c>
      <c r="E93" s="128">
        <f>VLOOKUP("Pago capacidad",$A$45:$N$62,14,FALSE)</f>
        <v>2.35</v>
      </c>
      <c r="F93" s="128">
        <f>VLOOKUP("Servicio interrumpibilidad",$A$45:$N$62,14,FALSE)</f>
        <v>0.76</v>
      </c>
      <c r="G93" s="128">
        <f>E79</f>
        <v>1.7999999999999998</v>
      </c>
      <c r="H93" s="128">
        <f>VLOOKUP("Restricciones PBF",$A$45:$N$62,14,FALSE)</f>
        <v>1.21</v>
      </c>
      <c r="I93" s="128">
        <f>VLOOKUP("Banda secundaria",$A$45:$N$62,14,FALSE)</f>
        <v>0.39</v>
      </c>
      <c r="J93" s="128">
        <f>N84+N85+N87+N88+N89</f>
        <v>0.19999999999999996</v>
      </c>
      <c r="K93" s="128">
        <f>N62</f>
        <v>53.83</v>
      </c>
      <c r="L93" s="151">
        <f>K93-SUM(D93:G93)</f>
        <v>0</v>
      </c>
    </row>
    <row r="97" spans="1:3">
      <c r="A97" s="132" t="s">
        <v>31</v>
      </c>
      <c r="B97" s="273" t="s">
        <v>83</v>
      </c>
      <c r="C97" s="274"/>
    </row>
    <row r="98" spans="1:3">
      <c r="A98" s="133" t="s">
        <v>126</v>
      </c>
      <c r="B98" s="263" t="s">
        <v>228</v>
      </c>
      <c r="C98" s="263" t="s">
        <v>320</v>
      </c>
    </row>
    <row r="99" spans="1:3">
      <c r="A99" s="132" t="s">
        <v>164</v>
      </c>
      <c r="B99" s="264"/>
      <c r="C99" s="264"/>
    </row>
    <row r="100" spans="1:3">
      <c r="A100" s="136" t="s">
        <v>100</v>
      </c>
      <c r="B100" s="139">
        <v>-42335554.140000001</v>
      </c>
      <c r="C100" s="139">
        <v>-23998075.09</v>
      </c>
    </row>
    <row r="101" spans="1:3">
      <c r="A101" s="136" t="s">
        <v>101</v>
      </c>
      <c r="B101" s="139">
        <v>-2648004.77</v>
      </c>
      <c r="C101" s="139">
        <v>-1160189.79</v>
      </c>
    </row>
    <row r="102" spans="1:3">
      <c r="A102" s="136" t="s">
        <v>102</v>
      </c>
      <c r="B102" s="139">
        <v>-10484311.050000001</v>
      </c>
      <c r="C102" s="139">
        <v>-7691107.6399999997</v>
      </c>
    </row>
    <row r="103" spans="1:3">
      <c r="A103" s="136" t="s">
        <v>103</v>
      </c>
      <c r="B103" s="139">
        <v>-2261420.3199999998</v>
      </c>
      <c r="C103" s="139">
        <v>-655383.68999999994</v>
      </c>
    </row>
    <row r="104" spans="1:3">
      <c r="A104" s="136" t="s">
        <v>64</v>
      </c>
      <c r="B104" s="139">
        <v>3143941.32</v>
      </c>
      <c r="C104" s="139">
        <v>7467901.5099999998</v>
      </c>
    </row>
    <row r="105" spans="1:3">
      <c r="A105" s="136" t="s">
        <v>3</v>
      </c>
      <c r="B105" s="139">
        <v>11986258.34</v>
      </c>
      <c r="C105" s="139">
        <v>7192749.2400000002</v>
      </c>
    </row>
    <row r="106" spans="1:3">
      <c r="A106" s="136" t="s">
        <v>104</v>
      </c>
      <c r="B106" s="152" t="s">
        <v>99</v>
      </c>
      <c r="C106" s="152" t="s">
        <v>99</v>
      </c>
    </row>
    <row r="107" spans="1:3">
      <c r="A107" s="136" t="s">
        <v>90</v>
      </c>
      <c r="B107" s="139">
        <v>3008407.37</v>
      </c>
      <c r="C107" s="139">
        <v>5132661.96</v>
      </c>
    </row>
    <row r="108" spans="1:3">
      <c r="A108" s="136" t="s">
        <v>105</v>
      </c>
      <c r="B108" s="139">
        <v>-2441772.5</v>
      </c>
      <c r="C108" s="139">
        <v>-348506</v>
      </c>
    </row>
    <row r="109" spans="1:3">
      <c r="A109" s="136" t="s">
        <v>16</v>
      </c>
      <c r="B109" s="139">
        <v>-12834712.460000001</v>
      </c>
      <c r="C109" s="139">
        <v>-14058203.85</v>
      </c>
    </row>
    <row r="110" spans="1:3">
      <c r="A110" s="136" t="s">
        <v>106</v>
      </c>
      <c r="B110" s="139">
        <v>-1502752.28</v>
      </c>
      <c r="C110" s="139">
        <v>-4844569.68</v>
      </c>
    </row>
    <row r="111" spans="1:3">
      <c r="A111" s="136" t="s">
        <v>107</v>
      </c>
      <c r="B111" s="139">
        <v>-919016.43</v>
      </c>
      <c r="C111" s="139">
        <v>-387722.65</v>
      </c>
    </row>
    <row r="112" spans="1:3">
      <c r="A112" s="136" t="s">
        <v>78</v>
      </c>
      <c r="B112" s="139">
        <v>1260518.73</v>
      </c>
      <c r="C112" s="139">
        <v>82654.8</v>
      </c>
    </row>
    <row r="113" spans="1:3">
      <c r="A113" s="136" t="s">
        <v>24</v>
      </c>
      <c r="B113" s="152" t="s">
        <v>99</v>
      </c>
      <c r="C113" s="152" t="s">
        <v>99</v>
      </c>
    </row>
    <row r="118" spans="1:3">
      <c r="A118" s="132" t="s">
        <v>31</v>
      </c>
      <c r="B118" s="287"/>
      <c r="C118" s="274"/>
    </row>
    <row r="119" spans="1:3">
      <c r="A119" s="133" t="s">
        <v>126</v>
      </c>
      <c r="B119" s="263" t="s">
        <v>228</v>
      </c>
      <c r="C119" s="263" t="s">
        <v>320</v>
      </c>
    </row>
    <row r="120" spans="1:3">
      <c r="A120" s="132" t="s">
        <v>165</v>
      </c>
      <c r="B120" s="264"/>
      <c r="C120" s="264"/>
    </row>
    <row r="121" spans="1:3">
      <c r="A121" s="136" t="s">
        <v>108</v>
      </c>
      <c r="B121" s="153">
        <v>1097.7547</v>
      </c>
      <c r="C121" s="153">
        <v>697.01369999999997</v>
      </c>
    </row>
    <row r="122" spans="1:3">
      <c r="A122" s="136" t="s">
        <v>90</v>
      </c>
      <c r="B122" s="153">
        <v>196.769023</v>
      </c>
      <c r="C122" s="153">
        <v>202.65004099999999</v>
      </c>
    </row>
    <row r="123" spans="1:3">
      <c r="A123" s="136" t="s">
        <v>3</v>
      </c>
      <c r="B123" s="153">
        <v>310.27690000000001</v>
      </c>
      <c r="C123" s="153">
        <v>187.52070000000001</v>
      </c>
    </row>
    <row r="124" spans="1:3">
      <c r="A124" s="136" t="s">
        <v>91</v>
      </c>
      <c r="B124" s="153">
        <v>71.840599999999995</v>
      </c>
      <c r="C124" s="153">
        <v>191.51070000000001</v>
      </c>
    </row>
    <row r="125" spans="1:3">
      <c r="A125" s="136" t="s">
        <v>109</v>
      </c>
      <c r="B125" s="153">
        <v>59.979900000000001</v>
      </c>
      <c r="C125" s="153">
        <v>12.3428</v>
      </c>
    </row>
    <row r="129" spans="1:15">
      <c r="C129" s="157" t="str">
        <f>MID(C131,6,1)</f>
        <v>M</v>
      </c>
      <c r="D129" s="157" t="str">
        <f t="shared" ref="D129:O129" si="4">MID(D131,6,1)</f>
        <v>J</v>
      </c>
      <c r="E129" s="157" t="str">
        <f t="shared" si="4"/>
        <v>J</v>
      </c>
      <c r="F129" s="157" t="str">
        <f t="shared" si="4"/>
        <v>A</v>
      </c>
      <c r="G129" s="157" t="str">
        <f t="shared" si="4"/>
        <v>S</v>
      </c>
      <c r="H129" s="157" t="str">
        <f t="shared" si="4"/>
        <v>O</v>
      </c>
      <c r="I129" s="157" t="str">
        <f t="shared" si="4"/>
        <v>N</v>
      </c>
      <c r="J129" s="157" t="str">
        <f t="shared" si="4"/>
        <v>D</v>
      </c>
      <c r="K129" s="157" t="str">
        <f t="shared" si="4"/>
        <v>E</v>
      </c>
      <c r="L129" s="157" t="str">
        <f t="shared" si="4"/>
        <v>F</v>
      </c>
      <c r="M129" s="157" t="str">
        <f t="shared" si="4"/>
        <v>M</v>
      </c>
      <c r="N129" s="157" t="str">
        <f t="shared" si="4"/>
        <v>A</v>
      </c>
      <c r="O129" s="157" t="str">
        <f t="shared" si="4"/>
        <v>M</v>
      </c>
    </row>
    <row r="130" spans="1:15">
      <c r="A130" s="132"/>
      <c r="B130" s="132" t="s">
        <v>31</v>
      </c>
      <c r="C130" s="277" t="s">
        <v>168</v>
      </c>
      <c r="D130" s="278"/>
      <c r="E130" s="278"/>
      <c r="F130" s="278"/>
      <c r="G130" s="278"/>
      <c r="H130" s="278"/>
      <c r="I130" s="278"/>
      <c r="J130" s="278"/>
      <c r="K130" s="278"/>
      <c r="L130" s="278"/>
      <c r="M130" s="278"/>
      <c r="N130" s="278"/>
      <c r="O130" s="278"/>
    </row>
    <row r="131" spans="1:15">
      <c r="A131" s="132"/>
      <c r="B131" s="133" t="s">
        <v>126</v>
      </c>
      <c r="C131" s="263" t="s">
        <v>228</v>
      </c>
      <c r="D131" s="263" t="s">
        <v>229</v>
      </c>
      <c r="E131" s="263" t="s">
        <v>230</v>
      </c>
      <c r="F131" s="263" t="s">
        <v>227</v>
      </c>
      <c r="G131" s="263" t="s">
        <v>283</v>
      </c>
      <c r="H131" s="263" t="s">
        <v>284</v>
      </c>
      <c r="I131" s="263" t="s">
        <v>286</v>
      </c>
      <c r="J131" s="263" t="s">
        <v>288</v>
      </c>
      <c r="K131" s="263" t="s">
        <v>290</v>
      </c>
      <c r="L131" s="263" t="s">
        <v>291</v>
      </c>
      <c r="M131" s="263" t="s">
        <v>316</v>
      </c>
      <c r="N131" s="263" t="s">
        <v>319</v>
      </c>
      <c r="O131" s="263" t="s">
        <v>320</v>
      </c>
    </row>
    <row r="132" spans="1:15">
      <c r="A132" s="132" t="s">
        <v>166</v>
      </c>
      <c r="B132" s="132" t="s">
        <v>167</v>
      </c>
      <c r="C132" s="264"/>
      <c r="D132" s="264"/>
      <c r="E132" s="264"/>
      <c r="F132" s="264"/>
      <c r="G132" s="264"/>
      <c r="H132" s="264"/>
      <c r="I132" s="264"/>
      <c r="J132" s="264"/>
      <c r="K132" s="264"/>
      <c r="L132" s="264"/>
      <c r="M132" s="264"/>
      <c r="N132" s="264"/>
      <c r="O132" s="264"/>
    </row>
    <row r="133" spans="1:15">
      <c r="A133" s="272" t="s">
        <v>110</v>
      </c>
      <c r="B133" s="136" t="s">
        <v>21</v>
      </c>
      <c r="C133" s="158">
        <v>6699</v>
      </c>
      <c r="D133" s="158">
        <v>0</v>
      </c>
      <c r="E133" s="158">
        <v>0</v>
      </c>
      <c r="F133" s="158">
        <v>758.5</v>
      </c>
      <c r="G133" s="158">
        <v>711.8</v>
      </c>
      <c r="H133" s="158">
        <v>441.9</v>
      </c>
      <c r="I133" s="158">
        <v>152</v>
      </c>
      <c r="J133" s="158">
        <v>0</v>
      </c>
      <c r="K133" s="158">
        <v>0</v>
      </c>
      <c r="L133" s="158">
        <v>360</v>
      </c>
      <c r="M133" s="158">
        <v>709.4</v>
      </c>
      <c r="N133" s="158">
        <v>4315.3999999999996</v>
      </c>
      <c r="O133" s="158">
        <v>880</v>
      </c>
    </row>
    <row r="134" spans="1:15">
      <c r="A134" s="270"/>
      <c r="B134" s="136" t="s">
        <v>112</v>
      </c>
      <c r="C134" s="158">
        <v>356322</v>
      </c>
      <c r="D134" s="158">
        <v>368722</v>
      </c>
      <c r="E134" s="158">
        <v>340015</v>
      </c>
      <c r="F134" s="158">
        <v>283796.90000000002</v>
      </c>
      <c r="G134" s="158">
        <v>151862.79999999999</v>
      </c>
      <c r="H134" s="158">
        <v>233100.2</v>
      </c>
      <c r="I134" s="158">
        <v>110342</v>
      </c>
      <c r="J134" s="158">
        <v>149326</v>
      </c>
      <c r="K134" s="158">
        <v>190959</v>
      </c>
      <c r="L134" s="158">
        <v>219079.1</v>
      </c>
      <c r="M134" s="158">
        <v>380779.9</v>
      </c>
      <c r="N134" s="158">
        <v>299645.90000000002</v>
      </c>
      <c r="O134" s="158">
        <v>250250</v>
      </c>
    </row>
    <row r="135" spans="1:15">
      <c r="A135" s="270"/>
      <c r="B135" s="136" t="s">
        <v>25</v>
      </c>
      <c r="C135" s="158">
        <v>688216.9</v>
      </c>
      <c r="D135" s="158">
        <v>680942.3</v>
      </c>
      <c r="E135" s="158">
        <v>740572.3</v>
      </c>
      <c r="F135" s="158">
        <v>758484.6</v>
      </c>
      <c r="G135" s="158">
        <v>503288.5</v>
      </c>
      <c r="H135" s="158">
        <v>436412.2</v>
      </c>
      <c r="I135" s="158">
        <v>436088.1</v>
      </c>
      <c r="J135" s="158">
        <v>561113.30000000005</v>
      </c>
      <c r="K135" s="158">
        <v>413339.8</v>
      </c>
      <c r="L135" s="158">
        <v>354875.6</v>
      </c>
      <c r="M135" s="158">
        <v>439376.7</v>
      </c>
      <c r="N135" s="158">
        <v>482984.6</v>
      </c>
      <c r="O135" s="158">
        <v>425915</v>
      </c>
    </row>
    <row r="136" spans="1:15">
      <c r="A136" s="270"/>
      <c r="B136" s="136" t="s">
        <v>120</v>
      </c>
      <c r="C136" s="158">
        <v>0</v>
      </c>
      <c r="D136" s="158">
        <v>0</v>
      </c>
      <c r="E136" s="158">
        <v>0</v>
      </c>
      <c r="F136" s="158">
        <v>0</v>
      </c>
      <c r="G136" s="158">
        <v>0</v>
      </c>
      <c r="H136" s="158">
        <v>60.2</v>
      </c>
      <c r="I136" s="158">
        <v>0</v>
      </c>
      <c r="J136" s="158">
        <v>0</v>
      </c>
      <c r="K136" s="158">
        <v>0</v>
      </c>
      <c r="L136" s="158">
        <v>0</v>
      </c>
      <c r="M136" s="158">
        <v>0</v>
      </c>
      <c r="N136" s="158">
        <v>0</v>
      </c>
      <c r="O136" s="158">
        <v>0</v>
      </c>
    </row>
    <row r="137" spans="1:15">
      <c r="A137" s="270"/>
      <c r="B137" s="136" t="s">
        <v>113</v>
      </c>
      <c r="C137" s="158">
        <v>5321</v>
      </c>
      <c r="D137" s="158">
        <v>583.4</v>
      </c>
      <c r="E137" s="158">
        <v>0</v>
      </c>
      <c r="F137" s="158">
        <v>0</v>
      </c>
      <c r="G137" s="158">
        <v>0</v>
      </c>
      <c r="H137" s="158">
        <v>1448.2</v>
      </c>
      <c r="I137" s="158">
        <v>0</v>
      </c>
      <c r="J137" s="158">
        <v>0</v>
      </c>
      <c r="K137" s="158">
        <v>0</v>
      </c>
      <c r="L137" s="158">
        <v>0</v>
      </c>
      <c r="M137" s="158">
        <v>792</v>
      </c>
      <c r="N137" s="158">
        <v>52</v>
      </c>
      <c r="O137" s="158">
        <v>190</v>
      </c>
    </row>
    <row r="138" spans="1:15">
      <c r="A138" s="271"/>
      <c r="B138" s="155" t="s">
        <v>0</v>
      </c>
      <c r="C138" s="159">
        <v>1056558.8999999999</v>
      </c>
      <c r="D138" s="159">
        <v>1050247.7</v>
      </c>
      <c r="E138" s="159">
        <v>1080587.3</v>
      </c>
      <c r="F138" s="159">
        <v>1043040</v>
      </c>
      <c r="G138" s="159">
        <v>655863.1</v>
      </c>
      <c r="H138" s="159">
        <v>671462.7</v>
      </c>
      <c r="I138" s="159">
        <v>546582.1</v>
      </c>
      <c r="J138" s="159">
        <v>710439.3</v>
      </c>
      <c r="K138" s="159">
        <v>604298.80000000005</v>
      </c>
      <c r="L138" s="159">
        <v>574314.69999999995</v>
      </c>
      <c r="M138" s="159">
        <v>821658</v>
      </c>
      <c r="N138" s="159">
        <v>786997.9</v>
      </c>
      <c r="O138" s="159">
        <v>677235</v>
      </c>
    </row>
    <row r="139" spans="1:15">
      <c r="A139" s="269" t="s">
        <v>114</v>
      </c>
      <c r="B139" s="136" t="s">
        <v>21</v>
      </c>
      <c r="C139" s="158">
        <v>1645.3</v>
      </c>
      <c r="D139" s="158">
        <v>764.8</v>
      </c>
      <c r="E139" s="158">
        <v>2424.3000000000002</v>
      </c>
      <c r="F139" s="158">
        <v>4431</v>
      </c>
      <c r="G139" s="158">
        <v>542.5</v>
      </c>
      <c r="H139" s="158">
        <v>6802.6</v>
      </c>
      <c r="I139" s="158">
        <v>598.20000000000005</v>
      </c>
      <c r="J139" s="158">
        <v>2473.1999999999998</v>
      </c>
      <c r="K139" s="158">
        <v>0</v>
      </c>
      <c r="L139" s="158">
        <v>0</v>
      </c>
      <c r="M139" s="158">
        <v>0</v>
      </c>
      <c r="N139" s="158">
        <v>70.2</v>
      </c>
      <c r="O139" s="158">
        <v>555</v>
      </c>
    </row>
    <row r="140" spans="1:15">
      <c r="A140" s="270"/>
      <c r="B140" s="136" t="s">
        <v>115</v>
      </c>
      <c r="C140" s="158">
        <v>11565.1</v>
      </c>
      <c r="D140" s="158">
        <v>27154.6</v>
      </c>
      <c r="E140" s="158">
        <v>14379.6</v>
      </c>
      <c r="F140" s="158">
        <v>2491.6</v>
      </c>
      <c r="G140" s="158">
        <v>0</v>
      </c>
      <c r="H140" s="158">
        <v>2517.5</v>
      </c>
      <c r="I140" s="158">
        <v>0</v>
      </c>
      <c r="J140" s="158">
        <v>0</v>
      </c>
      <c r="K140" s="158">
        <v>0</v>
      </c>
      <c r="L140" s="158">
        <v>0</v>
      </c>
      <c r="M140" s="158">
        <v>0</v>
      </c>
      <c r="N140" s="158">
        <v>0</v>
      </c>
      <c r="O140" s="158">
        <v>0</v>
      </c>
    </row>
    <row r="141" spans="1:15">
      <c r="A141" s="270"/>
      <c r="B141" s="136" t="s">
        <v>112</v>
      </c>
      <c r="C141" s="158">
        <v>0</v>
      </c>
      <c r="D141" s="158">
        <v>4460</v>
      </c>
      <c r="E141" s="158">
        <v>0</v>
      </c>
      <c r="F141" s="158">
        <v>74968</v>
      </c>
      <c r="G141" s="158">
        <v>7230</v>
      </c>
      <c r="H141" s="158">
        <v>225</v>
      </c>
      <c r="I141" s="158">
        <v>872</v>
      </c>
      <c r="J141" s="158">
        <v>0</v>
      </c>
      <c r="K141" s="158">
        <v>0</v>
      </c>
      <c r="L141" s="158">
        <v>0</v>
      </c>
      <c r="M141" s="158">
        <v>0</v>
      </c>
      <c r="N141" s="158">
        <v>0</v>
      </c>
      <c r="O141" s="158">
        <v>0</v>
      </c>
    </row>
    <row r="142" spans="1:15">
      <c r="A142" s="270"/>
      <c r="B142" s="136" t="s">
        <v>25</v>
      </c>
      <c r="C142" s="158">
        <v>27663.3</v>
      </c>
      <c r="D142" s="158">
        <v>52106</v>
      </c>
      <c r="E142" s="158">
        <v>39236</v>
      </c>
      <c r="F142" s="158">
        <v>0</v>
      </c>
      <c r="G142" s="158">
        <v>11115</v>
      </c>
      <c r="H142" s="158">
        <v>11910</v>
      </c>
      <c r="I142" s="158">
        <v>9746.7999999999993</v>
      </c>
      <c r="J142" s="158">
        <v>0</v>
      </c>
      <c r="K142" s="158">
        <v>0</v>
      </c>
      <c r="L142" s="158">
        <v>0</v>
      </c>
      <c r="M142" s="158">
        <v>2002</v>
      </c>
      <c r="N142" s="158">
        <v>28154.5</v>
      </c>
      <c r="O142" s="158">
        <v>15599.6</v>
      </c>
    </row>
    <row r="143" spans="1:15">
      <c r="A143" s="270"/>
      <c r="B143" s="136" t="s">
        <v>116</v>
      </c>
      <c r="C143" s="158">
        <v>18.7</v>
      </c>
      <c r="D143" s="158">
        <v>368.1</v>
      </c>
      <c r="E143" s="158">
        <v>1278</v>
      </c>
      <c r="F143" s="158">
        <v>12523.3</v>
      </c>
      <c r="G143" s="158">
        <v>6943.7</v>
      </c>
      <c r="H143" s="158">
        <v>141.30000000000001</v>
      </c>
      <c r="I143" s="158">
        <v>3997.8</v>
      </c>
      <c r="J143" s="158">
        <v>0</v>
      </c>
      <c r="K143" s="158">
        <v>757.3</v>
      </c>
      <c r="L143" s="158">
        <v>0</v>
      </c>
      <c r="M143" s="158">
        <v>0</v>
      </c>
      <c r="N143" s="158">
        <v>2598.1</v>
      </c>
      <c r="O143" s="158">
        <v>3217.5</v>
      </c>
    </row>
    <row r="144" spans="1:15">
      <c r="A144" s="270"/>
      <c r="B144" s="136" t="s">
        <v>117</v>
      </c>
      <c r="C144" s="158">
        <v>8</v>
      </c>
      <c r="D144" s="158">
        <v>0</v>
      </c>
      <c r="E144" s="158">
        <v>0</v>
      </c>
      <c r="F144" s="158">
        <v>0</v>
      </c>
      <c r="G144" s="158">
        <v>0</v>
      </c>
      <c r="H144" s="158">
        <v>0</v>
      </c>
      <c r="I144" s="158">
        <v>46.7</v>
      </c>
      <c r="J144" s="158">
        <v>0</v>
      </c>
      <c r="K144" s="158">
        <v>12.2</v>
      </c>
      <c r="L144" s="158">
        <v>0</v>
      </c>
      <c r="M144" s="158">
        <v>0</v>
      </c>
      <c r="N144" s="158">
        <v>87.1</v>
      </c>
      <c r="O144" s="158">
        <v>406.6</v>
      </c>
    </row>
    <row r="145" spans="1:15">
      <c r="A145" s="270"/>
      <c r="B145" s="136" t="s">
        <v>118</v>
      </c>
      <c r="C145" s="158">
        <v>221.4</v>
      </c>
      <c r="D145" s="158">
        <v>0</v>
      </c>
      <c r="E145" s="158">
        <v>0</v>
      </c>
      <c r="F145" s="158">
        <v>0</v>
      </c>
      <c r="G145" s="158">
        <v>0</v>
      </c>
      <c r="H145" s="158">
        <v>0</v>
      </c>
      <c r="I145" s="158">
        <v>458.7</v>
      </c>
      <c r="J145" s="158">
        <v>0</v>
      </c>
      <c r="K145" s="158">
        <v>0</v>
      </c>
      <c r="L145" s="158">
        <v>0</v>
      </c>
      <c r="M145" s="158">
        <v>0</v>
      </c>
      <c r="N145" s="158">
        <v>0</v>
      </c>
      <c r="O145" s="158">
        <v>0</v>
      </c>
    </row>
    <row r="146" spans="1:15">
      <c r="A146" s="270"/>
      <c r="B146" s="136" t="s">
        <v>119</v>
      </c>
      <c r="C146" s="158">
        <v>74</v>
      </c>
      <c r="D146" s="158">
        <v>0</v>
      </c>
      <c r="E146" s="158">
        <v>0</v>
      </c>
      <c r="F146" s="158">
        <v>0</v>
      </c>
      <c r="G146" s="158">
        <v>0</v>
      </c>
      <c r="H146" s="158">
        <v>0</v>
      </c>
      <c r="I146" s="158">
        <v>968.1</v>
      </c>
      <c r="J146" s="158">
        <v>524.1</v>
      </c>
      <c r="K146" s="158">
        <v>0</v>
      </c>
      <c r="L146" s="158">
        <v>0</v>
      </c>
      <c r="M146" s="158">
        <v>0</v>
      </c>
      <c r="N146" s="158">
        <v>304</v>
      </c>
      <c r="O146" s="158">
        <v>0</v>
      </c>
    </row>
    <row r="147" spans="1:15">
      <c r="A147" s="270"/>
      <c r="B147" s="136" t="s">
        <v>120</v>
      </c>
      <c r="C147" s="158">
        <v>0</v>
      </c>
      <c r="D147" s="158">
        <v>0</v>
      </c>
      <c r="E147" s="158">
        <v>0</v>
      </c>
      <c r="F147" s="158">
        <v>0</v>
      </c>
      <c r="G147" s="158">
        <v>0</v>
      </c>
      <c r="H147" s="158">
        <v>0</v>
      </c>
      <c r="I147" s="158">
        <v>0</v>
      </c>
      <c r="J147" s="158">
        <v>672</v>
      </c>
      <c r="K147" s="158">
        <v>0</v>
      </c>
      <c r="L147" s="158">
        <v>0</v>
      </c>
      <c r="M147" s="158">
        <v>0</v>
      </c>
      <c r="N147" s="158">
        <v>0</v>
      </c>
      <c r="O147" s="158">
        <v>0</v>
      </c>
    </row>
    <row r="148" spans="1:15">
      <c r="A148" s="271"/>
      <c r="B148" s="155" t="s">
        <v>0</v>
      </c>
      <c r="C148" s="159">
        <v>41195.800000000003</v>
      </c>
      <c r="D148" s="159">
        <v>84853.5</v>
      </c>
      <c r="E148" s="159">
        <v>57317.9</v>
      </c>
      <c r="F148" s="159">
        <v>94413.9</v>
      </c>
      <c r="G148" s="159">
        <v>25831.200000000001</v>
      </c>
      <c r="H148" s="159">
        <v>21596.400000000001</v>
      </c>
      <c r="I148" s="159">
        <v>16688.3</v>
      </c>
      <c r="J148" s="159">
        <v>3669.3</v>
      </c>
      <c r="K148" s="159">
        <v>769.5</v>
      </c>
      <c r="L148" s="159">
        <v>0</v>
      </c>
      <c r="M148" s="159">
        <v>2002</v>
      </c>
      <c r="N148" s="159">
        <v>31213.9</v>
      </c>
      <c r="O148" s="159">
        <v>19778.7</v>
      </c>
    </row>
    <row r="165" spans="1:14">
      <c r="A165" s="163" t="s">
        <v>174</v>
      </c>
      <c r="B165" s="157" t="str">
        <f>MID(B166,6,1)</f>
        <v>M</v>
      </c>
      <c r="C165" s="157" t="str">
        <f t="shared" ref="C165:N165" si="5">MID(C166,6,1)</f>
        <v>J</v>
      </c>
      <c r="D165" s="157" t="str">
        <f t="shared" si="5"/>
        <v>J</v>
      </c>
      <c r="E165" s="157" t="str">
        <f t="shared" si="5"/>
        <v>A</v>
      </c>
      <c r="F165" s="157" t="str">
        <f t="shared" si="5"/>
        <v>S</v>
      </c>
      <c r="G165" s="157" t="str">
        <f t="shared" si="5"/>
        <v>O</v>
      </c>
      <c r="H165" s="157" t="str">
        <f t="shared" si="5"/>
        <v>N</v>
      </c>
      <c r="I165" s="157" t="str">
        <f t="shared" si="5"/>
        <v>D</v>
      </c>
      <c r="J165" s="157" t="str">
        <f t="shared" si="5"/>
        <v>E</v>
      </c>
      <c r="K165" s="157" t="str">
        <f t="shared" si="5"/>
        <v>F</v>
      </c>
      <c r="L165" s="157" t="str">
        <f t="shared" si="5"/>
        <v>M</v>
      </c>
      <c r="M165" s="157" t="str">
        <f t="shared" si="5"/>
        <v>A</v>
      </c>
      <c r="N165" s="157" t="str">
        <f t="shared" si="5"/>
        <v>M</v>
      </c>
    </row>
    <row r="166" spans="1:14">
      <c r="A166" s="132" t="s">
        <v>126</v>
      </c>
      <c r="B166" s="263" t="s">
        <v>228</v>
      </c>
      <c r="C166" s="263" t="s">
        <v>229</v>
      </c>
      <c r="D166" s="263" t="s">
        <v>230</v>
      </c>
      <c r="E166" s="263" t="s">
        <v>227</v>
      </c>
      <c r="F166" s="263" t="s">
        <v>283</v>
      </c>
      <c r="G166" s="263" t="s">
        <v>284</v>
      </c>
      <c r="H166" s="263" t="s">
        <v>286</v>
      </c>
      <c r="I166" s="263" t="s">
        <v>288</v>
      </c>
      <c r="J166" s="263" t="s">
        <v>290</v>
      </c>
      <c r="K166" s="263" t="s">
        <v>291</v>
      </c>
      <c r="L166" s="263" t="s">
        <v>316</v>
      </c>
      <c r="M166" s="263" t="s">
        <v>319</v>
      </c>
      <c r="N166" s="263" t="s">
        <v>320</v>
      </c>
    </row>
    <row r="167" spans="1:14">
      <c r="A167" s="132" t="s">
        <v>31</v>
      </c>
      <c r="B167" s="264"/>
      <c r="C167" s="264"/>
      <c r="D167" s="264"/>
      <c r="E167" s="264"/>
      <c r="F167" s="264"/>
      <c r="G167" s="264"/>
      <c r="H167" s="264"/>
      <c r="I167" s="264"/>
      <c r="J167" s="264"/>
      <c r="K167" s="264"/>
      <c r="L167" s="264"/>
      <c r="M167" s="264"/>
      <c r="N167" s="264"/>
    </row>
    <row r="168" spans="1:14">
      <c r="A168" s="136" t="s">
        <v>84</v>
      </c>
      <c r="B168" s="153">
        <v>591.48118279569997</v>
      </c>
      <c r="C168" s="153">
        <v>578.10694444440003</v>
      </c>
      <c r="D168" s="153">
        <v>596.7661290323</v>
      </c>
      <c r="E168" s="153">
        <v>612.08736559140004</v>
      </c>
      <c r="F168" s="153">
        <v>599.2152777778</v>
      </c>
      <c r="G168" s="153">
        <v>591.96778523490002</v>
      </c>
      <c r="H168" s="153">
        <v>597.8472222222</v>
      </c>
      <c r="I168" s="153">
        <v>602.25268817200003</v>
      </c>
      <c r="J168" s="153">
        <v>600.23521505379995</v>
      </c>
      <c r="K168" s="153">
        <v>612.12053571429999</v>
      </c>
      <c r="L168" s="153">
        <v>605.97846567969998</v>
      </c>
      <c r="M168" s="153">
        <v>604.29027777780004</v>
      </c>
      <c r="N168" s="153">
        <v>583.37903225809998</v>
      </c>
    </row>
    <row r="169" spans="1:14">
      <c r="A169" s="136" t="s">
        <v>85</v>
      </c>
      <c r="B169" s="153">
        <v>513.52016129030005</v>
      </c>
      <c r="C169" s="153">
        <v>497.17222222219999</v>
      </c>
      <c r="D169" s="153">
        <v>507.8696236559</v>
      </c>
      <c r="E169" s="153">
        <v>514.17069892469999</v>
      </c>
      <c r="F169" s="153">
        <v>501.30972222219998</v>
      </c>
      <c r="G169" s="153">
        <v>501.71275167789997</v>
      </c>
      <c r="H169" s="153">
        <v>510.77638888889999</v>
      </c>
      <c r="I169" s="153">
        <v>505.54032258059999</v>
      </c>
      <c r="J169" s="153">
        <v>508.14919354839998</v>
      </c>
      <c r="K169" s="153">
        <v>509.30654761900001</v>
      </c>
      <c r="L169" s="153">
        <v>507.62180349929997</v>
      </c>
      <c r="M169" s="153">
        <v>491.08749999999998</v>
      </c>
      <c r="N169" s="153">
        <v>488.92338709680001</v>
      </c>
    </row>
    <row r="170" spans="1:14">
      <c r="A170" s="136" t="s">
        <v>86</v>
      </c>
      <c r="B170" s="154">
        <v>11.7691759607</v>
      </c>
      <c r="C170" s="154">
        <v>12.0123058224</v>
      </c>
      <c r="D170" s="154">
        <v>11.128836891000001</v>
      </c>
      <c r="E170" s="154">
        <v>11.2260172973</v>
      </c>
      <c r="F170" s="154">
        <v>11.6197262544</v>
      </c>
      <c r="G170" s="154">
        <v>13.9470013819</v>
      </c>
      <c r="H170" s="154">
        <v>9.8033290780000009</v>
      </c>
      <c r="I170" s="154">
        <v>7.7425235076999996</v>
      </c>
      <c r="J170" s="154">
        <v>8.7176785086000006</v>
      </c>
      <c r="K170" s="154">
        <v>8.6924712611999997</v>
      </c>
      <c r="L170" s="154">
        <v>9.4378833099000001</v>
      </c>
      <c r="M170" s="154">
        <v>11.2817192699</v>
      </c>
      <c r="N170" s="154">
        <v>8.9235636688</v>
      </c>
    </row>
    <row r="172" spans="1:14">
      <c r="A172" s="132" t="s">
        <v>126</v>
      </c>
      <c r="B172" s="263" t="s">
        <v>228</v>
      </c>
      <c r="C172" s="263" t="s">
        <v>229</v>
      </c>
      <c r="D172" s="263" t="s">
        <v>230</v>
      </c>
      <c r="E172" s="263" t="s">
        <v>227</v>
      </c>
      <c r="F172" s="263" t="s">
        <v>283</v>
      </c>
      <c r="G172" s="263" t="s">
        <v>284</v>
      </c>
      <c r="H172" s="263" t="s">
        <v>286</v>
      </c>
      <c r="I172" s="263" t="s">
        <v>288</v>
      </c>
      <c r="J172" s="263" t="s">
        <v>290</v>
      </c>
      <c r="K172" s="263" t="s">
        <v>291</v>
      </c>
      <c r="L172" s="263" t="s">
        <v>316</v>
      </c>
      <c r="M172" s="263" t="s">
        <v>319</v>
      </c>
      <c r="N172" s="263" t="s">
        <v>320</v>
      </c>
    </row>
    <row r="173" spans="1:14">
      <c r="A173" s="132" t="s">
        <v>31</v>
      </c>
      <c r="B173" s="264"/>
      <c r="C173" s="264"/>
      <c r="D173" s="264"/>
      <c r="E173" s="264"/>
      <c r="F173" s="264"/>
      <c r="G173" s="264"/>
      <c r="H173" s="264"/>
      <c r="I173" s="264"/>
      <c r="J173" s="264"/>
      <c r="K173" s="264"/>
      <c r="L173" s="264"/>
      <c r="M173" s="264"/>
      <c r="N173" s="264"/>
    </row>
    <row r="174" spans="1:14">
      <c r="A174" s="136" t="s">
        <v>172</v>
      </c>
      <c r="B174" s="153">
        <v>77.249593000000004</v>
      </c>
      <c r="C174" s="153">
        <v>85.138424999999998</v>
      </c>
      <c r="D174" s="153">
        <v>143.51406499999999</v>
      </c>
      <c r="E174" s="153">
        <v>139.28339700000001</v>
      </c>
      <c r="F174" s="153">
        <v>144.89869999999999</v>
      </c>
      <c r="G174" s="153">
        <v>181.380279</v>
      </c>
      <c r="H174" s="153">
        <v>144.352552</v>
      </c>
      <c r="I174" s="153">
        <v>141.375452</v>
      </c>
      <c r="J174" s="153">
        <v>136.518923</v>
      </c>
      <c r="K174" s="153">
        <v>117.135254</v>
      </c>
      <c r="L174" s="153">
        <v>116.821488</v>
      </c>
      <c r="M174" s="153">
        <v>136.934166</v>
      </c>
      <c r="N174" s="153">
        <v>106.844356</v>
      </c>
    </row>
    <row r="175" spans="1:14">
      <c r="A175" s="136" t="s">
        <v>173</v>
      </c>
      <c r="B175" s="153">
        <v>119.51943</v>
      </c>
      <c r="C175" s="153">
        <v>103.59930900000001</v>
      </c>
      <c r="D175" s="153">
        <v>63.222043999999997</v>
      </c>
      <c r="E175" s="153">
        <v>73.629925</v>
      </c>
      <c r="F175" s="153">
        <v>52.192385999999999</v>
      </c>
      <c r="G175" s="153">
        <v>57.766188999999997</v>
      </c>
      <c r="H175" s="153">
        <v>74.611992999999998</v>
      </c>
      <c r="I175" s="153">
        <v>78.583842000000004</v>
      </c>
      <c r="J175" s="153">
        <v>83.556370999999999</v>
      </c>
      <c r="K175" s="153">
        <v>86.304804000000004</v>
      </c>
      <c r="L175" s="153">
        <v>96.138620000000003</v>
      </c>
      <c r="M175" s="153">
        <v>81.386757000000003</v>
      </c>
      <c r="N175" s="153">
        <v>95.805684999999997</v>
      </c>
    </row>
    <row r="177" spans="1:15">
      <c r="A177" s="133" t="s">
        <v>164</v>
      </c>
      <c r="B177" s="273" t="s">
        <v>90</v>
      </c>
      <c r="C177" s="274"/>
      <c r="D177" s="274"/>
      <c r="E177" s="274"/>
      <c r="F177" s="274"/>
      <c r="G177" s="274"/>
      <c r="H177" s="274"/>
      <c r="I177" s="274"/>
      <c r="J177" s="274"/>
      <c r="K177" s="274"/>
      <c r="L177" s="274"/>
      <c r="M177" s="274"/>
      <c r="N177" s="274"/>
    </row>
    <row r="178" spans="1:15">
      <c r="A178" s="133" t="s">
        <v>126</v>
      </c>
      <c r="B178" s="263" t="s">
        <v>228</v>
      </c>
      <c r="C178" s="263" t="s">
        <v>229</v>
      </c>
      <c r="D178" s="263" t="s">
        <v>230</v>
      </c>
      <c r="E178" s="263" t="s">
        <v>227</v>
      </c>
      <c r="F178" s="263" t="s">
        <v>283</v>
      </c>
      <c r="G178" s="263" t="s">
        <v>284</v>
      </c>
      <c r="H178" s="263" t="s">
        <v>286</v>
      </c>
      <c r="I178" s="263" t="s">
        <v>288</v>
      </c>
      <c r="J178" s="263" t="s">
        <v>290</v>
      </c>
      <c r="K178" s="263" t="s">
        <v>291</v>
      </c>
      <c r="L178" s="263" t="s">
        <v>316</v>
      </c>
      <c r="M178" s="263" t="s">
        <v>319</v>
      </c>
      <c r="N178" s="263" t="s">
        <v>320</v>
      </c>
    </row>
    <row r="179" spans="1:15">
      <c r="A179" s="132" t="s">
        <v>31</v>
      </c>
      <c r="B179" s="264"/>
      <c r="C179" s="264"/>
      <c r="D179" s="264"/>
      <c r="E179" s="264"/>
      <c r="F179" s="264"/>
      <c r="G179" s="264"/>
      <c r="H179" s="264"/>
      <c r="I179" s="264"/>
      <c r="J179" s="264"/>
      <c r="K179" s="264"/>
      <c r="L179" s="264"/>
      <c r="M179" s="264"/>
      <c r="N179" s="264"/>
    </row>
    <row r="180" spans="1:15">
      <c r="A180" s="136" t="s">
        <v>170</v>
      </c>
      <c r="B180" s="139">
        <v>57.697992953899998</v>
      </c>
      <c r="C180" s="139">
        <v>58.662134319800003</v>
      </c>
      <c r="D180" s="139">
        <v>64.616380324600001</v>
      </c>
      <c r="E180" s="139">
        <v>65.940294112800004</v>
      </c>
      <c r="F180" s="139">
        <v>72.569312313099999</v>
      </c>
      <c r="G180" s="139">
        <v>64.278763828400002</v>
      </c>
      <c r="H180" s="139">
        <v>62.205008114400002</v>
      </c>
      <c r="I180" s="139">
        <v>62.117572210299997</v>
      </c>
      <c r="J180" s="139">
        <v>62.1992166223</v>
      </c>
      <c r="K180" s="139">
        <v>55.236998047100002</v>
      </c>
      <c r="L180" s="139">
        <v>51.417220363699997</v>
      </c>
      <c r="M180" s="139">
        <v>54.257571658700002</v>
      </c>
      <c r="N180" s="139">
        <v>97.845505410200005</v>
      </c>
    </row>
    <row r="181" spans="1:15">
      <c r="A181" s="136" t="s">
        <v>171</v>
      </c>
      <c r="B181" s="139">
        <v>50.325493106499998</v>
      </c>
      <c r="C181" s="139">
        <v>52.233970149199997</v>
      </c>
      <c r="D181" s="139">
        <v>56.202481617399997</v>
      </c>
      <c r="E181" s="139">
        <v>57.542670071400003</v>
      </c>
      <c r="F181" s="139">
        <v>66.444695570099995</v>
      </c>
      <c r="G181" s="139">
        <v>56.703017862300001</v>
      </c>
      <c r="H181" s="139">
        <v>53.858694372099997</v>
      </c>
      <c r="I181" s="139">
        <v>51.924075050900001</v>
      </c>
      <c r="J181" s="139">
        <v>53.872652364799997</v>
      </c>
      <c r="K181" s="139">
        <v>46.966556029300001</v>
      </c>
      <c r="L181" s="139">
        <v>40.488375648800002</v>
      </c>
      <c r="M181" s="139">
        <v>39.132526574899998</v>
      </c>
      <c r="N181" s="139">
        <v>39.6978733252</v>
      </c>
    </row>
    <row r="184" spans="1:15">
      <c r="C184" s="157" t="str">
        <f>MID(C186,6,1)</f>
        <v>M</v>
      </c>
      <c r="D184" s="157" t="str">
        <f t="shared" ref="D184:O184" si="6">MID(D186,6,1)</f>
        <v>J</v>
      </c>
      <c r="E184" s="157" t="str">
        <f t="shared" si="6"/>
        <v>J</v>
      </c>
      <c r="F184" s="157" t="str">
        <f t="shared" si="6"/>
        <v>A</v>
      </c>
      <c r="G184" s="157" t="str">
        <f t="shared" si="6"/>
        <v>S</v>
      </c>
      <c r="H184" s="157" t="str">
        <f t="shared" si="6"/>
        <v>O</v>
      </c>
      <c r="I184" s="157" t="str">
        <f t="shared" si="6"/>
        <v>N</v>
      </c>
      <c r="J184" s="157" t="str">
        <f t="shared" si="6"/>
        <v>D</v>
      </c>
      <c r="K184" s="157" t="str">
        <f t="shared" si="6"/>
        <v>E</v>
      </c>
      <c r="L184" s="157" t="str">
        <f t="shared" si="6"/>
        <v>F</v>
      </c>
      <c r="M184" s="157" t="str">
        <f t="shared" si="6"/>
        <v>M</v>
      </c>
      <c r="N184" s="157" t="str">
        <f t="shared" si="6"/>
        <v>A</v>
      </c>
      <c r="O184" s="157" t="str">
        <f t="shared" si="6"/>
        <v>M</v>
      </c>
    </row>
    <row r="185" spans="1:15">
      <c r="A185" s="132"/>
      <c r="B185" s="132" t="s">
        <v>31</v>
      </c>
      <c r="C185" s="277" t="s">
        <v>175</v>
      </c>
      <c r="D185" s="278"/>
      <c r="E185" s="278"/>
      <c r="F185" s="278"/>
      <c r="G185" s="278"/>
      <c r="H185" s="278"/>
      <c r="I185" s="278"/>
      <c r="J185" s="278"/>
      <c r="K185" s="278"/>
      <c r="L185" s="278"/>
      <c r="M185" s="278"/>
      <c r="N185" s="278"/>
      <c r="O185" s="278"/>
    </row>
    <row r="186" spans="1:15">
      <c r="A186" s="132"/>
      <c r="B186" s="133" t="s">
        <v>126</v>
      </c>
      <c r="C186" s="263" t="s">
        <v>228</v>
      </c>
      <c r="D186" s="263" t="s">
        <v>229</v>
      </c>
      <c r="E186" s="263" t="s">
        <v>230</v>
      </c>
      <c r="F186" s="263" t="s">
        <v>227</v>
      </c>
      <c r="G186" s="263" t="s">
        <v>283</v>
      </c>
      <c r="H186" s="263" t="s">
        <v>284</v>
      </c>
      <c r="I186" s="263" t="s">
        <v>286</v>
      </c>
      <c r="J186" s="263" t="s">
        <v>288</v>
      </c>
      <c r="K186" s="263" t="s">
        <v>290</v>
      </c>
      <c r="L186" s="263" t="s">
        <v>291</v>
      </c>
      <c r="M186" s="263" t="s">
        <v>316</v>
      </c>
      <c r="N186" s="263" t="s">
        <v>319</v>
      </c>
      <c r="O186" s="263" t="s">
        <v>320</v>
      </c>
    </row>
    <row r="187" spans="1:15">
      <c r="A187" s="132" t="s">
        <v>166</v>
      </c>
      <c r="B187" s="132" t="s">
        <v>167</v>
      </c>
      <c r="C187" s="264"/>
      <c r="D187" s="264"/>
      <c r="E187" s="264"/>
      <c r="F187" s="264"/>
      <c r="G187" s="264"/>
      <c r="H187" s="264"/>
      <c r="I187" s="264"/>
      <c r="J187" s="264"/>
      <c r="K187" s="264"/>
      <c r="L187" s="264"/>
      <c r="M187" s="264"/>
      <c r="N187" s="264"/>
      <c r="O187" s="264"/>
    </row>
    <row r="188" spans="1:15">
      <c r="A188" s="272" t="s">
        <v>110</v>
      </c>
      <c r="B188" s="136" t="s">
        <v>121</v>
      </c>
      <c r="C188" s="154">
        <v>0</v>
      </c>
      <c r="D188" s="154">
        <v>0</v>
      </c>
      <c r="E188" s="154">
        <v>0</v>
      </c>
      <c r="F188" s="154">
        <v>0</v>
      </c>
      <c r="G188" s="154">
        <v>0</v>
      </c>
      <c r="H188" s="154">
        <v>0</v>
      </c>
      <c r="I188" s="154">
        <v>0</v>
      </c>
      <c r="J188" s="154">
        <v>0</v>
      </c>
      <c r="K188" s="154">
        <v>0</v>
      </c>
      <c r="L188" s="154">
        <v>0</v>
      </c>
      <c r="M188" s="154">
        <v>0</v>
      </c>
      <c r="N188" s="154">
        <v>0</v>
      </c>
      <c r="O188" s="154">
        <v>0</v>
      </c>
    </row>
    <row r="189" spans="1:15">
      <c r="A189" s="270"/>
      <c r="B189" s="136" t="s">
        <v>112</v>
      </c>
      <c r="C189" s="154">
        <v>33193.699999999997</v>
      </c>
      <c r="D189" s="154">
        <v>15935.3</v>
      </c>
      <c r="E189" s="154">
        <v>15870.8</v>
      </c>
      <c r="F189" s="154">
        <v>14111.4</v>
      </c>
      <c r="G189" s="154">
        <v>13245.9</v>
      </c>
      <c r="H189" s="154">
        <v>21827.200000000001</v>
      </c>
      <c r="I189" s="154">
        <v>31318.1</v>
      </c>
      <c r="J189" s="154">
        <v>15554.9</v>
      </c>
      <c r="K189" s="154">
        <v>18038.900000000001</v>
      </c>
      <c r="L189" s="154">
        <v>14436.3</v>
      </c>
      <c r="M189" s="154">
        <v>7069</v>
      </c>
      <c r="N189" s="154">
        <v>7133.3</v>
      </c>
      <c r="O189" s="154">
        <v>2251.6999999999998</v>
      </c>
    </row>
    <row r="190" spans="1:15">
      <c r="A190" s="270"/>
      <c r="B190" s="136" t="s">
        <v>25</v>
      </c>
      <c r="C190" s="154">
        <v>61920.1</v>
      </c>
      <c r="D190" s="154">
        <v>35519.800000000003</v>
      </c>
      <c r="E190" s="154">
        <v>26056.799999999999</v>
      </c>
      <c r="F190" s="154">
        <v>34857</v>
      </c>
      <c r="G190" s="154">
        <v>27321.200000000001</v>
      </c>
      <c r="H190" s="154">
        <v>33089.300000000003</v>
      </c>
      <c r="I190" s="154">
        <v>42466.7</v>
      </c>
      <c r="J190" s="154">
        <v>37706.5</v>
      </c>
      <c r="K190" s="154">
        <v>37091.800000000003</v>
      </c>
      <c r="L190" s="154">
        <v>25499.5</v>
      </c>
      <c r="M190" s="154">
        <v>28989.599999999999</v>
      </c>
      <c r="N190" s="154">
        <v>54294.6</v>
      </c>
      <c r="O190" s="154">
        <v>54358.5</v>
      </c>
    </row>
    <row r="191" spans="1:15">
      <c r="A191" s="270"/>
      <c r="B191" s="136" t="s">
        <v>119</v>
      </c>
      <c r="C191" s="154">
        <v>0</v>
      </c>
      <c r="D191" s="154">
        <v>0</v>
      </c>
      <c r="E191" s="154">
        <v>0</v>
      </c>
      <c r="F191" s="154">
        <v>0</v>
      </c>
      <c r="G191" s="154">
        <v>0</v>
      </c>
      <c r="H191" s="154">
        <v>0</v>
      </c>
      <c r="I191" s="154">
        <v>0</v>
      </c>
      <c r="J191" s="154">
        <v>0</v>
      </c>
      <c r="K191" s="154">
        <v>0</v>
      </c>
      <c r="L191" s="154">
        <v>0</v>
      </c>
      <c r="M191" s="154">
        <v>0</v>
      </c>
      <c r="N191" s="154">
        <v>0</v>
      </c>
      <c r="O191" s="154">
        <v>20</v>
      </c>
    </row>
    <row r="192" spans="1:15">
      <c r="A192" s="270"/>
      <c r="B192" s="136" t="s">
        <v>113</v>
      </c>
      <c r="C192" s="154">
        <v>5137.3999999999996</v>
      </c>
      <c r="D192" s="154">
        <v>1509.9</v>
      </c>
      <c r="E192" s="154">
        <v>559.4</v>
      </c>
      <c r="F192" s="154">
        <v>481.3</v>
      </c>
      <c r="G192" s="154">
        <v>906.1</v>
      </c>
      <c r="H192" s="154">
        <v>7219.1</v>
      </c>
      <c r="I192" s="154">
        <v>5322</v>
      </c>
      <c r="J192" s="154">
        <v>1783.4</v>
      </c>
      <c r="K192" s="154">
        <v>5584.1</v>
      </c>
      <c r="L192" s="154">
        <v>13820.1</v>
      </c>
      <c r="M192" s="154">
        <v>7976</v>
      </c>
      <c r="N192" s="154">
        <v>6877.3</v>
      </c>
      <c r="O192" s="154">
        <v>5480.5</v>
      </c>
    </row>
    <row r="193" spans="1:15">
      <c r="A193" s="270"/>
      <c r="B193" s="136" t="s">
        <v>122</v>
      </c>
      <c r="C193" s="154">
        <v>0</v>
      </c>
      <c r="D193" s="154">
        <v>0</v>
      </c>
      <c r="E193" s="154">
        <v>0</v>
      </c>
      <c r="F193" s="154">
        <v>0</v>
      </c>
      <c r="G193" s="154">
        <v>0</v>
      </c>
      <c r="H193" s="154">
        <v>0</v>
      </c>
      <c r="I193" s="154">
        <v>0</v>
      </c>
      <c r="J193" s="154">
        <v>0</v>
      </c>
      <c r="K193" s="154">
        <v>0</v>
      </c>
      <c r="L193" s="154">
        <v>0</v>
      </c>
      <c r="M193" s="154">
        <v>0</v>
      </c>
      <c r="N193" s="154">
        <v>0</v>
      </c>
      <c r="O193" s="154">
        <v>0</v>
      </c>
    </row>
    <row r="194" spans="1:15">
      <c r="A194" s="270"/>
      <c r="B194" s="136" t="s">
        <v>116</v>
      </c>
      <c r="C194" s="154">
        <v>7808.1</v>
      </c>
      <c r="D194" s="154">
        <v>4554.3</v>
      </c>
      <c r="E194" s="154">
        <v>5548.3</v>
      </c>
      <c r="F194" s="154">
        <v>5182.6000000000004</v>
      </c>
      <c r="G194" s="154">
        <v>5246.7</v>
      </c>
      <c r="H194" s="154">
        <v>6754.8</v>
      </c>
      <c r="I194" s="154">
        <v>7477</v>
      </c>
      <c r="J194" s="154">
        <v>5010</v>
      </c>
      <c r="K194" s="154">
        <v>7459.5</v>
      </c>
      <c r="L194" s="154">
        <v>4854.6000000000004</v>
      </c>
      <c r="M194" s="154">
        <v>6086</v>
      </c>
      <c r="N194" s="154">
        <v>7238.7</v>
      </c>
      <c r="O194" s="154">
        <v>8758.9</v>
      </c>
    </row>
    <row r="195" spans="1:15">
      <c r="A195" s="270"/>
      <c r="B195" s="136" t="s">
        <v>123</v>
      </c>
      <c r="C195" s="154">
        <v>0</v>
      </c>
      <c r="D195" s="154">
        <v>0</v>
      </c>
      <c r="E195" s="154">
        <v>0</v>
      </c>
      <c r="F195" s="154">
        <v>0</v>
      </c>
      <c r="G195" s="154">
        <v>0</v>
      </c>
      <c r="H195" s="154">
        <v>0</v>
      </c>
      <c r="I195" s="154">
        <v>0</v>
      </c>
      <c r="J195" s="154">
        <v>0</v>
      </c>
      <c r="K195" s="154">
        <v>0</v>
      </c>
      <c r="L195" s="154">
        <v>0</v>
      </c>
      <c r="M195" s="154">
        <v>0</v>
      </c>
      <c r="N195" s="154">
        <v>0</v>
      </c>
      <c r="O195" s="154">
        <v>0</v>
      </c>
    </row>
    <row r="196" spans="1:15">
      <c r="A196" s="270"/>
      <c r="B196" s="136" t="s">
        <v>21</v>
      </c>
      <c r="C196" s="154">
        <v>108282.8</v>
      </c>
      <c r="D196" s="154">
        <v>58954.400000000001</v>
      </c>
      <c r="E196" s="154">
        <v>66078.100000000006</v>
      </c>
      <c r="F196" s="154">
        <v>41241.9</v>
      </c>
      <c r="G196" s="154">
        <v>49548.9</v>
      </c>
      <c r="H196" s="154">
        <v>41404</v>
      </c>
      <c r="I196" s="154">
        <v>50882.1</v>
      </c>
      <c r="J196" s="154">
        <v>45893.5</v>
      </c>
      <c r="K196" s="154">
        <v>61806.6</v>
      </c>
      <c r="L196" s="154">
        <v>33013.5</v>
      </c>
      <c r="M196" s="154">
        <v>46385.5</v>
      </c>
      <c r="N196" s="154">
        <v>53741.4</v>
      </c>
      <c r="O196" s="154">
        <v>47108.2</v>
      </c>
    </row>
    <row r="197" spans="1:15">
      <c r="A197" s="270"/>
      <c r="B197" s="136" t="s">
        <v>124</v>
      </c>
      <c r="C197" s="154">
        <v>0</v>
      </c>
      <c r="D197" s="154">
        <v>0</v>
      </c>
      <c r="E197" s="154">
        <v>0</v>
      </c>
      <c r="F197" s="154">
        <v>0</v>
      </c>
      <c r="G197" s="154">
        <v>0</v>
      </c>
      <c r="H197" s="154">
        <v>0</v>
      </c>
      <c r="I197" s="154">
        <v>0</v>
      </c>
      <c r="J197" s="154">
        <v>0</v>
      </c>
      <c r="K197" s="154">
        <v>0</v>
      </c>
      <c r="L197" s="154">
        <v>0</v>
      </c>
      <c r="M197" s="154">
        <v>0</v>
      </c>
      <c r="N197" s="154">
        <v>0</v>
      </c>
      <c r="O197" s="154">
        <v>0</v>
      </c>
    </row>
    <row r="198" spans="1:15">
      <c r="A198" s="270"/>
      <c r="B198" s="136" t="s">
        <v>111</v>
      </c>
      <c r="C198" s="154">
        <v>306.60000000000002</v>
      </c>
      <c r="D198" s="154">
        <v>75</v>
      </c>
      <c r="E198" s="154">
        <v>193.3</v>
      </c>
      <c r="F198" s="154">
        <v>0</v>
      </c>
      <c r="G198" s="154">
        <v>0</v>
      </c>
      <c r="H198" s="154">
        <v>0</v>
      </c>
      <c r="I198" s="154">
        <v>34.4</v>
      </c>
      <c r="J198" s="154">
        <v>75.900000000000006</v>
      </c>
      <c r="K198" s="154">
        <v>125.1</v>
      </c>
      <c r="L198" s="154">
        <v>0</v>
      </c>
      <c r="M198" s="154">
        <v>0</v>
      </c>
      <c r="N198" s="154">
        <v>18.8</v>
      </c>
      <c r="O198" s="154">
        <v>0</v>
      </c>
    </row>
    <row r="199" spans="1:15">
      <c r="A199" s="270"/>
      <c r="B199" s="136" t="s">
        <v>120</v>
      </c>
      <c r="C199" s="154">
        <v>16.5</v>
      </c>
      <c r="D199" s="154">
        <v>0</v>
      </c>
      <c r="E199" s="154">
        <v>0</v>
      </c>
      <c r="F199" s="154">
        <v>0</v>
      </c>
      <c r="G199" s="154">
        <v>4</v>
      </c>
      <c r="H199" s="154">
        <v>2.5</v>
      </c>
      <c r="I199" s="154">
        <v>69.8</v>
      </c>
      <c r="J199" s="154">
        <v>3.2</v>
      </c>
      <c r="K199" s="154">
        <v>3.8</v>
      </c>
      <c r="L199" s="154">
        <v>95.8</v>
      </c>
      <c r="M199" s="154">
        <v>4</v>
      </c>
      <c r="N199" s="154">
        <v>1.7</v>
      </c>
      <c r="O199" s="154">
        <v>17.2</v>
      </c>
    </row>
    <row r="200" spans="1:15">
      <c r="A200" s="270"/>
      <c r="B200" s="136" t="s">
        <v>125</v>
      </c>
      <c r="C200" s="154">
        <v>0</v>
      </c>
      <c r="D200" s="154">
        <v>0</v>
      </c>
      <c r="E200" s="154">
        <v>0</v>
      </c>
      <c r="F200" s="154">
        <v>0</v>
      </c>
      <c r="G200" s="154">
        <v>0</v>
      </c>
      <c r="H200" s="154">
        <v>0</v>
      </c>
      <c r="I200" s="154">
        <v>0</v>
      </c>
      <c r="J200" s="154">
        <v>0</v>
      </c>
      <c r="K200" s="154">
        <v>0</v>
      </c>
      <c r="L200" s="154">
        <v>0</v>
      </c>
      <c r="M200" s="154">
        <v>0</v>
      </c>
      <c r="N200" s="154">
        <v>0</v>
      </c>
      <c r="O200" s="154">
        <v>0</v>
      </c>
    </row>
    <row r="201" spans="1:15">
      <c r="A201" s="270"/>
      <c r="B201" s="136" t="s">
        <v>117</v>
      </c>
      <c r="C201" s="154">
        <v>0</v>
      </c>
      <c r="D201" s="154">
        <v>0</v>
      </c>
      <c r="E201" s="154">
        <v>0</v>
      </c>
      <c r="F201" s="154">
        <v>0</v>
      </c>
      <c r="G201" s="154">
        <v>0</v>
      </c>
      <c r="H201" s="154">
        <v>0</v>
      </c>
      <c r="I201" s="154">
        <v>0</v>
      </c>
      <c r="J201" s="154">
        <v>0</v>
      </c>
      <c r="K201" s="154">
        <v>0</v>
      </c>
      <c r="L201" s="154">
        <v>0</v>
      </c>
      <c r="M201" s="154">
        <v>0</v>
      </c>
      <c r="N201" s="154">
        <v>0</v>
      </c>
      <c r="O201" s="154">
        <v>0</v>
      </c>
    </row>
    <row r="202" spans="1:15">
      <c r="A202" s="270"/>
      <c r="B202" s="136" t="s">
        <v>118</v>
      </c>
      <c r="C202" s="154">
        <v>0</v>
      </c>
      <c r="D202" s="154">
        <v>0</v>
      </c>
      <c r="E202" s="154">
        <v>0</v>
      </c>
      <c r="F202" s="154">
        <v>0</v>
      </c>
      <c r="G202" s="154">
        <v>0</v>
      </c>
      <c r="H202" s="154">
        <v>0</v>
      </c>
      <c r="I202" s="154">
        <v>0</v>
      </c>
      <c r="J202" s="154">
        <v>0</v>
      </c>
      <c r="K202" s="154">
        <v>0</v>
      </c>
      <c r="L202" s="154">
        <v>0</v>
      </c>
      <c r="M202" s="154">
        <v>0</v>
      </c>
      <c r="N202" s="154">
        <v>0</v>
      </c>
      <c r="O202" s="154">
        <v>0</v>
      </c>
    </row>
    <row r="203" spans="1:15">
      <c r="A203" s="270"/>
      <c r="B203" s="136" t="s">
        <v>115</v>
      </c>
      <c r="C203" s="154">
        <v>20554.599999999999</v>
      </c>
      <c r="D203" s="154">
        <v>12771.1</v>
      </c>
      <c r="E203" s="154">
        <v>8452.7000000000007</v>
      </c>
      <c r="F203" s="154">
        <v>6495.2</v>
      </c>
      <c r="G203" s="154">
        <v>6015.5</v>
      </c>
      <c r="H203" s="154">
        <v>21004.3</v>
      </c>
      <c r="I203" s="154">
        <v>23397.599999999999</v>
      </c>
      <c r="J203" s="154">
        <v>12660</v>
      </c>
      <c r="K203" s="154">
        <v>20506.3</v>
      </c>
      <c r="L203" s="154">
        <v>22781.5</v>
      </c>
      <c r="M203" s="154">
        <v>12004.9</v>
      </c>
      <c r="N203" s="154">
        <v>19863.3</v>
      </c>
      <c r="O203" s="154">
        <v>23767.4</v>
      </c>
    </row>
    <row r="204" spans="1:15">
      <c r="A204" s="271"/>
      <c r="B204" s="155" t="s">
        <v>0</v>
      </c>
      <c r="C204" s="156">
        <v>237219.8</v>
      </c>
      <c r="D204" s="156">
        <v>129319.8</v>
      </c>
      <c r="E204" s="156">
        <v>122759.4</v>
      </c>
      <c r="F204" s="156">
        <v>102369.4</v>
      </c>
      <c r="G204" s="156">
        <v>102288.3</v>
      </c>
      <c r="H204" s="156">
        <v>131301.20000000001</v>
      </c>
      <c r="I204" s="156">
        <v>160967.70000000001</v>
      </c>
      <c r="J204" s="156">
        <v>118687.4</v>
      </c>
      <c r="K204" s="156">
        <v>150616.1</v>
      </c>
      <c r="L204" s="156">
        <v>114501.3</v>
      </c>
      <c r="M204" s="156">
        <v>108515</v>
      </c>
      <c r="N204" s="156">
        <v>149169.1</v>
      </c>
      <c r="O204" s="156">
        <v>141762.4</v>
      </c>
    </row>
    <row r="205" spans="1:15">
      <c r="A205" s="269" t="s">
        <v>114</v>
      </c>
      <c r="B205" s="136" t="s">
        <v>121</v>
      </c>
      <c r="C205" s="154">
        <v>0</v>
      </c>
      <c r="D205" s="154">
        <v>0</v>
      </c>
      <c r="E205" s="154">
        <v>0</v>
      </c>
      <c r="F205" s="154">
        <v>0</v>
      </c>
      <c r="G205" s="154">
        <v>0</v>
      </c>
      <c r="H205" s="154">
        <v>0</v>
      </c>
      <c r="I205" s="154">
        <v>0</v>
      </c>
      <c r="J205" s="154">
        <v>0</v>
      </c>
      <c r="K205" s="154">
        <v>0</v>
      </c>
      <c r="L205" s="154">
        <v>0</v>
      </c>
      <c r="M205" s="154">
        <v>0</v>
      </c>
      <c r="N205" s="154">
        <v>0</v>
      </c>
      <c r="O205" s="154">
        <v>0</v>
      </c>
    </row>
    <row r="206" spans="1:15">
      <c r="A206" s="270"/>
      <c r="B206" s="136" t="s">
        <v>112</v>
      </c>
      <c r="C206" s="154">
        <v>18994.099999999999</v>
      </c>
      <c r="D206" s="154">
        <v>24116.3</v>
      </c>
      <c r="E206" s="154">
        <v>14004.7</v>
      </c>
      <c r="F206" s="154">
        <v>13306.6</v>
      </c>
      <c r="G206" s="154">
        <v>11365.6</v>
      </c>
      <c r="H206" s="154">
        <v>14046.3</v>
      </c>
      <c r="I206" s="154">
        <v>19052.599999999999</v>
      </c>
      <c r="J206" s="154">
        <v>24263.8</v>
      </c>
      <c r="K206" s="154">
        <v>11468</v>
      </c>
      <c r="L206" s="154">
        <v>18455.5</v>
      </c>
      <c r="M206" s="154">
        <v>7438</v>
      </c>
      <c r="N206" s="154">
        <v>3690.3</v>
      </c>
      <c r="O206" s="154">
        <v>361.5</v>
      </c>
    </row>
    <row r="207" spans="1:15">
      <c r="A207" s="270"/>
      <c r="B207" s="136" t="s">
        <v>25</v>
      </c>
      <c r="C207" s="154">
        <v>10277</v>
      </c>
      <c r="D207" s="154">
        <v>8196.7000000000007</v>
      </c>
      <c r="E207" s="154">
        <v>1618.9</v>
      </c>
      <c r="F207" s="154">
        <v>5191.1000000000004</v>
      </c>
      <c r="G207" s="154">
        <v>3650</v>
      </c>
      <c r="H207" s="154">
        <v>6143.3</v>
      </c>
      <c r="I207" s="154">
        <v>9321.7999999999993</v>
      </c>
      <c r="J207" s="154">
        <v>13149.5</v>
      </c>
      <c r="K207" s="154">
        <v>8546.1</v>
      </c>
      <c r="L207" s="154">
        <v>13295.6</v>
      </c>
      <c r="M207" s="154">
        <v>17871.7</v>
      </c>
      <c r="N207" s="154">
        <v>20633.5</v>
      </c>
      <c r="O207" s="154">
        <v>19230.2</v>
      </c>
    </row>
    <row r="208" spans="1:15">
      <c r="A208" s="270"/>
      <c r="B208" s="136" t="s">
        <v>119</v>
      </c>
      <c r="C208" s="154">
        <v>353.4</v>
      </c>
      <c r="D208" s="154">
        <v>265.7</v>
      </c>
      <c r="E208" s="154">
        <v>0</v>
      </c>
      <c r="F208" s="154">
        <v>57.6</v>
      </c>
      <c r="G208" s="154">
        <v>17</v>
      </c>
      <c r="H208" s="154">
        <v>63.6</v>
      </c>
      <c r="I208" s="154">
        <v>284.10000000000002</v>
      </c>
      <c r="J208" s="154">
        <v>124.5</v>
      </c>
      <c r="K208" s="154">
        <v>24.8</v>
      </c>
      <c r="L208" s="154">
        <v>2.4</v>
      </c>
      <c r="M208" s="154">
        <v>7</v>
      </c>
      <c r="N208" s="154">
        <v>19.2</v>
      </c>
      <c r="O208" s="154">
        <v>80.599999999999994</v>
      </c>
    </row>
    <row r="209" spans="1:15">
      <c r="A209" s="270"/>
      <c r="B209" s="136" t="s">
        <v>113</v>
      </c>
      <c r="C209" s="154">
        <v>20633.900000000001</v>
      </c>
      <c r="D209" s="154">
        <v>19665.3</v>
      </c>
      <c r="E209" s="154">
        <v>10261.299999999999</v>
      </c>
      <c r="F209" s="154">
        <v>12019.4</v>
      </c>
      <c r="G209" s="154">
        <v>7271.8</v>
      </c>
      <c r="H209" s="154">
        <v>18912.3</v>
      </c>
      <c r="I209" s="154">
        <v>15774.3</v>
      </c>
      <c r="J209" s="154">
        <v>24953.200000000001</v>
      </c>
      <c r="K209" s="154">
        <v>24157.8</v>
      </c>
      <c r="L209" s="154">
        <v>27803.3</v>
      </c>
      <c r="M209" s="154">
        <v>42074.9</v>
      </c>
      <c r="N209" s="154">
        <v>27916.2</v>
      </c>
      <c r="O209" s="154">
        <v>17332.599999999999</v>
      </c>
    </row>
    <row r="210" spans="1:15">
      <c r="A210" s="270"/>
      <c r="B210" s="136" t="s">
        <v>122</v>
      </c>
      <c r="C210" s="154">
        <v>0</v>
      </c>
      <c r="D210" s="154">
        <v>0</v>
      </c>
      <c r="E210" s="154">
        <v>0</v>
      </c>
      <c r="F210" s="154">
        <v>0</v>
      </c>
      <c r="G210" s="154">
        <v>0</v>
      </c>
      <c r="H210" s="154">
        <v>0</v>
      </c>
      <c r="I210" s="154">
        <v>0</v>
      </c>
      <c r="J210" s="154">
        <v>0</v>
      </c>
      <c r="K210" s="154">
        <v>0</v>
      </c>
      <c r="L210" s="154">
        <v>0</v>
      </c>
      <c r="M210" s="154">
        <v>0</v>
      </c>
      <c r="N210" s="154">
        <v>0</v>
      </c>
      <c r="O210" s="154">
        <v>0</v>
      </c>
    </row>
    <row r="211" spans="1:15">
      <c r="A211" s="270"/>
      <c r="B211" s="136" t="s">
        <v>116</v>
      </c>
      <c r="C211" s="154">
        <v>5611.8</v>
      </c>
      <c r="D211" s="154">
        <v>5033.8999999999996</v>
      </c>
      <c r="E211" s="154">
        <v>3196.4</v>
      </c>
      <c r="F211" s="154">
        <v>2979.3</v>
      </c>
      <c r="G211" s="154">
        <v>2373.1999999999998</v>
      </c>
      <c r="H211" s="154">
        <v>10240.200000000001</v>
      </c>
      <c r="I211" s="154">
        <v>8408.4</v>
      </c>
      <c r="J211" s="154">
        <v>4628</v>
      </c>
      <c r="K211" s="154">
        <v>5990.6</v>
      </c>
      <c r="L211" s="154">
        <v>6004.9</v>
      </c>
      <c r="M211" s="154">
        <v>11356</v>
      </c>
      <c r="N211" s="154">
        <v>12958.7</v>
      </c>
      <c r="O211" s="154">
        <v>4925.2</v>
      </c>
    </row>
    <row r="212" spans="1:15">
      <c r="A212" s="270"/>
      <c r="B212" s="136" t="s">
        <v>123</v>
      </c>
      <c r="C212" s="154">
        <v>0</v>
      </c>
      <c r="D212" s="154">
        <v>0</v>
      </c>
      <c r="E212" s="154">
        <v>0</v>
      </c>
      <c r="F212" s="154">
        <v>0</v>
      </c>
      <c r="G212" s="154">
        <v>0</v>
      </c>
      <c r="H212" s="154">
        <v>0</v>
      </c>
      <c r="I212" s="154">
        <v>0</v>
      </c>
      <c r="J212" s="154">
        <v>0</v>
      </c>
      <c r="K212" s="154">
        <v>0</v>
      </c>
      <c r="L212" s="154">
        <v>0</v>
      </c>
      <c r="M212" s="154">
        <v>0</v>
      </c>
      <c r="N212" s="154">
        <v>0</v>
      </c>
      <c r="O212" s="154">
        <v>0</v>
      </c>
    </row>
    <row r="213" spans="1:15">
      <c r="A213" s="270"/>
      <c r="B213" s="136" t="s">
        <v>21</v>
      </c>
      <c r="C213" s="154">
        <v>15058.8</v>
      </c>
      <c r="D213" s="154">
        <v>11035.4</v>
      </c>
      <c r="E213" s="154">
        <v>12305.1</v>
      </c>
      <c r="F213" s="154">
        <v>11389.1</v>
      </c>
      <c r="G213" s="154">
        <v>17475.2</v>
      </c>
      <c r="H213" s="154">
        <v>8461.2000000000007</v>
      </c>
      <c r="I213" s="154">
        <v>10736.9</v>
      </c>
      <c r="J213" s="154">
        <v>16969.400000000001</v>
      </c>
      <c r="K213" s="154">
        <v>12234.2</v>
      </c>
      <c r="L213" s="154">
        <v>11413.9</v>
      </c>
      <c r="M213" s="154">
        <v>14642.1</v>
      </c>
      <c r="N213" s="154">
        <v>9108.9</v>
      </c>
      <c r="O213" s="154">
        <v>2441.8000000000002</v>
      </c>
    </row>
    <row r="214" spans="1:15">
      <c r="A214" s="270"/>
      <c r="B214" s="136" t="s">
        <v>124</v>
      </c>
      <c r="C214" s="154">
        <v>0</v>
      </c>
      <c r="D214" s="154">
        <v>0</v>
      </c>
      <c r="E214" s="154">
        <v>0</v>
      </c>
      <c r="F214" s="154">
        <v>0</v>
      </c>
      <c r="G214" s="154">
        <v>0</v>
      </c>
      <c r="H214" s="154">
        <v>0</v>
      </c>
      <c r="I214" s="154">
        <v>0</v>
      </c>
      <c r="J214" s="154">
        <v>0</v>
      </c>
      <c r="K214" s="154">
        <v>0</v>
      </c>
      <c r="L214" s="154">
        <v>0</v>
      </c>
      <c r="M214" s="154">
        <v>0</v>
      </c>
      <c r="N214" s="154">
        <v>0</v>
      </c>
      <c r="O214" s="154">
        <v>0</v>
      </c>
    </row>
    <row r="215" spans="1:15">
      <c r="A215" s="270"/>
      <c r="B215" s="136" t="s">
        <v>111</v>
      </c>
      <c r="C215" s="154">
        <v>96.2</v>
      </c>
      <c r="D215" s="154">
        <v>68.900000000000006</v>
      </c>
      <c r="E215" s="154">
        <v>26</v>
      </c>
      <c r="F215" s="154">
        <v>0</v>
      </c>
      <c r="G215" s="154">
        <v>0</v>
      </c>
      <c r="H215" s="154">
        <v>80</v>
      </c>
      <c r="I215" s="154">
        <v>0</v>
      </c>
      <c r="J215" s="154">
        <v>18</v>
      </c>
      <c r="K215" s="154">
        <v>0</v>
      </c>
      <c r="L215" s="154">
        <v>0</v>
      </c>
      <c r="M215" s="154">
        <v>0</v>
      </c>
      <c r="N215" s="154">
        <v>0</v>
      </c>
      <c r="O215" s="154">
        <v>0</v>
      </c>
    </row>
    <row r="216" spans="1:15">
      <c r="A216" s="270"/>
      <c r="B216" s="136" t="s">
        <v>120</v>
      </c>
      <c r="C216" s="154">
        <v>322.7</v>
      </c>
      <c r="D216" s="154">
        <v>6.7</v>
      </c>
      <c r="E216" s="154">
        <v>0</v>
      </c>
      <c r="F216" s="154">
        <v>6.3</v>
      </c>
      <c r="G216" s="154">
        <v>0</v>
      </c>
      <c r="H216" s="154">
        <v>59</v>
      </c>
      <c r="I216" s="154">
        <v>4.4000000000000004</v>
      </c>
      <c r="J216" s="154">
        <v>13.3</v>
      </c>
      <c r="K216" s="154">
        <v>55</v>
      </c>
      <c r="L216" s="154">
        <v>5.4</v>
      </c>
      <c r="M216" s="154">
        <v>139.1</v>
      </c>
      <c r="N216" s="154">
        <v>103.2</v>
      </c>
      <c r="O216" s="154">
        <v>127.2</v>
      </c>
    </row>
    <row r="217" spans="1:15">
      <c r="A217" s="270"/>
      <c r="B217" s="136" t="s">
        <v>125</v>
      </c>
      <c r="C217" s="154">
        <v>0</v>
      </c>
      <c r="D217" s="154">
        <v>0</v>
      </c>
      <c r="E217" s="154">
        <v>0</v>
      </c>
      <c r="F217" s="154">
        <v>0</v>
      </c>
      <c r="G217" s="154">
        <v>0</v>
      </c>
      <c r="H217" s="154">
        <v>0</v>
      </c>
      <c r="I217" s="154">
        <v>0</v>
      </c>
      <c r="J217" s="154">
        <v>0</v>
      </c>
      <c r="K217" s="154">
        <v>0</v>
      </c>
      <c r="L217" s="154">
        <v>0</v>
      </c>
      <c r="M217" s="154">
        <v>0</v>
      </c>
      <c r="N217" s="154">
        <v>0</v>
      </c>
      <c r="O217" s="154">
        <v>0</v>
      </c>
    </row>
    <row r="218" spans="1:15">
      <c r="A218" s="270"/>
      <c r="B218" s="136" t="s">
        <v>117</v>
      </c>
      <c r="C218" s="154">
        <v>0</v>
      </c>
      <c r="D218" s="154">
        <v>0</v>
      </c>
      <c r="E218" s="154">
        <v>0</v>
      </c>
      <c r="F218" s="154">
        <v>0</v>
      </c>
      <c r="G218" s="154">
        <v>0</v>
      </c>
      <c r="H218" s="154">
        <v>0</v>
      </c>
      <c r="I218" s="154">
        <v>0</v>
      </c>
      <c r="J218" s="154">
        <v>0</v>
      </c>
      <c r="K218" s="154">
        <v>0</v>
      </c>
      <c r="L218" s="154">
        <v>0</v>
      </c>
      <c r="M218" s="154">
        <v>0</v>
      </c>
      <c r="N218" s="154">
        <v>0</v>
      </c>
      <c r="O218" s="154">
        <v>0</v>
      </c>
    </row>
    <row r="219" spans="1:15">
      <c r="A219" s="270"/>
      <c r="B219" s="136" t="s">
        <v>118</v>
      </c>
      <c r="C219" s="154">
        <v>0</v>
      </c>
      <c r="D219" s="154">
        <v>0</v>
      </c>
      <c r="E219" s="154">
        <v>0</v>
      </c>
      <c r="F219" s="154">
        <v>0</v>
      </c>
      <c r="G219" s="154">
        <v>0</v>
      </c>
      <c r="H219" s="154">
        <v>0</v>
      </c>
      <c r="I219" s="154">
        <v>0</v>
      </c>
      <c r="J219" s="154">
        <v>0</v>
      </c>
      <c r="K219" s="154">
        <v>0</v>
      </c>
      <c r="L219" s="154">
        <v>0</v>
      </c>
      <c r="M219" s="154">
        <v>0</v>
      </c>
      <c r="N219" s="154">
        <v>0</v>
      </c>
      <c r="O219" s="154">
        <v>0</v>
      </c>
    </row>
    <row r="220" spans="1:15">
      <c r="A220" s="270"/>
      <c r="B220" s="136" t="s">
        <v>115</v>
      </c>
      <c r="C220" s="154">
        <v>1709.2</v>
      </c>
      <c r="D220" s="154">
        <v>99.1</v>
      </c>
      <c r="E220" s="154">
        <v>119</v>
      </c>
      <c r="F220" s="154">
        <v>169.4</v>
      </c>
      <c r="G220" s="154">
        <v>0</v>
      </c>
      <c r="H220" s="154">
        <v>580.20000000000005</v>
      </c>
      <c r="I220" s="154">
        <v>901.6</v>
      </c>
      <c r="J220" s="154">
        <v>1598.3</v>
      </c>
      <c r="K220" s="154">
        <v>1264.7</v>
      </c>
      <c r="L220" s="154">
        <v>1349.1</v>
      </c>
      <c r="M220" s="154">
        <v>4992</v>
      </c>
      <c r="N220" s="154">
        <v>2727.4</v>
      </c>
      <c r="O220" s="154">
        <v>1259.2</v>
      </c>
    </row>
    <row r="221" spans="1:15">
      <c r="A221" s="271"/>
      <c r="B221" s="155" t="s">
        <v>0</v>
      </c>
      <c r="C221" s="156">
        <v>73057.100000000006</v>
      </c>
      <c r="D221" s="156">
        <v>68488</v>
      </c>
      <c r="E221" s="156">
        <v>41531.4</v>
      </c>
      <c r="F221" s="156">
        <v>45118.8</v>
      </c>
      <c r="G221" s="156">
        <v>42152.800000000003</v>
      </c>
      <c r="H221" s="156">
        <v>58586.1</v>
      </c>
      <c r="I221" s="156">
        <v>64484.1</v>
      </c>
      <c r="J221" s="156">
        <v>85718</v>
      </c>
      <c r="K221" s="156">
        <v>63741.2</v>
      </c>
      <c r="L221" s="156">
        <v>78330.100000000006</v>
      </c>
      <c r="M221" s="156">
        <v>98520.8</v>
      </c>
      <c r="N221" s="156">
        <v>77157.399999999994</v>
      </c>
      <c r="O221" s="156">
        <v>45758.3</v>
      </c>
    </row>
    <row r="223" spans="1:15">
      <c r="A223" s="133" t="s">
        <v>164</v>
      </c>
      <c r="B223" s="273" t="s">
        <v>3</v>
      </c>
      <c r="C223" s="274"/>
      <c r="D223" s="274"/>
      <c r="E223" s="274"/>
      <c r="F223" s="274"/>
      <c r="G223" s="274"/>
      <c r="H223" s="274"/>
      <c r="I223" s="274"/>
      <c r="J223" s="274"/>
      <c r="K223" s="274"/>
      <c r="L223" s="274"/>
      <c r="M223" s="274"/>
      <c r="N223" s="274"/>
    </row>
    <row r="224" spans="1:15">
      <c r="A224" s="133" t="s">
        <v>126</v>
      </c>
      <c r="B224" s="263" t="s">
        <v>228</v>
      </c>
      <c r="C224" s="263" t="s">
        <v>229</v>
      </c>
      <c r="D224" s="263" t="s">
        <v>230</v>
      </c>
      <c r="E224" s="263" t="s">
        <v>227</v>
      </c>
      <c r="F224" s="263" t="s">
        <v>283</v>
      </c>
      <c r="G224" s="263" t="s">
        <v>284</v>
      </c>
      <c r="H224" s="263" t="s">
        <v>286</v>
      </c>
      <c r="I224" s="263" t="s">
        <v>288</v>
      </c>
      <c r="J224" s="263" t="s">
        <v>290</v>
      </c>
      <c r="K224" s="263" t="s">
        <v>291</v>
      </c>
      <c r="L224" s="263" t="s">
        <v>316</v>
      </c>
      <c r="M224" s="263" t="s">
        <v>319</v>
      </c>
      <c r="N224" s="263" t="s">
        <v>320</v>
      </c>
    </row>
    <row r="225" spans="1:15">
      <c r="A225" s="132" t="s">
        <v>31</v>
      </c>
      <c r="B225" s="264"/>
      <c r="C225" s="264"/>
      <c r="D225" s="264"/>
      <c r="E225" s="264"/>
      <c r="F225" s="264"/>
      <c r="G225" s="264"/>
      <c r="H225" s="264"/>
      <c r="I225" s="264"/>
      <c r="J225" s="264"/>
      <c r="K225" s="264"/>
      <c r="L225" s="264"/>
      <c r="M225" s="264"/>
      <c r="N225" s="264"/>
    </row>
    <row r="226" spans="1:15">
      <c r="A226" s="136" t="s">
        <v>170</v>
      </c>
      <c r="B226" s="139">
        <v>62.5355007466</v>
      </c>
      <c r="C226" s="139">
        <v>64.9082699633</v>
      </c>
      <c r="D226" s="139">
        <v>70.223790113000007</v>
      </c>
      <c r="E226" s="139">
        <v>71.558546792300007</v>
      </c>
      <c r="F226" s="139">
        <v>78.667982359700005</v>
      </c>
      <c r="G226" s="139">
        <v>73.508597331900006</v>
      </c>
      <c r="H226" s="139">
        <v>69.273216552099996</v>
      </c>
      <c r="I226" s="139">
        <v>67.203721119500003</v>
      </c>
      <c r="J226" s="139">
        <v>68.970106250300006</v>
      </c>
      <c r="K226" s="139">
        <v>60.496928681200004</v>
      </c>
      <c r="L226" s="139">
        <v>55.394034833900001</v>
      </c>
      <c r="M226" s="139">
        <v>58.841707699499999</v>
      </c>
      <c r="N226" s="139">
        <v>59.8001952563</v>
      </c>
    </row>
    <row r="227" spans="1:15">
      <c r="A227" s="136" t="s">
        <v>171</v>
      </c>
      <c r="B227" s="139">
        <v>38.9886902163</v>
      </c>
      <c r="C227" s="139">
        <v>46.671459671800001</v>
      </c>
      <c r="D227" s="139">
        <v>52.333045358500001</v>
      </c>
      <c r="E227" s="139">
        <v>51.3120637074</v>
      </c>
      <c r="F227" s="139">
        <v>61.3361660435</v>
      </c>
      <c r="G227" s="139">
        <v>40.943409955600004</v>
      </c>
      <c r="H227" s="139">
        <v>46.011616041800004</v>
      </c>
      <c r="I227" s="139">
        <v>48.768936979400003</v>
      </c>
      <c r="J227" s="139">
        <v>44.450666288100003</v>
      </c>
      <c r="K227" s="139">
        <v>42.697045324800001</v>
      </c>
      <c r="L227" s="139">
        <v>33.990053978399999</v>
      </c>
      <c r="M227" s="139">
        <v>29.6850361728</v>
      </c>
      <c r="N227" s="139">
        <v>28.075124294399998</v>
      </c>
    </row>
    <row r="232" spans="1:15">
      <c r="C232" s="157" t="str">
        <f>MID(C234,6,1)</f>
        <v>M</v>
      </c>
      <c r="D232" s="157" t="str">
        <f t="shared" ref="D232:O232" si="7">MID(D234,6,1)</f>
        <v>J</v>
      </c>
      <c r="E232" s="157" t="str">
        <f t="shared" si="7"/>
        <v>J</v>
      </c>
      <c r="F232" s="157" t="str">
        <f t="shared" si="7"/>
        <v>A</v>
      </c>
      <c r="G232" s="157" t="str">
        <f t="shared" si="7"/>
        <v>S</v>
      </c>
      <c r="H232" s="157" t="str">
        <f t="shared" si="7"/>
        <v>O</v>
      </c>
      <c r="I232" s="157" t="str">
        <f t="shared" si="7"/>
        <v>N</v>
      </c>
      <c r="J232" s="157" t="str">
        <f t="shared" si="7"/>
        <v>D</v>
      </c>
      <c r="K232" s="157" t="str">
        <f t="shared" si="7"/>
        <v>E</v>
      </c>
      <c r="L232" s="157" t="str">
        <f t="shared" si="7"/>
        <v>F</v>
      </c>
      <c r="M232" s="157" t="str">
        <f t="shared" si="7"/>
        <v>M</v>
      </c>
      <c r="N232" s="157" t="str">
        <f t="shared" si="7"/>
        <v>A</v>
      </c>
      <c r="O232" s="157" t="str">
        <f t="shared" si="7"/>
        <v>M</v>
      </c>
    </row>
    <row r="233" spans="1:15">
      <c r="A233" s="132"/>
      <c r="B233" s="132" t="s">
        <v>31</v>
      </c>
      <c r="C233" s="277" t="s">
        <v>176</v>
      </c>
      <c r="D233" s="278"/>
      <c r="E233" s="278"/>
      <c r="F233" s="278"/>
      <c r="G233" s="278"/>
      <c r="H233" s="278"/>
      <c r="I233" s="278"/>
      <c r="J233" s="278"/>
      <c r="K233" s="278"/>
      <c r="L233" s="278"/>
      <c r="M233" s="278"/>
      <c r="N233" s="278"/>
      <c r="O233" s="278"/>
    </row>
    <row r="234" spans="1:15">
      <c r="A234" s="132"/>
      <c r="B234" s="133" t="s">
        <v>126</v>
      </c>
      <c r="C234" s="263" t="s">
        <v>228</v>
      </c>
      <c r="D234" s="263" t="s">
        <v>229</v>
      </c>
      <c r="E234" s="263" t="s">
        <v>230</v>
      </c>
      <c r="F234" s="263" t="s">
        <v>227</v>
      </c>
      <c r="G234" s="263" t="s">
        <v>283</v>
      </c>
      <c r="H234" s="263" t="s">
        <v>284</v>
      </c>
      <c r="I234" s="263" t="s">
        <v>286</v>
      </c>
      <c r="J234" s="263" t="s">
        <v>288</v>
      </c>
      <c r="K234" s="263" t="s">
        <v>290</v>
      </c>
      <c r="L234" s="263" t="s">
        <v>291</v>
      </c>
      <c r="M234" s="263" t="s">
        <v>316</v>
      </c>
      <c r="N234" s="263" t="s">
        <v>319</v>
      </c>
      <c r="O234" s="263" t="s">
        <v>320</v>
      </c>
    </row>
    <row r="235" spans="1:15">
      <c r="A235" s="132" t="s">
        <v>166</v>
      </c>
      <c r="B235" s="132" t="s">
        <v>167</v>
      </c>
      <c r="C235" s="264"/>
      <c r="D235" s="264"/>
      <c r="E235" s="264"/>
      <c r="F235" s="264"/>
      <c r="G235" s="264"/>
      <c r="H235" s="264"/>
      <c r="I235" s="264"/>
      <c r="J235" s="264"/>
      <c r="K235" s="264"/>
      <c r="L235" s="264"/>
      <c r="M235" s="264"/>
      <c r="N235" s="264"/>
      <c r="O235" s="264"/>
    </row>
    <row r="236" spans="1:15">
      <c r="A236" s="272" t="s">
        <v>110</v>
      </c>
      <c r="B236" s="136" t="s">
        <v>112</v>
      </c>
      <c r="C236" s="154">
        <v>12672</v>
      </c>
      <c r="D236" s="154">
        <v>25536.3</v>
      </c>
      <c r="E236" s="154">
        <v>48129.9</v>
      </c>
      <c r="F236" s="154">
        <v>41909.800000000003</v>
      </c>
      <c r="G236" s="154">
        <v>43665.8</v>
      </c>
      <c r="H236" s="154">
        <v>50474</v>
      </c>
      <c r="I236" s="154">
        <v>55536.6</v>
      </c>
      <c r="J236" s="154">
        <v>22754.1</v>
      </c>
      <c r="K236" s="154">
        <v>45764.1</v>
      </c>
      <c r="L236" s="154">
        <v>13008.4</v>
      </c>
      <c r="M236" s="154">
        <v>9261.4</v>
      </c>
      <c r="N236" s="154">
        <v>7813.1</v>
      </c>
      <c r="O236" s="154">
        <v>2747.5</v>
      </c>
    </row>
    <row r="237" spans="1:15">
      <c r="A237" s="270"/>
      <c r="B237" s="136" t="s">
        <v>25</v>
      </c>
      <c r="C237" s="154">
        <v>16812.400000000001</v>
      </c>
      <c r="D237" s="154">
        <v>51382.8</v>
      </c>
      <c r="E237" s="154">
        <v>50935.7</v>
      </c>
      <c r="F237" s="154">
        <v>113971.2</v>
      </c>
      <c r="G237" s="154">
        <v>71749.100000000006</v>
      </c>
      <c r="H237" s="154">
        <v>68624.5</v>
      </c>
      <c r="I237" s="154">
        <v>56365.7</v>
      </c>
      <c r="J237" s="154">
        <v>47185.3</v>
      </c>
      <c r="K237" s="154">
        <v>78136.899999999994</v>
      </c>
      <c r="L237" s="154">
        <v>24231.200000000001</v>
      </c>
      <c r="M237" s="154">
        <v>27952</v>
      </c>
      <c r="N237" s="154">
        <v>54755.9</v>
      </c>
      <c r="O237" s="154">
        <v>74607.7</v>
      </c>
    </row>
    <row r="238" spans="1:15">
      <c r="A238" s="270"/>
      <c r="B238" s="136" t="s">
        <v>119</v>
      </c>
      <c r="C238" s="154">
        <v>0</v>
      </c>
      <c r="D238" s="154">
        <v>0</v>
      </c>
      <c r="E238" s="154">
        <v>0</v>
      </c>
      <c r="F238" s="154">
        <v>10</v>
      </c>
      <c r="G238" s="154">
        <v>0</v>
      </c>
      <c r="H238" s="154">
        <v>0</v>
      </c>
      <c r="I238" s="154">
        <v>0</v>
      </c>
      <c r="J238" s="154">
        <v>0</v>
      </c>
      <c r="K238" s="154">
        <v>0</v>
      </c>
      <c r="L238" s="154">
        <v>0</v>
      </c>
      <c r="M238" s="154">
        <v>0</v>
      </c>
      <c r="N238" s="154">
        <v>0</v>
      </c>
      <c r="O238" s="154">
        <v>0</v>
      </c>
    </row>
    <row r="239" spans="1:15">
      <c r="A239" s="270"/>
      <c r="B239" s="136" t="s">
        <v>113</v>
      </c>
      <c r="C239" s="154">
        <v>952.5</v>
      </c>
      <c r="D239" s="154">
        <v>1275.4000000000001</v>
      </c>
      <c r="E239" s="154">
        <v>1629.2</v>
      </c>
      <c r="F239" s="154">
        <v>188</v>
      </c>
      <c r="G239" s="154">
        <v>763.8</v>
      </c>
      <c r="H239" s="154">
        <v>9392.7000000000007</v>
      </c>
      <c r="I239" s="154">
        <v>4442.2</v>
      </c>
      <c r="J239" s="154">
        <v>5564.6</v>
      </c>
      <c r="K239" s="154">
        <v>9703.7999999999993</v>
      </c>
      <c r="L239" s="154">
        <v>8329.6</v>
      </c>
      <c r="M239" s="154">
        <v>6580.9</v>
      </c>
      <c r="N239" s="154">
        <v>11010.9</v>
      </c>
      <c r="O239" s="154">
        <v>7818.6</v>
      </c>
    </row>
    <row r="240" spans="1:15">
      <c r="A240" s="270"/>
      <c r="B240" s="136" t="s">
        <v>116</v>
      </c>
      <c r="C240" s="154">
        <v>730.5</v>
      </c>
      <c r="D240" s="154">
        <v>2784.2</v>
      </c>
      <c r="E240" s="154">
        <v>4531.2</v>
      </c>
      <c r="F240" s="154">
        <v>5055.3</v>
      </c>
      <c r="G240" s="154">
        <v>7207.5</v>
      </c>
      <c r="H240" s="154">
        <v>8694</v>
      </c>
      <c r="I240" s="154">
        <v>7624.8</v>
      </c>
      <c r="J240" s="154">
        <v>5249.4</v>
      </c>
      <c r="K240" s="154">
        <v>8718.7000000000007</v>
      </c>
      <c r="L240" s="154">
        <v>3127.4</v>
      </c>
      <c r="M240" s="154">
        <v>4696.3999999999996</v>
      </c>
      <c r="N240" s="154">
        <v>4506.1000000000004</v>
      </c>
      <c r="O240" s="154">
        <v>7248.2</v>
      </c>
    </row>
    <row r="241" spans="1:15">
      <c r="A241" s="270"/>
      <c r="B241" s="136" t="s">
        <v>21</v>
      </c>
      <c r="C241" s="154">
        <v>23001.200000000001</v>
      </c>
      <c r="D241" s="154">
        <v>59979.3</v>
      </c>
      <c r="E241" s="154">
        <v>109037.6</v>
      </c>
      <c r="F241" s="154">
        <v>82431.3</v>
      </c>
      <c r="G241" s="154">
        <v>96608.1</v>
      </c>
      <c r="H241" s="154">
        <v>58581.5</v>
      </c>
      <c r="I241" s="154">
        <v>61627.7</v>
      </c>
      <c r="J241" s="154">
        <v>37928.6</v>
      </c>
      <c r="K241" s="154">
        <v>88684.7</v>
      </c>
      <c r="L241" s="154">
        <v>18281.099999999999</v>
      </c>
      <c r="M241" s="154">
        <v>38895.4</v>
      </c>
      <c r="N241" s="154">
        <v>55784.800000000003</v>
      </c>
      <c r="O241" s="154">
        <v>33753.599999999999</v>
      </c>
    </row>
    <row r="242" spans="1:15">
      <c r="A242" s="270"/>
      <c r="B242" s="136" t="s">
        <v>111</v>
      </c>
      <c r="C242" s="154">
        <v>0</v>
      </c>
      <c r="D242" s="154">
        <v>310</v>
      </c>
      <c r="E242" s="154">
        <v>831.6</v>
      </c>
      <c r="F242" s="154">
        <v>20</v>
      </c>
      <c r="G242" s="154">
        <v>0</v>
      </c>
      <c r="H242" s="154">
        <v>0</v>
      </c>
      <c r="I242" s="154">
        <v>200</v>
      </c>
      <c r="J242" s="154">
        <v>81</v>
      </c>
      <c r="K242" s="154">
        <v>1159.3</v>
      </c>
      <c r="L242" s="154">
        <v>0</v>
      </c>
      <c r="M242" s="154">
        <v>0</v>
      </c>
      <c r="N242" s="154">
        <v>149.4</v>
      </c>
      <c r="O242" s="154">
        <v>0</v>
      </c>
    </row>
    <row r="243" spans="1:15">
      <c r="A243" s="270"/>
      <c r="B243" s="136" t="s">
        <v>115</v>
      </c>
      <c r="C243" s="154">
        <v>5631.5</v>
      </c>
      <c r="D243" s="154">
        <v>6998.5</v>
      </c>
      <c r="E243" s="154">
        <v>14563.8</v>
      </c>
      <c r="F243" s="154">
        <v>17427.3</v>
      </c>
      <c r="G243" s="154">
        <v>11156.8</v>
      </c>
      <c r="H243" s="154">
        <v>23733.8</v>
      </c>
      <c r="I243" s="154">
        <v>21168.7</v>
      </c>
      <c r="J243" s="154">
        <v>13945.1</v>
      </c>
      <c r="K243" s="154">
        <v>26791.4</v>
      </c>
      <c r="L243" s="154">
        <v>12422.8</v>
      </c>
      <c r="M243" s="154">
        <v>6656.1</v>
      </c>
      <c r="N243" s="154">
        <v>17672.7</v>
      </c>
      <c r="O243" s="154">
        <v>27655</v>
      </c>
    </row>
    <row r="244" spans="1:15">
      <c r="A244" s="271"/>
      <c r="B244" s="155" t="s">
        <v>0</v>
      </c>
      <c r="C244" s="156">
        <v>59800.1</v>
      </c>
      <c r="D244" s="156">
        <v>148266.5</v>
      </c>
      <c r="E244" s="156">
        <v>229659</v>
      </c>
      <c r="F244" s="156">
        <v>261012.9</v>
      </c>
      <c r="G244" s="156">
        <v>231151.1</v>
      </c>
      <c r="H244" s="156">
        <v>219500.5</v>
      </c>
      <c r="I244" s="156">
        <v>206965.7</v>
      </c>
      <c r="J244" s="156">
        <v>132708.1</v>
      </c>
      <c r="K244" s="156">
        <v>258958.9</v>
      </c>
      <c r="L244" s="156">
        <v>79400.5</v>
      </c>
      <c r="M244" s="156">
        <v>94042.2</v>
      </c>
      <c r="N244" s="156">
        <v>151692.9</v>
      </c>
      <c r="O244" s="156">
        <v>153830.6</v>
      </c>
    </row>
    <row r="245" spans="1:15">
      <c r="A245" s="269" t="s">
        <v>114</v>
      </c>
      <c r="B245" s="136" t="s">
        <v>112</v>
      </c>
      <c r="C245" s="154">
        <v>3825.2</v>
      </c>
      <c r="D245" s="154">
        <v>20542.2</v>
      </c>
      <c r="E245" s="154">
        <v>14664.7</v>
      </c>
      <c r="F245" s="154">
        <v>21887.7</v>
      </c>
      <c r="G245" s="154">
        <v>6583.4</v>
      </c>
      <c r="H245" s="154">
        <v>6055</v>
      </c>
      <c r="I245" s="154">
        <v>8959.6</v>
      </c>
      <c r="J245" s="154">
        <v>21604.2</v>
      </c>
      <c r="K245" s="154">
        <v>7773.2</v>
      </c>
      <c r="L245" s="154">
        <v>21504.5</v>
      </c>
      <c r="M245" s="154">
        <v>6741.5</v>
      </c>
      <c r="N245" s="154">
        <v>4042.8</v>
      </c>
      <c r="O245" s="154">
        <v>433.4</v>
      </c>
    </row>
    <row r="246" spans="1:15">
      <c r="A246" s="270"/>
      <c r="B246" s="136" t="s">
        <v>25</v>
      </c>
      <c r="C246" s="154">
        <v>805.7</v>
      </c>
      <c r="D246" s="154">
        <v>4950.3</v>
      </c>
      <c r="E246" s="154">
        <v>1989</v>
      </c>
      <c r="F246" s="154">
        <v>4264.5</v>
      </c>
      <c r="G246" s="154">
        <v>903.3</v>
      </c>
      <c r="H246" s="154">
        <v>869.5</v>
      </c>
      <c r="I246" s="154">
        <v>3990.4</v>
      </c>
      <c r="J246" s="154">
        <v>10874.5</v>
      </c>
      <c r="K246" s="154">
        <v>6440.3</v>
      </c>
      <c r="L246" s="154">
        <v>14043.2</v>
      </c>
      <c r="M246" s="154">
        <v>17945.7</v>
      </c>
      <c r="N246" s="154">
        <v>14771.1</v>
      </c>
      <c r="O246" s="154">
        <v>12445.6</v>
      </c>
    </row>
    <row r="247" spans="1:15">
      <c r="A247" s="270"/>
      <c r="B247" s="136" t="s">
        <v>119</v>
      </c>
      <c r="C247" s="154">
        <v>1</v>
      </c>
      <c r="D247" s="154">
        <v>40.5</v>
      </c>
      <c r="E247" s="154">
        <v>0</v>
      </c>
      <c r="F247" s="154">
        <v>79.599999999999994</v>
      </c>
      <c r="G247" s="154">
        <v>0</v>
      </c>
      <c r="H247" s="154">
        <v>10.199999999999999</v>
      </c>
      <c r="I247" s="154">
        <v>71.2</v>
      </c>
      <c r="J247" s="154">
        <v>14.4</v>
      </c>
      <c r="K247" s="154">
        <v>0</v>
      </c>
      <c r="L247" s="154">
        <v>0</v>
      </c>
      <c r="M247" s="154">
        <v>0</v>
      </c>
      <c r="N247" s="154">
        <v>31.2</v>
      </c>
      <c r="O247" s="154">
        <v>5</v>
      </c>
    </row>
    <row r="248" spans="1:15">
      <c r="A248" s="270"/>
      <c r="B248" s="136" t="s">
        <v>113</v>
      </c>
      <c r="C248" s="154">
        <v>4108.2</v>
      </c>
      <c r="D248" s="154">
        <v>10583.3</v>
      </c>
      <c r="E248" s="154">
        <v>13423.2</v>
      </c>
      <c r="F248" s="154">
        <v>21354.7</v>
      </c>
      <c r="G248" s="154">
        <v>3217</v>
      </c>
      <c r="H248" s="154">
        <v>12220.9</v>
      </c>
      <c r="I248" s="154">
        <v>5885.6</v>
      </c>
      <c r="J248" s="154">
        <v>22855.5</v>
      </c>
      <c r="K248" s="154">
        <v>17414.3</v>
      </c>
      <c r="L248" s="154">
        <v>25706.9</v>
      </c>
      <c r="M248" s="154">
        <v>42823.3</v>
      </c>
      <c r="N248" s="154">
        <v>36027.699999999997</v>
      </c>
      <c r="O248" s="154">
        <v>19266.599999999999</v>
      </c>
    </row>
    <row r="249" spans="1:15">
      <c r="A249" s="270"/>
      <c r="B249" s="136" t="s">
        <v>116</v>
      </c>
      <c r="C249" s="154">
        <v>441.1</v>
      </c>
      <c r="D249" s="154">
        <v>2263.6999999999998</v>
      </c>
      <c r="E249" s="154">
        <v>1723.5</v>
      </c>
      <c r="F249" s="154">
        <v>2677.3</v>
      </c>
      <c r="G249" s="154">
        <v>1397.7</v>
      </c>
      <c r="H249" s="154">
        <v>4048.2</v>
      </c>
      <c r="I249" s="154">
        <v>1996.4</v>
      </c>
      <c r="J249" s="154">
        <v>2969.3</v>
      </c>
      <c r="K249" s="154">
        <v>3010.2</v>
      </c>
      <c r="L249" s="154">
        <v>3674.1</v>
      </c>
      <c r="M249" s="154">
        <v>6982</v>
      </c>
      <c r="N249" s="154">
        <v>6028.8</v>
      </c>
      <c r="O249" s="154">
        <v>3529.4</v>
      </c>
    </row>
    <row r="250" spans="1:15">
      <c r="A250" s="270"/>
      <c r="B250" s="136" t="s">
        <v>21</v>
      </c>
      <c r="C250" s="154">
        <v>2792</v>
      </c>
      <c r="D250" s="154">
        <v>9147</v>
      </c>
      <c r="E250" s="154">
        <v>8686.7999999999993</v>
      </c>
      <c r="F250" s="154">
        <v>13814.3</v>
      </c>
      <c r="G250" s="154">
        <v>15518.8</v>
      </c>
      <c r="H250" s="154">
        <v>2358.3000000000002</v>
      </c>
      <c r="I250" s="154">
        <v>3716.9</v>
      </c>
      <c r="J250" s="154">
        <v>12705.9</v>
      </c>
      <c r="K250" s="154">
        <v>12467.7</v>
      </c>
      <c r="L250" s="154">
        <v>12576.8</v>
      </c>
      <c r="M250" s="154">
        <v>14174.9</v>
      </c>
      <c r="N250" s="154">
        <v>6115.8</v>
      </c>
      <c r="O250" s="154">
        <v>1301.2</v>
      </c>
    </row>
    <row r="251" spans="1:15">
      <c r="A251" s="270"/>
      <c r="B251" s="136" t="s">
        <v>111</v>
      </c>
      <c r="C251" s="154">
        <v>0</v>
      </c>
      <c r="D251" s="154">
        <v>197.5</v>
      </c>
      <c r="E251" s="154">
        <v>0</v>
      </c>
      <c r="F251" s="154">
        <v>70</v>
      </c>
      <c r="G251" s="154">
        <v>0</v>
      </c>
      <c r="H251" s="154">
        <v>0</v>
      </c>
      <c r="I251" s="154">
        <v>0</v>
      </c>
      <c r="J251" s="154">
        <v>0</v>
      </c>
      <c r="K251" s="154">
        <v>0</v>
      </c>
      <c r="L251" s="154">
        <v>0</v>
      </c>
      <c r="M251" s="154">
        <v>0</v>
      </c>
      <c r="N251" s="154">
        <v>0</v>
      </c>
      <c r="O251" s="154">
        <v>0</v>
      </c>
    </row>
    <row r="252" spans="1:15">
      <c r="A252" s="270"/>
      <c r="B252" s="136" t="s">
        <v>120</v>
      </c>
      <c r="C252" s="154">
        <v>0</v>
      </c>
      <c r="D252" s="154">
        <v>0</v>
      </c>
      <c r="E252" s="154">
        <v>0</v>
      </c>
      <c r="F252" s="154">
        <v>3</v>
      </c>
      <c r="G252" s="154">
        <v>0</v>
      </c>
      <c r="H252" s="154">
        <v>9</v>
      </c>
      <c r="I252" s="154">
        <v>0</v>
      </c>
      <c r="J252" s="154">
        <v>0</v>
      </c>
      <c r="K252" s="154">
        <v>0</v>
      </c>
      <c r="L252" s="154">
        <v>0</v>
      </c>
      <c r="M252" s="154">
        <v>0</v>
      </c>
      <c r="N252" s="154">
        <v>35</v>
      </c>
      <c r="O252" s="154">
        <v>5</v>
      </c>
    </row>
    <row r="253" spans="1:15">
      <c r="A253" s="270"/>
      <c r="B253" s="136" t="s">
        <v>115</v>
      </c>
      <c r="C253" s="154">
        <v>67.3</v>
      </c>
      <c r="D253" s="154">
        <v>285</v>
      </c>
      <c r="E253" s="154">
        <v>0</v>
      </c>
      <c r="F253" s="154">
        <v>823.8</v>
      </c>
      <c r="G253" s="154">
        <v>135.69999999999999</v>
      </c>
      <c r="H253" s="154">
        <v>300</v>
      </c>
      <c r="I253" s="154">
        <v>15</v>
      </c>
      <c r="J253" s="154">
        <v>1522.5</v>
      </c>
      <c r="K253" s="154">
        <v>569.79999999999995</v>
      </c>
      <c r="L253" s="154">
        <v>2844.7</v>
      </c>
      <c r="M253" s="154">
        <v>7355.5</v>
      </c>
      <c r="N253" s="154">
        <v>4115.2</v>
      </c>
      <c r="O253" s="154">
        <v>693.9</v>
      </c>
    </row>
    <row r="254" spans="1:15">
      <c r="A254" s="271"/>
      <c r="B254" s="155" t="s">
        <v>0</v>
      </c>
      <c r="C254" s="156">
        <v>12040.5</v>
      </c>
      <c r="D254" s="156">
        <v>48009.5</v>
      </c>
      <c r="E254" s="156">
        <v>40487.199999999997</v>
      </c>
      <c r="F254" s="156">
        <v>64974.9</v>
      </c>
      <c r="G254" s="156">
        <v>27755.9</v>
      </c>
      <c r="H254" s="156">
        <v>25871.1</v>
      </c>
      <c r="I254" s="156">
        <v>24635.1</v>
      </c>
      <c r="J254" s="156">
        <v>72546.3</v>
      </c>
      <c r="K254" s="156">
        <v>47675.5</v>
      </c>
      <c r="L254" s="156">
        <v>80350.2</v>
      </c>
      <c r="M254" s="156">
        <v>96022.9</v>
      </c>
      <c r="N254" s="156">
        <v>71167.600000000006</v>
      </c>
      <c r="O254" s="156">
        <v>37680.1</v>
      </c>
    </row>
    <row r="255" spans="1:15">
      <c r="A255" s="155" t="s">
        <v>0</v>
      </c>
      <c r="B255" s="160"/>
      <c r="C255" s="156">
        <v>47759.6</v>
      </c>
      <c r="D255" s="156">
        <v>100257</v>
      </c>
      <c r="E255" s="156">
        <v>189171.8</v>
      </c>
      <c r="F255" s="156">
        <v>196038</v>
      </c>
      <c r="G255" s="156">
        <v>203395.20000000001</v>
      </c>
      <c r="H255" s="156">
        <v>193629.4</v>
      </c>
      <c r="I255" s="156">
        <v>182330.6</v>
      </c>
      <c r="J255" s="156">
        <v>60161.8</v>
      </c>
      <c r="K255" s="156">
        <v>211283.4</v>
      </c>
      <c r="L255" s="156">
        <v>949.7</v>
      </c>
      <c r="M255" s="156">
        <v>1980.7</v>
      </c>
      <c r="N255" s="156">
        <v>80525.3</v>
      </c>
      <c r="O255" s="156">
        <v>116150.5</v>
      </c>
    </row>
    <row r="257" spans="1:15">
      <c r="A257" s="133" t="s">
        <v>164</v>
      </c>
      <c r="B257" s="273" t="s">
        <v>64</v>
      </c>
      <c r="C257" s="274"/>
      <c r="D257" s="274"/>
      <c r="E257" s="274"/>
      <c r="F257" s="274"/>
      <c r="G257" s="274"/>
      <c r="H257" s="274"/>
      <c r="I257" s="274"/>
      <c r="J257" s="274"/>
      <c r="K257" s="274"/>
      <c r="L257" s="274"/>
      <c r="M257" s="274"/>
      <c r="N257" s="274"/>
    </row>
    <row r="258" spans="1:15">
      <c r="A258" s="133" t="s">
        <v>126</v>
      </c>
      <c r="B258" s="263" t="s">
        <v>228</v>
      </c>
      <c r="C258" s="263" t="s">
        <v>229</v>
      </c>
      <c r="D258" s="263" t="s">
        <v>230</v>
      </c>
      <c r="E258" s="263" t="s">
        <v>227</v>
      </c>
      <c r="F258" s="263" t="s">
        <v>283</v>
      </c>
      <c r="G258" s="263" t="s">
        <v>284</v>
      </c>
      <c r="H258" s="263" t="s">
        <v>286</v>
      </c>
      <c r="I258" s="263" t="s">
        <v>288</v>
      </c>
      <c r="J258" s="263" t="s">
        <v>290</v>
      </c>
      <c r="K258" s="263" t="s">
        <v>291</v>
      </c>
      <c r="L258" s="263" t="s">
        <v>316</v>
      </c>
      <c r="M258" s="263" t="s">
        <v>319</v>
      </c>
      <c r="N258" s="263" t="s">
        <v>320</v>
      </c>
    </row>
    <row r="259" spans="1:15">
      <c r="A259" s="132" t="s">
        <v>31</v>
      </c>
      <c r="B259" s="264"/>
      <c r="C259" s="264"/>
      <c r="D259" s="264"/>
      <c r="E259" s="264"/>
      <c r="F259" s="264"/>
      <c r="G259" s="264"/>
      <c r="H259" s="264"/>
      <c r="I259" s="264"/>
      <c r="J259" s="264"/>
      <c r="K259" s="264"/>
      <c r="L259" s="264"/>
      <c r="M259" s="264"/>
      <c r="N259" s="264"/>
    </row>
    <row r="260" spans="1:15">
      <c r="A260" s="136" t="s">
        <v>170</v>
      </c>
      <c r="B260" s="139">
        <v>61.214905660699998</v>
      </c>
      <c r="C260" s="139">
        <v>64.545211494200004</v>
      </c>
      <c r="D260" s="139">
        <v>68.414155813600004</v>
      </c>
      <c r="E260" s="139">
        <v>71.799275936200004</v>
      </c>
      <c r="F260" s="139">
        <v>77.488021212099994</v>
      </c>
      <c r="G260" s="139">
        <v>72.899569522600004</v>
      </c>
      <c r="H260" s="139">
        <v>69.079827623599996</v>
      </c>
      <c r="I260" s="139">
        <v>66.232359366200001</v>
      </c>
      <c r="J260" s="139">
        <v>68.155345848300001</v>
      </c>
      <c r="K260" s="139">
        <v>59.826482578799997</v>
      </c>
      <c r="L260" s="139">
        <v>54.507963658900003</v>
      </c>
      <c r="M260" s="139">
        <v>57.645258677199998</v>
      </c>
      <c r="N260" s="139">
        <v>56.619239345099999</v>
      </c>
    </row>
    <row r="261" spans="1:15">
      <c r="A261" s="136" t="s">
        <v>171</v>
      </c>
      <c r="B261" s="139">
        <v>42.9148424069</v>
      </c>
      <c r="C261" s="139">
        <v>49.8809423135</v>
      </c>
      <c r="D261" s="139">
        <v>51.820516854700003</v>
      </c>
      <c r="E261" s="139">
        <v>51.052052561799997</v>
      </c>
      <c r="F261" s="139">
        <v>65.826573449199998</v>
      </c>
      <c r="G261" s="139">
        <v>35.208971013999999</v>
      </c>
      <c r="H261" s="139">
        <v>49.868677618500001</v>
      </c>
      <c r="I261" s="139">
        <v>50.324346520799999</v>
      </c>
      <c r="J261" s="139">
        <v>49.467322209499997</v>
      </c>
      <c r="K261" s="139">
        <v>45.871441265900003</v>
      </c>
      <c r="L261" s="139">
        <v>38.2467480153</v>
      </c>
      <c r="M261" s="139">
        <v>37.022777640400001</v>
      </c>
      <c r="N261" s="139">
        <v>32.9582471915</v>
      </c>
    </row>
    <row r="265" spans="1:15">
      <c r="C265" s="157" t="str">
        <f>MID(C267,6,1)</f>
        <v>M</v>
      </c>
      <c r="D265" s="157" t="str">
        <f t="shared" ref="D265:O265" si="8">MID(D267,6,1)</f>
        <v>J</v>
      </c>
      <c r="E265" s="157" t="str">
        <f t="shared" si="8"/>
        <v>J</v>
      </c>
      <c r="F265" s="157" t="str">
        <f t="shared" si="8"/>
        <v>A</v>
      </c>
      <c r="G265" s="157" t="str">
        <f t="shared" si="8"/>
        <v>S</v>
      </c>
      <c r="H265" s="157" t="str">
        <f t="shared" si="8"/>
        <v>O</v>
      </c>
      <c r="I265" s="157" t="str">
        <f t="shared" si="8"/>
        <v>N</v>
      </c>
      <c r="J265" s="157" t="str">
        <f t="shared" si="8"/>
        <v>D</v>
      </c>
      <c r="K265" s="157" t="str">
        <f t="shared" si="8"/>
        <v>E</v>
      </c>
      <c r="L265" s="157" t="str">
        <f t="shared" si="8"/>
        <v>F</v>
      </c>
      <c r="M265" s="157" t="str">
        <f t="shared" si="8"/>
        <v>M</v>
      </c>
      <c r="N265" s="157" t="str">
        <f t="shared" si="8"/>
        <v>A</v>
      </c>
      <c r="O265" s="157" t="str">
        <f t="shared" si="8"/>
        <v>M</v>
      </c>
    </row>
    <row r="266" spans="1:15">
      <c r="A266" s="132"/>
      <c r="B266" s="132" t="s">
        <v>31</v>
      </c>
      <c r="C266" s="277" t="s">
        <v>177</v>
      </c>
      <c r="D266" s="278"/>
      <c r="E266" s="278"/>
      <c r="F266" s="278"/>
      <c r="G266" s="278"/>
      <c r="H266" s="278"/>
      <c r="I266" s="278"/>
      <c r="J266" s="278"/>
      <c r="K266" s="278"/>
      <c r="L266" s="278"/>
      <c r="M266" s="278"/>
      <c r="N266" s="278"/>
      <c r="O266" s="278"/>
    </row>
    <row r="267" spans="1:15">
      <c r="A267" s="132"/>
      <c r="B267" s="133" t="s">
        <v>126</v>
      </c>
      <c r="C267" s="263" t="s">
        <v>228</v>
      </c>
      <c r="D267" s="263" t="s">
        <v>229</v>
      </c>
      <c r="E267" s="263" t="s">
        <v>230</v>
      </c>
      <c r="F267" s="263" t="s">
        <v>227</v>
      </c>
      <c r="G267" s="263" t="s">
        <v>283</v>
      </c>
      <c r="H267" s="263" t="s">
        <v>284</v>
      </c>
      <c r="I267" s="263" t="s">
        <v>286</v>
      </c>
      <c r="J267" s="263" t="s">
        <v>288</v>
      </c>
      <c r="K267" s="263" t="s">
        <v>290</v>
      </c>
      <c r="L267" s="263" t="s">
        <v>291</v>
      </c>
      <c r="M267" s="263" t="s">
        <v>316</v>
      </c>
      <c r="N267" s="263" t="s">
        <v>319</v>
      </c>
      <c r="O267" s="263" t="s">
        <v>320</v>
      </c>
    </row>
    <row r="268" spans="1:15">
      <c r="A268" s="132" t="s">
        <v>166</v>
      </c>
      <c r="B268" s="132" t="s">
        <v>167</v>
      </c>
      <c r="C268" s="264"/>
      <c r="D268" s="264"/>
      <c r="E268" s="264"/>
      <c r="F268" s="264"/>
      <c r="G268" s="264"/>
      <c r="H268" s="264"/>
      <c r="I268" s="264"/>
      <c r="J268" s="264"/>
      <c r="K268" s="264"/>
      <c r="L268" s="264"/>
      <c r="M268" s="264"/>
      <c r="N268" s="264"/>
      <c r="O268" s="264"/>
    </row>
    <row r="269" spans="1:15">
      <c r="A269" s="279" t="s">
        <v>110</v>
      </c>
      <c r="B269" s="136" t="s">
        <v>112</v>
      </c>
      <c r="C269" s="154">
        <v>0</v>
      </c>
      <c r="D269" s="154">
        <v>0</v>
      </c>
      <c r="E269" s="154">
        <v>92.3</v>
      </c>
      <c r="F269" s="154">
        <v>291.3</v>
      </c>
      <c r="G269" s="154">
        <v>0</v>
      </c>
      <c r="H269" s="154">
        <v>0</v>
      </c>
      <c r="I269" s="154">
        <v>0</v>
      </c>
      <c r="J269" s="154">
        <v>0</v>
      </c>
      <c r="K269" s="154">
        <v>3682</v>
      </c>
      <c r="L269" s="154">
        <v>0</v>
      </c>
      <c r="M269" s="154">
        <v>1971</v>
      </c>
      <c r="N269" s="154">
        <v>0</v>
      </c>
      <c r="O269" s="154">
        <v>0</v>
      </c>
    </row>
    <row r="270" spans="1:15">
      <c r="A270" s="270"/>
      <c r="B270" s="136" t="s">
        <v>25</v>
      </c>
      <c r="C270" s="154">
        <v>12256.8</v>
      </c>
      <c r="D270" s="154">
        <v>9234.9</v>
      </c>
      <c r="E270" s="154">
        <v>14456.3</v>
      </c>
      <c r="F270" s="154">
        <v>10832</v>
      </c>
      <c r="G270" s="154">
        <v>2035.7</v>
      </c>
      <c r="H270" s="154">
        <v>1903.4</v>
      </c>
      <c r="I270" s="154">
        <v>1082.5999999999999</v>
      </c>
      <c r="J270" s="154">
        <v>3205.2</v>
      </c>
      <c r="K270" s="154">
        <v>5322.9</v>
      </c>
      <c r="L270" s="154">
        <v>833.4</v>
      </c>
      <c r="M270" s="154">
        <v>8220.1</v>
      </c>
      <c r="N270" s="154">
        <v>10989.2</v>
      </c>
      <c r="O270" s="154">
        <v>2953.6</v>
      </c>
    </row>
    <row r="271" spans="1:15">
      <c r="A271" s="270"/>
      <c r="B271" s="136" t="s">
        <v>119</v>
      </c>
      <c r="C271" s="154">
        <v>0</v>
      </c>
      <c r="D271" s="154">
        <v>0</v>
      </c>
      <c r="E271" s="154">
        <v>0</v>
      </c>
      <c r="F271" s="154">
        <v>0</v>
      </c>
      <c r="G271" s="154">
        <v>0</v>
      </c>
      <c r="H271" s="154">
        <v>7.4</v>
      </c>
      <c r="I271" s="154">
        <v>0</v>
      </c>
      <c r="J271" s="154">
        <v>0</v>
      </c>
      <c r="K271" s="154">
        <v>0</v>
      </c>
      <c r="L271" s="154">
        <v>0</v>
      </c>
      <c r="M271" s="154">
        <v>0</v>
      </c>
      <c r="N271" s="154">
        <v>0</v>
      </c>
      <c r="O271" s="154">
        <v>0</v>
      </c>
    </row>
    <row r="272" spans="1:15">
      <c r="A272" s="270"/>
      <c r="B272" s="136" t="s">
        <v>113</v>
      </c>
      <c r="C272" s="154">
        <v>795.1</v>
      </c>
      <c r="D272" s="154">
        <v>91.5</v>
      </c>
      <c r="E272" s="154">
        <v>14.6</v>
      </c>
      <c r="F272" s="154">
        <v>140.5</v>
      </c>
      <c r="G272" s="154">
        <v>0</v>
      </c>
      <c r="H272" s="154">
        <v>1893.5</v>
      </c>
      <c r="I272" s="154">
        <v>481.8</v>
      </c>
      <c r="J272" s="154">
        <v>176.9</v>
      </c>
      <c r="K272" s="154">
        <v>938.4</v>
      </c>
      <c r="L272" s="154">
        <v>213.9</v>
      </c>
      <c r="M272" s="154">
        <v>457</v>
      </c>
      <c r="N272" s="154">
        <v>526.4</v>
      </c>
      <c r="O272" s="154">
        <v>298.3</v>
      </c>
    </row>
    <row r="273" spans="1:15">
      <c r="A273" s="270"/>
      <c r="B273" s="136" t="s">
        <v>122</v>
      </c>
      <c r="C273" s="154">
        <v>0</v>
      </c>
      <c r="D273" s="154">
        <v>0</v>
      </c>
      <c r="E273" s="154">
        <v>244</v>
      </c>
      <c r="F273" s="154">
        <v>678</v>
      </c>
      <c r="G273" s="154">
        <v>1565.3</v>
      </c>
      <c r="H273" s="154">
        <v>711</v>
      </c>
      <c r="I273" s="154">
        <v>0</v>
      </c>
      <c r="J273" s="154">
        <v>0</v>
      </c>
      <c r="K273" s="154">
        <v>84</v>
      </c>
      <c r="L273" s="154">
        <v>0</v>
      </c>
      <c r="M273" s="154">
        <v>0</v>
      </c>
      <c r="N273" s="154">
        <v>464.9</v>
      </c>
      <c r="O273" s="154">
        <v>0</v>
      </c>
    </row>
    <row r="274" spans="1:15">
      <c r="A274" s="270"/>
      <c r="B274" s="136" t="s">
        <v>116</v>
      </c>
      <c r="C274" s="154">
        <v>0</v>
      </c>
      <c r="D274" s="154">
        <v>0</v>
      </c>
      <c r="E274" s="154">
        <v>0</v>
      </c>
      <c r="F274" s="154">
        <v>0</v>
      </c>
      <c r="G274" s="154">
        <v>0</v>
      </c>
      <c r="H274" s="154">
        <v>0</v>
      </c>
      <c r="I274" s="154">
        <v>0</v>
      </c>
      <c r="J274" s="154">
        <v>0</v>
      </c>
      <c r="K274" s="154">
        <v>0</v>
      </c>
      <c r="L274" s="154">
        <v>0</v>
      </c>
      <c r="M274" s="154">
        <v>0</v>
      </c>
      <c r="N274" s="154">
        <v>0</v>
      </c>
      <c r="O274" s="154">
        <v>0</v>
      </c>
    </row>
    <row r="275" spans="1:15">
      <c r="A275" s="270"/>
      <c r="B275" s="136" t="s">
        <v>21</v>
      </c>
      <c r="C275" s="154">
        <v>0</v>
      </c>
      <c r="D275" s="154">
        <v>0</v>
      </c>
      <c r="E275" s="154">
        <v>0</v>
      </c>
      <c r="F275" s="154">
        <v>898.1</v>
      </c>
      <c r="G275" s="154">
        <v>5</v>
      </c>
      <c r="H275" s="154">
        <v>97</v>
      </c>
      <c r="I275" s="154">
        <v>0</v>
      </c>
      <c r="J275" s="154">
        <v>0</v>
      </c>
      <c r="K275" s="154">
        <v>0</v>
      </c>
      <c r="L275" s="154">
        <v>20</v>
      </c>
      <c r="M275" s="154">
        <v>93.4</v>
      </c>
      <c r="N275" s="154">
        <v>36.700000000000003</v>
      </c>
      <c r="O275" s="154">
        <v>0</v>
      </c>
    </row>
    <row r="276" spans="1:15">
      <c r="A276" s="270"/>
      <c r="B276" s="136" t="s">
        <v>124</v>
      </c>
      <c r="C276" s="154">
        <v>0</v>
      </c>
      <c r="D276" s="154">
        <v>976</v>
      </c>
      <c r="E276" s="154">
        <v>1458.3</v>
      </c>
      <c r="F276" s="154">
        <v>0</v>
      </c>
      <c r="G276" s="154">
        <v>0</v>
      </c>
      <c r="H276" s="154">
        <v>0</v>
      </c>
      <c r="I276" s="154">
        <v>2.8</v>
      </c>
      <c r="J276" s="154">
        <v>0</v>
      </c>
      <c r="K276" s="154">
        <v>0</v>
      </c>
      <c r="L276" s="154">
        <v>0</v>
      </c>
      <c r="M276" s="154">
        <v>0</v>
      </c>
      <c r="N276" s="154">
        <v>0</v>
      </c>
      <c r="O276" s="154">
        <v>0</v>
      </c>
    </row>
    <row r="277" spans="1:15">
      <c r="A277" s="270"/>
      <c r="B277" s="136" t="s">
        <v>117</v>
      </c>
      <c r="C277" s="154">
        <v>0</v>
      </c>
      <c r="D277" s="154">
        <v>0</v>
      </c>
      <c r="E277" s="154">
        <v>0</v>
      </c>
      <c r="F277" s="154">
        <v>0</v>
      </c>
      <c r="G277" s="154">
        <v>0</v>
      </c>
      <c r="H277" s="154">
        <v>0</v>
      </c>
      <c r="I277" s="154">
        <v>0</v>
      </c>
      <c r="J277" s="154">
        <v>0</v>
      </c>
      <c r="K277" s="154">
        <v>0</v>
      </c>
      <c r="L277" s="154">
        <v>0</v>
      </c>
      <c r="M277" s="154">
        <v>0</v>
      </c>
      <c r="N277" s="154">
        <v>0</v>
      </c>
      <c r="O277" s="154">
        <v>0</v>
      </c>
    </row>
    <row r="278" spans="1:15">
      <c r="A278" s="270"/>
      <c r="B278" s="136" t="s">
        <v>115</v>
      </c>
      <c r="C278" s="154">
        <v>330.9</v>
      </c>
      <c r="D278" s="154">
        <v>107.7</v>
      </c>
      <c r="E278" s="154">
        <v>560.70000000000005</v>
      </c>
      <c r="F278" s="154">
        <v>948.3</v>
      </c>
      <c r="G278" s="154">
        <v>107.3</v>
      </c>
      <c r="H278" s="154">
        <v>979</v>
      </c>
      <c r="I278" s="154">
        <v>84</v>
      </c>
      <c r="J278" s="154">
        <v>86.6</v>
      </c>
      <c r="K278" s="154">
        <v>101.3</v>
      </c>
      <c r="L278" s="154">
        <v>316.89999999999998</v>
      </c>
      <c r="M278" s="154">
        <v>2222.8000000000002</v>
      </c>
      <c r="N278" s="154">
        <v>2160.3000000000002</v>
      </c>
      <c r="O278" s="154">
        <v>406.3</v>
      </c>
    </row>
    <row r="279" spans="1:15">
      <c r="A279" s="271"/>
      <c r="B279" s="155" t="s">
        <v>0</v>
      </c>
      <c r="C279" s="156">
        <v>13382.8</v>
      </c>
      <c r="D279" s="156">
        <v>10410.1</v>
      </c>
      <c r="E279" s="156">
        <v>16826.2</v>
      </c>
      <c r="F279" s="156">
        <v>13788.2</v>
      </c>
      <c r="G279" s="156">
        <v>3713.3</v>
      </c>
      <c r="H279" s="156">
        <v>5591.3</v>
      </c>
      <c r="I279" s="156">
        <v>1651.2</v>
      </c>
      <c r="J279" s="156">
        <v>3468.7</v>
      </c>
      <c r="K279" s="156">
        <v>10128.6</v>
      </c>
      <c r="L279" s="156">
        <v>1384.2</v>
      </c>
      <c r="M279" s="156">
        <v>12964.3</v>
      </c>
      <c r="N279" s="156">
        <v>14177.5</v>
      </c>
      <c r="O279" s="156">
        <v>3658.2</v>
      </c>
    </row>
    <row r="280" spans="1:15">
      <c r="A280" s="282" t="s">
        <v>114</v>
      </c>
      <c r="B280" s="136" t="s">
        <v>112</v>
      </c>
      <c r="C280" s="154">
        <v>0</v>
      </c>
      <c r="D280" s="154">
        <v>0</v>
      </c>
      <c r="E280" s="154">
        <v>482</v>
      </c>
      <c r="F280" s="154">
        <v>0</v>
      </c>
      <c r="G280" s="154">
        <v>0</v>
      </c>
      <c r="H280" s="154">
        <v>91.8</v>
      </c>
      <c r="I280" s="154">
        <v>0</v>
      </c>
      <c r="J280" s="154">
        <v>0</v>
      </c>
      <c r="K280" s="154">
        <v>0</v>
      </c>
      <c r="L280" s="154">
        <v>0</v>
      </c>
      <c r="M280" s="154">
        <v>0</v>
      </c>
      <c r="N280" s="154">
        <v>0</v>
      </c>
      <c r="O280" s="154">
        <v>0</v>
      </c>
    </row>
    <row r="281" spans="1:15">
      <c r="A281" s="270"/>
      <c r="B281" s="136" t="s">
        <v>25</v>
      </c>
      <c r="C281" s="154">
        <v>90</v>
      </c>
      <c r="D281" s="154">
        <v>0</v>
      </c>
      <c r="E281" s="154">
        <v>368.5</v>
      </c>
      <c r="F281" s="154">
        <v>796.6</v>
      </c>
      <c r="G281" s="154">
        <v>211.3</v>
      </c>
      <c r="H281" s="154">
        <v>1302.4000000000001</v>
      </c>
      <c r="I281" s="154">
        <v>0</v>
      </c>
      <c r="J281" s="154">
        <v>0</v>
      </c>
      <c r="K281" s="154">
        <v>0</v>
      </c>
      <c r="L281" s="154">
        <v>1.3</v>
      </c>
      <c r="M281" s="154">
        <v>4765.8</v>
      </c>
      <c r="N281" s="154">
        <v>3050.9</v>
      </c>
      <c r="O281" s="154">
        <v>0</v>
      </c>
    </row>
    <row r="282" spans="1:15">
      <c r="A282" s="270"/>
      <c r="B282" s="136" t="s">
        <v>119</v>
      </c>
      <c r="C282" s="154">
        <v>154.4</v>
      </c>
      <c r="D282" s="154">
        <v>0</v>
      </c>
      <c r="E282" s="154">
        <v>0</v>
      </c>
      <c r="F282" s="154">
        <v>0</v>
      </c>
      <c r="G282" s="154">
        <v>0</v>
      </c>
      <c r="H282" s="154">
        <v>400.2</v>
      </c>
      <c r="I282" s="154">
        <v>27.2</v>
      </c>
      <c r="J282" s="154">
        <v>106.8</v>
      </c>
      <c r="K282" s="154">
        <v>0</v>
      </c>
      <c r="L282" s="154">
        <v>0</v>
      </c>
      <c r="M282" s="154">
        <v>1.3</v>
      </c>
      <c r="N282" s="154">
        <v>350.1</v>
      </c>
      <c r="O282" s="154">
        <v>0</v>
      </c>
    </row>
    <row r="283" spans="1:15">
      <c r="A283" s="270"/>
      <c r="B283" s="136" t="s">
        <v>113</v>
      </c>
      <c r="C283" s="154">
        <v>34261.699999999997</v>
      </c>
      <c r="D283" s="154">
        <v>11426.8</v>
      </c>
      <c r="E283" s="154">
        <v>4415</v>
      </c>
      <c r="F283" s="154">
        <v>914.2</v>
      </c>
      <c r="G283" s="154">
        <v>11981.8</v>
      </c>
      <c r="H283" s="154">
        <v>16524.599999999999</v>
      </c>
      <c r="I283" s="154">
        <v>16019.9</v>
      </c>
      <c r="J283" s="154">
        <v>38332.5</v>
      </c>
      <c r="K283" s="154">
        <v>6628.9</v>
      </c>
      <c r="L283" s="154">
        <v>10386.9</v>
      </c>
      <c r="M283" s="154">
        <v>18991.8</v>
      </c>
      <c r="N283" s="154">
        <v>17978.8</v>
      </c>
      <c r="O283" s="154">
        <v>7614.5</v>
      </c>
    </row>
    <row r="284" spans="1:15">
      <c r="A284" s="270"/>
      <c r="B284" s="136" t="s">
        <v>122</v>
      </c>
      <c r="C284" s="154">
        <v>0</v>
      </c>
      <c r="D284" s="154">
        <v>0</v>
      </c>
      <c r="E284" s="154">
        <v>0</v>
      </c>
      <c r="F284" s="154">
        <v>0</v>
      </c>
      <c r="G284" s="154">
        <v>0</v>
      </c>
      <c r="H284" s="154">
        <v>0</v>
      </c>
      <c r="I284" s="154">
        <v>60</v>
      </c>
      <c r="J284" s="154">
        <v>0</v>
      </c>
      <c r="K284" s="154">
        <v>0</v>
      </c>
      <c r="L284" s="154">
        <v>0</v>
      </c>
      <c r="M284" s="154">
        <v>0</v>
      </c>
      <c r="N284" s="154">
        <v>0</v>
      </c>
      <c r="O284" s="154">
        <v>0</v>
      </c>
    </row>
    <row r="285" spans="1:15">
      <c r="A285" s="270"/>
      <c r="B285" s="136" t="s">
        <v>116</v>
      </c>
      <c r="C285" s="154">
        <v>11163.7</v>
      </c>
      <c r="D285" s="154">
        <v>1911.2</v>
      </c>
      <c r="E285" s="154">
        <v>113.2</v>
      </c>
      <c r="F285" s="154">
        <v>550.1</v>
      </c>
      <c r="G285" s="154">
        <v>74</v>
      </c>
      <c r="H285" s="154">
        <v>2415.4</v>
      </c>
      <c r="I285" s="154">
        <v>1518.5</v>
      </c>
      <c r="J285" s="154">
        <v>408.2</v>
      </c>
      <c r="K285" s="154">
        <v>183.2</v>
      </c>
      <c r="L285" s="154">
        <v>1741.8</v>
      </c>
      <c r="M285" s="154">
        <v>4.2</v>
      </c>
      <c r="N285" s="154">
        <v>10989.6</v>
      </c>
      <c r="O285" s="154">
        <v>781.3</v>
      </c>
    </row>
    <row r="286" spans="1:15">
      <c r="A286" s="270"/>
      <c r="B286" s="136" t="s">
        <v>21</v>
      </c>
      <c r="C286" s="154">
        <v>589.5</v>
      </c>
      <c r="D286" s="154">
        <v>1375.3</v>
      </c>
      <c r="E286" s="154">
        <v>0</v>
      </c>
      <c r="F286" s="154">
        <v>8.9</v>
      </c>
      <c r="G286" s="154">
        <v>8.3000000000000007</v>
      </c>
      <c r="H286" s="154">
        <v>873.5</v>
      </c>
      <c r="I286" s="154">
        <v>0</v>
      </c>
      <c r="J286" s="154">
        <v>8886.2999999999993</v>
      </c>
      <c r="K286" s="154">
        <v>0</v>
      </c>
      <c r="L286" s="154">
        <v>75</v>
      </c>
      <c r="M286" s="154">
        <v>0</v>
      </c>
      <c r="N286" s="154">
        <v>66.400000000000006</v>
      </c>
      <c r="O286" s="154">
        <v>105.7</v>
      </c>
    </row>
    <row r="287" spans="1:15">
      <c r="A287" s="270"/>
      <c r="B287" s="136" t="s">
        <v>124</v>
      </c>
      <c r="C287" s="154">
        <v>0</v>
      </c>
      <c r="D287" s="154">
        <v>0</v>
      </c>
      <c r="E287" s="154">
        <v>0</v>
      </c>
      <c r="F287" s="154">
        <v>0</v>
      </c>
      <c r="G287" s="154">
        <v>0</v>
      </c>
      <c r="H287" s="154">
        <v>0</v>
      </c>
      <c r="I287" s="154">
        <v>0</v>
      </c>
      <c r="J287" s="154">
        <v>0</v>
      </c>
      <c r="K287" s="154">
        <v>0</v>
      </c>
      <c r="L287" s="154">
        <v>0</v>
      </c>
      <c r="M287" s="154">
        <v>0</v>
      </c>
      <c r="N287" s="154">
        <v>80</v>
      </c>
      <c r="O287" s="154">
        <v>0</v>
      </c>
    </row>
    <row r="288" spans="1:15">
      <c r="A288" s="270"/>
      <c r="B288" s="136" t="s">
        <v>120</v>
      </c>
      <c r="C288" s="154">
        <v>122.2</v>
      </c>
      <c r="D288" s="154">
        <v>0</v>
      </c>
      <c r="E288" s="154">
        <v>0</v>
      </c>
      <c r="F288" s="154">
        <v>0</v>
      </c>
      <c r="G288" s="154">
        <v>0</v>
      </c>
      <c r="H288" s="154">
        <v>0</v>
      </c>
      <c r="I288" s="154">
        <v>0</v>
      </c>
      <c r="J288" s="154">
        <v>30.1</v>
      </c>
      <c r="K288" s="154">
        <v>0</v>
      </c>
      <c r="L288" s="154">
        <v>0</v>
      </c>
      <c r="M288" s="154">
        <v>0</v>
      </c>
      <c r="N288" s="154">
        <v>170.8</v>
      </c>
      <c r="O288" s="154">
        <v>0</v>
      </c>
    </row>
    <row r="289" spans="1:15">
      <c r="A289" s="270"/>
      <c r="B289" s="136" t="s">
        <v>125</v>
      </c>
      <c r="C289" s="154">
        <v>0</v>
      </c>
      <c r="D289" s="154">
        <v>0</v>
      </c>
      <c r="E289" s="154">
        <v>0</v>
      </c>
      <c r="F289" s="154">
        <v>0</v>
      </c>
      <c r="G289" s="154">
        <v>0</v>
      </c>
      <c r="H289" s="154">
        <v>0</v>
      </c>
      <c r="I289" s="154">
        <v>0</v>
      </c>
      <c r="J289" s="154">
        <v>3.6</v>
      </c>
      <c r="K289" s="154">
        <v>0</v>
      </c>
      <c r="L289" s="154">
        <v>0</v>
      </c>
      <c r="M289" s="154">
        <v>0</v>
      </c>
      <c r="N289" s="154">
        <v>0</v>
      </c>
      <c r="O289" s="154">
        <v>0</v>
      </c>
    </row>
    <row r="290" spans="1:15">
      <c r="A290" s="270"/>
      <c r="B290" s="136" t="s">
        <v>117</v>
      </c>
      <c r="C290" s="154">
        <v>0</v>
      </c>
      <c r="D290" s="154">
        <v>0</v>
      </c>
      <c r="E290" s="154">
        <v>0</v>
      </c>
      <c r="F290" s="154">
        <v>0</v>
      </c>
      <c r="G290" s="154">
        <v>0</v>
      </c>
      <c r="H290" s="154">
        <v>0</v>
      </c>
      <c r="I290" s="154">
        <v>0.9</v>
      </c>
      <c r="J290" s="154">
        <v>0</v>
      </c>
      <c r="K290" s="154">
        <v>0</v>
      </c>
      <c r="L290" s="154">
        <v>0</v>
      </c>
      <c r="M290" s="154">
        <v>0</v>
      </c>
      <c r="N290" s="154">
        <v>2.7</v>
      </c>
      <c r="O290" s="154">
        <v>2.1</v>
      </c>
    </row>
    <row r="291" spans="1:15">
      <c r="A291" s="270"/>
      <c r="B291" s="136" t="s">
        <v>118</v>
      </c>
      <c r="C291" s="154">
        <v>44.1</v>
      </c>
      <c r="D291" s="154">
        <v>0</v>
      </c>
      <c r="E291" s="154">
        <v>0</v>
      </c>
      <c r="F291" s="154">
        <v>0</v>
      </c>
      <c r="G291" s="154">
        <v>0</v>
      </c>
      <c r="H291" s="154">
        <v>0</v>
      </c>
      <c r="I291" s="154">
        <v>0</v>
      </c>
      <c r="J291" s="154">
        <v>0</v>
      </c>
      <c r="K291" s="154">
        <v>0</v>
      </c>
      <c r="L291" s="154">
        <v>0</v>
      </c>
      <c r="M291" s="154">
        <v>0</v>
      </c>
      <c r="N291" s="154">
        <v>0</v>
      </c>
      <c r="O291" s="154">
        <v>0</v>
      </c>
    </row>
    <row r="292" spans="1:15">
      <c r="A292" s="270"/>
      <c r="B292" s="136" t="s">
        <v>115</v>
      </c>
      <c r="C292" s="154">
        <v>171.5</v>
      </c>
      <c r="D292" s="154">
        <v>67.5</v>
      </c>
      <c r="E292" s="154">
        <v>368.4</v>
      </c>
      <c r="F292" s="154">
        <v>104</v>
      </c>
      <c r="G292" s="154">
        <v>0</v>
      </c>
      <c r="H292" s="154">
        <v>2690.2</v>
      </c>
      <c r="I292" s="154">
        <v>0</v>
      </c>
      <c r="J292" s="154">
        <v>44</v>
      </c>
      <c r="K292" s="154">
        <v>0</v>
      </c>
      <c r="L292" s="154">
        <v>139.30000000000001</v>
      </c>
      <c r="M292" s="154">
        <v>118</v>
      </c>
      <c r="N292" s="154">
        <v>614.9</v>
      </c>
      <c r="O292" s="154">
        <v>181</v>
      </c>
    </row>
    <row r="293" spans="1:15">
      <c r="A293" s="271"/>
      <c r="B293" s="155" t="s">
        <v>0</v>
      </c>
      <c r="C293" s="156">
        <v>46597.1</v>
      </c>
      <c r="D293" s="156">
        <v>14780.8</v>
      </c>
      <c r="E293" s="156">
        <v>5747.1</v>
      </c>
      <c r="F293" s="156">
        <v>2373.8000000000002</v>
      </c>
      <c r="G293" s="156">
        <v>12275.4</v>
      </c>
      <c r="H293" s="156">
        <v>24298.1</v>
      </c>
      <c r="I293" s="156">
        <v>17626.5</v>
      </c>
      <c r="J293" s="156">
        <v>47811.5</v>
      </c>
      <c r="K293" s="156">
        <v>6812.1</v>
      </c>
      <c r="L293" s="156">
        <v>12344.3</v>
      </c>
      <c r="M293" s="156">
        <v>23881.1</v>
      </c>
      <c r="N293" s="156">
        <v>33304.199999999997</v>
      </c>
      <c r="O293" s="156">
        <v>8684.6</v>
      </c>
    </row>
    <row r="306" spans="1:14">
      <c r="B306" s="157" t="str">
        <f>MID(B308,6,1)</f>
        <v>M</v>
      </c>
      <c r="C306" s="157" t="str">
        <f t="shared" ref="C306:N306" si="9">MID(C308,6,1)</f>
        <v>J</v>
      </c>
      <c r="D306" s="157" t="str">
        <f t="shared" si="9"/>
        <v>J</v>
      </c>
      <c r="E306" s="157" t="str">
        <f t="shared" si="9"/>
        <v>A</v>
      </c>
      <c r="F306" s="157" t="str">
        <f t="shared" si="9"/>
        <v>S</v>
      </c>
      <c r="G306" s="157" t="str">
        <f t="shared" si="9"/>
        <v>O</v>
      </c>
      <c r="H306" s="157" t="str">
        <f t="shared" si="9"/>
        <v>N</v>
      </c>
      <c r="I306" s="157" t="str">
        <f t="shared" si="9"/>
        <v>D</v>
      </c>
      <c r="J306" s="157" t="str">
        <f t="shared" si="9"/>
        <v>E</v>
      </c>
      <c r="K306" s="157" t="str">
        <f t="shared" si="9"/>
        <v>F</v>
      </c>
      <c r="L306" s="157" t="str">
        <f t="shared" si="9"/>
        <v>M</v>
      </c>
      <c r="M306" s="157" t="str">
        <f t="shared" si="9"/>
        <v>A</v>
      </c>
      <c r="N306" s="157" t="str">
        <f t="shared" si="9"/>
        <v>M</v>
      </c>
    </row>
    <row r="307" spans="1:14">
      <c r="A307" s="132" t="s">
        <v>31</v>
      </c>
      <c r="B307" s="277" t="s">
        <v>87</v>
      </c>
      <c r="C307" s="278"/>
      <c r="D307" s="278"/>
      <c r="E307" s="278"/>
      <c r="F307" s="278"/>
      <c r="G307" s="278"/>
      <c r="H307" s="278"/>
      <c r="I307" s="278"/>
      <c r="J307" s="278"/>
      <c r="K307" s="278"/>
      <c r="L307" s="278"/>
      <c r="M307" s="278"/>
      <c r="N307" s="278"/>
    </row>
    <row r="308" spans="1:14">
      <c r="A308" s="133" t="s">
        <v>126</v>
      </c>
      <c r="B308" s="263" t="s">
        <v>228</v>
      </c>
      <c r="C308" s="263" t="s">
        <v>229</v>
      </c>
      <c r="D308" s="263" t="s">
        <v>230</v>
      </c>
      <c r="E308" s="263" t="s">
        <v>227</v>
      </c>
      <c r="F308" s="263" t="s">
        <v>283</v>
      </c>
      <c r="G308" s="263" t="s">
        <v>284</v>
      </c>
      <c r="H308" s="263" t="s">
        <v>286</v>
      </c>
      <c r="I308" s="263" t="s">
        <v>288</v>
      </c>
      <c r="J308" s="263" t="s">
        <v>290</v>
      </c>
      <c r="K308" s="263" t="s">
        <v>291</v>
      </c>
      <c r="L308" s="263" t="s">
        <v>316</v>
      </c>
      <c r="M308" s="263" t="s">
        <v>319</v>
      </c>
      <c r="N308" s="263" t="s">
        <v>320</v>
      </c>
    </row>
    <row r="309" spans="1:14">
      <c r="A309" s="132" t="s">
        <v>167</v>
      </c>
      <c r="B309" s="264"/>
      <c r="C309" s="264"/>
      <c r="D309" s="264"/>
      <c r="E309" s="264"/>
      <c r="F309" s="264"/>
      <c r="G309" s="264"/>
      <c r="H309" s="264"/>
      <c r="I309" s="264"/>
      <c r="J309" s="264"/>
      <c r="K309" s="264"/>
      <c r="L309" s="264"/>
      <c r="M309" s="264"/>
      <c r="N309" s="264"/>
    </row>
    <row r="310" spans="1:14">
      <c r="A310" s="136" t="s">
        <v>121</v>
      </c>
      <c r="B310" s="154">
        <v>0</v>
      </c>
      <c r="C310" s="154">
        <v>0</v>
      </c>
      <c r="D310" s="154">
        <v>0</v>
      </c>
      <c r="E310" s="154">
        <v>0</v>
      </c>
      <c r="F310" s="154">
        <v>0</v>
      </c>
      <c r="G310" s="154">
        <v>0</v>
      </c>
      <c r="H310" s="154">
        <v>0</v>
      </c>
      <c r="I310" s="154">
        <v>0</v>
      </c>
      <c r="J310" s="154">
        <v>0</v>
      </c>
      <c r="K310" s="154">
        <v>0</v>
      </c>
      <c r="L310" s="154">
        <v>0</v>
      </c>
      <c r="M310" s="154">
        <v>0</v>
      </c>
      <c r="N310" s="154">
        <v>0</v>
      </c>
    </row>
    <row r="311" spans="1:14">
      <c r="A311" s="136" t="s">
        <v>112</v>
      </c>
      <c r="B311" s="154">
        <v>40054.5</v>
      </c>
      <c r="C311" s="154">
        <v>24939.8</v>
      </c>
      <c r="D311" s="154">
        <v>50362.400000000001</v>
      </c>
      <c r="E311" s="154">
        <v>276044.09999999998</v>
      </c>
      <c r="F311" s="154">
        <v>206113.1</v>
      </c>
      <c r="G311" s="154">
        <v>93052.3</v>
      </c>
      <c r="H311" s="154">
        <v>55331.6</v>
      </c>
      <c r="I311" s="154">
        <v>19590.2</v>
      </c>
      <c r="J311" s="154">
        <v>26403.5</v>
      </c>
      <c r="K311" s="154">
        <v>44880.1</v>
      </c>
      <c r="L311" s="154">
        <v>17298.8</v>
      </c>
      <c r="M311" s="154">
        <v>14816</v>
      </c>
      <c r="N311" s="154">
        <v>5017.5</v>
      </c>
    </row>
    <row r="312" spans="1:14">
      <c r="A312" s="136" t="s">
        <v>25</v>
      </c>
      <c r="B312" s="154">
        <v>170347.3</v>
      </c>
      <c r="C312" s="154">
        <v>227127.5</v>
      </c>
      <c r="D312" s="154">
        <v>224750.8</v>
      </c>
      <c r="E312" s="154">
        <v>1148967.5</v>
      </c>
      <c r="F312" s="154">
        <v>1015257.7</v>
      </c>
      <c r="G312" s="154">
        <v>560872.19999999995</v>
      </c>
      <c r="H312" s="154">
        <v>322094.09999999998</v>
      </c>
      <c r="I312" s="154">
        <v>283346.40000000002</v>
      </c>
      <c r="J312" s="154">
        <v>320317.90000000002</v>
      </c>
      <c r="K312" s="154">
        <v>131505</v>
      </c>
      <c r="L312" s="154">
        <v>234585</v>
      </c>
      <c r="M312" s="154">
        <v>442359.9</v>
      </c>
      <c r="N312" s="154">
        <v>120808.3</v>
      </c>
    </row>
    <row r="313" spans="1:14">
      <c r="A313" s="136" t="s">
        <v>119</v>
      </c>
      <c r="B313" s="154">
        <v>0</v>
      </c>
      <c r="C313" s="154">
        <v>0</v>
      </c>
      <c r="D313" s="154">
        <v>0</v>
      </c>
      <c r="E313" s="154">
        <v>0</v>
      </c>
      <c r="F313" s="154">
        <v>0</v>
      </c>
      <c r="G313" s="154">
        <v>0</v>
      </c>
      <c r="H313" s="154">
        <v>0</v>
      </c>
      <c r="I313" s="154">
        <v>0</v>
      </c>
      <c r="J313" s="154">
        <v>0</v>
      </c>
      <c r="K313" s="154">
        <v>0</v>
      </c>
      <c r="L313" s="154">
        <v>0</v>
      </c>
      <c r="M313" s="154">
        <v>0</v>
      </c>
      <c r="N313" s="154">
        <v>0</v>
      </c>
    </row>
    <row r="314" spans="1:14">
      <c r="A314" s="136" t="s">
        <v>113</v>
      </c>
      <c r="B314" s="154">
        <v>0</v>
      </c>
      <c r="C314" s="154">
        <v>0</v>
      </c>
      <c r="D314" s="154">
        <v>0</v>
      </c>
      <c r="E314" s="154">
        <v>0</v>
      </c>
      <c r="F314" s="154">
        <v>0</v>
      </c>
      <c r="G314" s="154">
        <v>0</v>
      </c>
      <c r="H314" s="154">
        <v>0</v>
      </c>
      <c r="I314" s="154">
        <v>0</v>
      </c>
      <c r="J314" s="154">
        <v>0</v>
      </c>
      <c r="K314" s="154">
        <v>0</v>
      </c>
      <c r="L314" s="154">
        <v>0</v>
      </c>
      <c r="M314" s="154">
        <v>0</v>
      </c>
      <c r="N314" s="154">
        <v>0</v>
      </c>
    </row>
    <row r="315" spans="1:14">
      <c r="A315" s="136" t="s">
        <v>122</v>
      </c>
      <c r="B315" s="154">
        <v>0</v>
      </c>
      <c r="C315" s="154">
        <v>0</v>
      </c>
      <c r="D315" s="154">
        <v>0</v>
      </c>
      <c r="E315" s="154">
        <v>0</v>
      </c>
      <c r="F315" s="154">
        <v>0</v>
      </c>
      <c r="G315" s="154">
        <v>0</v>
      </c>
      <c r="H315" s="154">
        <v>0</v>
      </c>
      <c r="I315" s="154">
        <v>0</v>
      </c>
      <c r="J315" s="154">
        <v>0</v>
      </c>
      <c r="K315" s="154">
        <v>0</v>
      </c>
      <c r="L315" s="154">
        <v>0</v>
      </c>
      <c r="M315" s="154">
        <v>0</v>
      </c>
      <c r="N315" s="154">
        <v>0</v>
      </c>
    </row>
    <row r="316" spans="1:14">
      <c r="A316" s="136" t="s">
        <v>116</v>
      </c>
      <c r="B316" s="154">
        <v>0</v>
      </c>
      <c r="C316" s="154">
        <v>0</v>
      </c>
      <c r="D316" s="154">
        <v>0</v>
      </c>
      <c r="E316" s="154">
        <v>0</v>
      </c>
      <c r="F316" s="154">
        <v>0</v>
      </c>
      <c r="G316" s="154">
        <v>0</v>
      </c>
      <c r="H316" s="154">
        <v>0</v>
      </c>
      <c r="I316" s="154">
        <v>0</v>
      </c>
      <c r="J316" s="154">
        <v>0</v>
      </c>
      <c r="K316" s="154">
        <v>0</v>
      </c>
      <c r="L316" s="154">
        <v>0</v>
      </c>
      <c r="M316" s="154">
        <v>0</v>
      </c>
      <c r="N316" s="154">
        <v>0</v>
      </c>
    </row>
    <row r="317" spans="1:14">
      <c r="A317" s="136" t="s">
        <v>123</v>
      </c>
      <c r="B317" s="154">
        <v>0</v>
      </c>
      <c r="C317" s="154">
        <v>0</v>
      </c>
      <c r="D317" s="154">
        <v>0</v>
      </c>
      <c r="E317" s="154">
        <v>0</v>
      </c>
      <c r="F317" s="154">
        <v>0</v>
      </c>
      <c r="G317" s="154">
        <v>0</v>
      </c>
      <c r="H317" s="154">
        <v>0</v>
      </c>
      <c r="I317" s="154">
        <v>0</v>
      </c>
      <c r="J317" s="154">
        <v>0</v>
      </c>
      <c r="K317" s="154">
        <v>0</v>
      </c>
      <c r="L317" s="154">
        <v>0</v>
      </c>
      <c r="M317" s="154">
        <v>0</v>
      </c>
      <c r="N317" s="154">
        <v>0</v>
      </c>
    </row>
    <row r="318" spans="1:14">
      <c r="A318" s="136" t="s">
        <v>21</v>
      </c>
      <c r="B318" s="154">
        <v>0</v>
      </c>
      <c r="C318" s="154">
        <v>0</v>
      </c>
      <c r="D318" s="154">
        <v>0</v>
      </c>
      <c r="E318" s="154">
        <v>0</v>
      </c>
      <c r="F318" s="154">
        <v>0</v>
      </c>
      <c r="G318" s="154">
        <v>0</v>
      </c>
      <c r="H318" s="154">
        <v>0</v>
      </c>
      <c r="I318" s="154">
        <v>0</v>
      </c>
      <c r="J318" s="154">
        <v>0</v>
      </c>
      <c r="K318" s="154">
        <v>0</v>
      </c>
      <c r="L318" s="154">
        <v>0</v>
      </c>
      <c r="M318" s="154">
        <v>0</v>
      </c>
      <c r="N318" s="154">
        <v>0</v>
      </c>
    </row>
    <row r="319" spans="1:14">
      <c r="A319" s="136" t="s">
        <v>124</v>
      </c>
      <c r="B319" s="154">
        <v>0</v>
      </c>
      <c r="C319" s="154">
        <v>0</v>
      </c>
      <c r="D319" s="154">
        <v>0</v>
      </c>
      <c r="E319" s="154">
        <v>0</v>
      </c>
      <c r="F319" s="154">
        <v>0</v>
      </c>
      <c r="G319" s="154">
        <v>0</v>
      </c>
      <c r="H319" s="154">
        <v>0</v>
      </c>
      <c r="I319" s="154">
        <v>0</v>
      </c>
      <c r="J319" s="154">
        <v>0</v>
      </c>
      <c r="K319" s="154">
        <v>0</v>
      </c>
      <c r="L319" s="154">
        <v>0</v>
      </c>
      <c r="M319" s="154">
        <v>0</v>
      </c>
      <c r="N319" s="154">
        <v>0</v>
      </c>
    </row>
    <row r="320" spans="1:14">
      <c r="A320" s="136" t="s">
        <v>111</v>
      </c>
      <c r="B320" s="154">
        <v>0</v>
      </c>
      <c r="C320" s="154">
        <v>0</v>
      </c>
      <c r="D320" s="154">
        <v>0</v>
      </c>
      <c r="E320" s="154">
        <v>0</v>
      </c>
      <c r="F320" s="154">
        <v>0</v>
      </c>
      <c r="G320" s="154">
        <v>0</v>
      </c>
      <c r="H320" s="154">
        <v>0</v>
      </c>
      <c r="I320" s="154">
        <v>0</v>
      </c>
      <c r="J320" s="154">
        <v>0</v>
      </c>
      <c r="K320" s="154">
        <v>0</v>
      </c>
      <c r="L320" s="154">
        <v>0</v>
      </c>
      <c r="M320" s="154">
        <v>0</v>
      </c>
      <c r="N320" s="154">
        <v>0</v>
      </c>
    </row>
    <row r="321" spans="1:14">
      <c r="A321" s="136" t="s">
        <v>120</v>
      </c>
      <c r="B321" s="154">
        <v>0</v>
      </c>
      <c r="C321" s="154">
        <v>0</v>
      </c>
      <c r="D321" s="154">
        <v>0</v>
      </c>
      <c r="E321" s="154">
        <v>0</v>
      </c>
      <c r="F321" s="154">
        <v>0</v>
      </c>
      <c r="G321" s="154">
        <v>0</v>
      </c>
      <c r="H321" s="154">
        <v>0</v>
      </c>
      <c r="I321" s="154">
        <v>0</v>
      </c>
      <c r="J321" s="154">
        <v>0</v>
      </c>
      <c r="K321" s="154">
        <v>0</v>
      </c>
      <c r="L321" s="154">
        <v>0</v>
      </c>
      <c r="M321" s="154">
        <v>0</v>
      </c>
      <c r="N321" s="154">
        <v>0</v>
      </c>
    </row>
    <row r="322" spans="1:14">
      <c r="A322" s="136" t="s">
        <v>125</v>
      </c>
      <c r="B322" s="154">
        <v>0</v>
      </c>
      <c r="C322" s="154">
        <v>0</v>
      </c>
      <c r="D322" s="154">
        <v>0</v>
      </c>
      <c r="E322" s="154">
        <v>0</v>
      </c>
      <c r="F322" s="154">
        <v>0</v>
      </c>
      <c r="G322" s="154">
        <v>0</v>
      </c>
      <c r="H322" s="154">
        <v>0</v>
      </c>
      <c r="I322" s="154">
        <v>0</v>
      </c>
      <c r="J322" s="154">
        <v>0</v>
      </c>
      <c r="K322" s="154">
        <v>0</v>
      </c>
      <c r="L322" s="154">
        <v>0</v>
      </c>
      <c r="M322" s="154">
        <v>0</v>
      </c>
      <c r="N322" s="154">
        <v>0</v>
      </c>
    </row>
    <row r="323" spans="1:14">
      <c r="A323" s="136" t="s">
        <v>117</v>
      </c>
      <c r="B323" s="154">
        <v>0</v>
      </c>
      <c r="C323" s="154">
        <v>0</v>
      </c>
      <c r="D323" s="154">
        <v>0</v>
      </c>
      <c r="E323" s="154">
        <v>0</v>
      </c>
      <c r="F323" s="154">
        <v>0</v>
      </c>
      <c r="G323" s="154">
        <v>0</v>
      </c>
      <c r="H323" s="154">
        <v>0</v>
      </c>
      <c r="I323" s="154">
        <v>0</v>
      </c>
      <c r="J323" s="154">
        <v>0</v>
      </c>
      <c r="K323" s="154">
        <v>0</v>
      </c>
      <c r="L323" s="154">
        <v>0</v>
      </c>
      <c r="M323" s="154">
        <v>0</v>
      </c>
      <c r="N323" s="154">
        <v>0</v>
      </c>
    </row>
    <row r="324" spans="1:14">
      <c r="A324" s="136" t="s">
        <v>118</v>
      </c>
      <c r="B324" s="154">
        <v>0</v>
      </c>
      <c r="C324" s="154">
        <v>0</v>
      </c>
      <c r="D324" s="154">
        <v>0</v>
      </c>
      <c r="E324" s="154">
        <v>0</v>
      </c>
      <c r="F324" s="154">
        <v>0</v>
      </c>
      <c r="G324" s="154">
        <v>0</v>
      </c>
      <c r="H324" s="154">
        <v>0</v>
      </c>
      <c r="I324" s="154">
        <v>0</v>
      </c>
      <c r="J324" s="154">
        <v>0</v>
      </c>
      <c r="K324" s="154">
        <v>0</v>
      </c>
      <c r="L324" s="154">
        <v>0</v>
      </c>
      <c r="M324" s="154">
        <v>0</v>
      </c>
      <c r="N324" s="154">
        <v>0</v>
      </c>
    </row>
    <row r="325" spans="1:14">
      <c r="A325" s="136" t="s">
        <v>115</v>
      </c>
      <c r="B325" s="154">
        <v>0</v>
      </c>
      <c r="C325" s="154">
        <v>0</v>
      </c>
      <c r="D325" s="154">
        <v>0</v>
      </c>
      <c r="E325" s="154">
        <v>0</v>
      </c>
      <c r="F325" s="154">
        <v>0</v>
      </c>
      <c r="G325" s="154">
        <v>0</v>
      </c>
      <c r="H325" s="154">
        <v>0</v>
      </c>
      <c r="I325" s="154">
        <v>0</v>
      </c>
      <c r="J325" s="154">
        <v>0</v>
      </c>
      <c r="K325" s="154">
        <v>0</v>
      </c>
      <c r="L325" s="154">
        <v>0</v>
      </c>
      <c r="M325" s="154">
        <v>0</v>
      </c>
      <c r="N325" s="154">
        <v>0</v>
      </c>
    </row>
    <row r="340" spans="1:10" s="181" customFormat="1" ht="15">
      <c r="B340" s="182" t="s">
        <v>194</v>
      </c>
      <c r="C340" s="183"/>
      <c r="D340" s="183"/>
      <c r="E340" s="183"/>
      <c r="F340" s="183"/>
      <c r="G340" s="183"/>
      <c r="H340" s="183"/>
      <c r="I340" s="183"/>
      <c r="J340" s="183"/>
    </row>
    <row r="341" spans="1:10">
      <c r="A341" s="16"/>
      <c r="B341" s="16"/>
      <c r="C341" s="280" t="s">
        <v>21</v>
      </c>
      <c r="D341" s="280" t="s">
        <v>45</v>
      </c>
      <c r="E341" s="280" t="s">
        <v>46</v>
      </c>
      <c r="F341" s="280" t="s">
        <v>47</v>
      </c>
      <c r="G341" s="280" t="s">
        <v>25</v>
      </c>
      <c r="H341" s="280" t="s">
        <v>48</v>
      </c>
      <c r="I341" s="280" t="s">
        <v>49</v>
      </c>
      <c r="J341" s="280" t="s">
        <v>50</v>
      </c>
    </row>
    <row r="342" spans="1:10">
      <c r="A342" s="17"/>
      <c r="B342" s="17"/>
      <c r="C342" s="281"/>
      <c r="D342" s="281"/>
      <c r="E342" s="281"/>
      <c r="F342" s="281"/>
      <c r="G342" s="281"/>
      <c r="H342" s="281"/>
      <c r="I342" s="281"/>
      <c r="J342" s="281"/>
    </row>
    <row r="343" spans="1:10">
      <c r="A343" s="179" t="s">
        <v>7</v>
      </c>
      <c r="B343" s="18" t="s">
        <v>293</v>
      </c>
      <c r="C343" s="54">
        <v>59.36379928315413</v>
      </c>
      <c r="D343" s="54">
        <v>13.732078853046591</v>
      </c>
      <c r="E343" s="54">
        <v>0</v>
      </c>
      <c r="F343" s="54">
        <v>0</v>
      </c>
      <c r="G343" s="54">
        <v>2.1281362007168458</v>
      </c>
      <c r="H343" s="54">
        <v>7.2356630824372772</v>
      </c>
      <c r="I343" s="55">
        <v>0</v>
      </c>
      <c r="J343" s="59">
        <v>17.540322580645157</v>
      </c>
    </row>
    <row r="344" spans="1:10">
      <c r="A344" s="179" t="s">
        <v>9</v>
      </c>
      <c r="B344" s="18" t="s">
        <v>294</v>
      </c>
      <c r="C344" s="54">
        <v>54.212962962962962</v>
      </c>
      <c r="D344" s="54">
        <v>6.8055555555555554</v>
      </c>
      <c r="E344" s="54">
        <v>0</v>
      </c>
      <c r="F344" s="54">
        <v>0</v>
      </c>
      <c r="G344" s="54">
        <v>4.6296296296296298</v>
      </c>
      <c r="H344" s="54">
        <v>16.944444444444446</v>
      </c>
      <c r="I344" s="55">
        <v>0</v>
      </c>
      <c r="J344" s="59">
        <v>17.407407407407405</v>
      </c>
    </row>
    <row r="345" spans="1:10">
      <c r="A345" s="179" t="s">
        <v>9</v>
      </c>
      <c r="B345" s="18" t="s">
        <v>295</v>
      </c>
      <c r="C345" s="54">
        <v>67.271505376344095</v>
      </c>
      <c r="D345" s="54">
        <v>1.411290322580645</v>
      </c>
      <c r="E345" s="54">
        <v>0</v>
      </c>
      <c r="F345" s="54">
        <v>0.13440860215053765</v>
      </c>
      <c r="G345" s="54">
        <v>5.5555555555555554</v>
      </c>
      <c r="H345" s="54">
        <v>14.068100358422939</v>
      </c>
      <c r="I345" s="55">
        <v>0</v>
      </c>
      <c r="J345" s="59">
        <v>11.559139784946234</v>
      </c>
    </row>
    <row r="346" spans="1:10">
      <c r="A346" s="179" t="s">
        <v>8</v>
      </c>
      <c r="B346" s="18" t="s">
        <v>296</v>
      </c>
      <c r="C346" s="54">
        <v>57.974910394265237</v>
      </c>
      <c r="D346" s="54">
        <v>4.099462365591398</v>
      </c>
      <c r="E346" s="54">
        <v>0</v>
      </c>
      <c r="F346" s="54">
        <v>0.13440860215053765</v>
      </c>
      <c r="G346" s="54">
        <v>5.2867383512544812</v>
      </c>
      <c r="H346" s="54">
        <v>16.33064516129032</v>
      </c>
      <c r="I346" s="55">
        <v>0</v>
      </c>
      <c r="J346" s="59">
        <v>16.173835125448029</v>
      </c>
    </row>
    <row r="347" spans="1:10">
      <c r="A347" s="179" t="s">
        <v>10</v>
      </c>
      <c r="B347" s="18" t="s">
        <v>297</v>
      </c>
      <c r="C347" s="54">
        <v>60.636574074074076</v>
      </c>
      <c r="D347" s="54">
        <v>2.6157407407407409</v>
      </c>
      <c r="E347" s="54">
        <v>0</v>
      </c>
      <c r="F347" s="54">
        <v>0</v>
      </c>
      <c r="G347" s="54">
        <v>3.0671296296296293</v>
      </c>
      <c r="H347" s="54">
        <v>16.099537037037035</v>
      </c>
      <c r="I347" s="55">
        <v>0</v>
      </c>
      <c r="J347" s="59">
        <v>17.581018518518519</v>
      </c>
    </row>
    <row r="348" spans="1:10">
      <c r="A348" s="179" t="s">
        <v>11</v>
      </c>
      <c r="B348" s="18" t="s">
        <v>298</v>
      </c>
      <c r="C348" s="54">
        <v>45.362903225806448</v>
      </c>
      <c r="D348" s="54">
        <v>4.9059139784946231</v>
      </c>
      <c r="E348" s="54">
        <v>0</v>
      </c>
      <c r="F348" s="54">
        <v>0.13440860215053765</v>
      </c>
      <c r="G348" s="54">
        <v>5.577956989247312</v>
      </c>
      <c r="H348" s="54">
        <v>21.438172043010752</v>
      </c>
      <c r="I348" s="55">
        <v>0</v>
      </c>
      <c r="J348" s="59">
        <v>22.580645161290327</v>
      </c>
    </row>
    <row r="349" spans="1:10">
      <c r="A349" s="179" t="s">
        <v>12</v>
      </c>
      <c r="B349" s="18" t="s">
        <v>299</v>
      </c>
      <c r="C349" s="54">
        <v>42.99768518518519</v>
      </c>
      <c r="D349" s="54">
        <v>3.9004629629629624</v>
      </c>
      <c r="E349" s="54">
        <v>0</v>
      </c>
      <c r="F349" s="54">
        <v>0</v>
      </c>
      <c r="G349" s="54">
        <v>8.4722222222222232</v>
      </c>
      <c r="H349" s="54">
        <v>27.187499999999996</v>
      </c>
      <c r="I349" s="55">
        <v>0</v>
      </c>
      <c r="J349" s="59">
        <v>17.442129629629626</v>
      </c>
    </row>
    <row r="350" spans="1:10">
      <c r="A350" s="179" t="s">
        <v>13</v>
      </c>
      <c r="B350" s="18" t="s">
        <v>300</v>
      </c>
      <c r="C350" s="54">
        <v>53.517025089605738</v>
      </c>
      <c r="D350" s="54">
        <v>3.4722222222222223</v>
      </c>
      <c r="E350" s="54">
        <v>0</v>
      </c>
      <c r="F350" s="54">
        <v>0</v>
      </c>
      <c r="G350" s="54">
        <v>4.0770609318996422</v>
      </c>
      <c r="H350" s="54">
        <v>24.798387096774192</v>
      </c>
      <c r="I350" s="55">
        <v>0</v>
      </c>
      <c r="J350" s="59">
        <v>14.135304659498207</v>
      </c>
    </row>
    <row r="351" spans="1:10">
      <c r="A351" s="179" t="s">
        <v>5</v>
      </c>
      <c r="B351" s="18" t="s">
        <v>301</v>
      </c>
      <c r="C351" s="54">
        <v>46.426971326164875</v>
      </c>
      <c r="D351" s="54">
        <v>5.0291218637992836</v>
      </c>
      <c r="E351" s="54">
        <v>0</v>
      </c>
      <c r="F351" s="54">
        <v>0</v>
      </c>
      <c r="G351" s="54">
        <v>11.794354838709678</v>
      </c>
      <c r="H351" s="54">
        <v>18.75</v>
      </c>
      <c r="I351" s="55">
        <v>0</v>
      </c>
      <c r="J351" s="59">
        <v>17.999551971326163</v>
      </c>
    </row>
    <row r="352" spans="1:10">
      <c r="A352" s="179" t="s">
        <v>6</v>
      </c>
      <c r="B352" s="18" t="s">
        <v>302</v>
      </c>
      <c r="C352" s="54">
        <v>36.656746031746039</v>
      </c>
      <c r="D352" s="54">
        <v>5.8035714285714288</v>
      </c>
      <c r="E352" s="54">
        <v>0</v>
      </c>
      <c r="F352" s="54">
        <v>0</v>
      </c>
      <c r="G352" s="54">
        <v>18.303571428571427</v>
      </c>
      <c r="H352" s="54">
        <v>17.385912698412696</v>
      </c>
      <c r="I352" s="55">
        <v>0</v>
      </c>
      <c r="J352" s="59">
        <v>21.850198412698411</v>
      </c>
    </row>
    <row r="353" spans="1:15">
      <c r="A353" s="179" t="s">
        <v>7</v>
      </c>
      <c r="B353" s="18" t="s">
        <v>318</v>
      </c>
      <c r="C353" s="54">
        <v>45.334230596680136</v>
      </c>
      <c r="D353" s="54">
        <v>9.2754598474652301</v>
      </c>
      <c r="E353" s="54">
        <v>0</v>
      </c>
      <c r="F353" s="54">
        <v>0</v>
      </c>
      <c r="G353" s="54">
        <v>10.778375953342305</v>
      </c>
      <c r="H353" s="54">
        <v>7.8061911170928671</v>
      </c>
      <c r="I353" s="55">
        <v>1.3795423956931361</v>
      </c>
      <c r="J353" s="59">
        <v>25.426200089726329</v>
      </c>
    </row>
    <row r="354" spans="1:15">
      <c r="A354" s="179" t="s">
        <v>8</v>
      </c>
      <c r="B354" s="18" t="s">
        <v>341</v>
      </c>
      <c r="C354" s="54">
        <v>49.120370370370367</v>
      </c>
      <c r="D354" s="54">
        <v>6.9212962962962958</v>
      </c>
      <c r="E354" s="54">
        <v>0</v>
      </c>
      <c r="F354" s="54">
        <v>0</v>
      </c>
      <c r="G354" s="54">
        <v>10.856481481481483</v>
      </c>
      <c r="H354" s="54">
        <v>7.0138888888888893</v>
      </c>
      <c r="I354" s="55">
        <v>0.25462962962962959</v>
      </c>
      <c r="J354" s="59">
        <v>25.833333333333336</v>
      </c>
    </row>
    <row r="355" spans="1:15">
      <c r="A355" s="180" t="s">
        <v>7</v>
      </c>
      <c r="B355" s="56" t="s">
        <v>373</v>
      </c>
      <c r="C355" s="57">
        <v>28.449820788530459</v>
      </c>
      <c r="D355" s="57">
        <v>8.4229390681003586</v>
      </c>
      <c r="E355" s="57">
        <v>0</v>
      </c>
      <c r="F355" s="57">
        <v>0</v>
      </c>
      <c r="G355" s="57">
        <v>28.046594982078854</v>
      </c>
      <c r="H355" s="57">
        <v>3.7410394265232982</v>
      </c>
      <c r="I355" s="58">
        <v>6.7204301075268827E-2</v>
      </c>
      <c r="J355" s="60">
        <v>31.272401433691758</v>
      </c>
    </row>
    <row r="360" spans="1:15">
      <c r="A360" s="132"/>
      <c r="B360" s="132" t="s">
        <v>126</v>
      </c>
      <c r="C360" s="263" t="s">
        <v>228</v>
      </c>
      <c r="D360" s="263" t="s">
        <v>229</v>
      </c>
      <c r="E360" s="263" t="s">
        <v>230</v>
      </c>
      <c r="F360" s="263" t="s">
        <v>227</v>
      </c>
      <c r="G360" s="263" t="s">
        <v>283</v>
      </c>
      <c r="H360" s="263" t="s">
        <v>284</v>
      </c>
      <c r="I360" s="263" t="s">
        <v>286</v>
      </c>
      <c r="J360" s="263" t="s">
        <v>288</v>
      </c>
      <c r="K360" s="263" t="s">
        <v>290</v>
      </c>
      <c r="L360" s="263" t="s">
        <v>291</v>
      </c>
      <c r="M360" s="263" t="s">
        <v>316</v>
      </c>
      <c r="N360" s="263" t="s">
        <v>319</v>
      </c>
      <c r="O360" s="263" t="s">
        <v>320</v>
      </c>
    </row>
    <row r="361" spans="1:15">
      <c r="A361" s="132"/>
      <c r="B361" s="132" t="s">
        <v>31</v>
      </c>
      <c r="C361" s="263" t="s">
        <v>311</v>
      </c>
      <c r="D361" s="263" t="s">
        <v>311</v>
      </c>
      <c r="E361" s="263" t="s">
        <v>311</v>
      </c>
      <c r="F361" s="263" t="s">
        <v>311</v>
      </c>
      <c r="G361" s="263" t="s">
        <v>311</v>
      </c>
      <c r="H361" s="263" t="s">
        <v>311</v>
      </c>
      <c r="I361" s="263" t="s">
        <v>311</v>
      </c>
      <c r="J361" s="263" t="s">
        <v>311</v>
      </c>
      <c r="K361" s="263" t="s">
        <v>311</v>
      </c>
      <c r="L361" s="263" t="s">
        <v>311</v>
      </c>
      <c r="M361" s="263" t="s">
        <v>311</v>
      </c>
      <c r="N361" s="263" t="s">
        <v>311</v>
      </c>
      <c r="O361" s="263" t="s">
        <v>311</v>
      </c>
    </row>
    <row r="362" spans="1:15">
      <c r="A362" s="132" t="s">
        <v>166</v>
      </c>
      <c r="B362" s="132" t="s">
        <v>312</v>
      </c>
      <c r="C362" s="264"/>
      <c r="D362" s="264"/>
      <c r="E362" s="264"/>
      <c r="F362" s="264"/>
      <c r="G362" s="264"/>
      <c r="H362" s="264"/>
      <c r="I362" s="264"/>
      <c r="J362" s="264"/>
      <c r="K362" s="264"/>
      <c r="L362" s="264"/>
      <c r="M362" s="264"/>
      <c r="N362" s="264"/>
      <c r="O362" s="264"/>
    </row>
    <row r="363" spans="1:15">
      <c r="A363" s="272" t="s">
        <v>110</v>
      </c>
      <c r="B363" s="136" t="s">
        <v>303</v>
      </c>
      <c r="C363" s="139">
        <v>92.308901434600003</v>
      </c>
      <c r="D363" s="139">
        <v>86.540893429199997</v>
      </c>
      <c r="E363" s="139">
        <v>86.723054037400004</v>
      </c>
      <c r="F363" s="139">
        <v>100.35526547400001</v>
      </c>
      <c r="G363" s="139">
        <v>105.3711636621</v>
      </c>
      <c r="H363" s="139">
        <v>91.7772918414</v>
      </c>
      <c r="I363" s="139">
        <v>86.404610778899993</v>
      </c>
      <c r="J363" s="139">
        <v>82.743388562500002</v>
      </c>
      <c r="K363" s="139">
        <v>84.209386234099995</v>
      </c>
      <c r="L363" s="139">
        <v>77.792817578899999</v>
      </c>
      <c r="M363" s="139">
        <v>73.853417042100006</v>
      </c>
      <c r="N363" s="139">
        <v>88.557984449499997</v>
      </c>
      <c r="O363" s="139">
        <v>82.591896818600006</v>
      </c>
    </row>
    <row r="364" spans="1:15">
      <c r="A364" s="270"/>
      <c r="B364" s="136" t="s">
        <v>304</v>
      </c>
      <c r="C364" s="139">
        <v>11.7691759607</v>
      </c>
      <c r="D364" s="139">
        <v>12.0123058224</v>
      </c>
      <c r="E364" s="139">
        <v>11.128836891000001</v>
      </c>
      <c r="F364" s="139">
        <v>11.2260172973</v>
      </c>
      <c r="G364" s="139">
        <v>11.6197262544</v>
      </c>
      <c r="H364" s="139">
        <v>13.9470013819</v>
      </c>
      <c r="I364" s="139">
        <v>9.8033290780000009</v>
      </c>
      <c r="J364" s="139">
        <v>7.7425235076999996</v>
      </c>
      <c r="K364" s="139">
        <v>8.7176785086000006</v>
      </c>
      <c r="L364" s="139">
        <v>8.6924712611999997</v>
      </c>
      <c r="M364" s="139">
        <v>9.4378833099000001</v>
      </c>
      <c r="N364" s="139">
        <v>11.2817192699</v>
      </c>
      <c r="O364" s="139">
        <v>8.9235636688</v>
      </c>
    </row>
    <row r="365" spans="1:15">
      <c r="A365" s="270"/>
      <c r="B365" s="136" t="s">
        <v>305</v>
      </c>
      <c r="C365" s="139">
        <v>57.697992953899998</v>
      </c>
      <c r="D365" s="139">
        <v>58.662134319800003</v>
      </c>
      <c r="E365" s="139">
        <v>64.616380324600001</v>
      </c>
      <c r="F365" s="139">
        <v>65.940294112800004</v>
      </c>
      <c r="G365" s="139">
        <v>72.569312313099999</v>
      </c>
      <c r="H365" s="139">
        <v>64.278763828400002</v>
      </c>
      <c r="I365" s="139">
        <v>62.205008114400002</v>
      </c>
      <c r="J365" s="139">
        <v>62.117572210299997</v>
      </c>
      <c r="K365" s="139">
        <v>62.1992166223</v>
      </c>
      <c r="L365" s="139">
        <v>55.236998047100002</v>
      </c>
      <c r="M365" s="139">
        <v>51.417220363699997</v>
      </c>
      <c r="N365" s="139">
        <v>54.257571658700002</v>
      </c>
      <c r="O365" s="139">
        <v>97.845505410200005</v>
      </c>
    </row>
    <row r="366" spans="1:15">
      <c r="A366" s="270"/>
      <c r="B366" s="136" t="s">
        <v>16</v>
      </c>
      <c r="C366" s="139">
        <v>61.214905660699998</v>
      </c>
      <c r="D366" s="139">
        <v>64.545211494200004</v>
      </c>
      <c r="E366" s="139">
        <v>68.414155813600004</v>
      </c>
      <c r="F366" s="139">
        <v>71.799275936200004</v>
      </c>
      <c r="G366" s="139">
        <v>77.488021212099994</v>
      </c>
      <c r="H366" s="139">
        <v>72.899569522600004</v>
      </c>
      <c r="I366" s="139">
        <v>69.079827623599996</v>
      </c>
      <c r="J366" s="139">
        <v>66.232359366200001</v>
      </c>
      <c r="K366" s="139">
        <v>68.155345848300001</v>
      </c>
      <c r="L366" s="139">
        <v>59.826482578799997</v>
      </c>
      <c r="M366" s="139">
        <v>54.507963658900003</v>
      </c>
      <c r="N366" s="139">
        <v>57.645258677199998</v>
      </c>
      <c r="O366" s="139">
        <v>56.619239345099999</v>
      </c>
    </row>
    <row r="367" spans="1:15">
      <c r="A367" s="270"/>
      <c r="B367" s="136" t="s">
        <v>306</v>
      </c>
      <c r="C367" s="139">
        <v>62.5355007466</v>
      </c>
      <c r="D367" s="139">
        <v>64.9082699633</v>
      </c>
      <c r="E367" s="139">
        <v>70.223790113000007</v>
      </c>
      <c r="F367" s="139">
        <v>71.558546792300007</v>
      </c>
      <c r="G367" s="139">
        <v>78.667982359700005</v>
      </c>
      <c r="H367" s="139">
        <v>73.508597331900006</v>
      </c>
      <c r="I367" s="139">
        <v>69.273216552099996</v>
      </c>
      <c r="J367" s="139">
        <v>67.203721119500003</v>
      </c>
      <c r="K367" s="139">
        <v>68.970106250300006</v>
      </c>
      <c r="L367" s="139">
        <v>60.496928681200004</v>
      </c>
      <c r="M367" s="139">
        <v>55.394034833900001</v>
      </c>
      <c r="N367" s="139">
        <v>58.841707699499999</v>
      </c>
      <c r="O367" s="139">
        <v>59.8001952563</v>
      </c>
    </row>
    <row r="368" spans="1:15">
      <c r="A368" s="270"/>
      <c r="B368" s="136" t="s">
        <v>307</v>
      </c>
      <c r="C368" s="152" t="s">
        <v>99</v>
      </c>
      <c r="D368" s="152" t="s">
        <v>99</v>
      </c>
      <c r="E368" s="152" t="s">
        <v>99</v>
      </c>
      <c r="F368" s="152" t="s">
        <v>99</v>
      </c>
      <c r="G368" s="152" t="s">
        <v>99</v>
      </c>
      <c r="H368" s="152" t="s">
        <v>99</v>
      </c>
      <c r="I368" s="152" t="s">
        <v>99</v>
      </c>
      <c r="J368" s="152" t="s">
        <v>99</v>
      </c>
      <c r="K368" s="152" t="s">
        <v>99</v>
      </c>
      <c r="L368" s="152" t="s">
        <v>99</v>
      </c>
      <c r="M368" s="152" t="s">
        <v>99</v>
      </c>
      <c r="N368" s="152" t="s">
        <v>99</v>
      </c>
      <c r="O368" s="152" t="s">
        <v>99</v>
      </c>
    </row>
    <row r="369" spans="1:15">
      <c r="A369" s="270"/>
      <c r="B369" s="136" t="s">
        <v>308</v>
      </c>
      <c r="C369" s="139">
        <v>115.9167893528</v>
      </c>
      <c r="D369" s="139">
        <v>120.5355883058</v>
      </c>
      <c r="E369" s="139">
        <v>135.3726949906</v>
      </c>
      <c r="F369" s="139">
        <v>124.8742242516</v>
      </c>
      <c r="G369" s="139">
        <v>143.29521988530001</v>
      </c>
      <c r="H369" s="139">
        <v>114.3702090748</v>
      </c>
      <c r="I369" s="139">
        <v>146.5815624663</v>
      </c>
      <c r="J369" s="139">
        <v>120.91672096169999</v>
      </c>
      <c r="K369" s="139">
        <v>117.3412444012</v>
      </c>
      <c r="L369" s="139">
        <v>79.159142945499994</v>
      </c>
      <c r="M369" s="139">
        <v>98.194326218</v>
      </c>
      <c r="N369" s="139">
        <v>92.815891433100006</v>
      </c>
      <c r="O369" s="139">
        <v>111.090493873</v>
      </c>
    </row>
    <row r="370" spans="1:15">
      <c r="A370" s="270"/>
      <c r="B370" s="136" t="s">
        <v>309</v>
      </c>
      <c r="C370" s="139">
        <v>13.030255824799999</v>
      </c>
      <c r="D370" s="139">
        <v>6.7044842785999998</v>
      </c>
      <c r="E370" s="139">
        <v>7.5360647180999996</v>
      </c>
      <c r="F370" s="139">
        <v>11.5369237907</v>
      </c>
      <c r="G370" s="139">
        <v>11.2109693551</v>
      </c>
      <c r="H370" s="139">
        <v>9.8913448111999998</v>
      </c>
      <c r="I370" s="139">
        <v>4.7439887904000004</v>
      </c>
      <c r="J370" s="139">
        <v>7.6264957750000004</v>
      </c>
      <c r="K370" s="139">
        <v>8.3644845112000006</v>
      </c>
      <c r="L370" s="139">
        <v>6.8816483931999999</v>
      </c>
      <c r="M370" s="139">
        <v>12.489307291699999</v>
      </c>
      <c r="N370" s="139">
        <v>11.9230981554</v>
      </c>
      <c r="O370" s="139">
        <v>10.087590541799999</v>
      </c>
    </row>
    <row r="371" spans="1:15">
      <c r="A371" s="271"/>
      <c r="B371" s="136" t="s">
        <v>310</v>
      </c>
      <c r="C371" s="139">
        <v>40.278775510199999</v>
      </c>
      <c r="D371" s="139">
        <v>85.112857142899998</v>
      </c>
      <c r="E371" s="139">
        <v>68</v>
      </c>
      <c r="F371" s="139">
        <v>74.9344444444</v>
      </c>
      <c r="G371" s="139">
        <v>81.864444444399993</v>
      </c>
      <c r="H371" s="139">
        <v>68.634912280699993</v>
      </c>
      <c r="I371" s="139">
        <v>57.147826086999999</v>
      </c>
      <c r="J371" s="139">
        <v>47.442543859600001</v>
      </c>
      <c r="K371" s="139">
        <v>55.446488549599998</v>
      </c>
      <c r="L371" s="139">
        <v>48.3804402516</v>
      </c>
      <c r="M371" s="139">
        <v>43.408709677399997</v>
      </c>
      <c r="N371" s="139">
        <v>41.8035294118</v>
      </c>
      <c r="O371" s="139">
        <v>60.930769230800003</v>
      </c>
    </row>
    <row r="372" spans="1:15">
      <c r="A372" s="269" t="s">
        <v>114</v>
      </c>
      <c r="B372" s="136" t="s">
        <v>303</v>
      </c>
      <c r="C372" s="139">
        <v>52.378911719900003</v>
      </c>
      <c r="D372" s="139">
        <v>56.851845045700003</v>
      </c>
      <c r="E372" s="139">
        <v>61.041705431899999</v>
      </c>
      <c r="F372" s="139">
        <v>63.298736798199997</v>
      </c>
      <c r="G372" s="139">
        <v>70.682768614400004</v>
      </c>
      <c r="H372" s="139">
        <v>63.255674478899998</v>
      </c>
      <c r="I372" s="139">
        <v>60.4771727368</v>
      </c>
      <c r="J372" s="139">
        <v>59.786323982900001</v>
      </c>
      <c r="K372" s="139">
        <v>59.870786984799999</v>
      </c>
      <c r="L372" s="139">
        <v>52.607445621700002</v>
      </c>
      <c r="M372" s="139">
        <v>47.504538177699999</v>
      </c>
      <c r="N372" s="139">
        <v>47.774657416499998</v>
      </c>
      <c r="O372" s="139">
        <v>46.8520336009</v>
      </c>
    </row>
    <row r="373" spans="1:15">
      <c r="A373" s="270"/>
      <c r="B373" s="136" t="s">
        <v>304</v>
      </c>
      <c r="C373" s="152" t="s">
        <v>99</v>
      </c>
      <c r="D373" s="152" t="s">
        <v>99</v>
      </c>
      <c r="E373" s="152" t="s">
        <v>99</v>
      </c>
      <c r="F373" s="152" t="s">
        <v>99</v>
      </c>
      <c r="G373" s="152" t="s">
        <v>99</v>
      </c>
      <c r="H373" s="152" t="s">
        <v>99</v>
      </c>
      <c r="I373" s="152" t="s">
        <v>99</v>
      </c>
      <c r="J373" s="152" t="s">
        <v>99</v>
      </c>
      <c r="K373" s="152" t="s">
        <v>99</v>
      </c>
      <c r="L373" s="152" t="s">
        <v>99</v>
      </c>
      <c r="M373" s="152" t="s">
        <v>99</v>
      </c>
      <c r="N373" s="152" t="s">
        <v>99</v>
      </c>
      <c r="O373" s="152" t="s">
        <v>99</v>
      </c>
    </row>
    <row r="374" spans="1:15">
      <c r="A374" s="270"/>
      <c r="B374" s="136" t="s">
        <v>305</v>
      </c>
      <c r="C374" s="139">
        <v>50.325493106499998</v>
      </c>
      <c r="D374" s="139">
        <v>52.233970149199997</v>
      </c>
      <c r="E374" s="139">
        <v>56.202481617399997</v>
      </c>
      <c r="F374" s="139">
        <v>57.542670071400003</v>
      </c>
      <c r="G374" s="139">
        <v>66.444695570099995</v>
      </c>
      <c r="H374" s="139">
        <v>56.703017862300001</v>
      </c>
      <c r="I374" s="139">
        <v>53.858694372099997</v>
      </c>
      <c r="J374" s="139">
        <v>51.924075050900001</v>
      </c>
      <c r="K374" s="139">
        <v>53.872652364799997</v>
      </c>
      <c r="L374" s="139">
        <v>46.966556029300001</v>
      </c>
      <c r="M374" s="139">
        <v>40.488375648800002</v>
      </c>
      <c r="N374" s="139">
        <v>39.132526574899998</v>
      </c>
      <c r="O374" s="139">
        <v>39.6978733252</v>
      </c>
    </row>
    <row r="375" spans="1:15">
      <c r="A375" s="270"/>
      <c r="B375" s="136" t="s">
        <v>16</v>
      </c>
      <c r="C375" s="139">
        <v>42.9148424069</v>
      </c>
      <c r="D375" s="139">
        <v>49.8809423135</v>
      </c>
      <c r="E375" s="139">
        <v>51.820516854700003</v>
      </c>
      <c r="F375" s="139">
        <v>51.052052561799997</v>
      </c>
      <c r="G375" s="139">
        <v>65.826573449199998</v>
      </c>
      <c r="H375" s="139">
        <v>35.208971013999999</v>
      </c>
      <c r="I375" s="139">
        <v>49.868677618500001</v>
      </c>
      <c r="J375" s="139">
        <v>50.324346520799999</v>
      </c>
      <c r="K375" s="139">
        <v>49.467322209499997</v>
      </c>
      <c r="L375" s="139">
        <v>45.871441265900003</v>
      </c>
      <c r="M375" s="139">
        <v>38.2467480153</v>
      </c>
      <c r="N375" s="139">
        <v>37.022777640400001</v>
      </c>
      <c r="O375" s="139">
        <v>32.9582471915</v>
      </c>
    </row>
    <row r="376" spans="1:15">
      <c r="A376" s="270"/>
      <c r="B376" s="136" t="s">
        <v>306</v>
      </c>
      <c r="C376" s="139">
        <v>38.9886902163</v>
      </c>
      <c r="D376" s="139">
        <v>46.671459671800001</v>
      </c>
      <c r="E376" s="139">
        <v>52.333045358500001</v>
      </c>
      <c r="F376" s="139">
        <v>51.3120637074</v>
      </c>
      <c r="G376" s="139">
        <v>61.3361660435</v>
      </c>
      <c r="H376" s="139">
        <v>40.943409955600004</v>
      </c>
      <c r="I376" s="139">
        <v>46.011616041800004</v>
      </c>
      <c r="J376" s="139">
        <v>48.768936979400003</v>
      </c>
      <c r="K376" s="139">
        <v>44.450666288100003</v>
      </c>
      <c r="L376" s="139">
        <v>42.697045324800001</v>
      </c>
      <c r="M376" s="139">
        <v>33.990053978399999</v>
      </c>
      <c r="N376" s="139">
        <v>29.6850361728</v>
      </c>
      <c r="O376" s="139">
        <v>28.075124294399998</v>
      </c>
    </row>
    <row r="377" spans="1:15">
      <c r="A377" s="270"/>
      <c r="B377" s="136" t="s">
        <v>307</v>
      </c>
      <c r="C377" s="152" t="s">
        <v>99</v>
      </c>
      <c r="D377" s="152" t="s">
        <v>99</v>
      </c>
      <c r="E377" s="152" t="s">
        <v>99</v>
      </c>
      <c r="F377" s="152" t="s">
        <v>99</v>
      </c>
      <c r="G377" s="152" t="s">
        <v>99</v>
      </c>
      <c r="H377" s="152" t="s">
        <v>99</v>
      </c>
      <c r="I377" s="152" t="s">
        <v>99</v>
      </c>
      <c r="J377" s="152" t="s">
        <v>99</v>
      </c>
      <c r="K377" s="152" t="s">
        <v>99</v>
      </c>
      <c r="L377" s="152" t="s">
        <v>99</v>
      </c>
      <c r="M377" s="152" t="s">
        <v>99</v>
      </c>
      <c r="N377" s="152" t="s">
        <v>99</v>
      </c>
      <c r="O377" s="152" t="s">
        <v>99</v>
      </c>
    </row>
    <row r="378" spans="1:15">
      <c r="A378" s="270"/>
      <c r="B378" s="136" t="s">
        <v>308</v>
      </c>
      <c r="C378" s="139">
        <v>19.283478007799999</v>
      </c>
      <c r="D378" s="139">
        <v>23.009043633899999</v>
      </c>
      <c r="E378" s="139">
        <v>24.083988865799999</v>
      </c>
      <c r="F378" s="139">
        <v>29.196111807899999</v>
      </c>
      <c r="G378" s="139">
        <v>30.7362149888</v>
      </c>
      <c r="H378" s="139">
        <v>26.226536107899999</v>
      </c>
      <c r="I378" s="139">
        <v>28.672238936799999</v>
      </c>
      <c r="J378" s="139">
        <v>22.816536705800001</v>
      </c>
      <c r="K378" s="139">
        <v>24.652172090699999</v>
      </c>
      <c r="L378" s="139">
        <v>20.673354701200001</v>
      </c>
      <c r="M378" s="139">
        <v>18.080793837600002</v>
      </c>
      <c r="N378" s="139">
        <v>16.782616711199999</v>
      </c>
      <c r="O378" s="139">
        <v>20.008155693100001</v>
      </c>
    </row>
    <row r="379" spans="1:15">
      <c r="A379" s="270"/>
      <c r="B379" s="136" t="s">
        <v>309</v>
      </c>
      <c r="C379" s="152" t="s">
        <v>99</v>
      </c>
      <c r="D379" s="152" t="s">
        <v>99</v>
      </c>
      <c r="E379" s="152" t="s">
        <v>99</v>
      </c>
      <c r="F379" s="152" t="s">
        <v>99</v>
      </c>
      <c r="G379" s="152" t="s">
        <v>99</v>
      </c>
      <c r="H379" s="152" t="s">
        <v>99</v>
      </c>
      <c r="I379" s="152" t="s">
        <v>99</v>
      </c>
      <c r="J379" s="152" t="s">
        <v>99</v>
      </c>
      <c r="K379" s="152" t="s">
        <v>99</v>
      </c>
      <c r="L379" s="152" t="s">
        <v>99</v>
      </c>
      <c r="M379" s="152" t="s">
        <v>99</v>
      </c>
      <c r="N379" s="152" t="s">
        <v>99</v>
      </c>
      <c r="O379" s="152" t="s">
        <v>99</v>
      </c>
    </row>
    <row r="380" spans="1:15">
      <c r="A380" s="271"/>
      <c r="B380" s="136" t="s">
        <v>310</v>
      </c>
      <c r="C380" s="139">
        <v>68.568299595100001</v>
      </c>
      <c r="D380" s="139">
        <v>68.997647058799998</v>
      </c>
      <c r="E380" s="139">
        <v>110.1835911602</v>
      </c>
      <c r="F380" s="139">
        <v>77.496812652100004</v>
      </c>
      <c r="G380" s="139">
        <v>88.637410926399994</v>
      </c>
      <c r="H380" s="139">
        <v>79.618703170000003</v>
      </c>
      <c r="I380" s="139">
        <v>74.569868421099997</v>
      </c>
      <c r="J380" s="139">
        <v>69.880025157199995</v>
      </c>
      <c r="K380" s="139">
        <v>73.121011080299994</v>
      </c>
      <c r="L380" s="139">
        <v>65.409975186099999</v>
      </c>
      <c r="M380" s="139">
        <v>62.218948863599998</v>
      </c>
      <c r="N380" s="139">
        <v>70.523835616400007</v>
      </c>
      <c r="O380" s="139">
        <v>64.905694444399998</v>
      </c>
    </row>
    <row r="383" spans="1:15">
      <c r="C383" s="76"/>
      <c r="D383" s="76"/>
      <c r="E383" s="76"/>
      <c r="F383" s="76"/>
      <c r="G383" s="76"/>
      <c r="H383" s="76"/>
      <c r="I383" s="76"/>
      <c r="J383" s="76"/>
      <c r="K383" s="76"/>
      <c r="L383" s="76"/>
      <c r="M383" s="76"/>
      <c r="N383" s="76"/>
      <c r="O383" s="76"/>
    </row>
    <row r="387" spans="3:15">
      <c r="C387" s="76"/>
      <c r="D387" s="76"/>
      <c r="E387" s="76"/>
      <c r="F387" s="76"/>
      <c r="G387" s="76"/>
      <c r="H387" s="76"/>
      <c r="I387" s="76"/>
      <c r="J387" s="76"/>
      <c r="K387" s="76"/>
      <c r="L387" s="76"/>
      <c r="M387" s="76"/>
      <c r="N387" s="76"/>
      <c r="O387" s="76"/>
    </row>
    <row r="388" spans="3:15">
      <c r="C388" s="76"/>
      <c r="D388" s="76"/>
      <c r="E388" s="76"/>
      <c r="F388" s="76"/>
      <c r="G388" s="76"/>
      <c r="H388" s="76"/>
      <c r="I388" s="76"/>
      <c r="J388" s="76"/>
      <c r="K388" s="76"/>
      <c r="L388" s="76"/>
      <c r="M388" s="76"/>
      <c r="N388" s="76"/>
      <c r="O388" s="76"/>
    </row>
    <row r="391" spans="3:15">
      <c r="C391" s="76"/>
      <c r="D391" s="76"/>
      <c r="E391" s="76"/>
      <c r="F391" s="76"/>
      <c r="G391" s="76"/>
      <c r="H391" s="76"/>
      <c r="I391" s="76"/>
      <c r="J391" s="76"/>
      <c r="K391" s="76"/>
      <c r="L391" s="76"/>
      <c r="M391" s="76"/>
      <c r="N391" s="76"/>
      <c r="O391" s="76"/>
    </row>
    <row r="392" spans="3:15">
      <c r="C392" s="76"/>
      <c r="D392" s="76"/>
      <c r="E392" s="76"/>
      <c r="F392" s="76"/>
      <c r="G392" s="76"/>
      <c r="H392" s="76"/>
      <c r="I392" s="76"/>
      <c r="J392" s="76"/>
      <c r="K392" s="76"/>
      <c r="L392" s="76"/>
      <c r="M392" s="76"/>
      <c r="N392" s="76"/>
      <c r="O392" s="76"/>
    </row>
    <row r="657" ht="37.5" customHeight="1"/>
    <row r="658" ht="37.5" customHeight="1"/>
  </sheetData>
  <mergeCells count="40">
    <mergeCell ref="A280:A293"/>
    <mergeCell ref="B41:N41"/>
    <mergeCell ref="B65:B66"/>
    <mergeCell ref="C65:C66"/>
    <mergeCell ref="D65:D66"/>
    <mergeCell ref="E65:E66"/>
    <mergeCell ref="F65:F66"/>
    <mergeCell ref="G65:G66"/>
    <mergeCell ref="H65:H66"/>
    <mergeCell ref="I65:I66"/>
    <mergeCell ref="J65:J66"/>
    <mergeCell ref="B97:C97"/>
    <mergeCell ref="B223:N223"/>
    <mergeCell ref="B118:C118"/>
    <mergeCell ref="C130:O130"/>
    <mergeCell ref="A133:A138"/>
    <mergeCell ref="H341:H342"/>
    <mergeCell ref="I341:I342"/>
    <mergeCell ref="J341:J342"/>
    <mergeCell ref="C341:C342"/>
    <mergeCell ref="D341:D342"/>
    <mergeCell ref="E341:E342"/>
    <mergeCell ref="F341:F342"/>
    <mergeCell ref="G341:G342"/>
    <mergeCell ref="A139:A148"/>
    <mergeCell ref="A372:A380"/>
    <mergeCell ref="A363:A371"/>
    <mergeCell ref="B4:AB4"/>
    <mergeCell ref="B5:AB5"/>
    <mergeCell ref="B257:N257"/>
    <mergeCell ref="C266:O266"/>
    <mergeCell ref="B307:N307"/>
    <mergeCell ref="A245:A254"/>
    <mergeCell ref="A236:A244"/>
    <mergeCell ref="C233:O233"/>
    <mergeCell ref="A269:A279"/>
    <mergeCell ref="B177:N177"/>
    <mergeCell ref="A205:A221"/>
    <mergeCell ref="A188:A204"/>
    <mergeCell ref="C185:O185"/>
  </mergeCells>
  <conditionalFormatting sqref="L93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6"/>
  <dimension ref="A2:AF164"/>
  <sheetViews>
    <sheetView showGridLines="0" topLeftCell="A133" zoomScale="115" zoomScaleNormal="115" workbookViewId="0">
      <selection activeCell="P112" sqref="P112"/>
    </sheetView>
  </sheetViews>
  <sheetFormatPr baseColWidth="10" defaultRowHeight="12.75"/>
  <cols>
    <col min="1" max="1" width="2.85546875" style="104" customWidth="1"/>
    <col min="2" max="2" width="27.5703125" style="104" customWidth="1"/>
    <col min="3" max="16" width="11.42578125" style="104"/>
    <col min="17" max="17" width="15" style="104" customWidth="1"/>
    <col min="18" max="16384" width="11.42578125" style="104"/>
  </cols>
  <sheetData>
    <row r="2" spans="1:5">
      <c r="B2" s="197" t="s">
        <v>231</v>
      </c>
      <c r="C2" s="198"/>
      <c r="D2" s="198"/>
      <c r="E2" s="198"/>
    </row>
    <row r="3" spans="1:5">
      <c r="B3" s="199" t="s">
        <v>232</v>
      </c>
      <c r="C3" s="199" t="s">
        <v>233</v>
      </c>
      <c r="D3" s="199"/>
      <c r="E3" s="199" t="s">
        <v>234</v>
      </c>
    </row>
    <row r="4" spans="1:5">
      <c r="A4" s="200"/>
      <c r="B4" s="199"/>
      <c r="C4" s="199" t="s">
        <v>235</v>
      </c>
      <c r="D4" s="199" t="s">
        <v>236</v>
      </c>
      <c r="E4" s="199"/>
    </row>
    <row r="5" spans="1:5">
      <c r="A5" s="200">
        <v>1</v>
      </c>
      <c r="B5" s="201">
        <f>DATE(YEAR(Dat_01!A$2),MONTH(Dat_01!A$2),Dat_01!A8)</f>
        <v>43586</v>
      </c>
      <c r="C5" s="202">
        <f>Dat_01!C8</f>
        <v>57.63</v>
      </c>
      <c r="D5" s="202">
        <f>Dat_01!B8</f>
        <v>36</v>
      </c>
      <c r="E5" s="203">
        <f>Dat_01!D8</f>
        <v>49.878686327300002</v>
      </c>
    </row>
    <row r="6" spans="1:5">
      <c r="A6" s="200">
        <v>2</v>
      </c>
      <c r="B6" s="201">
        <f>DATE(YEAR(Dat_01!A$2),MONTH(Dat_01!A$2),Dat_01!A9)</f>
        <v>43587</v>
      </c>
      <c r="C6" s="202">
        <f>Dat_01!C9</f>
        <v>58.09</v>
      </c>
      <c r="D6" s="202">
        <f>Dat_01!B9</f>
        <v>32</v>
      </c>
      <c r="E6" s="203">
        <f>Dat_01!D9</f>
        <v>46.307302721699998</v>
      </c>
    </row>
    <row r="7" spans="1:5">
      <c r="A7" s="200">
        <v>3</v>
      </c>
      <c r="B7" s="201">
        <f>DATE(YEAR(Dat_01!A$2),MONTH(Dat_01!A$2),Dat_01!A10)</f>
        <v>43588</v>
      </c>
      <c r="C7" s="202">
        <f>Dat_01!C10</f>
        <v>57.9</v>
      </c>
      <c r="D7" s="202">
        <f>Dat_01!B10</f>
        <v>41.34</v>
      </c>
      <c r="E7" s="203">
        <f>Dat_01!D10</f>
        <v>50.098216927599999</v>
      </c>
    </row>
    <row r="8" spans="1:5">
      <c r="A8" s="200">
        <v>4</v>
      </c>
      <c r="B8" s="201">
        <f>DATE(YEAR(Dat_01!A$2),MONTH(Dat_01!A$2),Dat_01!A11)</f>
        <v>43589</v>
      </c>
      <c r="C8" s="202">
        <f>Dat_01!C11</f>
        <v>54.14</v>
      </c>
      <c r="D8" s="202">
        <f>Dat_01!B11</f>
        <v>29</v>
      </c>
      <c r="E8" s="203">
        <f>Dat_01!D11</f>
        <v>44.424830416699997</v>
      </c>
    </row>
    <row r="9" spans="1:5">
      <c r="A9" s="200">
        <v>5</v>
      </c>
      <c r="B9" s="201">
        <f>DATE(YEAR(Dat_01!A$2),MONTH(Dat_01!A$2),Dat_01!A12)</f>
        <v>43590</v>
      </c>
      <c r="C9" s="202">
        <f>Dat_01!C12</f>
        <v>59.04</v>
      </c>
      <c r="D9" s="202">
        <f>Dat_01!B12</f>
        <v>20</v>
      </c>
      <c r="E9" s="203">
        <f>Dat_01!D12</f>
        <v>33.832326365900002</v>
      </c>
    </row>
    <row r="10" spans="1:5">
      <c r="A10" s="200">
        <v>6</v>
      </c>
      <c r="B10" s="201">
        <f>DATE(YEAR(Dat_01!A$2),MONTH(Dat_01!A$2),Dat_01!A13)</f>
        <v>43591</v>
      </c>
      <c r="C10" s="202">
        <f>Dat_01!C13</f>
        <v>58.69</v>
      </c>
      <c r="D10" s="202">
        <f>Dat_01!B13</f>
        <v>43.47</v>
      </c>
      <c r="E10" s="203">
        <f>Dat_01!D13</f>
        <v>53.566050843200003</v>
      </c>
    </row>
    <row r="11" spans="1:5">
      <c r="A11" s="200">
        <v>7</v>
      </c>
      <c r="B11" s="201">
        <f>DATE(YEAR(Dat_01!A$2),MONTH(Dat_01!A$2),Dat_01!A14)</f>
        <v>43592</v>
      </c>
      <c r="C11" s="202">
        <f>Dat_01!C14</f>
        <v>60</v>
      </c>
      <c r="D11" s="202">
        <f>Dat_01!B14</f>
        <v>45</v>
      </c>
      <c r="E11" s="203">
        <f>Dat_01!D14</f>
        <v>51.949354032400002</v>
      </c>
    </row>
    <row r="12" spans="1:5">
      <c r="A12" s="200">
        <v>8</v>
      </c>
      <c r="B12" s="201">
        <f>DATE(YEAR(Dat_01!A$2),MONTH(Dat_01!A$2),Dat_01!A15)</f>
        <v>43593</v>
      </c>
      <c r="C12" s="202">
        <f>Dat_01!C15</f>
        <v>46.2</v>
      </c>
      <c r="D12" s="202">
        <f>Dat_01!B15</f>
        <v>33</v>
      </c>
      <c r="E12" s="203">
        <f>Dat_01!D15</f>
        <v>38.804063503800002</v>
      </c>
    </row>
    <row r="13" spans="1:5">
      <c r="A13" s="200">
        <v>9</v>
      </c>
      <c r="B13" s="201">
        <f>DATE(YEAR(Dat_01!A$2),MONTH(Dat_01!A$2),Dat_01!A16)</f>
        <v>43594</v>
      </c>
      <c r="C13" s="202">
        <f>Dat_01!C16</f>
        <v>55.01</v>
      </c>
      <c r="D13" s="202">
        <f>Dat_01!B16</f>
        <v>30.26</v>
      </c>
      <c r="E13" s="203">
        <f>Dat_01!D16</f>
        <v>46.287449136799999</v>
      </c>
    </row>
    <row r="14" spans="1:5">
      <c r="A14" s="200">
        <v>10</v>
      </c>
      <c r="B14" s="201">
        <f>DATE(YEAR(Dat_01!A$2),MONTH(Dat_01!A$2),Dat_01!A17)</f>
        <v>43595</v>
      </c>
      <c r="C14" s="202">
        <f>Dat_01!C17</f>
        <v>56.17</v>
      </c>
      <c r="D14" s="202">
        <f>Dat_01!B17</f>
        <v>37.17</v>
      </c>
      <c r="E14" s="203">
        <f>Dat_01!D17</f>
        <v>47.552052336899997</v>
      </c>
    </row>
    <row r="15" spans="1:5">
      <c r="A15" s="200">
        <v>11</v>
      </c>
      <c r="B15" s="201">
        <f>DATE(YEAR(Dat_01!A$2),MONTH(Dat_01!A$2),Dat_01!A18)</f>
        <v>43596</v>
      </c>
      <c r="C15" s="202">
        <f>Dat_01!C18</f>
        <v>54.89</v>
      </c>
      <c r="D15" s="202">
        <f>Dat_01!B18</f>
        <v>40.840000000000003</v>
      </c>
      <c r="E15" s="203">
        <f>Dat_01!D18</f>
        <v>49.815686155000002</v>
      </c>
    </row>
    <row r="16" spans="1:5">
      <c r="A16" s="200">
        <v>12</v>
      </c>
      <c r="B16" s="201">
        <f>DATE(YEAR(Dat_01!A$2),MONTH(Dat_01!A$2),Dat_01!A19)</f>
        <v>43597</v>
      </c>
      <c r="C16" s="202">
        <f>Dat_01!C19</f>
        <v>56.41</v>
      </c>
      <c r="D16" s="202">
        <f>Dat_01!B19</f>
        <v>24.04</v>
      </c>
      <c r="E16" s="203">
        <f>Dat_01!D19</f>
        <v>36.684438962800002</v>
      </c>
    </row>
    <row r="17" spans="1:5">
      <c r="A17" s="200">
        <v>13</v>
      </c>
      <c r="B17" s="201">
        <f>DATE(YEAR(Dat_01!A$2),MONTH(Dat_01!A$2),Dat_01!A20)</f>
        <v>43598</v>
      </c>
      <c r="C17" s="202">
        <f>Dat_01!C20</f>
        <v>56.19</v>
      </c>
      <c r="D17" s="202">
        <f>Dat_01!B20</f>
        <v>34.299999999999997</v>
      </c>
      <c r="E17" s="203">
        <f>Dat_01!D20</f>
        <v>47.896840584000003</v>
      </c>
    </row>
    <row r="18" spans="1:5">
      <c r="A18" s="200">
        <v>14</v>
      </c>
      <c r="B18" s="201">
        <f>DATE(YEAR(Dat_01!A$2),MONTH(Dat_01!A$2),Dat_01!A21)</f>
        <v>43599</v>
      </c>
      <c r="C18" s="202">
        <f>Dat_01!C21</f>
        <v>58.56</v>
      </c>
      <c r="D18" s="202">
        <f>Dat_01!B21</f>
        <v>40.9</v>
      </c>
      <c r="E18" s="203">
        <f>Dat_01!D21</f>
        <v>52.160853305800003</v>
      </c>
    </row>
    <row r="19" spans="1:5">
      <c r="A19" s="200">
        <v>15</v>
      </c>
      <c r="B19" s="201">
        <f>DATE(YEAR(Dat_01!A$2),MONTH(Dat_01!A$2),Dat_01!A22)</f>
        <v>43600</v>
      </c>
      <c r="C19" s="202">
        <f>Dat_01!C22</f>
        <v>57.5</v>
      </c>
      <c r="D19" s="202">
        <f>Dat_01!B22</f>
        <v>50.21</v>
      </c>
      <c r="E19" s="203">
        <f>Dat_01!D22</f>
        <v>53.796135371299997</v>
      </c>
    </row>
    <row r="20" spans="1:5">
      <c r="A20" s="200">
        <v>16</v>
      </c>
      <c r="B20" s="201">
        <f>DATE(YEAR(Dat_01!A$2),MONTH(Dat_01!A$2),Dat_01!A23)</f>
        <v>43601</v>
      </c>
      <c r="C20" s="202">
        <f>Dat_01!C23</f>
        <v>57.79</v>
      </c>
      <c r="D20" s="202">
        <f>Dat_01!B23</f>
        <v>40.799999999999997</v>
      </c>
      <c r="E20" s="203">
        <f>Dat_01!D23</f>
        <v>52.217673571900001</v>
      </c>
    </row>
    <row r="21" spans="1:5">
      <c r="A21" s="200">
        <v>17</v>
      </c>
      <c r="B21" s="201">
        <f>DATE(YEAR(Dat_01!A$2),MONTH(Dat_01!A$2),Dat_01!A24)</f>
        <v>43602</v>
      </c>
      <c r="C21" s="202">
        <f>Dat_01!C24</f>
        <v>55.53</v>
      </c>
      <c r="D21" s="202">
        <f>Dat_01!B24</f>
        <v>33.79</v>
      </c>
      <c r="E21" s="203">
        <f>Dat_01!D24</f>
        <v>43.854090411599998</v>
      </c>
    </row>
    <row r="22" spans="1:5">
      <c r="A22" s="200">
        <v>18</v>
      </c>
      <c r="B22" s="201">
        <f>DATE(YEAR(Dat_01!A$2),MONTH(Dat_01!A$2),Dat_01!A25)</f>
        <v>43603</v>
      </c>
      <c r="C22" s="202">
        <f>Dat_01!C25</f>
        <v>56.2</v>
      </c>
      <c r="D22" s="202">
        <f>Dat_01!B25</f>
        <v>35.01</v>
      </c>
      <c r="E22" s="203">
        <f>Dat_01!D25</f>
        <v>46.080438052399998</v>
      </c>
    </row>
    <row r="23" spans="1:5">
      <c r="A23" s="200">
        <v>19</v>
      </c>
      <c r="B23" s="201">
        <f>DATE(YEAR(Dat_01!A$2),MONTH(Dat_01!A$2),Dat_01!A26)</f>
        <v>43604</v>
      </c>
      <c r="C23" s="202">
        <f>Dat_01!C26</f>
        <v>57.45</v>
      </c>
      <c r="D23" s="202">
        <f>Dat_01!B26</f>
        <v>36.75</v>
      </c>
      <c r="E23" s="203">
        <f>Dat_01!D26</f>
        <v>47.736253234899998</v>
      </c>
    </row>
    <row r="24" spans="1:5">
      <c r="A24" s="200">
        <v>20</v>
      </c>
      <c r="B24" s="201">
        <f>DATE(YEAR(Dat_01!A$2),MONTH(Dat_01!A$2),Dat_01!A27)</f>
        <v>43605</v>
      </c>
      <c r="C24" s="202">
        <f>Dat_01!C27</f>
        <v>57.92</v>
      </c>
      <c r="D24" s="202">
        <f>Dat_01!B27</f>
        <v>42.72</v>
      </c>
      <c r="E24" s="203">
        <f>Dat_01!D27</f>
        <v>53.412522258800003</v>
      </c>
    </row>
    <row r="25" spans="1:5">
      <c r="A25" s="200">
        <v>21</v>
      </c>
      <c r="B25" s="201">
        <f>DATE(YEAR(Dat_01!A$2),MONTH(Dat_01!A$2),Dat_01!A28)</f>
        <v>43606</v>
      </c>
      <c r="C25" s="202">
        <f>Dat_01!C28</f>
        <v>58.77</v>
      </c>
      <c r="D25" s="202">
        <f>Dat_01!B28</f>
        <v>54.49</v>
      </c>
      <c r="E25" s="203">
        <f>Dat_01!D28</f>
        <v>56.806452606299999</v>
      </c>
    </row>
    <row r="26" spans="1:5">
      <c r="A26" s="200">
        <v>22</v>
      </c>
      <c r="B26" s="201">
        <f>DATE(YEAR(Dat_01!A$2),MONTH(Dat_01!A$2),Dat_01!A29)</f>
        <v>43607</v>
      </c>
      <c r="C26" s="202">
        <f>Dat_01!C29</f>
        <v>59.47</v>
      </c>
      <c r="D26" s="202">
        <f>Dat_01!B29</f>
        <v>55.56</v>
      </c>
      <c r="E26" s="203">
        <f>Dat_01!D29</f>
        <v>57.899103701400001</v>
      </c>
    </row>
    <row r="27" spans="1:5">
      <c r="A27" s="200">
        <v>23</v>
      </c>
      <c r="B27" s="201">
        <f>DATE(YEAR(Dat_01!A$2),MONTH(Dat_01!A$2),Dat_01!A30)</f>
        <v>43608</v>
      </c>
      <c r="C27" s="202">
        <f>Dat_01!C30</f>
        <v>59.66</v>
      </c>
      <c r="D27" s="202">
        <f>Dat_01!B30</f>
        <v>51.83</v>
      </c>
      <c r="E27" s="203">
        <f>Dat_01!D30</f>
        <v>57.051590030699998</v>
      </c>
    </row>
    <row r="28" spans="1:5">
      <c r="A28" s="200">
        <v>24</v>
      </c>
      <c r="B28" s="201">
        <f>DATE(YEAR(Dat_01!A$2),MONTH(Dat_01!A$2),Dat_01!A31)</f>
        <v>43609</v>
      </c>
      <c r="C28" s="202">
        <f>Dat_01!C31</f>
        <v>55.78</v>
      </c>
      <c r="D28" s="202">
        <f>Dat_01!B31</f>
        <v>42.6</v>
      </c>
      <c r="E28" s="203">
        <f>Dat_01!D31</f>
        <v>49.175608605699999</v>
      </c>
    </row>
    <row r="29" spans="1:5">
      <c r="A29" s="200">
        <v>25</v>
      </c>
      <c r="B29" s="201">
        <f>DATE(YEAR(Dat_01!A$2),MONTH(Dat_01!A$2),Dat_01!A32)</f>
        <v>43610</v>
      </c>
      <c r="C29" s="202">
        <f>Dat_01!C32</f>
        <v>50.51</v>
      </c>
      <c r="D29" s="202">
        <f>Dat_01!B32</f>
        <v>38.799999999999997</v>
      </c>
      <c r="E29" s="203">
        <f>Dat_01!D32</f>
        <v>42.458095781799997</v>
      </c>
    </row>
    <row r="30" spans="1:5">
      <c r="A30" s="200">
        <v>26</v>
      </c>
      <c r="B30" s="201">
        <f>DATE(YEAR(Dat_01!A$2),MONTH(Dat_01!A$2),Dat_01!A33)</f>
        <v>43611</v>
      </c>
      <c r="C30" s="202">
        <f>Dat_01!C33</f>
        <v>58.02</v>
      </c>
      <c r="D30" s="202">
        <f>Dat_01!B33</f>
        <v>34</v>
      </c>
      <c r="E30" s="203">
        <f>Dat_01!D33</f>
        <v>40.472920447200003</v>
      </c>
    </row>
    <row r="31" spans="1:5">
      <c r="A31" s="200">
        <v>27</v>
      </c>
      <c r="B31" s="201">
        <f>DATE(YEAR(Dat_01!A$2),MONTH(Dat_01!A$2),Dat_01!A34)</f>
        <v>43612</v>
      </c>
      <c r="C31" s="202">
        <f>Dat_01!C34</f>
        <v>58.39</v>
      </c>
      <c r="D31" s="202">
        <f>Dat_01!B34</f>
        <v>41.77</v>
      </c>
      <c r="E31" s="203">
        <f>Dat_01!D34</f>
        <v>50.855516875799999</v>
      </c>
    </row>
    <row r="32" spans="1:5">
      <c r="A32" s="200">
        <v>28</v>
      </c>
      <c r="B32" s="201">
        <f>DATE(YEAR(Dat_01!A$2),MONTH(Dat_01!A$2),Dat_01!A35)</f>
        <v>43613</v>
      </c>
      <c r="C32" s="202">
        <f>Dat_01!C35</f>
        <v>54.51</v>
      </c>
      <c r="D32" s="202">
        <f>Dat_01!B35</f>
        <v>40.99</v>
      </c>
      <c r="E32" s="203">
        <f>Dat_01!D35</f>
        <v>47.572631041000001</v>
      </c>
    </row>
    <row r="33" spans="1:10">
      <c r="A33" s="200">
        <v>29</v>
      </c>
      <c r="B33" s="201">
        <f>DATE(YEAR(Dat_01!A$2),MONTH(Dat_01!A$2),Dat_01!A36)</f>
        <v>43614</v>
      </c>
      <c r="C33" s="202">
        <f>Dat_01!C36</f>
        <v>57.02</v>
      </c>
      <c r="D33" s="202">
        <f>Dat_01!B36</f>
        <v>40.81</v>
      </c>
      <c r="E33" s="203">
        <f>Dat_01!D36</f>
        <v>48.043065804599998</v>
      </c>
    </row>
    <row r="34" spans="1:10">
      <c r="A34" s="200">
        <v>30</v>
      </c>
      <c r="B34" s="201">
        <f>DATE(YEAR(Dat_01!A$2),MONTH(Dat_01!A$2),Dat_01!A37)</f>
        <v>43615</v>
      </c>
      <c r="C34" s="202">
        <f>Dat_01!C37</f>
        <v>59.47</v>
      </c>
      <c r="D34" s="202">
        <f>Dat_01!B37</f>
        <v>41.9</v>
      </c>
      <c r="E34" s="203">
        <f>Dat_01!D37</f>
        <v>53.052026786699997</v>
      </c>
    </row>
    <row r="35" spans="1:10">
      <c r="A35" s="200">
        <v>31</v>
      </c>
      <c r="B35" s="258">
        <f>DATE(YEAR(Dat_01!A$2),MONTH(Dat_01!A$2),Dat_01!A38)</f>
        <v>43616</v>
      </c>
      <c r="C35" s="259">
        <f>Dat_01!C38</f>
        <v>57.88</v>
      </c>
      <c r="D35" s="259">
        <f>Dat_01!B38</f>
        <v>48.76</v>
      </c>
      <c r="E35" s="260">
        <f>Dat_01!D38</f>
        <v>55.567951343799997</v>
      </c>
    </row>
    <row r="36" spans="1:10">
      <c r="A36" s="200"/>
      <c r="B36" s="199" t="s">
        <v>98</v>
      </c>
      <c r="C36" s="199" t="s">
        <v>99</v>
      </c>
      <c r="D36" s="199" t="s">
        <v>99</v>
      </c>
      <c r="E36" s="203">
        <f>AVERAGE(E5:E34)</f>
        <v>48.32474254006668</v>
      </c>
    </row>
    <row r="37" spans="1:10">
      <c r="A37" s="200"/>
      <c r="B37" s="199"/>
      <c r="C37" s="199"/>
      <c r="D37" s="199"/>
      <c r="E37" s="203"/>
    </row>
    <row r="38" spans="1:10">
      <c r="A38" s="200"/>
      <c r="B38" s="199"/>
      <c r="C38" s="199"/>
      <c r="D38" s="199"/>
      <c r="E38" s="203"/>
    </row>
    <row r="39" spans="1:10">
      <c r="A39" s="200"/>
      <c r="B39" s="199"/>
      <c r="C39" s="199"/>
      <c r="D39" s="199" t="s">
        <v>237</v>
      </c>
      <c r="E39" s="203">
        <v>48.39</v>
      </c>
      <c r="F39" s="257">
        <v>54.92</v>
      </c>
      <c r="G39" s="204">
        <f>(E39/F39-1)</f>
        <v>-0.11890021849963583</v>
      </c>
    </row>
    <row r="40" spans="1:10">
      <c r="B40" s="199"/>
      <c r="C40" s="199"/>
      <c r="D40" s="199"/>
      <c r="E40" s="199"/>
    </row>
    <row r="41" spans="1:10">
      <c r="B41" s="205"/>
    </row>
    <row r="42" spans="1:10">
      <c r="A42" s="200"/>
      <c r="B42" s="130" t="s">
        <v>238</v>
      </c>
    </row>
    <row r="43" spans="1:10">
      <c r="A43" s="200"/>
      <c r="B43" s="16"/>
      <c r="C43" s="280" t="s">
        <v>21</v>
      </c>
      <c r="D43" s="280" t="s">
        <v>45</v>
      </c>
      <c r="E43" s="280" t="s">
        <v>46</v>
      </c>
      <c r="F43" s="280" t="s">
        <v>47</v>
      </c>
      <c r="G43" s="280" t="s">
        <v>25</v>
      </c>
      <c r="H43" s="280" t="s">
        <v>48</v>
      </c>
      <c r="I43" s="280" t="s">
        <v>49</v>
      </c>
      <c r="J43" s="280" t="s">
        <v>50</v>
      </c>
    </row>
    <row r="44" spans="1:10">
      <c r="A44" s="200"/>
      <c r="B44" s="17"/>
      <c r="C44" s="281"/>
      <c r="D44" s="281"/>
      <c r="E44" s="281"/>
      <c r="F44" s="281"/>
      <c r="G44" s="281"/>
      <c r="H44" s="281"/>
      <c r="I44" s="281"/>
      <c r="J44" s="281"/>
    </row>
    <row r="45" spans="1:10">
      <c r="A45" s="200" t="s">
        <v>9</v>
      </c>
      <c r="B45" s="18" t="str">
        <f>Dat_01!B343</f>
        <v>MAY-18</v>
      </c>
      <c r="C45" s="54">
        <f>Dat_01!C343</f>
        <v>59.36379928315413</v>
      </c>
      <c r="D45" s="54">
        <f>Dat_01!D343</f>
        <v>13.732078853046591</v>
      </c>
      <c r="E45" s="54">
        <f>Dat_01!E343</f>
        <v>0</v>
      </c>
      <c r="F45" s="54">
        <f>Dat_01!F343</f>
        <v>0</v>
      </c>
      <c r="G45" s="54">
        <f>Dat_01!G343</f>
        <v>2.1281362007168458</v>
      </c>
      <c r="H45" s="54">
        <f>Dat_01!H343</f>
        <v>7.2356630824372772</v>
      </c>
      <c r="I45" s="54">
        <f>Dat_01!I343</f>
        <v>0</v>
      </c>
      <c r="J45" s="54">
        <f>Dat_01!J343</f>
        <v>17.540322580645157</v>
      </c>
    </row>
    <row r="46" spans="1:10">
      <c r="A46" s="200" t="s">
        <v>8</v>
      </c>
      <c r="B46" s="18" t="str">
        <f>Dat_01!B344</f>
        <v>JUN-18</v>
      </c>
      <c r="C46" s="54">
        <f>Dat_01!C344</f>
        <v>54.212962962962962</v>
      </c>
      <c r="D46" s="54">
        <f>Dat_01!D344</f>
        <v>6.8055555555555554</v>
      </c>
      <c r="E46" s="54">
        <f>Dat_01!E344</f>
        <v>0</v>
      </c>
      <c r="F46" s="54">
        <f>Dat_01!F344</f>
        <v>0</v>
      </c>
      <c r="G46" s="54">
        <f>Dat_01!G344</f>
        <v>4.6296296296296298</v>
      </c>
      <c r="H46" s="54">
        <f>Dat_01!H344</f>
        <v>16.944444444444446</v>
      </c>
      <c r="I46" s="54">
        <f>Dat_01!I344</f>
        <v>0</v>
      </c>
      <c r="J46" s="54">
        <f>Dat_01!J344</f>
        <v>17.407407407407405</v>
      </c>
    </row>
    <row r="47" spans="1:10">
      <c r="A47" s="200" t="s">
        <v>10</v>
      </c>
      <c r="B47" s="18" t="str">
        <f>Dat_01!B345</f>
        <v>JUL-18</v>
      </c>
      <c r="C47" s="54">
        <f>Dat_01!C345</f>
        <v>67.271505376344095</v>
      </c>
      <c r="D47" s="54">
        <f>Dat_01!D345</f>
        <v>1.411290322580645</v>
      </c>
      <c r="E47" s="54">
        <f>Dat_01!E345</f>
        <v>0</v>
      </c>
      <c r="F47" s="54">
        <f>Dat_01!F345</f>
        <v>0.13440860215053765</v>
      </c>
      <c r="G47" s="54">
        <f>Dat_01!G345</f>
        <v>5.5555555555555554</v>
      </c>
      <c r="H47" s="54">
        <f>Dat_01!H345</f>
        <v>14.068100358422939</v>
      </c>
      <c r="I47" s="54">
        <f>Dat_01!I345</f>
        <v>0</v>
      </c>
      <c r="J47" s="54">
        <f>Dat_01!J345</f>
        <v>11.559139784946234</v>
      </c>
    </row>
    <row r="48" spans="1:10">
      <c r="A48" s="200" t="s">
        <v>11</v>
      </c>
      <c r="B48" s="18" t="str">
        <f>Dat_01!B346</f>
        <v>AGO-18</v>
      </c>
      <c r="C48" s="54">
        <f>Dat_01!C346</f>
        <v>57.974910394265237</v>
      </c>
      <c r="D48" s="54">
        <f>Dat_01!D346</f>
        <v>4.099462365591398</v>
      </c>
      <c r="E48" s="54">
        <f>Dat_01!E346</f>
        <v>0</v>
      </c>
      <c r="F48" s="54">
        <f>Dat_01!F346</f>
        <v>0.13440860215053765</v>
      </c>
      <c r="G48" s="54">
        <f>Dat_01!G346</f>
        <v>5.2867383512544812</v>
      </c>
      <c r="H48" s="54">
        <f>Dat_01!H346</f>
        <v>16.33064516129032</v>
      </c>
      <c r="I48" s="54">
        <f>Dat_01!I346</f>
        <v>0</v>
      </c>
      <c r="J48" s="54">
        <f>Dat_01!J346</f>
        <v>16.173835125448029</v>
      </c>
    </row>
    <row r="49" spans="1:12">
      <c r="A49" s="200" t="s">
        <v>12</v>
      </c>
      <c r="B49" s="18" t="str">
        <f>Dat_01!B347</f>
        <v>SEP-18</v>
      </c>
      <c r="C49" s="54">
        <f>Dat_01!C347</f>
        <v>60.636574074074076</v>
      </c>
      <c r="D49" s="54">
        <f>Dat_01!D347</f>
        <v>2.6157407407407409</v>
      </c>
      <c r="E49" s="54">
        <f>Dat_01!E347</f>
        <v>0</v>
      </c>
      <c r="F49" s="54">
        <f>Dat_01!F347</f>
        <v>0</v>
      </c>
      <c r="G49" s="54">
        <f>Dat_01!G347</f>
        <v>3.0671296296296293</v>
      </c>
      <c r="H49" s="54">
        <f>Dat_01!H347</f>
        <v>16.099537037037035</v>
      </c>
      <c r="I49" s="54">
        <f>Dat_01!I347</f>
        <v>0</v>
      </c>
      <c r="J49" s="54">
        <f>Dat_01!J347</f>
        <v>17.581018518518519</v>
      </c>
    </row>
    <row r="50" spans="1:12">
      <c r="A50" s="200" t="s">
        <v>13</v>
      </c>
      <c r="B50" s="18" t="str">
        <f>Dat_01!B348</f>
        <v>OCT-18</v>
      </c>
      <c r="C50" s="54">
        <f>Dat_01!C348</f>
        <v>45.362903225806448</v>
      </c>
      <c r="D50" s="54">
        <f>Dat_01!D348</f>
        <v>4.9059139784946231</v>
      </c>
      <c r="E50" s="54">
        <f>Dat_01!E348</f>
        <v>0</v>
      </c>
      <c r="F50" s="54">
        <f>Dat_01!F348</f>
        <v>0.13440860215053765</v>
      </c>
      <c r="G50" s="54">
        <f>Dat_01!G348</f>
        <v>5.577956989247312</v>
      </c>
      <c r="H50" s="54">
        <f>Dat_01!H348</f>
        <v>21.438172043010752</v>
      </c>
      <c r="I50" s="54">
        <f>Dat_01!I348</f>
        <v>0</v>
      </c>
      <c r="J50" s="54">
        <f>Dat_01!J348</f>
        <v>22.580645161290327</v>
      </c>
    </row>
    <row r="51" spans="1:12">
      <c r="A51" s="200" t="s">
        <v>5</v>
      </c>
      <c r="B51" s="18" t="str">
        <f>Dat_01!B349</f>
        <v>NOV-18</v>
      </c>
      <c r="C51" s="54">
        <f>Dat_01!C349</f>
        <v>42.99768518518519</v>
      </c>
      <c r="D51" s="54">
        <f>Dat_01!D349</f>
        <v>3.9004629629629624</v>
      </c>
      <c r="E51" s="54">
        <f>Dat_01!E349</f>
        <v>0</v>
      </c>
      <c r="F51" s="54">
        <f>Dat_01!F349</f>
        <v>0</v>
      </c>
      <c r="G51" s="54">
        <f>Dat_01!G349</f>
        <v>8.4722222222222232</v>
      </c>
      <c r="H51" s="54">
        <f>Dat_01!H349</f>
        <v>27.187499999999996</v>
      </c>
      <c r="I51" s="54">
        <f>Dat_01!I349</f>
        <v>0</v>
      </c>
      <c r="J51" s="54">
        <f>Dat_01!J349</f>
        <v>17.442129629629626</v>
      </c>
    </row>
    <row r="52" spans="1:12">
      <c r="A52" s="200" t="s">
        <v>6</v>
      </c>
      <c r="B52" s="18" t="str">
        <f>Dat_01!B350</f>
        <v>DIC-18</v>
      </c>
      <c r="C52" s="54">
        <f>Dat_01!C350</f>
        <v>53.517025089605738</v>
      </c>
      <c r="D52" s="54">
        <f>Dat_01!D350</f>
        <v>3.4722222222222223</v>
      </c>
      <c r="E52" s="54">
        <f>Dat_01!E350</f>
        <v>0</v>
      </c>
      <c r="F52" s="54">
        <f>Dat_01!F350</f>
        <v>0</v>
      </c>
      <c r="G52" s="54">
        <f>Dat_01!G350</f>
        <v>4.0770609318996422</v>
      </c>
      <c r="H52" s="54">
        <f>Dat_01!H350</f>
        <v>24.798387096774192</v>
      </c>
      <c r="I52" s="54">
        <f>Dat_01!I350</f>
        <v>0</v>
      </c>
      <c r="J52" s="54">
        <f>Dat_01!J350</f>
        <v>14.135304659498207</v>
      </c>
    </row>
    <row r="53" spans="1:12">
      <c r="A53" s="200" t="s">
        <v>7</v>
      </c>
      <c r="B53" s="18" t="str">
        <f>Dat_01!B351</f>
        <v>ENE-19</v>
      </c>
      <c r="C53" s="54">
        <f>Dat_01!C351</f>
        <v>46.426971326164875</v>
      </c>
      <c r="D53" s="54">
        <f>Dat_01!D351</f>
        <v>5.0291218637992836</v>
      </c>
      <c r="E53" s="54">
        <f>Dat_01!E351</f>
        <v>0</v>
      </c>
      <c r="F53" s="54">
        <f>Dat_01!F351</f>
        <v>0</v>
      </c>
      <c r="G53" s="54">
        <f>Dat_01!G351</f>
        <v>11.794354838709678</v>
      </c>
      <c r="H53" s="54">
        <f>Dat_01!H351</f>
        <v>18.75</v>
      </c>
      <c r="I53" s="54">
        <f>Dat_01!I351</f>
        <v>0</v>
      </c>
      <c r="J53" s="54">
        <f>Dat_01!J351</f>
        <v>17.999551971326163</v>
      </c>
    </row>
    <row r="54" spans="1:12">
      <c r="A54" s="200" t="s">
        <v>8</v>
      </c>
      <c r="B54" s="18" t="str">
        <f>Dat_01!B352</f>
        <v>FEB-19</v>
      </c>
      <c r="C54" s="54">
        <f>Dat_01!C352</f>
        <v>36.656746031746039</v>
      </c>
      <c r="D54" s="54">
        <f>Dat_01!D352</f>
        <v>5.8035714285714288</v>
      </c>
      <c r="E54" s="54">
        <f>Dat_01!E352</f>
        <v>0</v>
      </c>
      <c r="F54" s="54">
        <f>Dat_01!F352</f>
        <v>0</v>
      </c>
      <c r="G54" s="54">
        <f>Dat_01!G352</f>
        <v>18.303571428571427</v>
      </c>
      <c r="H54" s="54">
        <f>Dat_01!H352</f>
        <v>17.385912698412696</v>
      </c>
      <c r="I54" s="54">
        <f>Dat_01!I352</f>
        <v>0</v>
      </c>
      <c r="J54" s="54">
        <f>Dat_01!J352</f>
        <v>21.850198412698411</v>
      </c>
    </row>
    <row r="55" spans="1:12">
      <c r="A55" s="200" t="s">
        <v>7</v>
      </c>
      <c r="B55" s="18" t="str">
        <f>Dat_01!B353</f>
        <v>MAR-19</v>
      </c>
      <c r="C55" s="54">
        <f>Dat_01!C353</f>
        <v>45.334230596680136</v>
      </c>
      <c r="D55" s="54">
        <f>Dat_01!D353</f>
        <v>9.2754598474652301</v>
      </c>
      <c r="E55" s="54">
        <f>Dat_01!E353</f>
        <v>0</v>
      </c>
      <c r="F55" s="54">
        <f>Dat_01!F353</f>
        <v>0</v>
      </c>
      <c r="G55" s="54">
        <f>Dat_01!G353</f>
        <v>10.778375953342305</v>
      </c>
      <c r="H55" s="54">
        <f>Dat_01!H353</f>
        <v>7.8061911170928671</v>
      </c>
      <c r="I55" s="54">
        <f>Dat_01!I353</f>
        <v>1.3795423956931361</v>
      </c>
      <c r="J55" s="54">
        <f>Dat_01!J353</f>
        <v>25.426200089726329</v>
      </c>
    </row>
    <row r="56" spans="1:12">
      <c r="A56" s="200" t="s">
        <v>9</v>
      </c>
      <c r="B56" s="18" t="str">
        <f>Dat_01!B354</f>
        <v>ABR-19</v>
      </c>
      <c r="C56" s="54">
        <f>Dat_01!C354</f>
        <v>49.120370370370367</v>
      </c>
      <c r="D56" s="54">
        <f>Dat_01!D354</f>
        <v>6.9212962962962958</v>
      </c>
      <c r="E56" s="54">
        <f>Dat_01!E354</f>
        <v>0</v>
      </c>
      <c r="F56" s="54">
        <f>Dat_01!F354</f>
        <v>0</v>
      </c>
      <c r="G56" s="54">
        <f>Dat_01!G354</f>
        <v>10.856481481481483</v>
      </c>
      <c r="H56" s="54">
        <f>Dat_01!H354</f>
        <v>7.0138888888888893</v>
      </c>
      <c r="I56" s="54">
        <f>Dat_01!I354</f>
        <v>0.25462962962962959</v>
      </c>
      <c r="J56" s="54">
        <f>Dat_01!J354</f>
        <v>25.833333333333336</v>
      </c>
    </row>
    <row r="57" spans="1:12">
      <c r="A57" s="200" t="s">
        <v>9</v>
      </c>
      <c r="B57" s="56" t="str">
        <f>Dat_01!B355</f>
        <v>MAY-19</v>
      </c>
      <c r="C57" s="57">
        <f>Dat_01!C355</f>
        <v>28.449820788530459</v>
      </c>
      <c r="D57" s="57">
        <f>Dat_01!D355</f>
        <v>8.4229390681003586</v>
      </c>
      <c r="E57" s="57">
        <f>Dat_01!E355</f>
        <v>0</v>
      </c>
      <c r="F57" s="57">
        <f>Dat_01!F355</f>
        <v>0</v>
      </c>
      <c r="G57" s="57">
        <f>Dat_01!G355</f>
        <v>28.046594982078854</v>
      </c>
      <c r="H57" s="57">
        <f>Dat_01!H355</f>
        <v>3.7410394265232982</v>
      </c>
      <c r="I57" s="57">
        <f>Dat_01!I355</f>
        <v>6.7204301075268827E-2</v>
      </c>
      <c r="J57" s="57">
        <f>Dat_01!J355</f>
        <v>31.272401433691758</v>
      </c>
    </row>
    <row r="59" spans="1:12">
      <c r="B59" s="130" t="s">
        <v>88</v>
      </c>
    </row>
    <row r="60" spans="1:12">
      <c r="B60" s="16"/>
      <c r="C60" s="283" t="s">
        <v>1</v>
      </c>
      <c r="D60" s="283" t="s">
        <v>2</v>
      </c>
      <c r="E60" s="283" t="s">
        <v>239</v>
      </c>
      <c r="F60" s="283" t="s">
        <v>18</v>
      </c>
      <c r="G60" s="283" t="s">
        <v>19</v>
      </c>
      <c r="H60" s="283" t="s">
        <v>28</v>
      </c>
      <c r="I60" s="283" t="s">
        <v>30</v>
      </c>
      <c r="J60" s="283" t="s">
        <v>34</v>
      </c>
      <c r="K60" s="206"/>
      <c r="L60" s="206"/>
    </row>
    <row r="61" spans="1:12">
      <c r="B61" s="17"/>
      <c r="C61" s="284"/>
      <c r="D61" s="284"/>
      <c r="E61" s="284"/>
      <c r="F61" s="284"/>
      <c r="G61" s="284"/>
      <c r="H61" s="284"/>
      <c r="I61" s="284"/>
      <c r="J61" s="284"/>
      <c r="K61" s="206"/>
      <c r="L61" s="206"/>
    </row>
    <row r="62" spans="1:12">
      <c r="B62" s="18" t="str">
        <f>Dat_01!B343</f>
        <v>MAY-18</v>
      </c>
      <c r="C62" s="129">
        <f>Dat_01!B67</f>
        <v>55.41</v>
      </c>
      <c r="D62" s="129">
        <f>Dat_01!C67</f>
        <v>-0.01</v>
      </c>
      <c r="E62" s="129">
        <f>Dat_01!D67</f>
        <v>55.4</v>
      </c>
      <c r="F62" s="129">
        <f>Dat_01!E67</f>
        <v>2.8699999999999997</v>
      </c>
      <c r="G62" s="129">
        <f>Dat_01!F67</f>
        <v>2.35</v>
      </c>
      <c r="H62" s="129">
        <f>Dat_01!G67</f>
        <v>1.47</v>
      </c>
      <c r="I62" s="129">
        <f>Dat_01!H67</f>
        <v>62.089999999999996</v>
      </c>
      <c r="J62" s="207">
        <f>Dat_01!I67</f>
        <v>20040.771525</v>
      </c>
      <c r="K62" s="208">
        <f>E62+F62+G62+H62-VLOOKUP("Coste medio final (€/MWh)",'Data 1'!Q86:AE102,2,FALSE)</f>
        <v>0</v>
      </c>
      <c r="L62" s="206"/>
    </row>
    <row r="63" spans="1:12">
      <c r="B63" s="18" t="str">
        <f>Dat_01!B344</f>
        <v>JUN-18</v>
      </c>
      <c r="C63" s="129">
        <f>Dat_01!B68</f>
        <v>58.86</v>
      </c>
      <c r="D63" s="129">
        <f>Dat_01!C68</f>
        <v>-0.04</v>
      </c>
      <c r="E63" s="129">
        <f>Dat_01!D68</f>
        <v>58.82</v>
      </c>
      <c r="F63" s="129">
        <f>Dat_01!E68</f>
        <v>2.1100000000000003</v>
      </c>
      <c r="G63" s="129">
        <f>Dat_01!F68</f>
        <v>2.8</v>
      </c>
      <c r="H63" s="129">
        <f>Dat_01!G68</f>
        <v>1.1200000000000001</v>
      </c>
      <c r="I63" s="129">
        <f>Dat_01!H68</f>
        <v>64.849999999999994</v>
      </c>
      <c r="J63" s="207">
        <f>Dat_01!I68</f>
        <v>20297.385559000002</v>
      </c>
      <c r="K63" s="208">
        <f>E63+F63+G63+H63-VLOOKUP("Coste medio final (€/MWh)",'Data 1'!Q86:AE102,3,FALSE)</f>
        <v>0</v>
      </c>
      <c r="L63" s="206"/>
    </row>
    <row r="64" spans="1:12">
      <c r="B64" s="18" t="str">
        <f>Dat_01!B345</f>
        <v>JUL-18</v>
      </c>
      <c r="C64" s="129">
        <f>Dat_01!B69</f>
        <v>62.32</v>
      </c>
      <c r="D64" s="129">
        <f>Dat_01!C69</f>
        <v>-0.02</v>
      </c>
      <c r="E64" s="129">
        <f>Dat_01!D69</f>
        <v>62.3</v>
      </c>
      <c r="F64" s="129">
        <f>Dat_01!E69</f>
        <v>1.83</v>
      </c>
      <c r="G64" s="129">
        <f>Dat_01!F69</f>
        <v>3.26</v>
      </c>
      <c r="H64" s="129">
        <f>Dat_01!G69</f>
        <v>1.03</v>
      </c>
      <c r="I64" s="129">
        <f>Dat_01!H69</f>
        <v>68.42</v>
      </c>
      <c r="J64" s="207">
        <f>Dat_01!I69</f>
        <v>22150.365140999998</v>
      </c>
      <c r="K64" s="208">
        <f>E64+F64+G64+H64-VLOOKUP("Coste medio final (€/MWh)",'Data 1'!Q86:AE102,4,FALSE)</f>
        <v>0</v>
      </c>
      <c r="L64" s="206"/>
    </row>
    <row r="65" spans="2:32">
      <c r="B65" s="18" t="str">
        <f>Dat_01!B346</f>
        <v>AGO-18</v>
      </c>
      <c r="C65" s="129">
        <f>Dat_01!B70</f>
        <v>65</v>
      </c>
      <c r="D65" s="129">
        <f>Dat_01!C70</f>
        <v>-0.05</v>
      </c>
      <c r="E65" s="129">
        <f>Dat_01!D70</f>
        <v>64.95</v>
      </c>
      <c r="F65" s="129">
        <f>Dat_01!E70</f>
        <v>2.9899999999999993</v>
      </c>
      <c r="G65" s="129">
        <f>Dat_01!F70</f>
        <v>2.1800000000000002</v>
      </c>
      <c r="H65" s="129">
        <f>Dat_01!G70</f>
        <v>1.03</v>
      </c>
      <c r="I65" s="129">
        <f>Dat_01!H70</f>
        <v>71.150000000000006</v>
      </c>
      <c r="J65" s="207">
        <f>Dat_01!I70</f>
        <v>21951.200559999997</v>
      </c>
      <c r="K65" s="208">
        <f>E65+F65+G65+H65-VLOOKUP("Coste medio final (€/MWh)",'Data 1'!Q86:AE102,5,FALSE)</f>
        <v>0</v>
      </c>
      <c r="L65" s="206"/>
    </row>
    <row r="66" spans="2:32">
      <c r="B66" s="18" t="str">
        <f>Dat_01!B347</f>
        <v>SEP-18</v>
      </c>
      <c r="C66" s="129">
        <f>Dat_01!B71</f>
        <v>71.78</v>
      </c>
      <c r="D66" s="129">
        <f>Dat_01!C71</f>
        <v>-0.01</v>
      </c>
      <c r="E66" s="129">
        <f>Dat_01!D71</f>
        <v>71.77</v>
      </c>
      <c r="F66" s="129">
        <f>Dat_01!E71</f>
        <v>2.2799999999999998</v>
      </c>
      <c r="G66" s="129">
        <f>Dat_01!F71</f>
        <v>2.42</v>
      </c>
      <c r="H66" s="129">
        <f>Dat_01!G71</f>
        <v>1.1000000000000001</v>
      </c>
      <c r="I66" s="129">
        <f>Dat_01!H71</f>
        <v>77.569999999999993</v>
      </c>
      <c r="J66" s="207">
        <f>Dat_01!I71</f>
        <v>20701.104039000002</v>
      </c>
      <c r="K66" s="208">
        <f>E66+F66+G66+H66-VLOOKUP("Coste medio final (€/MWh)",'Data 1'!Q86:AE102,6,FALSE)</f>
        <v>0</v>
      </c>
      <c r="L66" s="206"/>
    </row>
    <row r="67" spans="2:32">
      <c r="B67" s="18" t="str">
        <f>Dat_01!B348</f>
        <v>OCT-18</v>
      </c>
      <c r="C67" s="129">
        <f>Dat_01!B72</f>
        <v>66.099999999999994</v>
      </c>
      <c r="D67" s="129">
        <f>Dat_01!C72</f>
        <v>-0.04</v>
      </c>
      <c r="E67" s="129">
        <f>Dat_01!D72</f>
        <v>66.059999999999988</v>
      </c>
      <c r="F67" s="129">
        <f>Dat_01!E72</f>
        <v>1.9299999999999997</v>
      </c>
      <c r="G67" s="129">
        <f>Dat_01!F72</f>
        <v>2.36</v>
      </c>
      <c r="H67" s="129">
        <f>Dat_01!G72</f>
        <v>1.1200000000000001</v>
      </c>
      <c r="I67" s="129">
        <f>Dat_01!H72</f>
        <v>71.469999999999985</v>
      </c>
      <c r="J67" s="207">
        <f>Dat_01!I72</f>
        <v>20279.213763</v>
      </c>
      <c r="K67" s="208">
        <f>E67+F67+G67+H67-VLOOKUP("Coste medio final (€/MWh)",'Data 1'!Q86:AE102,7,FALSE)</f>
        <v>0</v>
      </c>
      <c r="L67" s="206"/>
    </row>
    <row r="68" spans="2:32">
      <c r="B68" s="18" t="str">
        <f>Dat_01!B349</f>
        <v>NOV-18</v>
      </c>
      <c r="C68" s="129">
        <f>Dat_01!B73</f>
        <v>62.94</v>
      </c>
      <c r="D68" s="129">
        <f>Dat_01!C73</f>
        <v>-0.04</v>
      </c>
      <c r="E68" s="129">
        <f>Dat_01!D73</f>
        <v>62.9</v>
      </c>
      <c r="F68" s="129">
        <f>Dat_01!E73</f>
        <v>1.18</v>
      </c>
      <c r="G68" s="129">
        <f>Dat_01!F73</f>
        <v>2.5</v>
      </c>
      <c r="H68" s="129">
        <f>Dat_01!G73</f>
        <v>1.0900000000000001</v>
      </c>
      <c r="I68" s="129">
        <f>Dat_01!H73</f>
        <v>67.67</v>
      </c>
      <c r="J68" s="207">
        <f>Dat_01!I73</f>
        <v>20882.953362</v>
      </c>
      <c r="K68" s="208">
        <f>E68+F68+G68+H68-VLOOKUP("Coste medio final (€/MWh)",'Data 1'!Q86:AE102,8,FALSE)</f>
        <v>0</v>
      </c>
      <c r="L68" s="206"/>
    </row>
    <row r="69" spans="2:32">
      <c r="B69" s="18" t="str">
        <f>Dat_01!B350</f>
        <v>DIC-18</v>
      </c>
      <c r="C69" s="129">
        <f>Dat_01!B74</f>
        <v>62.63</v>
      </c>
      <c r="D69" s="129">
        <f>Dat_01!C74</f>
        <v>-0.05</v>
      </c>
      <c r="E69" s="129">
        <f>Dat_01!D74</f>
        <v>62.580000000000005</v>
      </c>
      <c r="F69" s="129">
        <f>Dat_01!E74</f>
        <v>1.2899999999999998</v>
      </c>
      <c r="G69" s="129">
        <f>Dat_01!F74</f>
        <v>3.02</v>
      </c>
      <c r="H69" s="129">
        <f>Dat_01!G74</f>
        <v>1.08</v>
      </c>
      <c r="I69" s="129">
        <f>Dat_01!H74</f>
        <v>67.97</v>
      </c>
      <c r="J69" s="207">
        <f>Dat_01!I74</f>
        <v>21147.314127000001</v>
      </c>
      <c r="K69" s="208">
        <f>E69+F69+G69+H69-VLOOKUP("Coste medio final (€/MWh)",'Data 1'!Q86:AE102,9,FALSE)</f>
        <v>0</v>
      </c>
      <c r="L69" s="206"/>
    </row>
    <row r="70" spans="2:32">
      <c r="B70" s="18" t="str">
        <f>Dat_01!B351</f>
        <v>ENE-19</v>
      </c>
      <c r="C70" s="129">
        <f>Dat_01!B75</f>
        <v>62.98</v>
      </c>
      <c r="D70" s="129">
        <f>Dat_01!C75</f>
        <v>-0.03</v>
      </c>
      <c r="E70" s="129">
        <f>Dat_01!D75</f>
        <v>62.949999999999996</v>
      </c>
      <c r="F70" s="129">
        <f>Dat_01!E75</f>
        <v>1.1399999999999997</v>
      </c>
      <c r="G70" s="129">
        <f>Dat_01!F75</f>
        <v>3.16</v>
      </c>
      <c r="H70" s="129">
        <f>Dat_01!G75</f>
        <v>0.71</v>
      </c>
      <c r="I70" s="129">
        <f>Dat_01!H75</f>
        <v>67.95999999999998</v>
      </c>
      <c r="J70" s="207">
        <f>Dat_01!I75</f>
        <v>23252.365872000002</v>
      </c>
      <c r="K70" s="208">
        <f>E70+F70+G70+H70-VLOOKUP("Coste medio final (€/MWh)",'Data 1'!Q86:AE102,10,FALSE)</f>
        <v>0</v>
      </c>
      <c r="L70" s="206"/>
    </row>
    <row r="71" spans="2:32">
      <c r="B71" s="18" t="str">
        <f>Dat_01!B352</f>
        <v>FEB-19</v>
      </c>
      <c r="C71" s="129">
        <f>Dat_01!B76</f>
        <v>54.93</v>
      </c>
      <c r="D71" s="129">
        <f>Dat_01!C76</f>
        <v>-0.03</v>
      </c>
      <c r="E71" s="129">
        <f>Dat_01!D76</f>
        <v>54.9</v>
      </c>
      <c r="F71" s="129">
        <f>Dat_01!E76</f>
        <v>1.1499999999999999</v>
      </c>
      <c r="G71" s="129">
        <f>Dat_01!F76</f>
        <v>3.21</v>
      </c>
      <c r="H71" s="129">
        <f>Dat_01!G76</f>
        <v>0.84</v>
      </c>
      <c r="I71" s="129">
        <f>Dat_01!H76</f>
        <v>60.1</v>
      </c>
      <c r="J71" s="207">
        <f>Dat_01!I76</f>
        <v>20089.902690999999</v>
      </c>
      <c r="K71" s="208">
        <f>E71+F71+G71+H71-VLOOKUP("Coste medio final (€/MWh)",'Data 1'!Q86:AE102,11,FALSE)</f>
        <v>0</v>
      </c>
      <c r="L71" s="206"/>
    </row>
    <row r="72" spans="2:32">
      <c r="B72" s="18" t="str">
        <f>Dat_01!B353</f>
        <v>MAR-19</v>
      </c>
      <c r="C72" s="129">
        <f>Dat_01!B77</f>
        <v>49.36</v>
      </c>
      <c r="D72" s="129">
        <f>Dat_01!C77</f>
        <v>-0.02</v>
      </c>
      <c r="E72" s="129">
        <f>Dat_01!D77</f>
        <v>49.339999999999996</v>
      </c>
      <c r="F72" s="129">
        <f>Dat_01!E77</f>
        <v>1.7399999999999998</v>
      </c>
      <c r="G72" s="129">
        <f>Dat_01!F77</f>
        <v>2.5299999999999998</v>
      </c>
      <c r="H72" s="129">
        <f>Dat_01!G77</f>
        <v>0.73</v>
      </c>
      <c r="I72" s="129">
        <f>Dat_01!H77</f>
        <v>54.339999999999996</v>
      </c>
      <c r="J72" s="207">
        <f>Dat_01!I77</f>
        <v>20669.759435</v>
      </c>
      <c r="K72" s="208">
        <f>E72+F72+G72+H72-VLOOKUP("Coste medio final (€/MWh)",'Data 1'!Q86:AE102,12,FALSE)</f>
        <v>0</v>
      </c>
      <c r="L72" s="206"/>
    </row>
    <row r="73" spans="2:32">
      <c r="B73" s="18" t="str">
        <f>Dat_01!B354</f>
        <v>ABR-19</v>
      </c>
      <c r="C73" s="129">
        <f>Dat_01!B78</f>
        <v>50.94</v>
      </c>
      <c r="D73" s="129">
        <f>Dat_01!C78</f>
        <v>-0.05</v>
      </c>
      <c r="E73" s="129">
        <f>Dat_01!D78</f>
        <v>50.89</v>
      </c>
      <c r="F73" s="129">
        <f>Dat_01!E78</f>
        <v>2.56</v>
      </c>
      <c r="G73" s="129">
        <f>Dat_01!F78</f>
        <v>2.4500000000000002</v>
      </c>
      <c r="H73" s="129">
        <f>Dat_01!G78</f>
        <v>0.78</v>
      </c>
      <c r="I73" s="129">
        <f>Dat_01!H78</f>
        <v>56.680000000000007</v>
      </c>
      <c r="J73" s="207">
        <f>Dat_01!I78</f>
        <v>19472.209371000001</v>
      </c>
      <c r="K73" s="208">
        <f>E73+F73+G73+H73-VLOOKUP("Coste medio final (€/MWh)",'Data 1'!Q86:AE102,13,FALSE)</f>
        <v>0</v>
      </c>
    </row>
    <row r="74" spans="2:32">
      <c r="B74" s="56" t="str">
        <f>Dat_01!B355</f>
        <v>MAY-19</v>
      </c>
      <c r="C74" s="209">
        <f>Dat_01!B79</f>
        <v>48.93</v>
      </c>
      <c r="D74" s="209">
        <f>Dat_01!C79</f>
        <v>-0.01</v>
      </c>
      <c r="E74" s="209">
        <f>Dat_01!D79</f>
        <v>48.92</v>
      </c>
      <c r="F74" s="209">
        <f>Dat_01!E79</f>
        <v>1.7999999999999998</v>
      </c>
      <c r="G74" s="209">
        <f>Dat_01!F79</f>
        <v>2.35</v>
      </c>
      <c r="H74" s="209">
        <f>Dat_01!G79</f>
        <v>0.76</v>
      </c>
      <c r="I74" s="209">
        <f>Dat_01!H79</f>
        <v>53.83</v>
      </c>
      <c r="J74" s="254">
        <f>Dat_01!I79</f>
        <v>19854.756342000001</v>
      </c>
      <c r="K74" s="208">
        <f>E74+F74+G74+H74-VLOOKUP("Coste medio final (€/MWh)",'Data 1'!Q86:AE102,14,FALSE)</f>
        <v>0</v>
      </c>
      <c r="L74" s="210">
        <f>(I74/I73-1)*100</f>
        <v>-5.0282286520818786</v>
      </c>
      <c r="M74" s="210">
        <f>(I74/I62-1)*100</f>
        <v>-13.303269447576094</v>
      </c>
    </row>
    <row r="75" spans="2:32">
      <c r="B75" s="206"/>
      <c r="C75" s="206"/>
      <c r="L75" s="206"/>
    </row>
    <row r="76" spans="2:32">
      <c r="B76" s="130" t="s">
        <v>51</v>
      </c>
    </row>
    <row r="77" spans="2:32" ht="45">
      <c r="B77" s="196"/>
      <c r="C77" s="196" t="s">
        <v>1</v>
      </c>
      <c r="D77" s="196" t="s">
        <v>2</v>
      </c>
      <c r="E77" s="196" t="s">
        <v>52</v>
      </c>
      <c r="F77" s="196" t="s">
        <v>38</v>
      </c>
      <c r="G77" s="196" t="s">
        <v>39</v>
      </c>
      <c r="H77" s="196" t="s">
        <v>18</v>
      </c>
      <c r="I77" s="196" t="s">
        <v>37</v>
      </c>
      <c r="J77" s="196" t="s">
        <v>23</v>
      </c>
      <c r="K77" s="196" t="s">
        <v>43</v>
      </c>
      <c r="L77" s="196" t="s">
        <v>0</v>
      </c>
    </row>
    <row r="78" spans="2:32">
      <c r="B78" s="100" t="s">
        <v>40</v>
      </c>
      <c r="C78" s="128">
        <f>VLOOKUP("Mercado Diario",'Data 1'!Q86:AE102,14,FALSE)</f>
        <v>48.93</v>
      </c>
      <c r="D78" s="128">
        <f>VLOOKUP("Mercado Intradiario",'Data 1'!Q86:AE102,14,FALSE)</f>
        <v>-0.01</v>
      </c>
      <c r="E78" s="128">
        <f>SUM(C78:D78)</f>
        <v>48.92</v>
      </c>
      <c r="F78" s="128">
        <f>VLOOKUP("Pago capacidad",'Data 1'!Q86:AE102,14,FALSE)</f>
        <v>2.35</v>
      </c>
      <c r="G78" s="128">
        <f>VLOOKUP("Servicio interrumpibilidad",'Data 1'!Q86:AE102,14,FALSE)</f>
        <v>0.76</v>
      </c>
      <c r="H78" s="128">
        <f>SUM(I78,J78:K78)</f>
        <v>1.8</v>
      </c>
      <c r="I78" s="128">
        <f>VLOOKUP("Restricciones PBF",'Data 1'!Q86:AE102,14,FALSE)</f>
        <v>1.21</v>
      </c>
      <c r="J78" s="128">
        <f>VLOOKUP("Banda secundaria",'Data 1'!Q86:AE102,14,FALSE)</f>
        <v>0.39</v>
      </c>
      <c r="K78" s="128">
        <f>'Data 1'!O83+'Data 1'!O86+'Data 1'!O87+'Data 1'!O88+O84</f>
        <v>0.19999999999999998</v>
      </c>
      <c r="L78" s="128">
        <f>'Data 1'!AD102</f>
        <v>53.83</v>
      </c>
      <c r="M78" s="208">
        <f>L78-SUM(E78:H78)</f>
        <v>0</v>
      </c>
    </row>
    <row r="80" spans="2:32">
      <c r="B80" s="103" t="s">
        <v>20</v>
      </c>
      <c r="C80" s="108"/>
      <c r="D80" s="108"/>
      <c r="E80" s="108"/>
      <c r="F80" s="109"/>
      <c r="G80" s="109"/>
      <c r="H80" s="109"/>
      <c r="I80" s="109"/>
      <c r="J80" s="109"/>
      <c r="K80" s="109"/>
      <c r="L80" s="109"/>
      <c r="M80" s="109"/>
      <c r="N80" s="109"/>
      <c r="O80" s="109"/>
      <c r="P80" s="206"/>
      <c r="Q80" s="206"/>
      <c r="R80" s="206" t="str">
        <f>MID(R83,6,1)</f>
        <v>M</v>
      </c>
      <c r="S80" s="206" t="str">
        <f t="shared" ref="S80:AD80" si="0">MID(S83,6,1)</f>
        <v>J</v>
      </c>
      <c r="T80" s="206" t="str">
        <f t="shared" si="0"/>
        <v>J</v>
      </c>
      <c r="U80" s="206" t="str">
        <f t="shared" si="0"/>
        <v>A</v>
      </c>
      <c r="V80" s="206" t="str">
        <f t="shared" si="0"/>
        <v>S</v>
      </c>
      <c r="W80" s="206" t="str">
        <f t="shared" si="0"/>
        <v>O</v>
      </c>
      <c r="X80" s="206" t="str">
        <f t="shared" si="0"/>
        <v>N</v>
      </c>
      <c r="Y80" s="206" t="str">
        <f t="shared" si="0"/>
        <v>D</v>
      </c>
      <c r="Z80" s="206" t="str">
        <f t="shared" si="0"/>
        <v>E</v>
      </c>
      <c r="AA80" s="206" t="str">
        <f t="shared" si="0"/>
        <v>F</v>
      </c>
      <c r="AB80" s="206" t="str">
        <f t="shared" si="0"/>
        <v>M</v>
      </c>
      <c r="AC80" s="206" t="str">
        <f t="shared" si="0"/>
        <v>A</v>
      </c>
      <c r="AD80" s="206" t="str">
        <f t="shared" si="0"/>
        <v>M</v>
      </c>
      <c r="AE80" s="206"/>
      <c r="AF80" s="206"/>
    </row>
    <row r="81" spans="2:32">
      <c r="B81" s="105"/>
      <c r="C81" s="110" t="str">
        <f>MID(R83,6,1)</f>
        <v>M</v>
      </c>
      <c r="D81" s="110" t="str">
        <f t="shared" ref="D81:O81" si="1">MID(S83,6,1)</f>
        <v>J</v>
      </c>
      <c r="E81" s="110" t="str">
        <f t="shared" si="1"/>
        <v>J</v>
      </c>
      <c r="F81" s="110" t="str">
        <f t="shared" si="1"/>
        <v>A</v>
      </c>
      <c r="G81" s="110" t="str">
        <f t="shared" si="1"/>
        <v>S</v>
      </c>
      <c r="H81" s="110" t="str">
        <f t="shared" si="1"/>
        <v>O</v>
      </c>
      <c r="I81" s="110" t="str">
        <f t="shared" si="1"/>
        <v>N</v>
      </c>
      <c r="J81" s="110" t="str">
        <f t="shared" si="1"/>
        <v>D</v>
      </c>
      <c r="K81" s="110" t="str">
        <f t="shared" si="1"/>
        <v>E</v>
      </c>
      <c r="L81" s="110" t="str">
        <f t="shared" si="1"/>
        <v>F</v>
      </c>
      <c r="M81" s="110" t="str">
        <f t="shared" si="1"/>
        <v>M</v>
      </c>
      <c r="N81" s="110" t="str">
        <f t="shared" si="1"/>
        <v>A</v>
      </c>
      <c r="O81" s="110" t="str">
        <f t="shared" si="1"/>
        <v>M</v>
      </c>
      <c r="P81" s="206"/>
      <c r="Q81" s="106" t="s">
        <v>31</v>
      </c>
      <c r="R81" s="106" t="s">
        <v>66</v>
      </c>
      <c r="S81" s="106" t="s">
        <v>66</v>
      </c>
      <c r="T81" s="106" t="s">
        <v>66</v>
      </c>
      <c r="U81" s="106" t="s">
        <v>66</v>
      </c>
      <c r="V81" s="106" t="s">
        <v>66</v>
      </c>
      <c r="W81" s="106" t="s">
        <v>66</v>
      </c>
      <c r="X81" s="106" t="s">
        <v>66</v>
      </c>
      <c r="Y81" s="106" t="s">
        <v>66</v>
      </c>
      <c r="Z81" s="106" t="s">
        <v>66</v>
      </c>
      <c r="AA81" s="106" t="s">
        <v>66</v>
      </c>
      <c r="AB81" s="106" t="s">
        <v>66</v>
      </c>
      <c r="AC81" s="106" t="s">
        <v>66</v>
      </c>
      <c r="AD81" s="106" t="s">
        <v>66</v>
      </c>
      <c r="AE81" s="211"/>
      <c r="AF81" s="206"/>
    </row>
    <row r="82" spans="2:32">
      <c r="B82" s="106" t="s">
        <v>22</v>
      </c>
      <c r="C82" s="111">
        <f>VLOOKUP("Restricciones PBF",$Q$86:$AE$102,2,FALSE)</f>
        <v>2.11</v>
      </c>
      <c r="D82" s="111">
        <f>VLOOKUP("Restricciones PBF",$Q$86:$AE$102,3,FALSE)</f>
        <v>1.5</v>
      </c>
      <c r="E82" s="111">
        <f>VLOOKUP("Restricciones PBF",$Q$86:$AE$102,4,FALSE)</f>
        <v>1.25</v>
      </c>
      <c r="F82" s="111">
        <f>VLOOKUP("Restricciones PBF",$Q$86:$AE$102,5,FALSE)</f>
        <v>1.75</v>
      </c>
      <c r="G82" s="111">
        <f>VLOOKUP("Restricciones PBF",$Q$86:$AE$102,6,FALSE)</f>
        <v>1.1000000000000001</v>
      </c>
      <c r="H82" s="111">
        <f>VLOOKUP("Restricciones PBF",$Q$86:$AE$102,7,FALSE)</f>
        <v>0.94</v>
      </c>
      <c r="I82" s="111">
        <f>VLOOKUP("Restricciones PBF",$Q$86:$AE$102,8,FALSE)</f>
        <v>0.67</v>
      </c>
      <c r="J82" s="111">
        <f>VLOOKUP("Restricciones PBF",$Q$86:$AE$102,9,FALSE)</f>
        <v>0.77</v>
      </c>
      <c r="K82" s="111">
        <f>VLOOKUP("Restricciones PBF",$Q$86:$AE$102,10,FALSE)</f>
        <v>0.63</v>
      </c>
      <c r="L82" s="111">
        <f>VLOOKUP("Restricciones PBF",$Q$86:$AE$102,11,FALSE)</f>
        <v>0.71</v>
      </c>
      <c r="M82" s="111">
        <f>VLOOKUP("Restricciones PBF",$Q$86:$AE$102,12,FALSE)</f>
        <v>1.05</v>
      </c>
      <c r="N82" s="111">
        <f>VLOOKUP("Restricciones PBF",$Q$86:$AE$102,13,FALSE)</f>
        <v>1.64</v>
      </c>
      <c r="O82" s="111">
        <f>VLOOKUP("Restricciones PBF",$Q$86:$AE$102,14,FALSE)</f>
        <v>1.21</v>
      </c>
      <c r="P82" s="206"/>
      <c r="Q82" s="106" t="s">
        <v>240</v>
      </c>
      <c r="R82" s="106">
        <f>Dat_01!B42</f>
        <v>201805</v>
      </c>
      <c r="S82" s="106">
        <f>Dat_01!C42</f>
        <v>201806</v>
      </c>
      <c r="T82" s="106">
        <f>Dat_01!D42</f>
        <v>201807</v>
      </c>
      <c r="U82" s="106">
        <f>Dat_01!E42</f>
        <v>201808</v>
      </c>
      <c r="V82" s="106">
        <f>Dat_01!F42</f>
        <v>201809</v>
      </c>
      <c r="W82" s="106">
        <f>Dat_01!G42</f>
        <v>201810</v>
      </c>
      <c r="X82" s="106">
        <f>Dat_01!H42</f>
        <v>201811</v>
      </c>
      <c r="Y82" s="106">
        <f>Dat_01!I42</f>
        <v>201812</v>
      </c>
      <c r="Z82" s="106">
        <f>Dat_01!J42</f>
        <v>201901</v>
      </c>
      <c r="AA82" s="106">
        <f>Dat_01!K42</f>
        <v>201902</v>
      </c>
      <c r="AB82" s="106">
        <f>Dat_01!L42</f>
        <v>201903</v>
      </c>
      <c r="AC82" s="106">
        <f>Dat_01!M42</f>
        <v>201904</v>
      </c>
      <c r="AD82" s="106">
        <f>Dat_01!N42</f>
        <v>201905</v>
      </c>
      <c r="AE82" s="211"/>
      <c r="AF82" s="206"/>
    </row>
    <row r="83" spans="2:32">
      <c r="B83" s="106" t="s">
        <v>27</v>
      </c>
      <c r="C83" s="111">
        <f>VLOOKUP("Restricciones TR",$Q$86:$AE$102,2,FALSE)</f>
        <v>0.11</v>
      </c>
      <c r="D83" s="111">
        <f>VLOOKUP("Restricciones TR",$Q$86:$AE$102,3,FALSE)</f>
        <v>0.05</v>
      </c>
      <c r="E83" s="111">
        <f>VLOOKUP("Restricciones TR",$Q$86:$AE$102,4,FALSE)</f>
        <v>0.06</v>
      </c>
      <c r="F83" s="111">
        <f>VLOOKUP("Restricciones TR",$Q$86:$AE$102,5,FALSE)</f>
        <v>0.04</v>
      </c>
      <c r="G83" s="111">
        <f>VLOOKUP("Restricciones TR",$Q$86:$AE$102,6,FALSE)</f>
        <v>0.02</v>
      </c>
      <c r="H83" s="111">
        <f>VLOOKUP("Restricciones TR",$Q$86:$AE$102,7,FALSE)</f>
        <v>0.04</v>
      </c>
      <c r="I83" s="111">
        <f>VLOOKUP("Restricciones TR",$Q$86:$AE$102,8,FALSE)</f>
        <v>0.02</v>
      </c>
      <c r="J83" s="111">
        <f>VLOOKUP("Restricciones TR",$Q$86:$AE$102,9,FALSE)</f>
        <v>0.06</v>
      </c>
      <c r="K83" s="111">
        <f>VLOOKUP("Restricciones TR",$Q$86:$AE$102,10,FALSE)</f>
        <v>0.03</v>
      </c>
      <c r="L83" s="111">
        <f>VLOOKUP("Restricciones TR",$Q$86:$AE$102,11,FALSE)</f>
        <v>0.01</v>
      </c>
      <c r="M83" s="111">
        <f>VLOOKUP("Restricciones TR",$Q$86:$AE$102,12,FALSE)</f>
        <v>0.06</v>
      </c>
      <c r="N83" s="111">
        <f>VLOOKUP("Restricciones TR",$Q$86:$AE$102,13,FALSE)</f>
        <v>0.08</v>
      </c>
      <c r="O83" s="111">
        <f>VLOOKUP("Restricciones TR",$Q$86:$AE$102,14,FALSE)</f>
        <v>0.03</v>
      </c>
      <c r="P83" s="206"/>
      <c r="Q83" s="106" t="s">
        <v>241</v>
      </c>
      <c r="R83" s="106" t="str">
        <f>Dat_01!B43</f>
        <v>2018 Mayo</v>
      </c>
      <c r="S83" s="106" t="str">
        <f>Dat_01!C43</f>
        <v>2018 Junio</v>
      </c>
      <c r="T83" s="106" t="str">
        <f>Dat_01!D43</f>
        <v>2018 Julio</v>
      </c>
      <c r="U83" s="106" t="str">
        <f>Dat_01!E43</f>
        <v>2018 Agosto</v>
      </c>
      <c r="V83" s="106" t="str">
        <f>Dat_01!F43</f>
        <v>2018 Septiembre</v>
      </c>
      <c r="W83" s="106" t="str">
        <f>Dat_01!G43</f>
        <v>2018 Octubre</v>
      </c>
      <c r="X83" s="106" t="str">
        <f>Dat_01!H43</f>
        <v>2018 Noviembre</v>
      </c>
      <c r="Y83" s="106" t="str">
        <f>Dat_01!I43</f>
        <v>2018 Diciembre</v>
      </c>
      <c r="Z83" s="106" t="str">
        <f>Dat_01!J43</f>
        <v>2019 Enero</v>
      </c>
      <c r="AA83" s="106" t="str">
        <f>Dat_01!K43</f>
        <v>2019 Febrero</v>
      </c>
      <c r="AB83" s="106" t="str">
        <f>Dat_01!L43</f>
        <v>2019 Marzo</v>
      </c>
      <c r="AC83" s="106" t="str">
        <f>Dat_01!M43</f>
        <v>2019 Abril</v>
      </c>
      <c r="AD83" s="106" t="str">
        <f>Dat_01!N43</f>
        <v>2019 Mayo</v>
      </c>
      <c r="AE83" s="211"/>
      <c r="AF83" s="206"/>
    </row>
    <row r="84" spans="2:32">
      <c r="B84" s="106" t="s">
        <v>26</v>
      </c>
      <c r="C84" s="111">
        <f>VLOOKUP("Reserva subir",$Q$86:$AE$102,2,FALSE)</f>
        <v>0.13</v>
      </c>
      <c r="D84" s="111">
        <f>VLOOKUP("Reserva subir",$Q$86:$AE$102,3,FALSE)</f>
        <v>0.08</v>
      </c>
      <c r="E84" s="111">
        <f>VLOOKUP("Reserva subir",$Q$86:$AE$102,4,FALSE)</f>
        <v>0.09</v>
      </c>
      <c r="F84" s="111">
        <f>VLOOKUP("Reserva subir",$Q$86:$AE$102,5,FALSE)</f>
        <v>0.72</v>
      </c>
      <c r="G84" s="111">
        <f>VLOOKUP("Reserva subir",$Q$86:$AE$102,6,FALSE)</f>
        <v>0.64</v>
      </c>
      <c r="H84" s="111">
        <f>VLOOKUP("Reserva subir",$Q$86:$AE$102,7,FALSE)</f>
        <v>0.31</v>
      </c>
      <c r="I84" s="111">
        <f>VLOOKUP("Reserva subir",$Q$86:$AE$102,8,FALSE)</f>
        <v>0.08</v>
      </c>
      <c r="J84" s="111">
        <f>VLOOKUP("Reserva subir",$Q$86:$AE$102,9,FALSE)</f>
        <v>0.11</v>
      </c>
      <c r="K84" s="111">
        <f>VLOOKUP("Reserva subir",$Q$86:$AE$102,10,FALSE)</f>
        <v>0.12</v>
      </c>
      <c r="L84" s="111">
        <f>VLOOKUP("Reserva subir",$Q$86:$AE$102,11,FALSE)</f>
        <v>0.06</v>
      </c>
      <c r="M84" s="111">
        <f>VLOOKUP("Reserva subir",$Q$86:$AE$102,12,FALSE)</f>
        <v>0.14000000000000001</v>
      </c>
      <c r="N84" s="111">
        <f>VLOOKUP("Reserva subir",$Q$86:$AE$102,13,FALSE)</f>
        <v>0.27</v>
      </c>
      <c r="O84" s="111">
        <f>VLOOKUP("Reserva subir",$Q$86:$AE$102,14,FALSE)</f>
        <v>0.06</v>
      </c>
      <c r="P84" s="206"/>
      <c r="Q84" s="106" t="s">
        <v>242</v>
      </c>
      <c r="R84" s="111">
        <f>Dat_01!B44</f>
        <v>0</v>
      </c>
      <c r="S84" s="111">
        <f>Dat_01!C44</f>
        <v>0</v>
      </c>
      <c r="T84" s="111">
        <f>Dat_01!D44</f>
        <v>0</v>
      </c>
      <c r="U84" s="111">
        <f>Dat_01!E44</f>
        <v>0</v>
      </c>
      <c r="V84" s="111">
        <f>Dat_01!F44</f>
        <v>0</v>
      </c>
      <c r="W84" s="111">
        <f>Dat_01!G44</f>
        <v>0</v>
      </c>
      <c r="X84" s="111">
        <f>Dat_01!H44</f>
        <v>0</v>
      </c>
      <c r="Y84" s="111">
        <f>Dat_01!I44</f>
        <v>0</v>
      </c>
      <c r="Z84" s="111">
        <f>Dat_01!J44</f>
        <v>0</v>
      </c>
      <c r="AA84" s="111">
        <f>Dat_01!K44</f>
        <v>0</v>
      </c>
      <c r="AB84" s="111">
        <f>Dat_01!L44</f>
        <v>0</v>
      </c>
      <c r="AC84" s="111">
        <f>Dat_01!M44</f>
        <v>0</v>
      </c>
      <c r="AD84" s="111">
        <f>Dat_01!N44</f>
        <v>0</v>
      </c>
      <c r="AE84" s="212"/>
      <c r="AF84" s="206"/>
    </row>
    <row r="85" spans="2:32">
      <c r="B85" s="106" t="s">
        <v>14</v>
      </c>
      <c r="C85" s="111">
        <f>VLOOKUP("Banda Secundaria",$Q$86:$AE$102,2,FALSE)</f>
        <v>0.52</v>
      </c>
      <c r="D85" s="111">
        <f>VLOOKUP("Banda Secundaria",$Q$86:$AE$102,3,FALSE)</f>
        <v>0.49</v>
      </c>
      <c r="E85" s="111">
        <f>VLOOKUP("Banda Secundaria",$Q$86:$AE$102,4,FALSE)</f>
        <v>0.45</v>
      </c>
      <c r="F85" s="111">
        <f>VLOOKUP("Banda Secundaria",$Q$86:$AE$102,5,FALSE)</f>
        <v>0.47</v>
      </c>
      <c r="G85" s="111">
        <f>VLOOKUP("Banda Secundaria",$Q$86:$AE$102,6,FALSE)</f>
        <v>0.49</v>
      </c>
      <c r="H85" s="111">
        <f>VLOOKUP("Banda Secundaria",$Q$86:$AE$102,7,FALSE)</f>
        <v>0.63</v>
      </c>
      <c r="I85" s="111">
        <f>VLOOKUP("Banda Secundaria",$Q$86:$AE$102,8,FALSE)</f>
        <v>0.41</v>
      </c>
      <c r="J85" s="111">
        <f>VLOOKUP("Banda Secundaria",$Q$86:$AE$102,9,FALSE)</f>
        <v>0.34</v>
      </c>
      <c r="K85" s="111">
        <f>VLOOKUP("Banda Secundaria",$Q$86:$AE$102,10,FALSE)</f>
        <v>0.35</v>
      </c>
      <c r="L85" s="111">
        <f>VLOOKUP("Banda Secundaria",$Q$86:$AE$102,11,FALSE)</f>
        <v>0.37</v>
      </c>
      <c r="M85" s="111">
        <f>VLOOKUP("Banda Secundaria",$Q$86:$AE$102,12,FALSE)</f>
        <v>0.42</v>
      </c>
      <c r="N85" s="111">
        <f>VLOOKUP("Banda Secundaria",$Q$86:$AE$102,13,FALSE)</f>
        <v>0.51</v>
      </c>
      <c r="O85" s="111">
        <f>VLOOKUP("Banda Secundaria",$Q$86:$AE$102,14,FALSE)</f>
        <v>0.39</v>
      </c>
      <c r="P85" s="206"/>
      <c r="Q85" s="106" t="s">
        <v>67</v>
      </c>
      <c r="R85" s="230">
        <f>Dat_01!B45</f>
        <v>20040771.524999999</v>
      </c>
      <c r="S85" s="230">
        <f>Dat_01!C45</f>
        <v>20297385.559</v>
      </c>
      <c r="T85" s="230">
        <f>Dat_01!D45</f>
        <v>22150365.140999999</v>
      </c>
      <c r="U85" s="230">
        <f>Dat_01!E45</f>
        <v>21951200.559999999</v>
      </c>
      <c r="V85" s="230">
        <f>Dat_01!F45</f>
        <v>20701104.039000001</v>
      </c>
      <c r="W85" s="230">
        <f>Dat_01!G45</f>
        <v>20279213.763</v>
      </c>
      <c r="X85" s="230">
        <f>Dat_01!H45</f>
        <v>20882953.362</v>
      </c>
      <c r="Y85" s="230">
        <f>Dat_01!I45</f>
        <v>21147314.127</v>
      </c>
      <c r="Z85" s="230">
        <f>Dat_01!J45</f>
        <v>23252365.872000001</v>
      </c>
      <c r="AA85" s="230">
        <f>Dat_01!K45</f>
        <v>20089902.691</v>
      </c>
      <c r="AB85" s="230">
        <f>Dat_01!L45</f>
        <v>20669759.434999999</v>
      </c>
      <c r="AC85" s="230">
        <f>Dat_01!M45</f>
        <v>19472209.370999999</v>
      </c>
      <c r="AD85" s="230">
        <f>Dat_01!N45</f>
        <v>19854756.342</v>
      </c>
      <c r="AE85" s="213"/>
      <c r="AF85" s="206"/>
    </row>
    <row r="86" spans="2:32">
      <c r="B86" s="106" t="s">
        <v>53</v>
      </c>
      <c r="C86" s="111">
        <f>VLOOKUP("Coste desvíos",$Q$86:$AE$102,2,FALSE)+VLOOKUP("Saldo PO 14.6",$Q$86:$AE$102,2,FALSE)</f>
        <v>0.15000000000000002</v>
      </c>
      <c r="D86" s="111">
        <f>VLOOKUP("Coste desvíos",$Q$86:$AE$102,3,FALSE)+VLOOKUP("Saldo PO 14.6",$Q$86:$AE$102,3,FALSE)</f>
        <v>0.1</v>
      </c>
      <c r="E86" s="111">
        <f>VLOOKUP("Coste desvíos",$Q$86:$AE$102,4,FALSE)+VLOOKUP("Saldo PO 14.6",$Q$86:$AE$102,4,FALSE)</f>
        <v>9.9999999999999992E-2</v>
      </c>
      <c r="F86" s="111">
        <f>VLOOKUP("Coste desvíos",$Q$86:$AE$102,5,FALSE)+VLOOKUP("Saldo PO 14.6",$Q$86:$AE$102,5,FALSE)</f>
        <v>0.11</v>
      </c>
      <c r="G86" s="111">
        <f>VLOOKUP("Coste desvíos",$Q$86:$AE$102,6,FALSE)+VLOOKUP("Saldo PO 14.6",$Q$86:$AE$102,6,FALSE)</f>
        <v>0.13</v>
      </c>
      <c r="H86" s="111">
        <f>VLOOKUP("Coste desvíos",$Q$86:$AE$102,7,FALSE)+VLOOKUP("Saldo PO 14.6",$Q$86:$AE$102,7,FALSE)</f>
        <v>0.15000000000000002</v>
      </c>
      <c r="I86" s="111">
        <f>VLOOKUP("Coste desvíos",$Q$86:$AE$102,8,FALSE)+VLOOKUP("Saldo PO 14.6",$Q$86:$AE$102,8,FALSE)</f>
        <v>0.11</v>
      </c>
      <c r="J86" s="111">
        <f>VLOOKUP("Coste desvíos",$Q$86:$AE$102,9,FALSE)+VLOOKUP("Saldo PO 14.6",$Q$86:$AE$102,9,FALSE)</f>
        <v>0.16</v>
      </c>
      <c r="K86" s="111">
        <f>VLOOKUP("Coste desvíos",$Q$86:$AE$102,10,FALSE)+VLOOKUP("Saldo PO 14.6",$Q$86:$AE$102,10,FALSE)</f>
        <v>0.16</v>
      </c>
      <c r="L86" s="111">
        <f>VLOOKUP("Coste desvíos",$Q$86:$AE$102,11,FALSE)+VLOOKUP("Saldo PO 14.6",$Q$86:$AE$102,11,FALSE)</f>
        <v>9.0000000000000011E-2</v>
      </c>
      <c r="M86" s="111">
        <f>VLOOKUP("Coste desvíos",$Q$86:$AE$102,12,FALSE)+VLOOKUP("Saldo PO 14.6",$Q$86:$AE$102,12,FALSE)</f>
        <v>0.18</v>
      </c>
      <c r="N86" s="111">
        <f>VLOOKUP("Coste desvíos",$Q$86:$AE$102,13,FALSE)+VLOOKUP("Saldo PO 14.6",$Q$86:$AE$102,13,FALSE)</f>
        <v>0.17</v>
      </c>
      <c r="O86" s="111">
        <f>VLOOKUP("Coste desvíos",$Q$86:$AE$102,14,FALSE)+VLOOKUP("Saldo PO 14.6",$Q$86:$AE$102,14,FALSE)</f>
        <v>0.19999999999999998</v>
      </c>
      <c r="P86" s="206"/>
      <c r="Q86" s="106" t="str">
        <f>Dat_01!A46</f>
        <v>Cuota %</v>
      </c>
      <c r="R86" s="239">
        <f>Dat_01!B46</f>
        <v>100</v>
      </c>
      <c r="S86" s="239">
        <f>Dat_01!C46</f>
        <v>100</v>
      </c>
      <c r="T86" s="239">
        <f>Dat_01!D46</f>
        <v>100</v>
      </c>
      <c r="U86" s="239">
        <f>Dat_01!E46</f>
        <v>100</v>
      </c>
      <c r="V86" s="239">
        <f>Dat_01!F46</f>
        <v>100</v>
      </c>
      <c r="W86" s="239">
        <f>Dat_01!G46</f>
        <v>100</v>
      </c>
      <c r="X86" s="239">
        <f>Dat_01!H46</f>
        <v>100</v>
      </c>
      <c r="Y86" s="239">
        <f>Dat_01!I46</f>
        <v>100</v>
      </c>
      <c r="Z86" s="239">
        <f>Dat_01!J46</f>
        <v>100</v>
      </c>
      <c r="AA86" s="239">
        <f>Dat_01!K46</f>
        <v>100</v>
      </c>
      <c r="AB86" s="239">
        <f>Dat_01!L46</f>
        <v>100</v>
      </c>
      <c r="AC86" s="239">
        <f>Dat_01!M46</f>
        <v>100</v>
      </c>
      <c r="AD86" s="239">
        <f>Dat_01!N46</f>
        <v>100</v>
      </c>
      <c r="AE86" s="214"/>
      <c r="AF86" s="206"/>
    </row>
    <row r="87" spans="2:32">
      <c r="B87" s="106" t="s">
        <v>17</v>
      </c>
      <c r="C87" s="111">
        <f>VLOOKUP("Saldo desvíos",$Q$86:$AE$102,2,FALSE)+VLOOKUP("Incumplimiento energía balance",$Q$86:$AE$102,2,FALSE)</f>
        <v>-0.09</v>
      </c>
      <c r="D87" s="111">
        <f>VLOOKUP("Saldo desvíos",$Q$86:$AE$102,3,FALSE)+VLOOKUP("Incumplimiento energía balance",$Q$86:$AE$102,3,FALSE)</f>
        <v>-0.06</v>
      </c>
      <c r="E87" s="111">
        <f>VLOOKUP("Saldo desvíos",$Q$86:$AE$102,4,FALSE)+VLOOKUP("Incumplimiento energía balance",$Q$86:$AE$102,4,FALSE)</f>
        <v>-0.06</v>
      </c>
      <c r="F87" s="111">
        <f>VLOOKUP("Saldo desvíos",$Q$86:$AE$102,5,FALSE)+VLOOKUP("Incumplimiento energía balance",$Q$86:$AE$102,5,FALSE)</f>
        <v>-0.06</v>
      </c>
      <c r="G87" s="111">
        <f>VLOOKUP("Saldo desvíos",$Q$86:$AE$102,6,FALSE)+VLOOKUP("Incumplimiento energía balance",$Q$86:$AE$102,6,FALSE)</f>
        <v>-0.06</v>
      </c>
      <c r="H87" s="111">
        <f>VLOOKUP("Saldo desvíos",$Q$86:$AE$102,7,FALSE)+VLOOKUP("Incumplimiento energía balance",$Q$86:$AE$102,7,FALSE)</f>
        <v>-0.08</v>
      </c>
      <c r="I87" s="111">
        <f>VLOOKUP("Saldo desvíos",$Q$86:$AE$102,8,FALSE)+VLOOKUP("Incumplimiento energía balance",$Q$86:$AE$102,8,FALSE)</f>
        <v>-0.05</v>
      </c>
      <c r="J87" s="111">
        <f>VLOOKUP("Saldo desvíos",$Q$86:$AE$102,9,FALSE)+VLOOKUP("Incumplimiento energía balance",$Q$86:$AE$102,9,FALSE)</f>
        <v>-0.09</v>
      </c>
      <c r="K87" s="111">
        <f>VLOOKUP("Saldo desvíos",$Q$86:$AE$102,10,FALSE)+VLOOKUP("Incumplimiento energía balance",$Q$86:$AE$102,10,FALSE)</f>
        <v>-0.08</v>
      </c>
      <c r="L87" s="111">
        <f>VLOOKUP("Saldo desvíos",$Q$86:$AE$102,11,FALSE)+VLOOKUP("Incumplimiento energía balance",$Q$86:$AE$102,11,FALSE)</f>
        <v>-0.03</v>
      </c>
      <c r="M87" s="111">
        <f>VLOOKUP("Saldo desvíos",$Q$86:$AE$102,12,FALSE)+VLOOKUP("Incumplimiento energía balance",$Q$86:$AE$102,12,FALSE)</f>
        <v>-0.05</v>
      </c>
      <c r="N87" s="111">
        <f>VLOOKUP("Saldo desvíos",$Q$86:$AE$102,13,FALSE)+VLOOKUP("Incumplimiento energía balance",$Q$86:$AE$102,13,FALSE)</f>
        <v>-0.05</v>
      </c>
      <c r="O87" s="111">
        <f>VLOOKUP("Saldo desvíos",$Q$86:$AE$102,14,FALSE)+VLOOKUP("Incumplimiento energía balance",$Q$86:$AE$102,14,FALSE)</f>
        <v>-0.02</v>
      </c>
      <c r="P87" s="206"/>
      <c r="Q87" s="106" t="str">
        <f>Dat_01!A47</f>
        <v>Mercado Diario</v>
      </c>
      <c r="R87" s="111">
        <f>Dat_01!B47</f>
        <v>55.41</v>
      </c>
      <c r="S87" s="111">
        <f>Dat_01!C47</f>
        <v>58.86</v>
      </c>
      <c r="T87" s="111">
        <f>Dat_01!D47</f>
        <v>62.32</v>
      </c>
      <c r="U87" s="111">
        <f>Dat_01!E47</f>
        <v>65</v>
      </c>
      <c r="V87" s="111">
        <f>Dat_01!F47</f>
        <v>71.78</v>
      </c>
      <c r="W87" s="111">
        <f>Dat_01!G47</f>
        <v>66.099999999999994</v>
      </c>
      <c r="X87" s="111">
        <f>Dat_01!H47</f>
        <v>62.94</v>
      </c>
      <c r="Y87" s="111">
        <f>Dat_01!I47</f>
        <v>62.63</v>
      </c>
      <c r="Z87" s="111">
        <f>Dat_01!J47</f>
        <v>62.98</v>
      </c>
      <c r="AA87" s="111">
        <f>Dat_01!K47</f>
        <v>54.93</v>
      </c>
      <c r="AB87" s="111">
        <f>Dat_01!L47</f>
        <v>49.36</v>
      </c>
      <c r="AC87" s="111">
        <f>Dat_01!M47</f>
        <v>50.94</v>
      </c>
      <c r="AD87" s="111">
        <f>Dat_01!N47</f>
        <v>48.93</v>
      </c>
      <c r="AE87" s="214"/>
      <c r="AF87" s="206"/>
    </row>
    <row r="88" spans="2:32">
      <c r="B88" s="107" t="s">
        <v>24</v>
      </c>
      <c r="C88" s="112">
        <f>VLOOKUP("Control del factor de potencia",$Q$86:$AE$102,2,FALSE)</f>
        <v>-0.06</v>
      </c>
      <c r="D88" s="112">
        <f>VLOOKUP("Control del factor de potencia",$Q$86:$AE$102,3,FALSE)</f>
        <v>-0.05</v>
      </c>
      <c r="E88" s="112">
        <f>VLOOKUP("Control del factor de potencia",$Q$86:$AE$102,4,FALSE)</f>
        <v>-0.06</v>
      </c>
      <c r="F88" s="112">
        <f>VLOOKUP("Control del factor de potencia",$Q$86:$AE$102,5,FALSE)</f>
        <v>-0.04</v>
      </c>
      <c r="G88" s="112">
        <f>VLOOKUP("Control del factor de potencia",$Q$86:$AE$102,6,FALSE)</f>
        <v>-0.04</v>
      </c>
      <c r="H88" s="112">
        <f>VLOOKUP("Control del factor de potencia",$Q$86:$AE$102,7,FALSE)</f>
        <v>-0.06</v>
      </c>
      <c r="I88" s="112">
        <f>VLOOKUP("Control del factor de potencia",$Q$86:$AE$102,8,FALSE)</f>
        <v>-0.06</v>
      </c>
      <c r="J88" s="112">
        <f>VLOOKUP("Control del factor de potencia",$Q$86:$AE$102,9,FALSE)</f>
        <v>-0.06</v>
      </c>
      <c r="K88" s="112">
        <f>VLOOKUP("Control del factor de potencia",$Q$86:$AE$102,10,FALSE)</f>
        <v>-7.0000000000000007E-2</v>
      </c>
      <c r="L88" s="112">
        <f>VLOOKUP("Control del factor de potencia",$Q$86:$AE$102,11,FALSE)</f>
        <v>-0.06</v>
      </c>
      <c r="M88" s="112">
        <f>VLOOKUP("Control del factor de potencia",$Q$86:$AE$102,12,FALSE)</f>
        <v>-0.06</v>
      </c>
      <c r="N88" s="112">
        <f>VLOOKUP("Control del factor de potencia",$Q$86:$AE$102,13,FALSE)</f>
        <v>-0.06</v>
      </c>
      <c r="O88" s="112">
        <f>VLOOKUP("Control del factor de potencia",$Q$86:$AE$102,14,FALSE)</f>
        <v>-7.0000000000000007E-2</v>
      </c>
      <c r="P88" s="206"/>
      <c r="Q88" s="106" t="str">
        <f>Dat_01!A48</f>
        <v>Restricciones PBF</v>
      </c>
      <c r="R88" s="111">
        <f>Dat_01!B48</f>
        <v>2.11</v>
      </c>
      <c r="S88" s="111">
        <f>Dat_01!C48</f>
        <v>1.5</v>
      </c>
      <c r="T88" s="111">
        <f>Dat_01!D48</f>
        <v>1.25</v>
      </c>
      <c r="U88" s="111">
        <f>Dat_01!E48</f>
        <v>1.75</v>
      </c>
      <c r="V88" s="111">
        <f>Dat_01!F48</f>
        <v>1.1000000000000001</v>
      </c>
      <c r="W88" s="111">
        <f>Dat_01!G48</f>
        <v>0.94</v>
      </c>
      <c r="X88" s="111">
        <f>Dat_01!H48</f>
        <v>0.67</v>
      </c>
      <c r="Y88" s="111">
        <f>Dat_01!I48</f>
        <v>0.77</v>
      </c>
      <c r="Z88" s="111">
        <f>Dat_01!J48</f>
        <v>0.63</v>
      </c>
      <c r="AA88" s="111">
        <f>Dat_01!K48</f>
        <v>0.71</v>
      </c>
      <c r="AB88" s="111">
        <f>Dat_01!L48</f>
        <v>1.05</v>
      </c>
      <c r="AC88" s="111">
        <f>Dat_01!M48</f>
        <v>1.64</v>
      </c>
      <c r="AD88" s="111">
        <f>Dat_01!N48</f>
        <v>1.21</v>
      </c>
      <c r="AE88" s="214"/>
      <c r="AF88" s="206"/>
    </row>
    <row r="89" spans="2:32">
      <c r="B89" s="206"/>
      <c r="C89" s="215">
        <f t="shared" ref="C89:O89" si="2">SUM(C82:C88)</f>
        <v>2.8699999999999997</v>
      </c>
      <c r="D89" s="215">
        <f t="shared" si="2"/>
        <v>2.1100000000000003</v>
      </c>
      <c r="E89" s="215">
        <f t="shared" si="2"/>
        <v>1.83</v>
      </c>
      <c r="F89" s="215">
        <f t="shared" si="2"/>
        <v>2.9899999999999993</v>
      </c>
      <c r="G89" s="215">
        <f t="shared" si="2"/>
        <v>2.2799999999999998</v>
      </c>
      <c r="H89" s="215">
        <f t="shared" si="2"/>
        <v>1.9299999999999997</v>
      </c>
      <c r="I89" s="215">
        <f t="shared" si="2"/>
        <v>1.18</v>
      </c>
      <c r="J89" s="215">
        <f t="shared" si="2"/>
        <v>1.2899999999999998</v>
      </c>
      <c r="K89" s="215">
        <f t="shared" si="2"/>
        <v>1.1399999999999997</v>
      </c>
      <c r="L89" s="215">
        <f t="shared" si="2"/>
        <v>1.1499999999999999</v>
      </c>
      <c r="M89" s="215">
        <f t="shared" si="2"/>
        <v>1.7399999999999998</v>
      </c>
      <c r="N89" s="215">
        <f t="shared" si="2"/>
        <v>2.56</v>
      </c>
      <c r="O89" s="215">
        <f t="shared" si="2"/>
        <v>1.7999999999999998</v>
      </c>
      <c r="P89" s="206"/>
      <c r="Q89" s="106" t="str">
        <f>Dat_01!A49</f>
        <v>Restricciones TR</v>
      </c>
      <c r="R89" s="111">
        <f>Dat_01!B49</f>
        <v>0.11</v>
      </c>
      <c r="S89" s="111">
        <f>Dat_01!C49</f>
        <v>0.05</v>
      </c>
      <c r="T89" s="111">
        <f>Dat_01!D49</f>
        <v>0.06</v>
      </c>
      <c r="U89" s="111">
        <f>Dat_01!E49</f>
        <v>0.04</v>
      </c>
      <c r="V89" s="111">
        <f>Dat_01!F49</f>
        <v>0.02</v>
      </c>
      <c r="W89" s="111">
        <f>Dat_01!G49</f>
        <v>0.04</v>
      </c>
      <c r="X89" s="111">
        <f>Dat_01!H49</f>
        <v>0.02</v>
      </c>
      <c r="Y89" s="111">
        <f>Dat_01!I49</f>
        <v>0.06</v>
      </c>
      <c r="Z89" s="111">
        <f>Dat_01!J49</f>
        <v>0.03</v>
      </c>
      <c r="AA89" s="111">
        <f>Dat_01!K49</f>
        <v>0.01</v>
      </c>
      <c r="AB89" s="111">
        <f>Dat_01!L49</f>
        <v>0.06</v>
      </c>
      <c r="AC89" s="111">
        <f>Dat_01!M49</f>
        <v>0.08</v>
      </c>
      <c r="AD89" s="111">
        <f>Dat_01!N49</f>
        <v>0.03</v>
      </c>
      <c r="AE89" s="214"/>
      <c r="AF89" s="206"/>
    </row>
    <row r="90" spans="2:32">
      <c r="B90" s="206"/>
      <c r="C90" s="206"/>
      <c r="D90" s="206"/>
      <c r="E90" s="206"/>
      <c r="F90" s="206"/>
      <c r="G90" s="206"/>
      <c r="H90" s="206"/>
      <c r="I90" s="206"/>
      <c r="J90" s="206"/>
      <c r="K90" s="206"/>
      <c r="L90" s="206"/>
      <c r="M90" s="206"/>
      <c r="N90" s="206"/>
      <c r="O90" s="206"/>
      <c r="P90" s="206"/>
      <c r="Q90" s="106" t="str">
        <f>Dat_01!A50</f>
        <v>Mercado Intradiario</v>
      </c>
      <c r="R90" s="111">
        <f>Dat_01!B50</f>
        <v>-0.01</v>
      </c>
      <c r="S90" s="111">
        <f>Dat_01!C50</f>
        <v>-0.04</v>
      </c>
      <c r="T90" s="111">
        <f>Dat_01!D50</f>
        <v>-0.02</v>
      </c>
      <c r="U90" s="111">
        <f>Dat_01!E50</f>
        <v>-0.05</v>
      </c>
      <c r="V90" s="111">
        <f>Dat_01!F50</f>
        <v>-0.01</v>
      </c>
      <c r="W90" s="111">
        <f>Dat_01!G50</f>
        <v>-0.04</v>
      </c>
      <c r="X90" s="111">
        <f>Dat_01!H50</f>
        <v>-0.04</v>
      </c>
      <c r="Y90" s="111">
        <f>Dat_01!I50</f>
        <v>-0.05</v>
      </c>
      <c r="Z90" s="111">
        <f>Dat_01!J50</f>
        <v>-0.03</v>
      </c>
      <c r="AA90" s="111">
        <f>Dat_01!K50</f>
        <v>-0.03</v>
      </c>
      <c r="AB90" s="111">
        <f>Dat_01!L50</f>
        <v>-0.02</v>
      </c>
      <c r="AC90" s="111">
        <f>Dat_01!M50</f>
        <v>-0.05</v>
      </c>
      <c r="AD90" s="111">
        <f>Dat_01!N50</f>
        <v>-0.01</v>
      </c>
      <c r="AE90" s="214"/>
      <c r="AF90" s="206"/>
    </row>
    <row r="91" spans="2:32">
      <c r="B91" s="206"/>
      <c r="C91" s="216"/>
      <c r="D91" s="216"/>
      <c r="E91" s="216"/>
      <c r="F91" s="216"/>
      <c r="G91" s="216"/>
      <c r="H91" s="216"/>
      <c r="I91" s="216"/>
      <c r="J91" s="216"/>
      <c r="K91" s="216"/>
      <c r="L91" s="216"/>
      <c r="M91" s="106" t="s">
        <v>243</v>
      </c>
      <c r="N91" s="106"/>
      <c r="O91" s="217">
        <f>(O89-C89)/C89</f>
        <v>-0.37282229965156793</v>
      </c>
      <c r="P91" s="206"/>
      <c r="Q91" s="106" t="str">
        <f>Dat_01!A51</f>
        <v>Restricciones Intradiario</v>
      </c>
      <c r="R91" s="111">
        <f>Dat_01!B51</f>
        <v>0</v>
      </c>
      <c r="S91" s="111">
        <f>Dat_01!C51</f>
        <v>0</v>
      </c>
      <c r="T91" s="111">
        <f>Dat_01!D51</f>
        <v>0</v>
      </c>
      <c r="U91" s="111">
        <f>Dat_01!E51</f>
        <v>0</v>
      </c>
      <c r="V91" s="111">
        <f>Dat_01!F51</f>
        <v>0</v>
      </c>
      <c r="W91" s="111">
        <f>Dat_01!G51</f>
        <v>0</v>
      </c>
      <c r="X91" s="111">
        <f>Dat_01!H51</f>
        <v>0</v>
      </c>
      <c r="Y91" s="111">
        <f>Dat_01!I51</f>
        <v>0</v>
      </c>
      <c r="Z91" s="111">
        <f>Dat_01!J51</f>
        <v>0</v>
      </c>
      <c r="AA91" s="111">
        <f>Dat_01!K51</f>
        <v>0</v>
      </c>
      <c r="AB91" s="111">
        <f>Dat_01!L51</f>
        <v>0</v>
      </c>
      <c r="AC91" s="111">
        <f>Dat_01!M51</f>
        <v>0</v>
      </c>
      <c r="AD91" s="111">
        <f>Dat_01!N51</f>
        <v>0</v>
      </c>
      <c r="AE91" s="214"/>
      <c r="AF91" s="206"/>
    </row>
    <row r="92" spans="2:32">
      <c r="B92" s="206"/>
      <c r="C92" s="216"/>
      <c r="D92" s="216"/>
      <c r="E92" s="216"/>
      <c r="F92" s="216"/>
      <c r="G92" s="216"/>
      <c r="H92" s="216"/>
      <c r="I92" s="216"/>
      <c r="J92" s="216"/>
      <c r="K92" s="216"/>
      <c r="L92" s="216"/>
      <c r="M92" s="106" t="s">
        <v>244</v>
      </c>
      <c r="N92" s="106"/>
      <c r="O92" s="218"/>
      <c r="P92" s="206"/>
      <c r="Q92" s="106" t="str">
        <f>Dat_01!A52</f>
        <v>Reserva subir</v>
      </c>
      <c r="R92" s="111">
        <f>Dat_01!B52</f>
        <v>0.13</v>
      </c>
      <c r="S92" s="111">
        <f>Dat_01!C52</f>
        <v>0.08</v>
      </c>
      <c r="T92" s="111">
        <f>Dat_01!D52</f>
        <v>0.09</v>
      </c>
      <c r="U92" s="111">
        <f>Dat_01!E52</f>
        <v>0.72</v>
      </c>
      <c r="V92" s="111">
        <f>Dat_01!F52</f>
        <v>0.64</v>
      </c>
      <c r="W92" s="111">
        <f>Dat_01!G52</f>
        <v>0.31</v>
      </c>
      <c r="X92" s="111">
        <f>Dat_01!H52</f>
        <v>0.08</v>
      </c>
      <c r="Y92" s="111">
        <f>Dat_01!I52</f>
        <v>0.11</v>
      </c>
      <c r="Z92" s="111">
        <f>Dat_01!J52</f>
        <v>0.12</v>
      </c>
      <c r="AA92" s="111">
        <f>Dat_01!K52</f>
        <v>0.06</v>
      </c>
      <c r="AB92" s="111">
        <f>Dat_01!L52</f>
        <v>0.14000000000000001</v>
      </c>
      <c r="AC92" s="111">
        <f>Dat_01!M52</f>
        <v>0.27</v>
      </c>
      <c r="AD92" s="111">
        <f>Dat_01!N52</f>
        <v>0.06</v>
      </c>
      <c r="AE92" s="214"/>
      <c r="AF92" s="206"/>
    </row>
    <row r="93" spans="2:32">
      <c r="B93" s="206"/>
      <c r="C93" s="219"/>
      <c r="D93" s="219"/>
      <c r="E93" s="219"/>
      <c r="F93" s="219"/>
      <c r="G93" s="219"/>
      <c r="H93" s="219"/>
      <c r="I93" s="219"/>
      <c r="J93" s="219"/>
      <c r="K93" s="219"/>
      <c r="L93" s="219"/>
      <c r="M93" s="219"/>
      <c r="N93" s="219"/>
      <c r="O93" s="219"/>
      <c r="P93" s="206"/>
      <c r="Q93" s="106" t="str">
        <f>Dat_01!A53</f>
        <v>Banda Secundaria</v>
      </c>
      <c r="R93" s="111">
        <f>Dat_01!B53</f>
        <v>0.52</v>
      </c>
      <c r="S93" s="111">
        <f>Dat_01!C53</f>
        <v>0.49</v>
      </c>
      <c r="T93" s="111">
        <f>Dat_01!D53</f>
        <v>0.45</v>
      </c>
      <c r="U93" s="111">
        <f>Dat_01!E53</f>
        <v>0.47</v>
      </c>
      <c r="V93" s="111">
        <f>Dat_01!F53</f>
        <v>0.49</v>
      </c>
      <c r="W93" s="111">
        <f>Dat_01!G53</f>
        <v>0.63</v>
      </c>
      <c r="X93" s="111">
        <f>Dat_01!H53</f>
        <v>0.41</v>
      </c>
      <c r="Y93" s="111">
        <f>Dat_01!I53</f>
        <v>0.34</v>
      </c>
      <c r="Z93" s="111">
        <f>Dat_01!J53</f>
        <v>0.35</v>
      </c>
      <c r="AA93" s="111">
        <f>Dat_01!K53</f>
        <v>0.37</v>
      </c>
      <c r="AB93" s="111">
        <f>Dat_01!L53</f>
        <v>0.42</v>
      </c>
      <c r="AC93" s="111">
        <f>Dat_01!M53</f>
        <v>0.51</v>
      </c>
      <c r="AD93" s="111">
        <f>Dat_01!N53</f>
        <v>0.39</v>
      </c>
      <c r="AE93" s="214"/>
      <c r="AF93" s="206"/>
    </row>
    <row r="94" spans="2:32">
      <c r="B94" s="206"/>
      <c r="C94" s="216"/>
      <c r="D94" s="216"/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  <c r="P94" s="206"/>
      <c r="Q94" s="106" t="str">
        <f>Dat_01!A54</f>
        <v>Incumplimiento energía balance</v>
      </c>
      <c r="R94" s="111">
        <f>Dat_01!B54</f>
        <v>-0.03</v>
      </c>
      <c r="S94" s="111">
        <f>Dat_01!C54</f>
        <v>-0.02</v>
      </c>
      <c r="T94" s="111">
        <f>Dat_01!D54</f>
        <v>-0.03</v>
      </c>
      <c r="U94" s="111">
        <f>Dat_01!E54</f>
        <v>-0.02</v>
      </c>
      <c r="V94" s="111">
        <f>Dat_01!F54</f>
        <v>-0.03</v>
      </c>
      <c r="W94" s="111">
        <f>Dat_01!G54</f>
        <v>-0.03</v>
      </c>
      <c r="X94" s="111">
        <f>Dat_01!H54</f>
        <v>-0.03</v>
      </c>
      <c r="Y94" s="111">
        <f>Dat_01!I54</f>
        <v>-0.04</v>
      </c>
      <c r="Z94" s="111">
        <f>Dat_01!J54</f>
        <v>-0.03</v>
      </c>
      <c r="AA94" s="111">
        <f>Dat_01!K54</f>
        <v>-0.02</v>
      </c>
      <c r="AB94" s="111">
        <f>Dat_01!L54</f>
        <v>-0.02</v>
      </c>
      <c r="AC94" s="111">
        <f>Dat_01!M54</f>
        <v>-0.03</v>
      </c>
      <c r="AD94" s="111">
        <f>Dat_01!N54</f>
        <v>-0.02</v>
      </c>
      <c r="AE94" s="214"/>
      <c r="AF94" s="206"/>
    </row>
    <row r="95" spans="2:32">
      <c r="C95" s="220"/>
      <c r="D95" s="220"/>
      <c r="E95" s="220"/>
      <c r="F95" s="220"/>
      <c r="G95" s="220"/>
      <c r="H95" s="220"/>
      <c r="I95" s="220"/>
      <c r="J95" s="220"/>
      <c r="K95" s="220"/>
      <c r="L95" s="220"/>
      <c r="M95" s="220"/>
      <c r="N95" s="220"/>
      <c r="O95" s="220"/>
      <c r="P95" s="221"/>
      <c r="Q95" s="106" t="str">
        <f>Dat_01!A55</f>
        <v>Coste desvíos</v>
      </c>
      <c r="R95" s="111">
        <f>Dat_01!B55</f>
        <v>0.1</v>
      </c>
      <c r="S95" s="111">
        <f>Dat_01!C55</f>
        <v>0.1</v>
      </c>
      <c r="T95" s="111">
        <f>Dat_01!D55</f>
        <v>0.09</v>
      </c>
      <c r="U95" s="111">
        <f>Dat_01!E55</f>
        <v>0.12</v>
      </c>
      <c r="V95" s="111">
        <f>Dat_01!F55</f>
        <v>0.11</v>
      </c>
      <c r="W95" s="111">
        <f>Dat_01!G55</f>
        <v>0.17</v>
      </c>
      <c r="X95" s="111">
        <f>Dat_01!H55</f>
        <v>0.12</v>
      </c>
      <c r="Y95" s="111">
        <f>Dat_01!I55</f>
        <v>0.17</v>
      </c>
      <c r="Z95" s="111">
        <f>Dat_01!J55</f>
        <v>0.15</v>
      </c>
      <c r="AA95" s="111">
        <f>Dat_01!K55</f>
        <v>0.1</v>
      </c>
      <c r="AB95" s="111">
        <f>Dat_01!L55</f>
        <v>0.13</v>
      </c>
      <c r="AC95" s="111">
        <f>Dat_01!M55</f>
        <v>0.17</v>
      </c>
      <c r="AD95" s="111">
        <f>Dat_01!N55</f>
        <v>0.18</v>
      </c>
      <c r="AE95" s="214"/>
      <c r="AF95" s="206"/>
    </row>
    <row r="96" spans="2:32">
      <c r="C96" s="221"/>
      <c r="D96" s="221"/>
      <c r="E96" s="221"/>
      <c r="F96" s="221"/>
      <c r="G96" s="221"/>
      <c r="H96" s="221"/>
      <c r="I96" s="221"/>
      <c r="J96" s="221"/>
      <c r="K96" s="221"/>
      <c r="L96" s="221"/>
      <c r="M96" s="221"/>
      <c r="N96" s="221"/>
      <c r="O96" s="221"/>
      <c r="P96" s="221"/>
      <c r="Q96" s="106" t="str">
        <f>Dat_01!A56</f>
        <v>Saldo desvíos</v>
      </c>
      <c r="R96" s="111">
        <f>Dat_01!B56</f>
        <v>-0.06</v>
      </c>
      <c r="S96" s="111">
        <f>Dat_01!C56</f>
        <v>-0.04</v>
      </c>
      <c r="T96" s="111">
        <f>Dat_01!D56</f>
        <v>-0.03</v>
      </c>
      <c r="U96" s="111">
        <f>Dat_01!E56</f>
        <v>-0.04</v>
      </c>
      <c r="V96" s="111">
        <f>Dat_01!F56</f>
        <v>-0.03</v>
      </c>
      <c r="W96" s="111">
        <f>Dat_01!G56</f>
        <v>-0.05</v>
      </c>
      <c r="X96" s="111">
        <f>Dat_01!H56</f>
        <v>-0.02</v>
      </c>
      <c r="Y96" s="111">
        <f>Dat_01!I56</f>
        <v>-0.05</v>
      </c>
      <c r="Z96" s="111">
        <f>Dat_01!J56</f>
        <v>-0.05</v>
      </c>
      <c r="AA96" s="111">
        <f>Dat_01!K56</f>
        <v>-0.01</v>
      </c>
      <c r="AB96" s="111">
        <f>Dat_01!L56</f>
        <v>-0.03</v>
      </c>
      <c r="AC96" s="111">
        <f>Dat_01!M56</f>
        <v>-0.02</v>
      </c>
      <c r="AD96" s="111">
        <f>Dat_01!N56</f>
        <v>0</v>
      </c>
      <c r="AE96" s="214"/>
      <c r="AF96" s="206"/>
    </row>
    <row r="97" spans="2:32">
      <c r="C97" s="221"/>
      <c r="D97" s="221"/>
      <c r="E97" s="221"/>
      <c r="F97" s="221"/>
      <c r="G97" s="221"/>
      <c r="H97" s="221"/>
      <c r="I97" s="221"/>
      <c r="J97" s="221"/>
      <c r="K97" s="221"/>
      <c r="L97" s="221"/>
      <c r="M97" s="221"/>
      <c r="N97" s="221"/>
      <c r="O97" s="221"/>
      <c r="P97" s="221"/>
      <c r="Q97" s="106" t="str">
        <f>Dat_01!A57</f>
        <v>Control del factor de potencia</v>
      </c>
      <c r="R97" s="111">
        <f>Dat_01!B57</f>
        <v>-0.06</v>
      </c>
      <c r="S97" s="111">
        <f>Dat_01!C57</f>
        <v>-0.05</v>
      </c>
      <c r="T97" s="111">
        <f>Dat_01!D57</f>
        <v>-0.06</v>
      </c>
      <c r="U97" s="111">
        <f>Dat_01!E57</f>
        <v>-0.04</v>
      </c>
      <c r="V97" s="111">
        <f>Dat_01!F57</f>
        <v>-0.04</v>
      </c>
      <c r="W97" s="111">
        <f>Dat_01!G57</f>
        <v>-0.06</v>
      </c>
      <c r="X97" s="111">
        <f>Dat_01!H57</f>
        <v>-0.06</v>
      </c>
      <c r="Y97" s="111">
        <f>Dat_01!I57</f>
        <v>-0.06</v>
      </c>
      <c r="Z97" s="111">
        <f>Dat_01!J57</f>
        <v>-7.0000000000000007E-2</v>
      </c>
      <c r="AA97" s="111">
        <f>Dat_01!K57</f>
        <v>-0.06</v>
      </c>
      <c r="AB97" s="111">
        <f>Dat_01!L57</f>
        <v>-0.06</v>
      </c>
      <c r="AC97" s="111">
        <f>Dat_01!M57</f>
        <v>-0.06</v>
      </c>
      <c r="AD97" s="111">
        <f>Dat_01!N57</f>
        <v>-7.0000000000000007E-2</v>
      </c>
      <c r="AE97" s="214"/>
      <c r="AF97" s="206"/>
    </row>
    <row r="98" spans="2:32">
      <c r="Q98" s="106" t="str">
        <f>Dat_01!A58</f>
        <v>Pago capacidad</v>
      </c>
      <c r="R98" s="111">
        <f>Dat_01!B58</f>
        <v>2.35</v>
      </c>
      <c r="S98" s="111">
        <f>Dat_01!C58</f>
        <v>2.8</v>
      </c>
      <c r="T98" s="111">
        <f>Dat_01!D58</f>
        <v>3.26</v>
      </c>
      <c r="U98" s="111">
        <f>Dat_01!E58</f>
        <v>2.1800000000000002</v>
      </c>
      <c r="V98" s="111">
        <f>Dat_01!F58</f>
        <v>2.42</v>
      </c>
      <c r="W98" s="111">
        <f>Dat_01!G58</f>
        <v>2.36</v>
      </c>
      <c r="X98" s="111">
        <f>Dat_01!H58</f>
        <v>2.5</v>
      </c>
      <c r="Y98" s="111">
        <f>Dat_01!I58</f>
        <v>3.02</v>
      </c>
      <c r="Z98" s="111">
        <f>Dat_01!J58</f>
        <v>3.16</v>
      </c>
      <c r="AA98" s="111">
        <f>Dat_01!K58</f>
        <v>3.21</v>
      </c>
      <c r="AB98" s="111">
        <f>Dat_01!L58</f>
        <v>2.5299999999999998</v>
      </c>
      <c r="AC98" s="111">
        <f>Dat_01!M58</f>
        <v>2.4500000000000002</v>
      </c>
      <c r="AD98" s="111">
        <f>Dat_01!N58</f>
        <v>2.35</v>
      </c>
      <c r="AE98" s="214"/>
    </row>
    <row r="99" spans="2:32">
      <c r="Q99" s="106" t="str">
        <f>Dat_01!A59</f>
        <v>Servicio interrumpibilidad</v>
      </c>
      <c r="R99" s="111">
        <f>Dat_01!B59</f>
        <v>1.47</v>
      </c>
      <c r="S99" s="111">
        <f>Dat_01!C59</f>
        <v>1.1200000000000001</v>
      </c>
      <c r="T99" s="111">
        <f>Dat_01!D59</f>
        <v>1.03</v>
      </c>
      <c r="U99" s="111">
        <f>Dat_01!E59</f>
        <v>1.03</v>
      </c>
      <c r="V99" s="111">
        <f>Dat_01!F59</f>
        <v>1.1000000000000001</v>
      </c>
      <c r="W99" s="111">
        <f>Dat_01!G59</f>
        <v>1.1200000000000001</v>
      </c>
      <c r="X99" s="111">
        <f>Dat_01!H59</f>
        <v>1.0900000000000001</v>
      </c>
      <c r="Y99" s="111">
        <f>Dat_01!I59</f>
        <v>1.08</v>
      </c>
      <c r="Z99" s="111">
        <f>Dat_01!J59</f>
        <v>0.71</v>
      </c>
      <c r="AA99" s="111">
        <f>Dat_01!K59</f>
        <v>0.84</v>
      </c>
      <c r="AB99" s="111">
        <f>Dat_01!L59</f>
        <v>0.73</v>
      </c>
      <c r="AC99" s="111">
        <f>Dat_01!M59</f>
        <v>0.78</v>
      </c>
      <c r="AD99" s="111">
        <f>Dat_01!N59</f>
        <v>0.76</v>
      </c>
      <c r="AE99" s="214"/>
    </row>
    <row r="100" spans="2:32">
      <c r="Q100" s="106" t="str">
        <f>Dat_01!A60</f>
        <v>Saldo PO 14.6</v>
      </c>
      <c r="R100" s="111">
        <f>Dat_01!B60</f>
        <v>0.05</v>
      </c>
      <c r="S100" s="111">
        <f>Dat_01!C60</f>
        <v>0</v>
      </c>
      <c r="T100" s="111">
        <f>Dat_01!D60</f>
        <v>0.01</v>
      </c>
      <c r="U100" s="111">
        <f>Dat_01!E60</f>
        <v>-0.01</v>
      </c>
      <c r="V100" s="111">
        <f>Dat_01!F60</f>
        <v>0.02</v>
      </c>
      <c r="W100" s="111">
        <f>Dat_01!G60</f>
        <v>-0.02</v>
      </c>
      <c r="X100" s="111">
        <f>Dat_01!H60</f>
        <v>-0.01</v>
      </c>
      <c r="Y100" s="111">
        <f>Dat_01!I60</f>
        <v>-0.01</v>
      </c>
      <c r="Z100" s="111">
        <f>Dat_01!J60</f>
        <v>0.01</v>
      </c>
      <c r="AA100" s="111">
        <f>Dat_01!K60</f>
        <v>-0.01</v>
      </c>
      <c r="AB100" s="111">
        <f>Dat_01!L60</f>
        <v>0.05</v>
      </c>
      <c r="AC100" s="111">
        <f>Dat_01!M60</f>
        <v>0</v>
      </c>
      <c r="AD100" s="111">
        <f>Dat_01!N60</f>
        <v>0.02</v>
      </c>
      <c r="AE100" s="214"/>
    </row>
    <row r="101" spans="2:32">
      <c r="Q101" s="106" t="str">
        <f>Dat_01!A61</f>
        <v>Fallo Nominación UPG</v>
      </c>
      <c r="R101" s="111">
        <f>Dat_01!B61</f>
        <v>0</v>
      </c>
      <c r="S101" s="111">
        <f>Dat_01!C61</f>
        <v>0</v>
      </c>
      <c r="T101" s="111">
        <f>Dat_01!D61</f>
        <v>0</v>
      </c>
      <c r="U101" s="111">
        <f>Dat_01!E61</f>
        <v>0</v>
      </c>
      <c r="V101" s="111">
        <f>Dat_01!F61</f>
        <v>0</v>
      </c>
      <c r="W101" s="111">
        <f>Dat_01!G61</f>
        <v>0</v>
      </c>
      <c r="X101" s="111">
        <f>Dat_01!H61</f>
        <v>0</v>
      </c>
      <c r="Y101" s="111">
        <f>Dat_01!I61</f>
        <v>0</v>
      </c>
      <c r="Z101" s="111">
        <f>Dat_01!J61</f>
        <v>0</v>
      </c>
      <c r="AA101" s="111">
        <f>Dat_01!K61</f>
        <v>0</v>
      </c>
      <c r="AB101" s="111">
        <f>Dat_01!L61</f>
        <v>0</v>
      </c>
      <c r="AC101" s="111">
        <f>Dat_01!M61</f>
        <v>0</v>
      </c>
      <c r="AD101" s="111">
        <f>Dat_01!N61</f>
        <v>0</v>
      </c>
      <c r="AE101" s="214"/>
    </row>
    <row r="102" spans="2:32">
      <c r="Q102" s="106" t="str">
        <f>Dat_01!A62</f>
        <v>Coste medio final (€/MWh)</v>
      </c>
      <c r="R102" s="111">
        <f>Dat_01!B62</f>
        <v>62.09</v>
      </c>
      <c r="S102" s="111">
        <f>Dat_01!C62</f>
        <v>64.849999999999994</v>
      </c>
      <c r="T102" s="111">
        <f>Dat_01!D62</f>
        <v>68.42</v>
      </c>
      <c r="U102" s="111">
        <f>Dat_01!E62</f>
        <v>71.150000000000006</v>
      </c>
      <c r="V102" s="111">
        <f>Dat_01!F62</f>
        <v>77.569999999999993</v>
      </c>
      <c r="W102" s="111">
        <f>Dat_01!G62</f>
        <v>71.47</v>
      </c>
      <c r="X102" s="111">
        <f>Dat_01!H62</f>
        <v>67.67</v>
      </c>
      <c r="Y102" s="111">
        <f>Dat_01!I62</f>
        <v>67.97</v>
      </c>
      <c r="Z102" s="111">
        <f>Dat_01!J62</f>
        <v>67.959999999999994</v>
      </c>
      <c r="AA102" s="111">
        <f>Dat_01!K62</f>
        <v>60.1</v>
      </c>
      <c r="AB102" s="111">
        <f>Dat_01!L62</f>
        <v>54.34</v>
      </c>
      <c r="AC102" s="111">
        <f>Dat_01!M62</f>
        <v>56.68</v>
      </c>
      <c r="AD102" s="111">
        <f>Dat_01!N62</f>
        <v>53.83</v>
      </c>
    </row>
    <row r="104" spans="2:32">
      <c r="B104" s="103" t="s">
        <v>245</v>
      </c>
      <c r="C104" s="103"/>
      <c r="D104" s="103"/>
      <c r="E104" s="103"/>
      <c r="F104" s="103"/>
      <c r="G104" s="103"/>
      <c r="H104" s="103"/>
      <c r="I104" s="109"/>
    </row>
    <row r="105" spans="2:32">
      <c r="B105" s="105" t="s">
        <v>246</v>
      </c>
      <c r="C105" s="105"/>
      <c r="D105" s="105" t="str">
        <f>AD83</f>
        <v>2019 Mayo</v>
      </c>
      <c r="E105" s="105"/>
      <c r="F105" s="105" t="s">
        <v>246</v>
      </c>
      <c r="G105" s="105"/>
      <c r="H105" s="105" t="str">
        <f>R83</f>
        <v>2018 Mayo</v>
      </c>
      <c r="I105" s="106"/>
    </row>
    <row r="106" spans="2:32">
      <c r="B106" s="105" t="s">
        <v>31</v>
      </c>
      <c r="C106" s="105"/>
      <c r="D106" s="105" t="s">
        <v>83</v>
      </c>
      <c r="E106" s="105"/>
      <c r="F106" s="105" t="s">
        <v>31</v>
      </c>
      <c r="G106" s="105" t="s">
        <v>247</v>
      </c>
      <c r="H106" s="105" t="s">
        <v>83</v>
      </c>
      <c r="I106" s="106"/>
    </row>
    <row r="107" spans="2:32">
      <c r="B107" s="106" t="str">
        <f>Dat_01!A99</f>
        <v>Segmento</v>
      </c>
      <c r="C107" s="111"/>
      <c r="D107" s="111"/>
      <c r="E107" s="111"/>
      <c r="F107" s="106" t="s">
        <v>248</v>
      </c>
      <c r="G107" s="106"/>
      <c r="H107" s="106"/>
      <c r="I107" s="106"/>
    </row>
    <row r="108" spans="2:32">
      <c r="B108" s="106" t="str">
        <f>Dat_01!A100</f>
        <v>Restricciones PBF - Coste</v>
      </c>
      <c r="C108" s="111"/>
      <c r="D108" s="111">
        <f>Dat_01!C100</f>
        <v>-23998075.09</v>
      </c>
      <c r="E108" s="111"/>
      <c r="F108" s="106" t="str">
        <f>Dat_01!A100</f>
        <v>Restricciones PBF - Coste</v>
      </c>
      <c r="G108" s="111"/>
      <c r="H108" s="111">
        <f>Dat_01!B100</f>
        <v>-42335554.140000001</v>
      </c>
      <c r="I108" s="111"/>
    </row>
    <row r="109" spans="2:32">
      <c r="B109" s="106" t="str">
        <f>Dat_01!A101</f>
        <v>Reserva subir - Coste</v>
      </c>
      <c r="C109" s="111"/>
      <c r="D109" s="111">
        <f>Dat_01!C101</f>
        <v>-1160189.79</v>
      </c>
      <c r="E109" s="111"/>
      <c r="F109" s="106" t="str">
        <f>Dat_01!A101</f>
        <v>Reserva subir - Coste</v>
      </c>
      <c r="G109" s="111"/>
      <c r="H109" s="111">
        <f>Dat_01!B101</f>
        <v>-2648004.77</v>
      </c>
      <c r="I109" s="111"/>
    </row>
    <row r="110" spans="2:32">
      <c r="B110" s="106" t="str">
        <f>Dat_01!A102</f>
        <v>Banda secundaria - CF</v>
      </c>
      <c r="C110" s="111"/>
      <c r="D110" s="111">
        <f>Dat_01!C102</f>
        <v>-7691107.6399999997</v>
      </c>
      <c r="E110" s="111"/>
      <c r="F110" s="106" t="str">
        <f>Dat_01!A102</f>
        <v>Banda secundaria - CF</v>
      </c>
      <c r="G110" s="111"/>
      <c r="H110" s="111">
        <f>Dat_01!B102</f>
        <v>-10484311.050000001</v>
      </c>
      <c r="I110" s="111"/>
    </row>
    <row r="111" spans="2:32">
      <c r="B111" s="106" t="str">
        <f>Dat_01!A103</f>
        <v>Restricciones tiempo real (SC)</v>
      </c>
      <c r="C111" s="111"/>
      <c r="D111" s="111">
        <f>Dat_01!C103</f>
        <v>-655383.68999999994</v>
      </c>
      <c r="E111" s="111"/>
      <c r="F111" s="106" t="str">
        <f>Dat_01!A103</f>
        <v>Restricciones tiempo real (SC)</v>
      </c>
      <c r="G111" s="111"/>
      <c r="H111" s="111">
        <f>Dat_01!B103</f>
        <v>-2261420.3199999998</v>
      </c>
      <c r="I111" s="111"/>
    </row>
    <row r="112" spans="2:32">
      <c r="B112" s="106" t="str">
        <f>Dat_01!A104</f>
        <v>Gestión de desvíos</v>
      </c>
      <c r="C112" s="111"/>
      <c r="D112" s="111">
        <f>Dat_01!C104</f>
        <v>7467901.5099999998</v>
      </c>
      <c r="E112" s="111"/>
      <c r="F112" s="106" t="str">
        <f>Dat_01!A104</f>
        <v>Gestión de desvíos</v>
      </c>
      <c r="G112" s="111"/>
      <c r="H112" s="111">
        <f>Dat_01!B104</f>
        <v>3143941.32</v>
      </c>
      <c r="I112" s="111"/>
    </row>
    <row r="113" spans="2:9">
      <c r="B113" s="106" t="str">
        <f>Dat_01!A105</f>
        <v>Regulación terciaria</v>
      </c>
      <c r="C113" s="111"/>
      <c r="D113" s="111">
        <f>Dat_01!C105</f>
        <v>7192749.2400000002</v>
      </c>
      <c r="E113" s="111"/>
      <c r="F113" s="106" t="str">
        <f>Dat_01!A105</f>
        <v>Regulación terciaria</v>
      </c>
      <c r="G113" s="111"/>
      <c r="H113" s="111">
        <f>Dat_01!B105</f>
        <v>11986258.34</v>
      </c>
      <c r="I113" s="111"/>
    </row>
    <row r="114" spans="2:9">
      <c r="B114" s="106" t="str">
        <f>Dat_01!A106</f>
        <v>Gestión de desvíos y terciaria (I)</v>
      </c>
      <c r="C114" s="111"/>
      <c r="D114" s="111" t="str">
        <f>Dat_01!C106</f>
        <v>-</v>
      </c>
      <c r="E114" s="111"/>
      <c r="F114" s="106" t="str">
        <f>Dat_01!A106</f>
        <v>Gestión de desvíos y terciaria (I)</v>
      </c>
      <c r="G114" s="111"/>
      <c r="H114" s="111" t="str">
        <f>Dat_01!B106</f>
        <v>-</v>
      </c>
      <c r="I114" s="111"/>
    </row>
    <row r="115" spans="2:9">
      <c r="B115" s="106" t="str">
        <f>Dat_01!A107</f>
        <v>Regulación secundaria</v>
      </c>
      <c r="C115" s="111"/>
      <c r="D115" s="111">
        <f>Dat_01!C107</f>
        <v>5132661.96</v>
      </c>
      <c r="E115" s="111"/>
      <c r="F115" s="106" t="str">
        <f>Dat_01!A107</f>
        <v>Regulación secundaria</v>
      </c>
      <c r="G115" s="111"/>
      <c r="H115" s="111">
        <f>Dat_01!B107</f>
        <v>3008407.37</v>
      </c>
      <c r="I115" s="111"/>
    </row>
    <row r="116" spans="2:9">
      <c r="B116" s="106" t="str">
        <f>Dat_01!A108</f>
        <v>Servicios transfronterizos balance</v>
      </c>
      <c r="C116" s="111"/>
      <c r="D116" s="111">
        <f>Dat_01!C108</f>
        <v>-348506</v>
      </c>
      <c r="E116" s="111"/>
      <c r="F116" s="106" t="str">
        <f>Dat_01!A108</f>
        <v>Servicios transfronterizos balance</v>
      </c>
      <c r="G116" s="111"/>
      <c r="H116" s="111">
        <f>Dat_01!B108</f>
        <v>-2441772.5</v>
      </c>
      <c r="I116" s="111"/>
    </row>
    <row r="117" spans="2:9">
      <c r="B117" s="106" t="str">
        <f>Dat_01!A109</f>
        <v>Desvíos</v>
      </c>
      <c r="C117" s="111"/>
      <c r="D117" s="111">
        <f>Dat_01!C109</f>
        <v>-14058203.85</v>
      </c>
      <c r="E117" s="111"/>
      <c r="F117" s="106" t="str">
        <f>Dat_01!A109</f>
        <v>Desvíos</v>
      </c>
      <c r="G117" s="111"/>
      <c r="H117" s="111">
        <f>Dat_01!B109</f>
        <v>-12834712.460000001</v>
      </c>
      <c r="I117" s="111"/>
    </row>
    <row r="118" spans="2:9">
      <c r="B118" s="106" t="str">
        <f>Dat_01!A110</f>
        <v>Acciones de balance</v>
      </c>
      <c r="C118" s="111"/>
      <c r="D118" s="111">
        <f>Dat_01!C110</f>
        <v>-4844569.68</v>
      </c>
      <c r="E118" s="111"/>
      <c r="F118" s="106" t="str">
        <f>Dat_01!A110</f>
        <v>Acciones de balance</v>
      </c>
      <c r="G118" s="111"/>
      <c r="H118" s="111">
        <f>Dat_01!B110</f>
        <v>-1502752.28</v>
      </c>
      <c r="I118" s="111"/>
    </row>
    <row r="119" spans="2:9">
      <c r="B119" s="106" t="str">
        <f>Dat_01!A111</f>
        <v>Desvío entre sistemas</v>
      </c>
      <c r="C119" s="111"/>
      <c r="D119" s="111">
        <f>Dat_01!C111</f>
        <v>-387722.65</v>
      </c>
      <c r="E119" s="111"/>
      <c r="F119" s="106" t="str">
        <f>Dat_01!A111</f>
        <v>Desvío entre sistemas</v>
      </c>
      <c r="G119" s="111"/>
      <c r="H119" s="111">
        <f>Dat_01!B111</f>
        <v>-919016.43</v>
      </c>
      <c r="I119" s="111"/>
    </row>
    <row r="120" spans="2:9">
      <c r="B120" s="106" t="str">
        <f>Dat_01!A112</f>
        <v>Saldo desvíos</v>
      </c>
      <c r="C120" s="111"/>
      <c r="D120" s="111">
        <f>Dat_01!C112</f>
        <v>82654.8</v>
      </c>
      <c r="E120" s="111"/>
      <c r="F120" s="106" t="str">
        <f>Dat_01!A112</f>
        <v>Saldo desvíos</v>
      </c>
      <c r="G120" s="111"/>
      <c r="H120" s="111">
        <f>Dat_01!B112</f>
        <v>1260518.73</v>
      </c>
      <c r="I120" s="111"/>
    </row>
    <row r="121" spans="2:9">
      <c r="B121" s="106" t="str">
        <f>Dat_01!A113</f>
        <v>Control del factor de potencia</v>
      </c>
      <c r="C121" s="111"/>
      <c r="D121" s="111" t="str">
        <f>Dat_01!C113</f>
        <v>-</v>
      </c>
      <c r="E121" s="111"/>
      <c r="F121" s="106" t="str">
        <f>Dat_01!A113</f>
        <v>Control del factor de potencia</v>
      </c>
      <c r="G121" s="111"/>
      <c r="H121" s="111" t="str">
        <f>Dat_01!B113</f>
        <v>-</v>
      </c>
      <c r="I121" s="111"/>
    </row>
    <row r="122" spans="2:9">
      <c r="B122" s="106">
        <f>Dat_01!A114</f>
        <v>0</v>
      </c>
      <c r="C122" s="111"/>
      <c r="D122" s="111">
        <f>Dat_01!C114</f>
        <v>0</v>
      </c>
      <c r="E122" s="111"/>
      <c r="F122" s="106">
        <f>Dat_01!A114</f>
        <v>0</v>
      </c>
      <c r="G122" s="111"/>
      <c r="H122" s="111">
        <f>Dat_01!B114</f>
        <v>0</v>
      </c>
      <c r="I122" s="111"/>
    </row>
    <row r="123" spans="2:9">
      <c r="B123" s="107">
        <f>Dat_01!A115</f>
        <v>0</v>
      </c>
      <c r="C123" s="222"/>
      <c r="D123" s="222">
        <f>Dat_01!C115</f>
        <v>0</v>
      </c>
      <c r="E123" s="107"/>
      <c r="F123" s="107">
        <f>Dat_01!A115</f>
        <v>0</v>
      </c>
      <c r="G123" s="107"/>
      <c r="H123" s="111">
        <f>Dat_01!B115</f>
        <v>0</v>
      </c>
      <c r="I123" s="111"/>
    </row>
    <row r="124" spans="2:9">
      <c r="B124" s="106"/>
      <c r="C124" s="111"/>
      <c r="D124" s="111"/>
      <c r="E124" s="111"/>
      <c r="F124" s="106"/>
      <c r="G124" s="111"/>
      <c r="H124" s="111"/>
      <c r="I124" s="111"/>
    </row>
    <row r="125" spans="2:9" ht="12.75" customHeight="1">
      <c r="B125" s="223"/>
      <c r="C125" s="224"/>
      <c r="D125" s="224"/>
      <c r="E125" s="224"/>
      <c r="F125" s="225"/>
      <c r="G125" s="224"/>
      <c r="H125" s="224"/>
      <c r="I125" s="224"/>
    </row>
    <row r="126" spans="2:9">
      <c r="B126" s="226"/>
      <c r="C126" s="226"/>
      <c r="D126" s="226"/>
    </row>
    <row r="127" spans="2:9">
      <c r="B127" s="105"/>
      <c r="C127" s="255">
        <f>YEAR(B5)-1</f>
        <v>2018</v>
      </c>
      <c r="D127" s="255">
        <f>YEAR(B5)</f>
        <v>2019</v>
      </c>
    </row>
    <row r="128" spans="2:9">
      <c r="B128" s="105"/>
      <c r="C128" s="255" t="str">
        <f>MID(H105,6,10)</f>
        <v>Mayo</v>
      </c>
      <c r="D128" s="255" t="str">
        <f>MID(D105,6,10)</f>
        <v>Mayo</v>
      </c>
    </row>
    <row r="129" spans="2:16">
      <c r="B129" s="228" t="str">
        <f>Dat_01!A121</f>
        <v>Restricciones Técnicas al PBF</v>
      </c>
      <c r="C129" s="111">
        <f>Dat_01!B121</f>
        <v>1097.7547</v>
      </c>
      <c r="D129" s="111">
        <f>Dat_01!C121</f>
        <v>697.01369999999997</v>
      </c>
    </row>
    <row r="130" spans="2:16">
      <c r="B130" s="228" t="str">
        <f>Dat_01!A122</f>
        <v>Regulación secundaria</v>
      </c>
      <c r="C130" s="111">
        <f>Dat_01!B122</f>
        <v>196.769023</v>
      </c>
      <c r="D130" s="111">
        <f>Dat_01!C122</f>
        <v>202.65004099999999</v>
      </c>
    </row>
    <row r="131" spans="2:16">
      <c r="B131" s="228" t="str">
        <f>Dat_01!A123</f>
        <v>Regulación terciaria</v>
      </c>
      <c r="C131" s="111">
        <f>Dat_01!B123</f>
        <v>310.27690000000001</v>
      </c>
      <c r="D131" s="111">
        <f>Dat_01!C123</f>
        <v>187.52070000000001</v>
      </c>
    </row>
    <row r="132" spans="2:16">
      <c r="B132" s="228" t="str">
        <f>Dat_01!A124</f>
        <v>Gestión Desvios</v>
      </c>
      <c r="C132" s="111">
        <f>Dat_01!B124</f>
        <v>71.840599999999995</v>
      </c>
      <c r="D132" s="111">
        <f>Dat_01!C124</f>
        <v>191.51070000000001</v>
      </c>
    </row>
    <row r="133" spans="2:16">
      <c r="B133" s="107" t="str">
        <f>Dat_01!A125</f>
        <v>Restric. en Tiempo Real</v>
      </c>
      <c r="C133" s="229">
        <f>Dat_01!B125</f>
        <v>59.979900000000001</v>
      </c>
      <c r="D133" s="229">
        <f>Dat_01!C125</f>
        <v>12.3428</v>
      </c>
    </row>
    <row r="135" spans="2:16">
      <c r="B135" s="103" t="s">
        <v>249</v>
      </c>
    </row>
    <row r="136" spans="2:16">
      <c r="B136" s="227"/>
      <c r="C136" s="227" t="s">
        <v>31</v>
      </c>
      <c r="D136" s="227" t="s">
        <v>250</v>
      </c>
      <c r="E136" s="227" t="s">
        <v>250</v>
      </c>
      <c r="F136" s="227" t="s">
        <v>250</v>
      </c>
      <c r="G136" s="227" t="s">
        <v>250</v>
      </c>
      <c r="H136" s="227" t="s">
        <v>250</v>
      </c>
      <c r="I136" s="227" t="s">
        <v>250</v>
      </c>
      <c r="J136" s="227" t="s">
        <v>250</v>
      </c>
      <c r="K136" s="227" t="s">
        <v>250</v>
      </c>
      <c r="L136" s="227" t="s">
        <v>250</v>
      </c>
      <c r="M136" s="227" t="s">
        <v>250</v>
      </c>
      <c r="N136" s="227" t="s">
        <v>250</v>
      </c>
      <c r="O136" s="227" t="s">
        <v>250</v>
      </c>
      <c r="P136" s="103" t="s">
        <v>250</v>
      </c>
    </row>
    <row r="137" spans="2:16">
      <c r="B137" s="227"/>
      <c r="C137" s="227" t="s">
        <v>246</v>
      </c>
      <c r="D137" s="255" t="str">
        <f>Dat_01!C131</f>
        <v>2018 Mayo</v>
      </c>
      <c r="E137" s="255" t="str">
        <f>Dat_01!D131</f>
        <v>2018 Junio</v>
      </c>
      <c r="F137" s="255" t="str">
        <f>Dat_01!E131</f>
        <v>2018 Julio</v>
      </c>
      <c r="G137" s="255" t="str">
        <f>Dat_01!F131</f>
        <v>2018 Agosto</v>
      </c>
      <c r="H137" s="255" t="str">
        <f>Dat_01!G131</f>
        <v>2018 Septiembre</v>
      </c>
      <c r="I137" s="255" t="str">
        <f>Dat_01!H131</f>
        <v>2018 Octubre</v>
      </c>
      <c r="J137" s="255" t="str">
        <f>Dat_01!I131</f>
        <v>2018 Noviembre</v>
      </c>
      <c r="K137" s="255" t="str">
        <f>Dat_01!J131</f>
        <v>2018 Diciembre</v>
      </c>
      <c r="L137" s="255" t="str">
        <f>Dat_01!K131</f>
        <v>2019 Enero</v>
      </c>
      <c r="M137" s="255" t="str">
        <f>Dat_01!L131</f>
        <v>2019 Febrero</v>
      </c>
      <c r="N137" s="255" t="str">
        <f>Dat_01!M131</f>
        <v>2019 Marzo</v>
      </c>
      <c r="O137" s="255" t="str">
        <f>Dat_01!N131</f>
        <v>2019 Abril</v>
      </c>
      <c r="P137" s="255" t="str">
        <f>Dat_01!O131</f>
        <v>2019 Mayo</v>
      </c>
    </row>
    <row r="138" spans="2:16">
      <c r="B138" s="227" t="s">
        <v>251</v>
      </c>
      <c r="C138" s="227" t="s">
        <v>252</v>
      </c>
      <c r="D138" s="255" t="str">
        <f>MID(D137,6,1)</f>
        <v>M</v>
      </c>
      <c r="E138" s="255" t="str">
        <f t="shared" ref="E138:P138" si="3">MID(E137,6,1)</f>
        <v>J</v>
      </c>
      <c r="F138" s="255" t="str">
        <f t="shared" si="3"/>
        <v>J</v>
      </c>
      <c r="G138" s="255" t="str">
        <f t="shared" si="3"/>
        <v>A</v>
      </c>
      <c r="H138" s="255" t="str">
        <f t="shared" si="3"/>
        <v>S</v>
      </c>
      <c r="I138" s="255" t="str">
        <f t="shared" si="3"/>
        <v>O</v>
      </c>
      <c r="J138" s="255" t="str">
        <f t="shared" si="3"/>
        <v>N</v>
      </c>
      <c r="K138" s="255" t="str">
        <f t="shared" si="3"/>
        <v>D</v>
      </c>
      <c r="L138" s="255" t="str">
        <f t="shared" si="3"/>
        <v>E</v>
      </c>
      <c r="M138" s="255" t="str">
        <f t="shared" si="3"/>
        <v>F</v>
      </c>
      <c r="N138" s="255" t="str">
        <f t="shared" si="3"/>
        <v>M</v>
      </c>
      <c r="O138" s="255" t="str">
        <f t="shared" si="3"/>
        <v>A</v>
      </c>
      <c r="P138" s="255" t="str">
        <f t="shared" si="3"/>
        <v>M</v>
      </c>
    </row>
    <row r="139" spans="2:16">
      <c r="B139" s="106" t="s">
        <v>110</v>
      </c>
      <c r="C139" s="106" t="str">
        <f>Dat_01!B133</f>
        <v>Hidráulica</v>
      </c>
      <c r="D139" s="230">
        <f>Dat_01!C133</f>
        <v>6699</v>
      </c>
      <c r="E139" s="230">
        <f>Dat_01!D133</f>
        <v>0</v>
      </c>
      <c r="F139" s="230">
        <f>Dat_01!E133</f>
        <v>0</v>
      </c>
      <c r="G139" s="230">
        <f>Dat_01!F133</f>
        <v>758.5</v>
      </c>
      <c r="H139" s="230">
        <f>Dat_01!G133</f>
        <v>711.8</v>
      </c>
      <c r="I139" s="230">
        <f>Dat_01!H133</f>
        <v>441.9</v>
      </c>
      <c r="J139" s="230">
        <f>Dat_01!I133</f>
        <v>152</v>
      </c>
      <c r="K139" s="230">
        <f>Dat_01!J133</f>
        <v>0</v>
      </c>
      <c r="L139" s="230">
        <f>Dat_01!K133</f>
        <v>0</v>
      </c>
      <c r="M139" s="230">
        <f>Dat_01!L133</f>
        <v>360</v>
      </c>
      <c r="N139" s="230">
        <f>Dat_01!M133</f>
        <v>709.4</v>
      </c>
      <c r="O139" s="230">
        <f>Dat_01!N133</f>
        <v>4315.3999999999996</v>
      </c>
      <c r="P139" s="230">
        <f>Dat_01!O133</f>
        <v>880</v>
      </c>
    </row>
    <row r="140" spans="2:16">
      <c r="B140" s="106" t="s">
        <v>110</v>
      </c>
      <c r="C140" s="106" t="str">
        <f>Dat_01!B134</f>
        <v>Carbón</v>
      </c>
      <c r="D140" s="230">
        <f>Dat_01!C134</f>
        <v>356322</v>
      </c>
      <c r="E140" s="230">
        <f>Dat_01!D134</f>
        <v>368722</v>
      </c>
      <c r="F140" s="230">
        <f>Dat_01!E134</f>
        <v>340015</v>
      </c>
      <c r="G140" s="230">
        <f>Dat_01!F134</f>
        <v>283796.90000000002</v>
      </c>
      <c r="H140" s="230">
        <f>Dat_01!G134</f>
        <v>151862.79999999999</v>
      </c>
      <c r="I140" s="230">
        <f>Dat_01!H134</f>
        <v>233100.2</v>
      </c>
      <c r="J140" s="230">
        <f>Dat_01!I134</f>
        <v>110342</v>
      </c>
      <c r="K140" s="230">
        <f>Dat_01!J134</f>
        <v>149326</v>
      </c>
      <c r="L140" s="230">
        <f>Dat_01!K134</f>
        <v>190959</v>
      </c>
      <c r="M140" s="230">
        <f>Dat_01!L134</f>
        <v>219079.1</v>
      </c>
      <c r="N140" s="230">
        <f>Dat_01!M134</f>
        <v>380779.9</v>
      </c>
      <c r="O140" s="230">
        <f>Dat_01!N134</f>
        <v>299645.90000000002</v>
      </c>
      <c r="P140" s="230">
        <f>Dat_01!O134</f>
        <v>250250</v>
      </c>
    </row>
    <row r="141" spans="2:16">
      <c r="B141" s="106" t="s">
        <v>110</v>
      </c>
      <c r="C141" s="106" t="str">
        <f>Dat_01!B135</f>
        <v>Ciclo Combinado</v>
      </c>
      <c r="D141" s="230">
        <f>Dat_01!C135</f>
        <v>688216.9</v>
      </c>
      <c r="E141" s="230">
        <f>Dat_01!D135</f>
        <v>680942.3</v>
      </c>
      <c r="F141" s="230">
        <f>Dat_01!E135</f>
        <v>740572.3</v>
      </c>
      <c r="G141" s="230">
        <f>Dat_01!F135</f>
        <v>758484.6</v>
      </c>
      <c r="H141" s="230">
        <f>Dat_01!G135</f>
        <v>503288.5</v>
      </c>
      <c r="I141" s="230">
        <f>Dat_01!H135</f>
        <v>436412.2</v>
      </c>
      <c r="J141" s="230">
        <f>Dat_01!I135</f>
        <v>436088.1</v>
      </c>
      <c r="K141" s="230">
        <f>Dat_01!J135</f>
        <v>561113.30000000005</v>
      </c>
      <c r="L141" s="230">
        <f>Dat_01!K135</f>
        <v>413339.8</v>
      </c>
      <c r="M141" s="230">
        <f>Dat_01!L135</f>
        <v>354875.6</v>
      </c>
      <c r="N141" s="230">
        <f>Dat_01!M135</f>
        <v>439376.7</v>
      </c>
      <c r="O141" s="230">
        <f>Dat_01!N135</f>
        <v>482984.6</v>
      </c>
      <c r="P141" s="230">
        <f>Dat_01!O135</f>
        <v>425915</v>
      </c>
    </row>
    <row r="142" spans="2:16">
      <c r="B142" s="106" t="s">
        <v>110</v>
      </c>
      <c r="C142" s="106" t="str">
        <f>Dat_01!B136</f>
        <v>Otras Renovables</v>
      </c>
      <c r="D142" s="230">
        <f>Dat_01!C136</f>
        <v>0</v>
      </c>
      <c r="E142" s="230">
        <f>Dat_01!D136</f>
        <v>0</v>
      </c>
      <c r="F142" s="230">
        <f>Dat_01!E136</f>
        <v>0</v>
      </c>
      <c r="G142" s="230">
        <f>Dat_01!F136</f>
        <v>0</v>
      </c>
      <c r="H142" s="230">
        <f>Dat_01!G136</f>
        <v>0</v>
      </c>
      <c r="I142" s="230">
        <f>Dat_01!H136</f>
        <v>60.2</v>
      </c>
      <c r="J142" s="230">
        <f>Dat_01!I136</f>
        <v>0</v>
      </c>
      <c r="K142" s="230">
        <f>Dat_01!J136</f>
        <v>0</v>
      </c>
      <c r="L142" s="230">
        <f>Dat_01!K136</f>
        <v>0</v>
      </c>
      <c r="M142" s="230">
        <f>Dat_01!L136</f>
        <v>0</v>
      </c>
      <c r="N142" s="230">
        <f>Dat_01!M136</f>
        <v>0</v>
      </c>
      <c r="O142" s="230">
        <f>Dat_01!N136</f>
        <v>0</v>
      </c>
      <c r="P142" s="230">
        <f>Dat_01!O136</f>
        <v>0</v>
      </c>
    </row>
    <row r="143" spans="2:16">
      <c r="B143" s="106" t="s">
        <v>110</v>
      </c>
      <c r="C143" s="106" t="str">
        <f>Dat_01!B137</f>
        <v>Consumo Bombeo</v>
      </c>
      <c r="D143" s="230">
        <f>Dat_01!C137</f>
        <v>5321</v>
      </c>
      <c r="E143" s="230">
        <f>Dat_01!D137</f>
        <v>583.4</v>
      </c>
      <c r="F143" s="230">
        <f>Dat_01!E137</f>
        <v>0</v>
      </c>
      <c r="G143" s="230">
        <f>Dat_01!F137</f>
        <v>0</v>
      </c>
      <c r="H143" s="230">
        <f>Dat_01!G137</f>
        <v>0</v>
      </c>
      <c r="I143" s="230">
        <f>Dat_01!H137</f>
        <v>1448.2</v>
      </c>
      <c r="J143" s="230">
        <f>Dat_01!I137</f>
        <v>0</v>
      </c>
      <c r="K143" s="230">
        <f>Dat_01!J137</f>
        <v>0</v>
      </c>
      <c r="L143" s="230">
        <f>Dat_01!K137</f>
        <v>0</v>
      </c>
      <c r="M143" s="230">
        <f>Dat_01!L137</f>
        <v>0</v>
      </c>
      <c r="N143" s="230">
        <f>Dat_01!M137</f>
        <v>792</v>
      </c>
      <c r="O143" s="230">
        <f>Dat_01!N137</f>
        <v>52</v>
      </c>
      <c r="P143" s="230">
        <f>Dat_01!O137</f>
        <v>190</v>
      </c>
    </row>
    <row r="144" spans="2:16">
      <c r="B144" s="106" t="s">
        <v>110</v>
      </c>
      <c r="C144" s="231" t="str">
        <f>Dat_01!B138</f>
        <v>Total</v>
      </c>
      <c r="D144" s="232">
        <f>Dat_01!C138</f>
        <v>1056558.8999999999</v>
      </c>
      <c r="E144" s="232">
        <f>Dat_01!D138</f>
        <v>1050247.7</v>
      </c>
      <c r="F144" s="232">
        <f>Dat_01!E138</f>
        <v>1080587.3</v>
      </c>
      <c r="G144" s="232">
        <f>Dat_01!F138</f>
        <v>1043040</v>
      </c>
      <c r="H144" s="232">
        <f>Dat_01!G138</f>
        <v>655863.1</v>
      </c>
      <c r="I144" s="232">
        <f>Dat_01!H138</f>
        <v>671462.7</v>
      </c>
      <c r="J144" s="232">
        <f>Dat_01!I138</f>
        <v>546582.1</v>
      </c>
      <c r="K144" s="232">
        <f>Dat_01!J138</f>
        <v>710439.3</v>
      </c>
      <c r="L144" s="232">
        <f>Dat_01!K138</f>
        <v>604298.80000000005</v>
      </c>
      <c r="M144" s="232">
        <f>Dat_01!L138</f>
        <v>574314.69999999995</v>
      </c>
      <c r="N144" s="232">
        <f>Dat_01!M138</f>
        <v>821658</v>
      </c>
      <c r="O144" s="232">
        <f>Dat_01!N138</f>
        <v>786997.9</v>
      </c>
      <c r="P144" s="232">
        <f>Dat_01!O138</f>
        <v>677235</v>
      </c>
    </row>
    <row r="145" spans="2:16">
      <c r="B145" s="106" t="s">
        <v>114</v>
      </c>
      <c r="C145" s="106" t="str">
        <f>Dat_01!B139</f>
        <v>Hidráulica</v>
      </c>
      <c r="D145" s="230">
        <f>Dat_01!C139</f>
        <v>1645.3</v>
      </c>
      <c r="E145" s="230">
        <f>Dat_01!D139</f>
        <v>764.8</v>
      </c>
      <c r="F145" s="230">
        <f>Dat_01!E139</f>
        <v>2424.3000000000002</v>
      </c>
      <c r="G145" s="230">
        <f>Dat_01!F139</f>
        <v>4431</v>
      </c>
      <c r="H145" s="230">
        <f>Dat_01!G139</f>
        <v>542.5</v>
      </c>
      <c r="I145" s="230">
        <f>Dat_01!H139</f>
        <v>6802.6</v>
      </c>
      <c r="J145" s="230">
        <f>Dat_01!I139</f>
        <v>598.20000000000005</v>
      </c>
      <c r="K145" s="230">
        <f>Dat_01!J139</f>
        <v>2473.1999999999998</v>
      </c>
      <c r="L145" s="230">
        <f>Dat_01!K139</f>
        <v>0</v>
      </c>
      <c r="M145" s="230">
        <f>Dat_01!L139</f>
        <v>0</v>
      </c>
      <c r="N145" s="230">
        <f>Dat_01!M139</f>
        <v>0</v>
      </c>
      <c r="O145" s="230">
        <f>Dat_01!N139</f>
        <v>70.2</v>
      </c>
      <c r="P145" s="230">
        <f>Dat_01!O139</f>
        <v>555</v>
      </c>
    </row>
    <row r="146" spans="2:16">
      <c r="B146" s="106" t="s">
        <v>114</v>
      </c>
      <c r="C146" s="106" t="str">
        <f>Dat_01!B140</f>
        <v>Turbinación bombeo</v>
      </c>
      <c r="D146" s="230">
        <f>Dat_01!C140</f>
        <v>11565.1</v>
      </c>
      <c r="E146" s="230">
        <f>Dat_01!D140</f>
        <v>27154.6</v>
      </c>
      <c r="F146" s="230">
        <f>Dat_01!E140</f>
        <v>14379.6</v>
      </c>
      <c r="G146" s="230">
        <f>Dat_01!F140</f>
        <v>2491.6</v>
      </c>
      <c r="H146" s="230">
        <f>Dat_01!G140</f>
        <v>0</v>
      </c>
      <c r="I146" s="230">
        <f>Dat_01!H140</f>
        <v>2517.5</v>
      </c>
      <c r="J146" s="230">
        <f>Dat_01!I140</f>
        <v>0</v>
      </c>
      <c r="K146" s="230">
        <f>Dat_01!J140</f>
        <v>0</v>
      </c>
      <c r="L146" s="230">
        <f>Dat_01!K140</f>
        <v>0</v>
      </c>
      <c r="M146" s="230">
        <f>Dat_01!L140</f>
        <v>0</v>
      </c>
      <c r="N146" s="230">
        <f>Dat_01!M140</f>
        <v>0</v>
      </c>
      <c r="O146" s="230">
        <f>Dat_01!N140</f>
        <v>0</v>
      </c>
      <c r="P146" s="230">
        <f>Dat_01!O140</f>
        <v>0</v>
      </c>
    </row>
    <row r="147" spans="2:16">
      <c r="B147" s="106" t="s">
        <v>114</v>
      </c>
      <c r="C147" s="106" t="str">
        <f>Dat_01!B141</f>
        <v>Carbón</v>
      </c>
      <c r="D147" s="230">
        <f>Dat_01!C141</f>
        <v>0</v>
      </c>
      <c r="E147" s="230">
        <f>Dat_01!D141</f>
        <v>4460</v>
      </c>
      <c r="F147" s="230">
        <f>Dat_01!E141</f>
        <v>0</v>
      </c>
      <c r="G147" s="230">
        <f>Dat_01!F141</f>
        <v>74968</v>
      </c>
      <c r="H147" s="230">
        <f>Dat_01!G141</f>
        <v>7230</v>
      </c>
      <c r="I147" s="230">
        <f>Dat_01!H141</f>
        <v>225</v>
      </c>
      <c r="J147" s="230">
        <f>Dat_01!I141</f>
        <v>872</v>
      </c>
      <c r="K147" s="230">
        <f>Dat_01!J141</f>
        <v>0</v>
      </c>
      <c r="L147" s="230">
        <f>Dat_01!K141</f>
        <v>0</v>
      </c>
      <c r="M147" s="230">
        <f>Dat_01!L141</f>
        <v>0</v>
      </c>
      <c r="N147" s="230">
        <f>Dat_01!M141</f>
        <v>0</v>
      </c>
      <c r="O147" s="230">
        <f>Dat_01!N141</f>
        <v>0</v>
      </c>
      <c r="P147" s="230">
        <f>Dat_01!O141</f>
        <v>0</v>
      </c>
    </row>
    <row r="148" spans="2:16">
      <c r="B148" s="106" t="s">
        <v>114</v>
      </c>
      <c r="C148" s="106" t="str">
        <f>Dat_01!B142</f>
        <v>Ciclo Combinado</v>
      </c>
      <c r="D148" s="230">
        <f>Dat_01!C142</f>
        <v>27663.3</v>
      </c>
      <c r="E148" s="230">
        <f>Dat_01!D142</f>
        <v>52106</v>
      </c>
      <c r="F148" s="230">
        <f>Dat_01!E142</f>
        <v>39236</v>
      </c>
      <c r="G148" s="230">
        <f>Dat_01!F142</f>
        <v>0</v>
      </c>
      <c r="H148" s="230">
        <f>Dat_01!G142</f>
        <v>11115</v>
      </c>
      <c r="I148" s="230">
        <f>Dat_01!H142</f>
        <v>11910</v>
      </c>
      <c r="J148" s="230">
        <f>Dat_01!I142</f>
        <v>9746.7999999999993</v>
      </c>
      <c r="K148" s="230">
        <f>Dat_01!J142</f>
        <v>0</v>
      </c>
      <c r="L148" s="230">
        <f>Dat_01!K142</f>
        <v>0</v>
      </c>
      <c r="M148" s="230">
        <f>Dat_01!L142</f>
        <v>0</v>
      </c>
      <c r="N148" s="230">
        <f>Dat_01!M142</f>
        <v>2002</v>
      </c>
      <c r="O148" s="230">
        <f>Dat_01!N142</f>
        <v>28154.5</v>
      </c>
      <c r="P148" s="230">
        <f>Dat_01!O142</f>
        <v>15599.6</v>
      </c>
    </row>
    <row r="149" spans="2:16">
      <c r="B149" s="106" t="s">
        <v>114</v>
      </c>
      <c r="C149" s="106" t="str">
        <f>Dat_01!B143</f>
        <v>Eólica</v>
      </c>
      <c r="D149" s="230">
        <f>Dat_01!C143</f>
        <v>18.7</v>
      </c>
      <c r="E149" s="230">
        <f>Dat_01!D143</f>
        <v>368.1</v>
      </c>
      <c r="F149" s="230">
        <f>Dat_01!E143</f>
        <v>1278</v>
      </c>
      <c r="G149" s="230">
        <f>Dat_01!F143</f>
        <v>12523.3</v>
      </c>
      <c r="H149" s="230">
        <f>Dat_01!G143</f>
        <v>6943.7</v>
      </c>
      <c r="I149" s="230">
        <f>Dat_01!H143</f>
        <v>141.30000000000001</v>
      </c>
      <c r="J149" s="230">
        <f>Dat_01!I143</f>
        <v>3997.8</v>
      </c>
      <c r="K149" s="230">
        <f>Dat_01!J143</f>
        <v>0</v>
      </c>
      <c r="L149" s="230">
        <f>Dat_01!K143</f>
        <v>757.3</v>
      </c>
      <c r="M149" s="230">
        <f>Dat_01!L143</f>
        <v>0</v>
      </c>
      <c r="N149" s="230">
        <f>Dat_01!M143</f>
        <v>0</v>
      </c>
      <c r="O149" s="230">
        <f>Dat_01!N143</f>
        <v>2598.1</v>
      </c>
      <c r="P149" s="230">
        <f>Dat_01!O143</f>
        <v>3217.5</v>
      </c>
    </row>
    <row r="150" spans="2:16">
      <c r="B150" s="106" t="s">
        <v>114</v>
      </c>
      <c r="C150" s="106" t="str">
        <f>Dat_01!B144</f>
        <v>Solar fotovoltaica</v>
      </c>
      <c r="D150" s="230">
        <f>Dat_01!C144</f>
        <v>8</v>
      </c>
      <c r="E150" s="230">
        <f>Dat_01!D144</f>
        <v>0</v>
      </c>
      <c r="F150" s="230">
        <f>Dat_01!E144</f>
        <v>0</v>
      </c>
      <c r="G150" s="230">
        <f>Dat_01!F144</f>
        <v>0</v>
      </c>
      <c r="H150" s="230">
        <f>Dat_01!G144</f>
        <v>0</v>
      </c>
      <c r="I150" s="230">
        <f>Dat_01!H144</f>
        <v>0</v>
      </c>
      <c r="J150" s="230">
        <f>Dat_01!I144</f>
        <v>46.7</v>
      </c>
      <c r="K150" s="230">
        <f>Dat_01!J144</f>
        <v>0</v>
      </c>
      <c r="L150" s="230">
        <f>Dat_01!K144</f>
        <v>12.2</v>
      </c>
      <c r="M150" s="230">
        <f>Dat_01!L144</f>
        <v>0</v>
      </c>
      <c r="N150" s="230">
        <f>Dat_01!M144</f>
        <v>0</v>
      </c>
      <c r="O150" s="230">
        <f>Dat_01!N144</f>
        <v>87.1</v>
      </c>
      <c r="P150" s="230">
        <f>Dat_01!O144</f>
        <v>406.6</v>
      </c>
    </row>
    <row r="151" spans="2:16">
      <c r="B151" s="106" t="s">
        <v>114</v>
      </c>
      <c r="C151" s="106" t="str">
        <f>Dat_01!B145</f>
        <v>Solar térmica</v>
      </c>
      <c r="D151" s="230">
        <f>Dat_01!C145</f>
        <v>221.4</v>
      </c>
      <c r="E151" s="230">
        <f>Dat_01!D145</f>
        <v>0</v>
      </c>
      <c r="F151" s="230">
        <f>Dat_01!E145</f>
        <v>0</v>
      </c>
      <c r="G151" s="230">
        <f>Dat_01!F145</f>
        <v>0</v>
      </c>
      <c r="H151" s="230">
        <f>Dat_01!G145</f>
        <v>0</v>
      </c>
      <c r="I151" s="230">
        <f>Dat_01!H145</f>
        <v>0</v>
      </c>
      <c r="J151" s="230">
        <f>Dat_01!I145</f>
        <v>458.7</v>
      </c>
      <c r="K151" s="230">
        <f>Dat_01!J145</f>
        <v>0</v>
      </c>
      <c r="L151" s="230">
        <f>Dat_01!K145</f>
        <v>0</v>
      </c>
      <c r="M151" s="230">
        <f>Dat_01!L145</f>
        <v>0</v>
      </c>
      <c r="N151" s="230">
        <f>Dat_01!M145</f>
        <v>0</v>
      </c>
      <c r="O151" s="230">
        <f>Dat_01!N145</f>
        <v>0</v>
      </c>
      <c r="P151" s="230">
        <f>Dat_01!O145</f>
        <v>0</v>
      </c>
    </row>
    <row r="152" spans="2:16">
      <c r="B152" s="106" t="s">
        <v>114</v>
      </c>
      <c r="C152" s="106" t="str">
        <f>Dat_01!B146</f>
        <v>Cogeneración</v>
      </c>
      <c r="D152" s="230">
        <f>Dat_01!C146</f>
        <v>74</v>
      </c>
      <c r="E152" s="230">
        <f>Dat_01!D146</f>
        <v>0</v>
      </c>
      <c r="F152" s="230">
        <f>Dat_01!E146</f>
        <v>0</v>
      </c>
      <c r="G152" s="230">
        <f>Dat_01!F146</f>
        <v>0</v>
      </c>
      <c r="H152" s="230">
        <f>Dat_01!G146</f>
        <v>0</v>
      </c>
      <c r="I152" s="230">
        <f>Dat_01!H146</f>
        <v>0</v>
      </c>
      <c r="J152" s="230">
        <f>Dat_01!I146</f>
        <v>968.1</v>
      </c>
      <c r="K152" s="230">
        <f>Dat_01!J146</f>
        <v>524.1</v>
      </c>
      <c r="L152" s="230">
        <f>Dat_01!K146</f>
        <v>0</v>
      </c>
      <c r="M152" s="230">
        <f>Dat_01!L146</f>
        <v>0</v>
      </c>
      <c r="N152" s="230">
        <f>Dat_01!M146</f>
        <v>0</v>
      </c>
      <c r="O152" s="230">
        <f>Dat_01!N146</f>
        <v>304</v>
      </c>
      <c r="P152" s="230">
        <f>Dat_01!O146</f>
        <v>0</v>
      </c>
    </row>
    <row r="153" spans="2:16">
      <c r="B153" s="106" t="s">
        <v>114</v>
      </c>
      <c r="C153" s="106" t="str">
        <f>Dat_01!B147</f>
        <v>Otras Renovables</v>
      </c>
      <c r="D153" s="230">
        <f>Dat_01!C147</f>
        <v>0</v>
      </c>
      <c r="E153" s="230">
        <f>Dat_01!D147</f>
        <v>0</v>
      </c>
      <c r="F153" s="230">
        <f>Dat_01!E147</f>
        <v>0</v>
      </c>
      <c r="G153" s="230">
        <f>Dat_01!F147</f>
        <v>0</v>
      </c>
      <c r="H153" s="230">
        <f>Dat_01!G147</f>
        <v>0</v>
      </c>
      <c r="I153" s="230">
        <f>Dat_01!H147</f>
        <v>0</v>
      </c>
      <c r="J153" s="230">
        <f>Dat_01!I147</f>
        <v>0</v>
      </c>
      <c r="K153" s="230">
        <f>Dat_01!J147</f>
        <v>672</v>
      </c>
      <c r="L153" s="230">
        <f>Dat_01!K147</f>
        <v>0</v>
      </c>
      <c r="M153" s="230">
        <f>Dat_01!L147</f>
        <v>0</v>
      </c>
      <c r="N153" s="230">
        <f>Dat_01!M147</f>
        <v>0</v>
      </c>
      <c r="O153" s="230">
        <f>Dat_01!N147</f>
        <v>0</v>
      </c>
      <c r="P153" s="230">
        <f>Dat_01!O147</f>
        <v>0</v>
      </c>
    </row>
    <row r="154" spans="2:16">
      <c r="B154" s="106"/>
      <c r="C154" s="231" t="s">
        <v>0</v>
      </c>
      <c r="D154" s="232">
        <f>Dat_01!C148</f>
        <v>41195.800000000003</v>
      </c>
      <c r="E154" s="232">
        <f>Dat_01!D148</f>
        <v>84853.5</v>
      </c>
      <c r="F154" s="232">
        <f>Dat_01!E148</f>
        <v>57317.9</v>
      </c>
      <c r="G154" s="232">
        <f>Dat_01!F148</f>
        <v>94413.9</v>
      </c>
      <c r="H154" s="232">
        <f>Dat_01!G148</f>
        <v>25831.200000000001</v>
      </c>
      <c r="I154" s="232">
        <f>Dat_01!H148</f>
        <v>21596.400000000001</v>
      </c>
      <c r="J154" s="232">
        <f>Dat_01!I148</f>
        <v>16688.3</v>
      </c>
      <c r="K154" s="232">
        <f>Dat_01!J148</f>
        <v>3669.3</v>
      </c>
      <c r="L154" s="232">
        <f>Dat_01!K148</f>
        <v>769.5</v>
      </c>
      <c r="M154" s="232">
        <f>Dat_01!L148</f>
        <v>0</v>
      </c>
      <c r="N154" s="232">
        <f>Dat_01!M148</f>
        <v>2002</v>
      </c>
      <c r="O154" s="232">
        <f>Dat_01!N148</f>
        <v>31213.9</v>
      </c>
      <c r="P154" s="232">
        <f>Dat_01!O148</f>
        <v>19778.7</v>
      </c>
    </row>
    <row r="155" spans="2:16">
      <c r="B155" s="106"/>
      <c r="C155" s="106"/>
      <c r="D155" s="111"/>
      <c r="E155" s="111"/>
      <c r="F155" s="111"/>
      <c r="G155" s="111"/>
      <c r="H155" s="111"/>
      <c r="I155" s="111"/>
      <c r="J155" s="111"/>
      <c r="K155" s="111"/>
      <c r="L155" s="111"/>
      <c r="M155" s="111"/>
      <c r="N155" s="111"/>
      <c r="O155" s="111"/>
      <c r="P155" s="111"/>
    </row>
    <row r="156" spans="2:16">
      <c r="B156" s="106"/>
      <c r="C156" s="106"/>
      <c r="D156" s="111">
        <f>Dat_01!C363</f>
        <v>92.308901434600003</v>
      </c>
      <c r="E156" s="111">
        <f>Dat_01!D363</f>
        <v>86.540893429199997</v>
      </c>
      <c r="F156" s="111">
        <f>Dat_01!E363</f>
        <v>86.723054037400004</v>
      </c>
      <c r="G156" s="111">
        <f>Dat_01!F363</f>
        <v>100.35526547400001</v>
      </c>
      <c r="H156" s="111">
        <f>Dat_01!G363</f>
        <v>105.3711636621</v>
      </c>
      <c r="I156" s="111">
        <f>Dat_01!H363</f>
        <v>91.7772918414</v>
      </c>
      <c r="J156" s="111">
        <f>Dat_01!I363</f>
        <v>86.404610778899993</v>
      </c>
      <c r="K156" s="111">
        <f>Dat_01!J363</f>
        <v>82.743388562500002</v>
      </c>
      <c r="L156" s="111">
        <f>Dat_01!K363</f>
        <v>84.209386234099995</v>
      </c>
      <c r="M156" s="111">
        <f>Dat_01!L363</f>
        <v>77.792817578899999</v>
      </c>
      <c r="N156" s="111">
        <f>Dat_01!M363</f>
        <v>73.853417042100006</v>
      </c>
      <c r="O156" s="111">
        <f>Dat_01!N363</f>
        <v>88.557984449499997</v>
      </c>
      <c r="P156" s="111">
        <f>Dat_01!O363</f>
        <v>82.591896818600006</v>
      </c>
    </row>
    <row r="157" spans="2:16">
      <c r="B157" s="107"/>
      <c r="C157" s="107"/>
      <c r="D157" s="229">
        <f>Dat_01!C372</f>
        <v>52.378911719900003</v>
      </c>
      <c r="E157" s="229">
        <f>Dat_01!D372</f>
        <v>56.851845045700003</v>
      </c>
      <c r="F157" s="229">
        <f>Dat_01!E372</f>
        <v>61.041705431899999</v>
      </c>
      <c r="G157" s="229">
        <f>Dat_01!F372</f>
        <v>63.298736798199997</v>
      </c>
      <c r="H157" s="229">
        <f>Dat_01!G372</f>
        <v>70.682768614400004</v>
      </c>
      <c r="I157" s="229">
        <f>Dat_01!H372</f>
        <v>63.255674478899998</v>
      </c>
      <c r="J157" s="229">
        <f>Dat_01!I372</f>
        <v>60.4771727368</v>
      </c>
      <c r="K157" s="229">
        <f>Dat_01!J372</f>
        <v>59.786323982900001</v>
      </c>
      <c r="L157" s="229">
        <f>Dat_01!K372</f>
        <v>59.870786984799999</v>
      </c>
      <c r="M157" s="229">
        <f>Dat_01!L372</f>
        <v>52.607445621700002</v>
      </c>
      <c r="N157" s="229">
        <f>Dat_01!M372</f>
        <v>47.504538177699999</v>
      </c>
      <c r="O157" s="229">
        <f>Dat_01!N372</f>
        <v>47.774657416499998</v>
      </c>
      <c r="P157" s="229">
        <f>Dat_01!O372</f>
        <v>46.8520336009</v>
      </c>
    </row>
    <row r="158" spans="2:16">
      <c r="B158" s="233"/>
      <c r="C158" s="233"/>
      <c r="D158" s="233"/>
      <c r="E158" s="233"/>
      <c r="F158" s="233"/>
      <c r="G158" s="233"/>
      <c r="H158" s="233"/>
      <c r="I158" s="233"/>
      <c r="J158" s="233"/>
      <c r="K158" s="233"/>
      <c r="L158" s="233"/>
      <c r="M158" s="233"/>
      <c r="N158" s="233"/>
      <c r="O158" s="233"/>
      <c r="P158" s="233"/>
    </row>
    <row r="159" spans="2:16">
      <c r="B159" s="233"/>
      <c r="C159" s="106"/>
      <c r="D159" s="106"/>
      <c r="E159" s="106" t="s">
        <v>253</v>
      </c>
      <c r="F159" s="233"/>
      <c r="G159" s="233"/>
      <c r="H159" s="233"/>
      <c r="I159" s="233"/>
      <c r="J159" s="233"/>
      <c r="K159" s="233"/>
      <c r="L159" s="233"/>
      <c r="M159" s="233"/>
      <c r="N159" s="233"/>
      <c r="O159" s="233"/>
      <c r="P159" s="233"/>
    </row>
    <row r="160" spans="2:16">
      <c r="B160" s="233"/>
      <c r="C160" s="106" t="s">
        <v>254</v>
      </c>
      <c r="D160" s="106"/>
      <c r="E160" s="217">
        <f>(P144-D144)/D144</f>
        <v>-0.35901822416147355</v>
      </c>
      <c r="F160" s="233"/>
      <c r="G160" s="233"/>
      <c r="H160" s="233"/>
      <c r="I160" s="233"/>
      <c r="J160" s="233"/>
      <c r="K160" s="233"/>
      <c r="L160" s="233"/>
      <c r="M160" s="233"/>
      <c r="N160" s="233"/>
      <c r="O160" s="233"/>
      <c r="P160" s="233"/>
    </row>
    <row r="161" spans="2:16">
      <c r="B161" s="233"/>
      <c r="C161" s="106" t="s">
        <v>255</v>
      </c>
      <c r="D161" s="106"/>
      <c r="E161" s="217">
        <f>(P154-D154)/D154</f>
        <v>-0.51988552231052687</v>
      </c>
      <c r="F161" s="233"/>
      <c r="G161" s="233"/>
      <c r="H161" s="233"/>
      <c r="I161" s="233"/>
      <c r="J161" s="233"/>
      <c r="K161" s="233"/>
      <c r="L161" s="233"/>
      <c r="M161" s="233"/>
      <c r="N161" s="233"/>
      <c r="O161" s="233"/>
      <c r="P161" s="233"/>
    </row>
    <row r="162" spans="2:16">
      <c r="B162" s="233"/>
      <c r="C162" s="106" t="s">
        <v>256</v>
      </c>
      <c r="D162" s="106"/>
      <c r="E162" s="217">
        <f>((P144+ABS(P154))-(D144+ABS(D154)))/(D144+ABS(D154))</f>
        <v>-0.36505514392240818</v>
      </c>
      <c r="F162" s="233"/>
      <c r="G162" s="233"/>
      <c r="H162" s="233"/>
      <c r="I162" s="233"/>
      <c r="J162" s="233"/>
      <c r="K162" s="233"/>
      <c r="L162" s="233"/>
      <c r="M162" s="233"/>
      <c r="N162" s="233"/>
      <c r="O162" s="233"/>
      <c r="P162" s="233"/>
    </row>
    <row r="163" spans="2:16">
      <c r="B163" s="233"/>
      <c r="C163" s="106" t="s">
        <v>257</v>
      </c>
      <c r="D163" s="106"/>
      <c r="E163" s="217">
        <f>(P156-D156)/D156</f>
        <v>-0.10526617113826671</v>
      </c>
      <c r="F163" s="233"/>
      <c r="G163" s="233"/>
      <c r="H163" s="233"/>
      <c r="I163" s="233"/>
      <c r="J163" s="233"/>
      <c r="K163" s="233"/>
      <c r="L163" s="233"/>
      <c r="M163" s="233"/>
      <c r="N163" s="233"/>
      <c r="O163" s="233"/>
      <c r="P163" s="233"/>
    </row>
    <row r="164" spans="2:16">
      <c r="B164" s="233"/>
      <c r="C164" s="106" t="s">
        <v>258</v>
      </c>
      <c r="D164" s="106"/>
      <c r="E164" s="217">
        <f>(P157-D157)/D157</f>
        <v>-0.1055172384748156</v>
      </c>
      <c r="F164" s="233"/>
      <c r="G164" s="233"/>
      <c r="H164" s="233"/>
      <c r="I164" s="233"/>
      <c r="J164" s="233"/>
      <c r="K164" s="233"/>
      <c r="L164" s="233"/>
      <c r="M164" s="233"/>
      <c r="N164" s="233"/>
      <c r="O164" s="233"/>
      <c r="P164" s="233"/>
    </row>
  </sheetData>
  <mergeCells count="16">
    <mergeCell ref="I43:I44"/>
    <mergeCell ref="J43:J44"/>
    <mergeCell ref="C60:C61"/>
    <mergeCell ref="D60:D61"/>
    <mergeCell ref="E60:E61"/>
    <mergeCell ref="F60:F61"/>
    <mergeCell ref="G60:G61"/>
    <mergeCell ref="H60:H61"/>
    <mergeCell ref="I60:I61"/>
    <mergeCell ref="J60:J61"/>
    <mergeCell ref="C43:C44"/>
    <mergeCell ref="D43:D44"/>
    <mergeCell ref="E43:E44"/>
    <mergeCell ref="F43:F44"/>
    <mergeCell ref="G43:G44"/>
    <mergeCell ref="H43:H4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7"/>
  <dimension ref="B2:T179"/>
  <sheetViews>
    <sheetView showGridLines="0" topLeftCell="A106" workbookViewId="0">
      <selection activeCell="P112" sqref="P112"/>
    </sheetView>
  </sheetViews>
  <sheetFormatPr baseColWidth="10" defaultRowHeight="12.75"/>
  <cols>
    <col min="1" max="1" width="11.42578125" style="104"/>
    <col min="2" max="2" width="23.42578125" style="104" bestFit="1" customWidth="1"/>
    <col min="3" max="3" width="19.28515625" style="104" bestFit="1" customWidth="1"/>
    <col min="4" max="16384" width="11.42578125" style="104"/>
  </cols>
  <sheetData>
    <row r="2" spans="2:15">
      <c r="B2" s="103" t="s">
        <v>259</v>
      </c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</row>
    <row r="3" spans="2:15">
      <c r="B3" s="105"/>
      <c r="C3" s="105" t="str">
        <f>MID(C4,6,1)</f>
        <v>M</v>
      </c>
      <c r="D3" s="105" t="str">
        <f t="shared" ref="D3:O3" si="0">MID(D4,6,1)</f>
        <v>J</v>
      </c>
      <c r="E3" s="105" t="str">
        <f t="shared" si="0"/>
        <v>J</v>
      </c>
      <c r="F3" s="105" t="str">
        <f t="shared" si="0"/>
        <v>A</v>
      </c>
      <c r="G3" s="105" t="str">
        <f t="shared" si="0"/>
        <v>S</v>
      </c>
      <c r="H3" s="105" t="str">
        <f t="shared" si="0"/>
        <v>O</v>
      </c>
      <c r="I3" s="105" t="str">
        <f t="shared" si="0"/>
        <v>N</v>
      </c>
      <c r="J3" s="105" t="str">
        <f t="shared" si="0"/>
        <v>D</v>
      </c>
      <c r="K3" s="105" t="str">
        <f t="shared" si="0"/>
        <v>E</v>
      </c>
      <c r="L3" s="105" t="str">
        <f t="shared" si="0"/>
        <v>F</v>
      </c>
      <c r="M3" s="105" t="str">
        <f t="shared" si="0"/>
        <v>M</v>
      </c>
      <c r="N3" s="105" t="str">
        <f t="shared" si="0"/>
        <v>A</v>
      </c>
      <c r="O3" s="105" t="str">
        <f t="shared" si="0"/>
        <v>M</v>
      </c>
    </row>
    <row r="4" spans="2:15">
      <c r="B4" s="103" t="s">
        <v>246</v>
      </c>
      <c r="C4" s="103" t="str">
        <f>Dat_01!B166</f>
        <v>2018 Mayo</v>
      </c>
      <c r="D4" s="103" t="str">
        <f>Dat_01!C166</f>
        <v>2018 Junio</v>
      </c>
      <c r="E4" s="103" t="str">
        <f>Dat_01!D166</f>
        <v>2018 Julio</v>
      </c>
      <c r="F4" s="103" t="str">
        <f>Dat_01!E166</f>
        <v>2018 Agosto</v>
      </c>
      <c r="G4" s="103" t="str">
        <f>Dat_01!F166</f>
        <v>2018 Septiembre</v>
      </c>
      <c r="H4" s="103" t="str">
        <f>Dat_01!G166</f>
        <v>2018 Octubre</v>
      </c>
      <c r="I4" s="103" t="str">
        <f>Dat_01!H166</f>
        <v>2018 Noviembre</v>
      </c>
      <c r="J4" s="103" t="str">
        <f>Dat_01!I166</f>
        <v>2018 Diciembre</v>
      </c>
      <c r="K4" s="103" t="str">
        <f>Dat_01!J166</f>
        <v>2019 Enero</v>
      </c>
      <c r="L4" s="103" t="str">
        <f>Dat_01!K166</f>
        <v>2019 Febrero</v>
      </c>
      <c r="M4" s="103" t="str">
        <f>Dat_01!L166</f>
        <v>2019 Marzo</v>
      </c>
      <c r="N4" s="103" t="str">
        <f>Dat_01!M166</f>
        <v>2019 Abril</v>
      </c>
      <c r="O4" s="103" t="str">
        <f>Dat_01!N166</f>
        <v>2019 Mayo</v>
      </c>
    </row>
    <row r="5" spans="2:15">
      <c r="B5" s="105" t="s">
        <v>31</v>
      </c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5"/>
    </row>
    <row r="6" spans="2:15">
      <c r="B6" s="106" t="s">
        <v>375</v>
      </c>
      <c r="C6" s="230">
        <f>Dat_01!B168</f>
        <v>591.48118279569997</v>
      </c>
      <c r="D6" s="230">
        <f>Dat_01!C168</f>
        <v>578.10694444440003</v>
      </c>
      <c r="E6" s="230">
        <f>Dat_01!D168</f>
        <v>596.7661290323</v>
      </c>
      <c r="F6" s="230">
        <f>Dat_01!E168</f>
        <v>612.08736559140004</v>
      </c>
      <c r="G6" s="230">
        <f>Dat_01!F168</f>
        <v>599.2152777778</v>
      </c>
      <c r="H6" s="230">
        <f>Dat_01!G168</f>
        <v>591.96778523490002</v>
      </c>
      <c r="I6" s="230">
        <f>Dat_01!H168</f>
        <v>597.8472222222</v>
      </c>
      <c r="J6" s="230">
        <f>Dat_01!I168</f>
        <v>602.25268817200003</v>
      </c>
      <c r="K6" s="230">
        <f>Dat_01!J168</f>
        <v>600.23521505379995</v>
      </c>
      <c r="L6" s="230">
        <f>Dat_01!K168</f>
        <v>612.12053571429999</v>
      </c>
      <c r="M6" s="230">
        <f>Dat_01!L168</f>
        <v>605.97846567969998</v>
      </c>
      <c r="N6" s="230">
        <f>Dat_01!M168</f>
        <v>604.29027777780004</v>
      </c>
      <c r="O6" s="230">
        <f>Dat_01!N168</f>
        <v>583.37903225809998</v>
      </c>
    </row>
    <row r="7" spans="2:15">
      <c r="B7" s="106" t="s">
        <v>376</v>
      </c>
      <c r="C7" s="230">
        <f>Dat_01!B169</f>
        <v>513.52016129030005</v>
      </c>
      <c r="D7" s="230">
        <f>Dat_01!C169</f>
        <v>497.17222222219999</v>
      </c>
      <c r="E7" s="230">
        <f>Dat_01!D169</f>
        <v>507.8696236559</v>
      </c>
      <c r="F7" s="230">
        <f>Dat_01!E169</f>
        <v>514.17069892469999</v>
      </c>
      <c r="G7" s="230">
        <f>Dat_01!F169</f>
        <v>501.30972222219998</v>
      </c>
      <c r="H7" s="230">
        <f>Dat_01!G169</f>
        <v>501.71275167789997</v>
      </c>
      <c r="I7" s="230">
        <f>Dat_01!H169</f>
        <v>510.77638888889999</v>
      </c>
      <c r="J7" s="230">
        <f>Dat_01!I169</f>
        <v>505.54032258059999</v>
      </c>
      <c r="K7" s="230">
        <f>Dat_01!J169</f>
        <v>508.14919354839998</v>
      </c>
      <c r="L7" s="230">
        <f>Dat_01!K169</f>
        <v>509.30654761900001</v>
      </c>
      <c r="M7" s="230">
        <f>Dat_01!L169</f>
        <v>507.62180349929997</v>
      </c>
      <c r="N7" s="230">
        <f>Dat_01!M169</f>
        <v>491.08749999999998</v>
      </c>
      <c r="O7" s="230">
        <f>Dat_01!N169</f>
        <v>488.92338709680001</v>
      </c>
    </row>
    <row r="8" spans="2:15">
      <c r="B8" s="107" t="s">
        <v>374</v>
      </c>
      <c r="C8" s="234">
        <f>Dat_01!B170</f>
        <v>11.7691759607</v>
      </c>
      <c r="D8" s="234">
        <f>Dat_01!C170</f>
        <v>12.0123058224</v>
      </c>
      <c r="E8" s="234">
        <f>Dat_01!D170</f>
        <v>11.128836891000001</v>
      </c>
      <c r="F8" s="234">
        <f>Dat_01!E170</f>
        <v>11.2260172973</v>
      </c>
      <c r="G8" s="234">
        <f>Dat_01!F170</f>
        <v>11.6197262544</v>
      </c>
      <c r="H8" s="234">
        <f>Dat_01!G170</f>
        <v>13.9470013819</v>
      </c>
      <c r="I8" s="234">
        <f>Dat_01!H170</f>
        <v>9.8033290780000009</v>
      </c>
      <c r="J8" s="234">
        <f>Dat_01!I170</f>
        <v>7.7425235076999996</v>
      </c>
      <c r="K8" s="234">
        <f>Dat_01!J170</f>
        <v>8.7176785086000006</v>
      </c>
      <c r="L8" s="234">
        <f>Dat_01!K170</f>
        <v>8.6924712611999997</v>
      </c>
      <c r="M8" s="234">
        <f>Dat_01!L170</f>
        <v>9.4378833099000001</v>
      </c>
      <c r="N8" s="234">
        <f>Dat_01!M170</f>
        <v>11.2817192699</v>
      </c>
      <c r="O8" s="234">
        <f>Dat_01!N170</f>
        <v>8.9235636688</v>
      </c>
    </row>
    <row r="9" spans="2:15">
      <c r="B9" s="235"/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</row>
    <row r="10" spans="2:15">
      <c r="B10" s="233"/>
      <c r="C10" s="233"/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6"/>
    </row>
    <row r="11" spans="2:15">
      <c r="B11" s="106"/>
      <c r="C11" s="106" t="s">
        <v>260</v>
      </c>
      <c r="D11" s="233"/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6"/>
    </row>
    <row r="12" spans="2:15">
      <c r="B12" s="106" t="s">
        <v>261</v>
      </c>
      <c r="C12" s="217">
        <f>(O6-C6)/C6</f>
        <v>-1.3698069817376589E-2</v>
      </c>
      <c r="D12" s="233"/>
      <c r="E12" s="233"/>
      <c r="F12" s="233"/>
      <c r="G12" s="233"/>
      <c r="H12" s="233"/>
      <c r="I12" s="233"/>
      <c r="J12" s="233"/>
      <c r="K12" s="233"/>
      <c r="L12" s="233"/>
      <c r="M12" s="233"/>
      <c r="N12" s="233"/>
      <c r="O12" s="233"/>
    </row>
    <row r="13" spans="2:15">
      <c r="B13" s="106" t="s">
        <v>234</v>
      </c>
      <c r="C13" s="217">
        <f>(O8-C8)/C8</f>
        <v>-0.2417851769233596</v>
      </c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33"/>
    </row>
    <row r="14" spans="2:15">
      <c r="B14" s="233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3"/>
      <c r="O14" s="233"/>
    </row>
    <row r="15" spans="2:15">
      <c r="B15" s="103" t="s">
        <v>262</v>
      </c>
      <c r="C15" s="233"/>
      <c r="D15" s="233"/>
      <c r="E15" s="233"/>
      <c r="F15" s="233"/>
      <c r="G15" s="233"/>
      <c r="H15" s="233"/>
      <c r="I15" s="233"/>
      <c r="J15" s="233"/>
      <c r="K15" s="233"/>
      <c r="L15" s="233"/>
      <c r="M15" s="233"/>
      <c r="N15" s="233"/>
      <c r="O15" s="233"/>
    </row>
    <row r="16" spans="2:15">
      <c r="B16" s="105" t="s">
        <v>263</v>
      </c>
      <c r="C16" s="105" t="str">
        <f>MID(C17,1,4)</f>
        <v>2018</v>
      </c>
      <c r="D16" s="105" t="str">
        <f t="shared" ref="D16:O16" si="1">MID(D17,1,4)</f>
        <v>2018</v>
      </c>
      <c r="E16" s="105" t="str">
        <f t="shared" si="1"/>
        <v>2018</v>
      </c>
      <c r="F16" s="105" t="str">
        <f t="shared" si="1"/>
        <v>2018</v>
      </c>
      <c r="G16" s="105" t="str">
        <f t="shared" si="1"/>
        <v>2018</v>
      </c>
      <c r="H16" s="105" t="str">
        <f t="shared" si="1"/>
        <v>2018</v>
      </c>
      <c r="I16" s="105" t="str">
        <f t="shared" si="1"/>
        <v>2018</v>
      </c>
      <c r="J16" s="105" t="str">
        <f t="shared" si="1"/>
        <v>2018</v>
      </c>
      <c r="K16" s="105" t="str">
        <f t="shared" si="1"/>
        <v>2019</v>
      </c>
      <c r="L16" s="105" t="str">
        <f t="shared" si="1"/>
        <v>2019</v>
      </c>
      <c r="M16" s="105" t="str">
        <f t="shared" si="1"/>
        <v>2019</v>
      </c>
      <c r="N16" s="105" t="str">
        <f t="shared" si="1"/>
        <v>2019</v>
      </c>
      <c r="O16" s="105" t="str">
        <f t="shared" si="1"/>
        <v>2019</v>
      </c>
    </row>
    <row r="17" spans="2:20">
      <c r="B17" s="103" t="s">
        <v>246</v>
      </c>
      <c r="C17" s="103" t="str">
        <f>Dat_01!B172</f>
        <v>2018 Mayo</v>
      </c>
      <c r="D17" s="103" t="str">
        <f>Dat_01!C172</f>
        <v>2018 Junio</v>
      </c>
      <c r="E17" s="103" t="str">
        <f>Dat_01!D172</f>
        <v>2018 Julio</v>
      </c>
      <c r="F17" s="103" t="str">
        <f>Dat_01!E172</f>
        <v>2018 Agosto</v>
      </c>
      <c r="G17" s="103" t="str">
        <f>Dat_01!F172</f>
        <v>2018 Septiembre</v>
      </c>
      <c r="H17" s="103" t="str">
        <f>Dat_01!G172</f>
        <v>2018 Octubre</v>
      </c>
      <c r="I17" s="103" t="str">
        <f>Dat_01!H172</f>
        <v>2018 Noviembre</v>
      </c>
      <c r="J17" s="103" t="str">
        <f>Dat_01!I172</f>
        <v>2018 Diciembre</v>
      </c>
      <c r="K17" s="103" t="str">
        <f>Dat_01!J172</f>
        <v>2019 Enero</v>
      </c>
      <c r="L17" s="103" t="str">
        <f>Dat_01!K172</f>
        <v>2019 Febrero</v>
      </c>
      <c r="M17" s="103" t="str">
        <f>Dat_01!L172</f>
        <v>2019 Marzo</v>
      </c>
      <c r="N17" s="103" t="str">
        <f>Dat_01!M172</f>
        <v>2019 Abril</v>
      </c>
      <c r="O17" s="103" t="str">
        <f>Dat_01!N172</f>
        <v>2019 Mayo</v>
      </c>
    </row>
    <row r="18" spans="2:20">
      <c r="B18" s="105" t="s">
        <v>31</v>
      </c>
      <c r="C18" s="105" t="str">
        <f>MID(C17,6,1)</f>
        <v>M</v>
      </c>
      <c r="D18" s="105" t="str">
        <f t="shared" ref="D18:O18" si="2">MID(D17,6,1)</f>
        <v>J</v>
      </c>
      <c r="E18" s="105" t="str">
        <f t="shared" si="2"/>
        <v>J</v>
      </c>
      <c r="F18" s="105" t="str">
        <f t="shared" si="2"/>
        <v>A</v>
      </c>
      <c r="G18" s="105" t="str">
        <f t="shared" si="2"/>
        <v>S</v>
      </c>
      <c r="H18" s="105" t="str">
        <f t="shared" si="2"/>
        <v>O</v>
      </c>
      <c r="I18" s="105" t="str">
        <f t="shared" si="2"/>
        <v>N</v>
      </c>
      <c r="J18" s="105" t="str">
        <f t="shared" si="2"/>
        <v>D</v>
      </c>
      <c r="K18" s="105" t="str">
        <f t="shared" si="2"/>
        <v>E</v>
      </c>
      <c r="L18" s="105" t="str">
        <f t="shared" si="2"/>
        <v>F</v>
      </c>
      <c r="M18" s="105" t="str">
        <f t="shared" si="2"/>
        <v>M</v>
      </c>
      <c r="N18" s="105" t="str">
        <f t="shared" si="2"/>
        <v>A</v>
      </c>
      <c r="O18" s="105" t="str">
        <f t="shared" si="2"/>
        <v>M</v>
      </c>
    </row>
    <row r="19" spans="2:20">
      <c r="B19" s="106" t="s">
        <v>264</v>
      </c>
      <c r="C19" s="230">
        <f>Dat_01!B175*1000</f>
        <v>119519.43</v>
      </c>
      <c r="D19" s="230">
        <f>Dat_01!C175*1000</f>
        <v>103599.30900000001</v>
      </c>
      <c r="E19" s="230">
        <f>Dat_01!D175*1000</f>
        <v>63222.043999999994</v>
      </c>
      <c r="F19" s="230">
        <f>Dat_01!E175*1000</f>
        <v>73629.925000000003</v>
      </c>
      <c r="G19" s="230">
        <f>Dat_01!F175*1000</f>
        <v>52192.385999999999</v>
      </c>
      <c r="H19" s="230">
        <f>Dat_01!G175*1000</f>
        <v>57766.188999999998</v>
      </c>
      <c r="I19" s="230">
        <f>Dat_01!H175*1000</f>
        <v>74611.993000000002</v>
      </c>
      <c r="J19" s="230">
        <f>Dat_01!I175*1000</f>
        <v>78583.842000000004</v>
      </c>
      <c r="K19" s="230">
        <f>Dat_01!J175*1000</f>
        <v>83556.370999999999</v>
      </c>
      <c r="L19" s="230">
        <f>Dat_01!K175*1000</f>
        <v>86304.804000000004</v>
      </c>
      <c r="M19" s="230">
        <f>Dat_01!L175*1000</f>
        <v>96138.62000000001</v>
      </c>
      <c r="N19" s="230">
        <f>Dat_01!M175*1000</f>
        <v>81386.756999999998</v>
      </c>
      <c r="O19" s="230">
        <f>Dat_01!N175*1000</f>
        <v>95805.684999999998</v>
      </c>
    </row>
    <row r="20" spans="2:20">
      <c r="B20" s="107" t="s">
        <v>265</v>
      </c>
      <c r="C20" s="237">
        <f>Dat_01!B174*1000</f>
        <v>77249.593000000008</v>
      </c>
      <c r="D20" s="237">
        <f>Dat_01!C174*1000</f>
        <v>85138.425000000003</v>
      </c>
      <c r="E20" s="237">
        <f>Dat_01!D174*1000</f>
        <v>143514.065</v>
      </c>
      <c r="F20" s="237">
        <f>Dat_01!E174*1000</f>
        <v>139283.397</v>
      </c>
      <c r="G20" s="237">
        <f>Dat_01!F174*1000</f>
        <v>144898.69999999998</v>
      </c>
      <c r="H20" s="237">
        <f>Dat_01!G174*1000</f>
        <v>181380.27900000001</v>
      </c>
      <c r="I20" s="237">
        <f>Dat_01!H174*1000</f>
        <v>144352.552</v>
      </c>
      <c r="J20" s="237">
        <f>Dat_01!I174*1000</f>
        <v>141375.45199999999</v>
      </c>
      <c r="K20" s="237">
        <f>Dat_01!J174*1000</f>
        <v>136518.92300000001</v>
      </c>
      <c r="L20" s="237">
        <f>Dat_01!K174*1000</f>
        <v>117135.254</v>
      </c>
      <c r="M20" s="237">
        <f>Dat_01!L174*1000</f>
        <v>116821.488</v>
      </c>
      <c r="N20" s="237">
        <f>Dat_01!M174*1000</f>
        <v>136934.166</v>
      </c>
      <c r="O20" s="237">
        <f>Dat_01!N174*1000</f>
        <v>106844.356</v>
      </c>
    </row>
    <row r="21" spans="2:20">
      <c r="B21" s="238"/>
      <c r="C21" s="237"/>
      <c r="D21" s="237"/>
      <c r="E21" s="237"/>
      <c r="F21" s="237"/>
      <c r="G21" s="237"/>
      <c r="H21" s="237"/>
      <c r="I21" s="237"/>
      <c r="J21" s="237"/>
      <c r="K21" s="237"/>
      <c r="L21" s="237"/>
      <c r="M21" s="237"/>
      <c r="N21" s="237"/>
      <c r="O21" s="237"/>
    </row>
    <row r="22" spans="2:20">
      <c r="B22" s="105"/>
      <c r="C22" s="105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</row>
    <row r="23" spans="2:20">
      <c r="B23" s="106" t="s">
        <v>266</v>
      </c>
      <c r="C23" s="239">
        <f>Dat_01!B180</f>
        <v>57.697992953899998</v>
      </c>
      <c r="D23" s="239">
        <f>Dat_01!C180</f>
        <v>58.662134319800003</v>
      </c>
      <c r="E23" s="239">
        <f>Dat_01!D180</f>
        <v>64.616380324600001</v>
      </c>
      <c r="F23" s="239">
        <f>Dat_01!E180</f>
        <v>65.940294112800004</v>
      </c>
      <c r="G23" s="239">
        <f>Dat_01!F180</f>
        <v>72.569312313099999</v>
      </c>
      <c r="H23" s="239">
        <f>Dat_01!G180</f>
        <v>64.278763828400002</v>
      </c>
      <c r="I23" s="239">
        <f>Dat_01!H180</f>
        <v>62.205008114400002</v>
      </c>
      <c r="J23" s="239">
        <f>Dat_01!I180</f>
        <v>62.117572210299997</v>
      </c>
      <c r="K23" s="239">
        <f>Dat_01!J180</f>
        <v>62.1992166223</v>
      </c>
      <c r="L23" s="239">
        <f>Dat_01!K180</f>
        <v>55.236998047100002</v>
      </c>
      <c r="M23" s="239">
        <f>Dat_01!L180</f>
        <v>51.417220363699997</v>
      </c>
      <c r="N23" s="239">
        <f>Dat_01!M180</f>
        <v>54.257571658700002</v>
      </c>
      <c r="O23" s="239">
        <f>Dat_01!N180</f>
        <v>97.845505410200005</v>
      </c>
    </row>
    <row r="24" spans="2:20">
      <c r="B24" s="107" t="s">
        <v>267</v>
      </c>
      <c r="C24" s="240">
        <f>Dat_01!B181</f>
        <v>50.325493106499998</v>
      </c>
      <c r="D24" s="240">
        <f>Dat_01!C181</f>
        <v>52.233970149199997</v>
      </c>
      <c r="E24" s="240">
        <f>Dat_01!D181</f>
        <v>56.202481617399997</v>
      </c>
      <c r="F24" s="240">
        <f>Dat_01!E181</f>
        <v>57.542670071400003</v>
      </c>
      <c r="G24" s="240">
        <f>Dat_01!F181</f>
        <v>66.444695570099995</v>
      </c>
      <c r="H24" s="240">
        <f>Dat_01!G181</f>
        <v>56.703017862300001</v>
      </c>
      <c r="I24" s="240">
        <f>Dat_01!H181</f>
        <v>53.858694372099997</v>
      </c>
      <c r="J24" s="240">
        <f>Dat_01!I181</f>
        <v>51.924075050900001</v>
      </c>
      <c r="K24" s="240">
        <f>Dat_01!J181</f>
        <v>53.872652364799997</v>
      </c>
      <c r="L24" s="240">
        <f>Dat_01!K181</f>
        <v>46.966556029300001</v>
      </c>
      <c r="M24" s="240">
        <f>Dat_01!L181</f>
        <v>40.488375648800002</v>
      </c>
      <c r="N24" s="240">
        <f>Dat_01!M181</f>
        <v>39.132526574899998</v>
      </c>
      <c r="O24" s="240">
        <f>Dat_01!N181</f>
        <v>39.6978733252</v>
      </c>
    </row>
    <row r="25" spans="2:20" ht="15">
      <c r="B25" s="233"/>
      <c r="C25" s="241"/>
      <c r="D25" s="241"/>
      <c r="E25" s="241"/>
      <c r="F25" s="241"/>
      <c r="G25" s="241"/>
      <c r="H25" s="241"/>
      <c r="I25" s="241"/>
      <c r="J25" s="241"/>
      <c r="K25" s="241"/>
      <c r="L25" s="241"/>
      <c r="M25" s="241"/>
      <c r="N25" s="241"/>
      <c r="O25" s="106" t="s">
        <v>253</v>
      </c>
      <c r="T25" s="242"/>
    </row>
    <row r="26" spans="2:20" ht="15">
      <c r="B26" s="233"/>
      <c r="C26" s="241"/>
      <c r="D26" s="241"/>
      <c r="E26" s="241"/>
      <c r="F26" s="241"/>
      <c r="G26" s="241"/>
      <c r="H26" s="241"/>
      <c r="I26" s="241"/>
      <c r="J26" s="241"/>
      <c r="K26" s="241"/>
      <c r="L26" s="241"/>
      <c r="M26" s="106" t="s">
        <v>268</v>
      </c>
      <c r="N26" s="106"/>
      <c r="O26" s="217">
        <f>(O19-C19)/C19</f>
        <v>-0.19840912059235888</v>
      </c>
      <c r="T26" s="225"/>
    </row>
    <row r="27" spans="2:20" ht="15">
      <c r="B27" s="233"/>
      <c r="C27" s="241"/>
      <c r="D27" s="241"/>
      <c r="E27" s="241"/>
      <c r="F27" s="241"/>
      <c r="G27" s="241"/>
      <c r="H27" s="241"/>
      <c r="I27" s="241"/>
      <c r="J27" s="241"/>
      <c r="K27" s="241"/>
      <c r="L27" s="241"/>
      <c r="M27" s="106" t="s">
        <v>269</v>
      </c>
      <c r="N27" s="106"/>
      <c r="O27" s="217">
        <f>(O20-C20)/C20</f>
        <v>0.3831057465894997</v>
      </c>
    </row>
    <row r="28" spans="2:20" ht="15">
      <c r="B28" s="233"/>
      <c r="C28" s="241"/>
      <c r="D28" s="241"/>
      <c r="E28" s="241"/>
      <c r="F28" s="241"/>
      <c r="G28" s="241"/>
      <c r="H28" s="241"/>
      <c r="I28" s="241"/>
      <c r="J28" s="241"/>
      <c r="K28" s="241"/>
      <c r="L28" s="241"/>
      <c r="M28" s="106" t="s">
        <v>270</v>
      </c>
      <c r="N28" s="106"/>
      <c r="O28" s="217">
        <f>((O19+O20)-(C19+C20))/(C19+C20)</f>
        <v>2.988792600754038E-2</v>
      </c>
    </row>
    <row r="29" spans="2:20" ht="15">
      <c r="B29" s="233"/>
      <c r="C29" s="241"/>
      <c r="D29" s="241"/>
      <c r="E29" s="241"/>
      <c r="F29" s="241"/>
      <c r="G29" s="241"/>
      <c r="H29" s="241"/>
      <c r="I29" s="241"/>
      <c r="J29" s="241"/>
      <c r="K29" s="241"/>
      <c r="L29" s="241"/>
      <c r="M29" s="106" t="s">
        <v>266</v>
      </c>
      <c r="N29" s="106"/>
      <c r="O29" s="217">
        <f>(O23-C23)/C23</f>
        <v>0.69582164648911415</v>
      </c>
    </row>
    <row r="30" spans="2:20" ht="15">
      <c r="B30" s="233"/>
      <c r="C30" s="241"/>
      <c r="D30" s="241"/>
      <c r="E30" s="241"/>
      <c r="F30" s="241"/>
      <c r="G30" s="241"/>
      <c r="H30" s="241"/>
      <c r="I30" s="241"/>
      <c r="J30" s="241"/>
      <c r="K30" s="241"/>
      <c r="L30" s="241"/>
      <c r="M30" s="106" t="s">
        <v>267</v>
      </c>
      <c r="N30" s="106"/>
      <c r="O30" s="217">
        <f>(O24-C24)/C24</f>
        <v>-0.21117765818627107</v>
      </c>
    </row>
    <row r="32" spans="2:20">
      <c r="B32" s="103" t="s">
        <v>271</v>
      </c>
    </row>
    <row r="33" spans="2:16">
      <c r="B33" s="105"/>
      <c r="C33" s="105" t="s">
        <v>31</v>
      </c>
      <c r="D33" s="105" t="s">
        <v>272</v>
      </c>
      <c r="E33" s="105" t="s">
        <v>272</v>
      </c>
      <c r="F33" s="105" t="s">
        <v>272</v>
      </c>
      <c r="G33" s="105" t="s">
        <v>272</v>
      </c>
      <c r="H33" s="105" t="s">
        <v>272</v>
      </c>
      <c r="I33" s="105" t="s">
        <v>272</v>
      </c>
      <c r="J33" s="105" t="s">
        <v>272</v>
      </c>
      <c r="K33" s="105" t="s">
        <v>272</v>
      </c>
      <c r="L33" s="105" t="s">
        <v>272</v>
      </c>
      <c r="M33" s="105" t="s">
        <v>272</v>
      </c>
      <c r="N33" s="105" t="s">
        <v>272</v>
      </c>
      <c r="O33" s="105" t="s">
        <v>272</v>
      </c>
      <c r="P33" s="105" t="s">
        <v>272</v>
      </c>
    </row>
    <row r="34" spans="2:16">
      <c r="B34" s="105"/>
      <c r="C34" s="105" t="s">
        <v>246</v>
      </c>
      <c r="D34" s="105" t="str">
        <f>Dat_01!C186</f>
        <v>2018 Mayo</v>
      </c>
      <c r="E34" s="105" t="str">
        <f>Dat_01!D186</f>
        <v>2018 Junio</v>
      </c>
      <c r="F34" s="105" t="str">
        <f>Dat_01!E186</f>
        <v>2018 Julio</v>
      </c>
      <c r="G34" s="105" t="str">
        <f>Dat_01!F186</f>
        <v>2018 Agosto</v>
      </c>
      <c r="H34" s="105" t="str">
        <f>Dat_01!G186</f>
        <v>2018 Septiembre</v>
      </c>
      <c r="I34" s="105" t="str">
        <f>Dat_01!H186</f>
        <v>2018 Octubre</v>
      </c>
      <c r="J34" s="105" t="str">
        <f>Dat_01!I186</f>
        <v>2018 Noviembre</v>
      </c>
      <c r="K34" s="105" t="str">
        <f>Dat_01!J186</f>
        <v>2018 Diciembre</v>
      </c>
      <c r="L34" s="105" t="str">
        <f>Dat_01!K186</f>
        <v>2019 Enero</v>
      </c>
      <c r="M34" s="105" t="str">
        <f>Dat_01!L186</f>
        <v>2019 Febrero</v>
      </c>
      <c r="N34" s="105" t="str">
        <f>Dat_01!M186</f>
        <v>2019 Marzo</v>
      </c>
      <c r="O34" s="105" t="str">
        <f>Dat_01!N186</f>
        <v>2019 Abril</v>
      </c>
      <c r="P34" s="105" t="str">
        <f>Dat_01!O186</f>
        <v>2019 Mayo</v>
      </c>
    </row>
    <row r="35" spans="2:16">
      <c r="B35" s="105" t="s">
        <v>251</v>
      </c>
      <c r="C35" s="105" t="s">
        <v>252</v>
      </c>
      <c r="D35" s="105" t="str">
        <f>MID(D34,6,1)</f>
        <v>M</v>
      </c>
      <c r="E35" s="105" t="str">
        <f t="shared" ref="E35" si="3">MID(E34,6,1)</f>
        <v>J</v>
      </c>
      <c r="F35" s="105" t="str">
        <f t="shared" ref="F35" si="4">MID(F34,6,1)</f>
        <v>J</v>
      </c>
      <c r="G35" s="105" t="str">
        <f t="shared" ref="G35" si="5">MID(G34,6,1)</f>
        <v>A</v>
      </c>
      <c r="H35" s="105" t="str">
        <f t="shared" ref="H35" si="6">MID(H34,6,1)</f>
        <v>S</v>
      </c>
      <c r="I35" s="105" t="str">
        <f t="shared" ref="I35" si="7">MID(I34,6,1)</f>
        <v>O</v>
      </c>
      <c r="J35" s="105" t="str">
        <f t="shared" ref="J35" si="8">MID(J34,6,1)</f>
        <v>N</v>
      </c>
      <c r="K35" s="105" t="str">
        <f t="shared" ref="K35" si="9">MID(K34,6,1)</f>
        <v>D</v>
      </c>
      <c r="L35" s="105" t="str">
        <f t="shared" ref="L35" si="10">MID(L34,6,1)</f>
        <v>E</v>
      </c>
      <c r="M35" s="105" t="str">
        <f t="shared" ref="M35" si="11">MID(M34,6,1)</f>
        <v>F</v>
      </c>
      <c r="N35" s="105" t="str">
        <f t="shared" ref="N35" si="12">MID(N34,6,1)</f>
        <v>M</v>
      </c>
      <c r="O35" s="105" t="str">
        <f t="shared" ref="O35" si="13">MID(O34,6,1)</f>
        <v>A</v>
      </c>
      <c r="P35" s="105" t="str">
        <f t="shared" ref="P35" si="14">MID(P34,6,1)</f>
        <v>M</v>
      </c>
    </row>
    <row r="36" spans="2:16">
      <c r="B36" s="106" t="s">
        <v>110</v>
      </c>
      <c r="C36" s="106" t="str">
        <f>Dat_01!B188</f>
        <v>Adquisición de Energía</v>
      </c>
      <c r="D36" s="243">
        <f>Dat_01!C188</f>
        <v>0</v>
      </c>
      <c r="E36" s="243">
        <f>Dat_01!D188</f>
        <v>0</v>
      </c>
      <c r="F36" s="243">
        <f>Dat_01!E188</f>
        <v>0</v>
      </c>
      <c r="G36" s="243">
        <f>Dat_01!F188</f>
        <v>0</v>
      </c>
      <c r="H36" s="243">
        <f>Dat_01!G188</f>
        <v>0</v>
      </c>
      <c r="I36" s="243">
        <f>Dat_01!H188</f>
        <v>0</v>
      </c>
      <c r="J36" s="243">
        <f>Dat_01!I188</f>
        <v>0</v>
      </c>
      <c r="K36" s="243">
        <f>Dat_01!J188</f>
        <v>0</v>
      </c>
      <c r="L36" s="243">
        <f>Dat_01!K188</f>
        <v>0</v>
      </c>
      <c r="M36" s="243">
        <f>Dat_01!L188</f>
        <v>0</v>
      </c>
      <c r="N36" s="243">
        <f>Dat_01!M188</f>
        <v>0</v>
      </c>
      <c r="O36" s="243">
        <f>Dat_01!N188</f>
        <v>0</v>
      </c>
      <c r="P36" s="243">
        <f>Dat_01!O188</f>
        <v>0</v>
      </c>
    </row>
    <row r="37" spans="2:16">
      <c r="B37" s="106" t="s">
        <v>110</v>
      </c>
      <c r="C37" s="106" t="str">
        <f>Dat_01!B189</f>
        <v>Carbón</v>
      </c>
      <c r="D37" s="243">
        <f>Dat_01!C189</f>
        <v>33193.699999999997</v>
      </c>
      <c r="E37" s="243">
        <f>Dat_01!D189</f>
        <v>15935.3</v>
      </c>
      <c r="F37" s="243">
        <f>Dat_01!E189</f>
        <v>15870.8</v>
      </c>
      <c r="G37" s="243">
        <f>Dat_01!F189</f>
        <v>14111.4</v>
      </c>
      <c r="H37" s="243">
        <f>Dat_01!G189</f>
        <v>13245.9</v>
      </c>
      <c r="I37" s="243">
        <f>Dat_01!H189</f>
        <v>21827.200000000001</v>
      </c>
      <c r="J37" s="243">
        <f>Dat_01!I189</f>
        <v>31318.1</v>
      </c>
      <c r="K37" s="243">
        <f>Dat_01!J189</f>
        <v>15554.9</v>
      </c>
      <c r="L37" s="243">
        <f>Dat_01!K189</f>
        <v>18038.900000000001</v>
      </c>
      <c r="M37" s="243">
        <f>Dat_01!L189</f>
        <v>14436.3</v>
      </c>
      <c r="N37" s="243">
        <f>Dat_01!M189</f>
        <v>7069</v>
      </c>
      <c r="O37" s="243">
        <f>Dat_01!N189</f>
        <v>7133.3</v>
      </c>
      <c r="P37" s="243">
        <f>Dat_01!O189</f>
        <v>2251.6999999999998</v>
      </c>
    </row>
    <row r="38" spans="2:16">
      <c r="B38" s="106" t="s">
        <v>110</v>
      </c>
      <c r="C38" s="106" t="str">
        <f>Dat_01!B190</f>
        <v>Ciclo Combinado</v>
      </c>
      <c r="D38" s="243">
        <f>Dat_01!C190</f>
        <v>61920.1</v>
      </c>
      <c r="E38" s="243">
        <f>Dat_01!D190</f>
        <v>35519.800000000003</v>
      </c>
      <c r="F38" s="243">
        <f>Dat_01!E190</f>
        <v>26056.799999999999</v>
      </c>
      <c r="G38" s="243">
        <f>Dat_01!F190</f>
        <v>34857</v>
      </c>
      <c r="H38" s="243">
        <f>Dat_01!G190</f>
        <v>27321.200000000001</v>
      </c>
      <c r="I38" s="243">
        <f>Dat_01!H190</f>
        <v>33089.300000000003</v>
      </c>
      <c r="J38" s="243">
        <f>Dat_01!I190</f>
        <v>42466.7</v>
      </c>
      <c r="K38" s="243">
        <f>Dat_01!J190</f>
        <v>37706.5</v>
      </c>
      <c r="L38" s="243">
        <f>Dat_01!K190</f>
        <v>37091.800000000003</v>
      </c>
      <c r="M38" s="243">
        <f>Dat_01!L190</f>
        <v>25499.5</v>
      </c>
      <c r="N38" s="243">
        <f>Dat_01!M190</f>
        <v>28989.599999999999</v>
      </c>
      <c r="O38" s="243">
        <f>Dat_01!N190</f>
        <v>54294.6</v>
      </c>
      <c r="P38" s="243">
        <f>Dat_01!O190</f>
        <v>54358.5</v>
      </c>
    </row>
    <row r="39" spans="2:16">
      <c r="B39" s="106" t="s">
        <v>110</v>
      </c>
      <c r="C39" s="106" t="str">
        <f>Dat_01!B191</f>
        <v>Cogeneración</v>
      </c>
      <c r="D39" s="243">
        <f>Dat_01!C191</f>
        <v>0</v>
      </c>
      <c r="E39" s="243">
        <f>Dat_01!D191</f>
        <v>0</v>
      </c>
      <c r="F39" s="243">
        <f>Dat_01!E191</f>
        <v>0</v>
      </c>
      <c r="G39" s="243">
        <f>Dat_01!F191</f>
        <v>0</v>
      </c>
      <c r="H39" s="243">
        <f>Dat_01!G191</f>
        <v>0</v>
      </c>
      <c r="I39" s="243">
        <f>Dat_01!H191</f>
        <v>0</v>
      </c>
      <c r="J39" s="243">
        <f>Dat_01!I191</f>
        <v>0</v>
      </c>
      <c r="K39" s="243">
        <f>Dat_01!J191</f>
        <v>0</v>
      </c>
      <c r="L39" s="243">
        <f>Dat_01!K191</f>
        <v>0</v>
      </c>
      <c r="M39" s="243">
        <f>Dat_01!L191</f>
        <v>0</v>
      </c>
      <c r="N39" s="243">
        <f>Dat_01!M191</f>
        <v>0</v>
      </c>
      <c r="O39" s="243">
        <f>Dat_01!N191</f>
        <v>0</v>
      </c>
      <c r="P39" s="243">
        <f>Dat_01!O191</f>
        <v>20</v>
      </c>
    </row>
    <row r="40" spans="2:16">
      <c r="B40" s="106" t="s">
        <v>110</v>
      </c>
      <c r="C40" s="106" t="str">
        <f>Dat_01!B192</f>
        <v>Consumo Bombeo</v>
      </c>
      <c r="D40" s="243">
        <f>Dat_01!C192</f>
        <v>5137.3999999999996</v>
      </c>
      <c r="E40" s="243">
        <f>Dat_01!D192</f>
        <v>1509.9</v>
      </c>
      <c r="F40" s="243">
        <f>Dat_01!E192</f>
        <v>559.4</v>
      </c>
      <c r="G40" s="243">
        <f>Dat_01!F192</f>
        <v>481.3</v>
      </c>
      <c r="H40" s="243">
        <f>Dat_01!G192</f>
        <v>906.1</v>
      </c>
      <c r="I40" s="243">
        <f>Dat_01!H192</f>
        <v>7219.1</v>
      </c>
      <c r="J40" s="243">
        <f>Dat_01!I192</f>
        <v>5322</v>
      </c>
      <c r="K40" s="243">
        <f>Dat_01!J192</f>
        <v>1783.4</v>
      </c>
      <c r="L40" s="243">
        <f>Dat_01!K192</f>
        <v>5584.1</v>
      </c>
      <c r="M40" s="243">
        <f>Dat_01!L192</f>
        <v>13820.1</v>
      </c>
      <c r="N40" s="243">
        <f>Dat_01!M192</f>
        <v>7976</v>
      </c>
      <c r="O40" s="243">
        <f>Dat_01!N192</f>
        <v>6877.3</v>
      </c>
      <c r="P40" s="243">
        <f>Dat_01!O192</f>
        <v>5480.5</v>
      </c>
    </row>
    <row r="41" spans="2:16">
      <c r="B41" s="106" t="s">
        <v>110</v>
      </c>
      <c r="C41" s="106" t="str">
        <f>Dat_01!B193</f>
        <v>Enlace Península Baleares</v>
      </c>
      <c r="D41" s="243">
        <f>Dat_01!C193</f>
        <v>0</v>
      </c>
      <c r="E41" s="243">
        <f>Dat_01!D193</f>
        <v>0</v>
      </c>
      <c r="F41" s="243">
        <f>Dat_01!E193</f>
        <v>0</v>
      </c>
      <c r="G41" s="243">
        <f>Dat_01!F193</f>
        <v>0</v>
      </c>
      <c r="H41" s="243">
        <f>Dat_01!G193</f>
        <v>0</v>
      </c>
      <c r="I41" s="243">
        <f>Dat_01!H193</f>
        <v>0</v>
      </c>
      <c r="J41" s="243">
        <f>Dat_01!I193</f>
        <v>0</v>
      </c>
      <c r="K41" s="243">
        <f>Dat_01!J193</f>
        <v>0</v>
      </c>
      <c r="L41" s="243">
        <f>Dat_01!K193</f>
        <v>0</v>
      </c>
      <c r="M41" s="243">
        <f>Dat_01!L193</f>
        <v>0</v>
      </c>
      <c r="N41" s="243">
        <f>Dat_01!M193</f>
        <v>0</v>
      </c>
      <c r="O41" s="243">
        <f>Dat_01!N193</f>
        <v>0</v>
      </c>
      <c r="P41" s="243">
        <f>Dat_01!O193</f>
        <v>0</v>
      </c>
    </row>
    <row r="42" spans="2:16">
      <c r="B42" s="106" t="s">
        <v>110</v>
      </c>
      <c r="C42" s="106" t="str">
        <f>Dat_01!B194</f>
        <v>Eólica</v>
      </c>
      <c r="D42" s="243">
        <f>Dat_01!C194</f>
        <v>7808.1</v>
      </c>
      <c r="E42" s="243">
        <f>Dat_01!D194</f>
        <v>4554.3</v>
      </c>
      <c r="F42" s="243">
        <f>Dat_01!E194</f>
        <v>5548.3</v>
      </c>
      <c r="G42" s="243">
        <f>Dat_01!F194</f>
        <v>5182.6000000000004</v>
      </c>
      <c r="H42" s="243">
        <f>Dat_01!G194</f>
        <v>5246.7</v>
      </c>
      <c r="I42" s="243">
        <f>Dat_01!H194</f>
        <v>6754.8</v>
      </c>
      <c r="J42" s="243">
        <f>Dat_01!I194</f>
        <v>7477</v>
      </c>
      <c r="K42" s="243">
        <f>Dat_01!J194</f>
        <v>5010</v>
      </c>
      <c r="L42" s="243">
        <f>Dat_01!K194</f>
        <v>7459.5</v>
      </c>
      <c r="M42" s="243">
        <f>Dat_01!L194</f>
        <v>4854.6000000000004</v>
      </c>
      <c r="N42" s="243">
        <f>Dat_01!M194</f>
        <v>6086</v>
      </c>
      <c r="O42" s="243">
        <f>Dat_01!N194</f>
        <v>7238.7</v>
      </c>
      <c r="P42" s="243">
        <f>Dat_01!O194</f>
        <v>8758.9</v>
      </c>
    </row>
    <row r="43" spans="2:16">
      <c r="B43" s="106" t="s">
        <v>110</v>
      </c>
      <c r="C43" s="106" t="str">
        <f>Dat_01!B195</f>
        <v>Fuel-Gas</v>
      </c>
      <c r="D43" s="243">
        <f>Dat_01!C195</f>
        <v>0</v>
      </c>
      <c r="E43" s="243">
        <f>Dat_01!D195</f>
        <v>0</v>
      </c>
      <c r="F43" s="243">
        <f>Dat_01!E195</f>
        <v>0</v>
      </c>
      <c r="G43" s="243">
        <f>Dat_01!F195</f>
        <v>0</v>
      </c>
      <c r="H43" s="243">
        <f>Dat_01!G195</f>
        <v>0</v>
      </c>
      <c r="I43" s="243">
        <f>Dat_01!H195</f>
        <v>0</v>
      </c>
      <c r="J43" s="243">
        <f>Dat_01!I195</f>
        <v>0</v>
      </c>
      <c r="K43" s="243">
        <f>Dat_01!J195</f>
        <v>0</v>
      </c>
      <c r="L43" s="243">
        <f>Dat_01!K195</f>
        <v>0</v>
      </c>
      <c r="M43" s="243">
        <f>Dat_01!L195</f>
        <v>0</v>
      </c>
      <c r="N43" s="243">
        <f>Dat_01!M195</f>
        <v>0</v>
      </c>
      <c r="O43" s="243">
        <f>Dat_01!N195</f>
        <v>0</v>
      </c>
      <c r="P43" s="243">
        <f>Dat_01!O195</f>
        <v>0</v>
      </c>
    </row>
    <row r="44" spans="2:16">
      <c r="B44" s="106" t="s">
        <v>110</v>
      </c>
      <c r="C44" s="106" t="str">
        <f>Dat_01!B196</f>
        <v>Hidráulica</v>
      </c>
      <c r="D44" s="243">
        <f>Dat_01!C196</f>
        <v>108282.8</v>
      </c>
      <c r="E44" s="243">
        <f>Dat_01!D196</f>
        <v>58954.400000000001</v>
      </c>
      <c r="F44" s="243">
        <f>Dat_01!E196</f>
        <v>66078.100000000006</v>
      </c>
      <c r="G44" s="243">
        <f>Dat_01!F196</f>
        <v>41241.9</v>
      </c>
      <c r="H44" s="243">
        <f>Dat_01!G196</f>
        <v>49548.9</v>
      </c>
      <c r="I44" s="243">
        <f>Dat_01!H196</f>
        <v>41404</v>
      </c>
      <c r="J44" s="243">
        <f>Dat_01!I196</f>
        <v>50882.1</v>
      </c>
      <c r="K44" s="243">
        <f>Dat_01!J196</f>
        <v>45893.5</v>
      </c>
      <c r="L44" s="243">
        <f>Dat_01!K196</f>
        <v>61806.6</v>
      </c>
      <c r="M44" s="243">
        <f>Dat_01!L196</f>
        <v>33013.5</v>
      </c>
      <c r="N44" s="243">
        <f>Dat_01!M196</f>
        <v>46385.5</v>
      </c>
      <c r="O44" s="243">
        <f>Dat_01!N196</f>
        <v>53741.4</v>
      </c>
      <c r="P44" s="243">
        <f>Dat_01!O196</f>
        <v>47108.2</v>
      </c>
    </row>
    <row r="45" spans="2:16">
      <c r="B45" s="106" t="s">
        <v>110</v>
      </c>
      <c r="C45" s="106" t="str">
        <f>Dat_01!B197</f>
        <v>Internacionales</v>
      </c>
      <c r="D45" s="243">
        <f>Dat_01!C197</f>
        <v>0</v>
      </c>
      <c r="E45" s="243">
        <f>Dat_01!D197</f>
        <v>0</v>
      </c>
      <c r="F45" s="243">
        <f>Dat_01!E197</f>
        <v>0</v>
      </c>
      <c r="G45" s="243">
        <f>Dat_01!F197</f>
        <v>0</v>
      </c>
      <c r="H45" s="243">
        <f>Dat_01!G197</f>
        <v>0</v>
      </c>
      <c r="I45" s="243">
        <f>Dat_01!H197</f>
        <v>0</v>
      </c>
      <c r="J45" s="243">
        <f>Dat_01!I197</f>
        <v>0</v>
      </c>
      <c r="K45" s="243">
        <f>Dat_01!J197</f>
        <v>0</v>
      </c>
      <c r="L45" s="243">
        <f>Dat_01!K197</f>
        <v>0</v>
      </c>
      <c r="M45" s="243">
        <f>Dat_01!L197</f>
        <v>0</v>
      </c>
      <c r="N45" s="243">
        <f>Dat_01!M197</f>
        <v>0</v>
      </c>
      <c r="O45" s="243">
        <f>Dat_01!N197</f>
        <v>0</v>
      </c>
      <c r="P45" s="243">
        <f>Dat_01!O197</f>
        <v>0</v>
      </c>
    </row>
    <row r="46" spans="2:16">
      <c r="B46" s="106" t="s">
        <v>110</v>
      </c>
      <c r="C46" s="106" t="str">
        <f>Dat_01!B198</f>
        <v>Nuclear</v>
      </c>
      <c r="D46" s="243">
        <f>Dat_01!C198</f>
        <v>306.60000000000002</v>
      </c>
      <c r="E46" s="243">
        <f>Dat_01!D198</f>
        <v>75</v>
      </c>
      <c r="F46" s="243">
        <f>Dat_01!E198</f>
        <v>193.3</v>
      </c>
      <c r="G46" s="243">
        <f>Dat_01!F198</f>
        <v>0</v>
      </c>
      <c r="H46" s="243">
        <f>Dat_01!G198</f>
        <v>0</v>
      </c>
      <c r="I46" s="243">
        <f>Dat_01!H198</f>
        <v>0</v>
      </c>
      <c r="J46" s="243">
        <f>Dat_01!I198</f>
        <v>34.4</v>
      </c>
      <c r="K46" s="243">
        <f>Dat_01!J198</f>
        <v>75.900000000000006</v>
      </c>
      <c r="L46" s="243">
        <f>Dat_01!K198</f>
        <v>125.1</v>
      </c>
      <c r="M46" s="243">
        <f>Dat_01!L198</f>
        <v>0</v>
      </c>
      <c r="N46" s="243">
        <f>Dat_01!M198</f>
        <v>0</v>
      </c>
      <c r="O46" s="243">
        <f>Dat_01!N198</f>
        <v>18.8</v>
      </c>
      <c r="P46" s="243">
        <f>Dat_01!O198</f>
        <v>0</v>
      </c>
    </row>
    <row r="47" spans="2:16">
      <c r="B47" s="106" t="s">
        <v>110</v>
      </c>
      <c r="C47" s="106" t="str">
        <f>Dat_01!B199</f>
        <v>Otras Renovables</v>
      </c>
      <c r="D47" s="243">
        <f>Dat_01!C199</f>
        <v>16.5</v>
      </c>
      <c r="E47" s="243">
        <f>Dat_01!D199</f>
        <v>0</v>
      </c>
      <c r="F47" s="243">
        <f>Dat_01!E199</f>
        <v>0</v>
      </c>
      <c r="G47" s="243">
        <f>Dat_01!F199</f>
        <v>0</v>
      </c>
      <c r="H47" s="243">
        <f>Dat_01!G199</f>
        <v>4</v>
      </c>
      <c r="I47" s="243">
        <f>Dat_01!H199</f>
        <v>2.5</v>
      </c>
      <c r="J47" s="243">
        <f>Dat_01!I199</f>
        <v>69.8</v>
      </c>
      <c r="K47" s="243">
        <f>Dat_01!J199</f>
        <v>3.2</v>
      </c>
      <c r="L47" s="243">
        <f>Dat_01!K199</f>
        <v>3.8</v>
      </c>
      <c r="M47" s="243">
        <f>Dat_01!L199</f>
        <v>95.8</v>
      </c>
      <c r="N47" s="243">
        <f>Dat_01!M199</f>
        <v>4</v>
      </c>
      <c r="O47" s="243">
        <f>Dat_01!N199</f>
        <v>1.7</v>
      </c>
      <c r="P47" s="243">
        <f>Dat_01!O199</f>
        <v>17.2</v>
      </c>
    </row>
    <row r="48" spans="2:16">
      <c r="B48" s="106" t="s">
        <v>110</v>
      </c>
      <c r="C48" s="106" t="str">
        <f>Dat_01!B200</f>
        <v>Residuos no Renovables</v>
      </c>
      <c r="D48" s="243">
        <f>Dat_01!C200</f>
        <v>0</v>
      </c>
      <c r="E48" s="243">
        <f>Dat_01!D200</f>
        <v>0</v>
      </c>
      <c r="F48" s="243">
        <f>Dat_01!E200</f>
        <v>0</v>
      </c>
      <c r="G48" s="243">
        <f>Dat_01!F200</f>
        <v>0</v>
      </c>
      <c r="H48" s="243">
        <f>Dat_01!G200</f>
        <v>0</v>
      </c>
      <c r="I48" s="243">
        <f>Dat_01!H200</f>
        <v>0</v>
      </c>
      <c r="J48" s="243">
        <f>Dat_01!I200</f>
        <v>0</v>
      </c>
      <c r="K48" s="243">
        <f>Dat_01!J200</f>
        <v>0</v>
      </c>
      <c r="L48" s="243">
        <f>Dat_01!K200</f>
        <v>0</v>
      </c>
      <c r="M48" s="243">
        <f>Dat_01!L200</f>
        <v>0</v>
      </c>
      <c r="N48" s="243">
        <f>Dat_01!M200</f>
        <v>0</v>
      </c>
      <c r="O48" s="243">
        <f>Dat_01!N200</f>
        <v>0</v>
      </c>
      <c r="P48" s="243">
        <f>Dat_01!O200</f>
        <v>0</v>
      </c>
    </row>
    <row r="49" spans="2:16">
      <c r="B49" s="106" t="s">
        <v>110</v>
      </c>
      <c r="C49" s="106" t="str">
        <f>Dat_01!B201</f>
        <v>Solar fotovoltaica</v>
      </c>
      <c r="D49" s="243">
        <f>Dat_01!C201</f>
        <v>0</v>
      </c>
      <c r="E49" s="243">
        <f>Dat_01!D201</f>
        <v>0</v>
      </c>
      <c r="F49" s="243">
        <f>Dat_01!E201</f>
        <v>0</v>
      </c>
      <c r="G49" s="243">
        <f>Dat_01!F201</f>
        <v>0</v>
      </c>
      <c r="H49" s="243">
        <f>Dat_01!G201</f>
        <v>0</v>
      </c>
      <c r="I49" s="243">
        <f>Dat_01!H201</f>
        <v>0</v>
      </c>
      <c r="J49" s="243">
        <f>Dat_01!I201</f>
        <v>0</v>
      </c>
      <c r="K49" s="243">
        <f>Dat_01!J201</f>
        <v>0</v>
      </c>
      <c r="L49" s="243">
        <f>Dat_01!K201</f>
        <v>0</v>
      </c>
      <c r="M49" s="243">
        <f>Dat_01!L201</f>
        <v>0</v>
      </c>
      <c r="N49" s="243">
        <f>Dat_01!M201</f>
        <v>0</v>
      </c>
      <c r="O49" s="243">
        <f>Dat_01!N201</f>
        <v>0</v>
      </c>
      <c r="P49" s="243">
        <f>Dat_01!O201</f>
        <v>0</v>
      </c>
    </row>
    <row r="50" spans="2:16">
      <c r="B50" s="106" t="s">
        <v>110</v>
      </c>
      <c r="C50" s="106" t="str">
        <f>Dat_01!B202</f>
        <v>Solar térmica</v>
      </c>
      <c r="D50" s="243">
        <f>Dat_01!C202</f>
        <v>0</v>
      </c>
      <c r="E50" s="243">
        <f>Dat_01!D202</f>
        <v>0</v>
      </c>
      <c r="F50" s="243">
        <f>Dat_01!E202</f>
        <v>0</v>
      </c>
      <c r="G50" s="243">
        <f>Dat_01!F202</f>
        <v>0</v>
      </c>
      <c r="H50" s="243">
        <f>Dat_01!G202</f>
        <v>0</v>
      </c>
      <c r="I50" s="243">
        <f>Dat_01!H202</f>
        <v>0</v>
      </c>
      <c r="J50" s="243">
        <f>Dat_01!I202</f>
        <v>0</v>
      </c>
      <c r="K50" s="243">
        <f>Dat_01!J202</f>
        <v>0</v>
      </c>
      <c r="L50" s="243">
        <f>Dat_01!K202</f>
        <v>0</v>
      </c>
      <c r="M50" s="243">
        <f>Dat_01!L202</f>
        <v>0</v>
      </c>
      <c r="N50" s="243">
        <f>Dat_01!M202</f>
        <v>0</v>
      </c>
      <c r="O50" s="243">
        <f>Dat_01!N202</f>
        <v>0</v>
      </c>
      <c r="P50" s="243">
        <f>Dat_01!O202</f>
        <v>0</v>
      </c>
    </row>
    <row r="51" spans="2:16">
      <c r="B51" s="106" t="s">
        <v>110</v>
      </c>
      <c r="C51" s="106" t="str">
        <f>Dat_01!B203</f>
        <v>Turbinación bombeo</v>
      </c>
      <c r="D51" s="243">
        <f>Dat_01!C203</f>
        <v>20554.599999999999</v>
      </c>
      <c r="E51" s="243">
        <f>Dat_01!D203</f>
        <v>12771.1</v>
      </c>
      <c r="F51" s="243">
        <f>Dat_01!E203</f>
        <v>8452.7000000000007</v>
      </c>
      <c r="G51" s="243">
        <f>Dat_01!F203</f>
        <v>6495.2</v>
      </c>
      <c r="H51" s="243">
        <f>Dat_01!G203</f>
        <v>6015.5</v>
      </c>
      <c r="I51" s="243">
        <f>Dat_01!H203</f>
        <v>21004.3</v>
      </c>
      <c r="J51" s="243">
        <f>Dat_01!I203</f>
        <v>23397.599999999999</v>
      </c>
      <c r="K51" s="243">
        <f>Dat_01!J203</f>
        <v>12660</v>
      </c>
      <c r="L51" s="243">
        <f>Dat_01!K203</f>
        <v>20506.3</v>
      </c>
      <c r="M51" s="243">
        <f>Dat_01!L203</f>
        <v>22781.5</v>
      </c>
      <c r="N51" s="243">
        <f>Dat_01!M203</f>
        <v>12004.9</v>
      </c>
      <c r="O51" s="243">
        <f>Dat_01!N203</f>
        <v>19863.3</v>
      </c>
      <c r="P51" s="243">
        <f>Dat_01!O203</f>
        <v>23767.4</v>
      </c>
    </row>
    <row r="52" spans="2:16">
      <c r="B52" s="106" t="s">
        <v>110</v>
      </c>
      <c r="C52" s="231" t="str">
        <f>Dat_01!B204</f>
        <v>Total</v>
      </c>
      <c r="D52" s="244">
        <f>Dat_01!C204</f>
        <v>237219.8</v>
      </c>
      <c r="E52" s="244">
        <f>Dat_01!D204</f>
        <v>129319.8</v>
      </c>
      <c r="F52" s="244">
        <f>Dat_01!E204</f>
        <v>122759.4</v>
      </c>
      <c r="G52" s="244">
        <f>Dat_01!F204</f>
        <v>102369.4</v>
      </c>
      <c r="H52" s="244">
        <f>Dat_01!G204</f>
        <v>102288.3</v>
      </c>
      <c r="I52" s="244">
        <f>Dat_01!H204</f>
        <v>131301.20000000001</v>
      </c>
      <c r="J52" s="244">
        <f>Dat_01!I204</f>
        <v>160967.70000000001</v>
      </c>
      <c r="K52" s="244">
        <f>Dat_01!J204</f>
        <v>118687.4</v>
      </c>
      <c r="L52" s="244">
        <f>Dat_01!K204</f>
        <v>150616.1</v>
      </c>
      <c r="M52" s="244">
        <f>Dat_01!L204</f>
        <v>114501.3</v>
      </c>
      <c r="N52" s="244">
        <f>Dat_01!M204</f>
        <v>108515</v>
      </c>
      <c r="O52" s="244">
        <f>Dat_01!N204</f>
        <v>149169.1</v>
      </c>
      <c r="P52" s="244">
        <f>Dat_01!O204</f>
        <v>141762.4</v>
      </c>
    </row>
    <row r="53" spans="2:16">
      <c r="B53" s="106" t="s">
        <v>114</v>
      </c>
      <c r="C53" s="106" t="str">
        <f>Dat_01!B205</f>
        <v>Adquisición de Energía</v>
      </c>
      <c r="D53" s="243">
        <f>Dat_01!C205</f>
        <v>0</v>
      </c>
      <c r="E53" s="243">
        <f>Dat_01!D205</f>
        <v>0</v>
      </c>
      <c r="F53" s="243">
        <f>Dat_01!E205</f>
        <v>0</v>
      </c>
      <c r="G53" s="243">
        <f>Dat_01!F205</f>
        <v>0</v>
      </c>
      <c r="H53" s="243">
        <f>Dat_01!G205</f>
        <v>0</v>
      </c>
      <c r="I53" s="243">
        <f>Dat_01!H205</f>
        <v>0</v>
      </c>
      <c r="J53" s="243">
        <f>Dat_01!I205</f>
        <v>0</v>
      </c>
      <c r="K53" s="243">
        <f>Dat_01!J205</f>
        <v>0</v>
      </c>
      <c r="L53" s="243">
        <f>Dat_01!K205</f>
        <v>0</v>
      </c>
      <c r="M53" s="243">
        <f>Dat_01!L205</f>
        <v>0</v>
      </c>
      <c r="N53" s="243">
        <f>Dat_01!M205</f>
        <v>0</v>
      </c>
      <c r="O53" s="243">
        <f>Dat_01!N205</f>
        <v>0</v>
      </c>
      <c r="P53" s="243">
        <f>Dat_01!O205</f>
        <v>0</v>
      </c>
    </row>
    <row r="54" spans="2:16">
      <c r="B54" s="106" t="s">
        <v>114</v>
      </c>
      <c r="C54" s="106" t="str">
        <f>Dat_01!B206</f>
        <v>Carbón</v>
      </c>
      <c r="D54" s="243">
        <f>Dat_01!C206</f>
        <v>18994.099999999999</v>
      </c>
      <c r="E54" s="243">
        <f>Dat_01!D206</f>
        <v>24116.3</v>
      </c>
      <c r="F54" s="243">
        <f>Dat_01!E206</f>
        <v>14004.7</v>
      </c>
      <c r="G54" s="243">
        <f>Dat_01!F206</f>
        <v>13306.6</v>
      </c>
      <c r="H54" s="243">
        <f>Dat_01!G206</f>
        <v>11365.6</v>
      </c>
      <c r="I54" s="243">
        <f>Dat_01!H206</f>
        <v>14046.3</v>
      </c>
      <c r="J54" s="243">
        <f>Dat_01!I206</f>
        <v>19052.599999999999</v>
      </c>
      <c r="K54" s="243">
        <f>Dat_01!J206</f>
        <v>24263.8</v>
      </c>
      <c r="L54" s="243">
        <f>Dat_01!K206</f>
        <v>11468</v>
      </c>
      <c r="M54" s="243">
        <f>Dat_01!L206</f>
        <v>18455.5</v>
      </c>
      <c r="N54" s="243">
        <f>Dat_01!M206</f>
        <v>7438</v>
      </c>
      <c r="O54" s="243">
        <f>Dat_01!N206</f>
        <v>3690.3</v>
      </c>
      <c r="P54" s="243">
        <f>Dat_01!O206</f>
        <v>361.5</v>
      </c>
    </row>
    <row r="55" spans="2:16">
      <c r="B55" s="106" t="s">
        <v>114</v>
      </c>
      <c r="C55" s="106" t="str">
        <f>Dat_01!B207</f>
        <v>Ciclo Combinado</v>
      </c>
      <c r="D55" s="243">
        <f>Dat_01!C207</f>
        <v>10277</v>
      </c>
      <c r="E55" s="243">
        <f>Dat_01!D207</f>
        <v>8196.7000000000007</v>
      </c>
      <c r="F55" s="243">
        <f>Dat_01!E207</f>
        <v>1618.9</v>
      </c>
      <c r="G55" s="243">
        <f>Dat_01!F207</f>
        <v>5191.1000000000004</v>
      </c>
      <c r="H55" s="243">
        <f>Dat_01!G207</f>
        <v>3650</v>
      </c>
      <c r="I55" s="243">
        <f>Dat_01!H207</f>
        <v>6143.3</v>
      </c>
      <c r="J55" s="243">
        <f>Dat_01!I207</f>
        <v>9321.7999999999993</v>
      </c>
      <c r="K55" s="243">
        <f>Dat_01!J207</f>
        <v>13149.5</v>
      </c>
      <c r="L55" s="243">
        <f>Dat_01!K207</f>
        <v>8546.1</v>
      </c>
      <c r="M55" s="243">
        <f>Dat_01!L207</f>
        <v>13295.6</v>
      </c>
      <c r="N55" s="243">
        <f>Dat_01!M207</f>
        <v>17871.7</v>
      </c>
      <c r="O55" s="243">
        <f>Dat_01!N207</f>
        <v>20633.5</v>
      </c>
      <c r="P55" s="243">
        <f>Dat_01!O207</f>
        <v>19230.2</v>
      </c>
    </row>
    <row r="56" spans="2:16">
      <c r="B56" s="106" t="s">
        <v>114</v>
      </c>
      <c r="C56" s="106" t="str">
        <f>Dat_01!B208</f>
        <v>Cogeneración</v>
      </c>
      <c r="D56" s="243">
        <f>Dat_01!C208</f>
        <v>353.4</v>
      </c>
      <c r="E56" s="243">
        <f>Dat_01!D208</f>
        <v>265.7</v>
      </c>
      <c r="F56" s="243">
        <f>Dat_01!E208</f>
        <v>0</v>
      </c>
      <c r="G56" s="243">
        <f>Dat_01!F208</f>
        <v>57.6</v>
      </c>
      <c r="H56" s="243">
        <f>Dat_01!G208</f>
        <v>17</v>
      </c>
      <c r="I56" s="243">
        <f>Dat_01!H208</f>
        <v>63.6</v>
      </c>
      <c r="J56" s="243">
        <f>Dat_01!I208</f>
        <v>284.10000000000002</v>
      </c>
      <c r="K56" s="243">
        <f>Dat_01!J208</f>
        <v>124.5</v>
      </c>
      <c r="L56" s="243">
        <f>Dat_01!K208</f>
        <v>24.8</v>
      </c>
      <c r="M56" s="243">
        <f>Dat_01!L208</f>
        <v>2.4</v>
      </c>
      <c r="N56" s="243">
        <f>Dat_01!M208</f>
        <v>7</v>
      </c>
      <c r="O56" s="243">
        <f>Dat_01!N208</f>
        <v>19.2</v>
      </c>
      <c r="P56" s="243">
        <f>Dat_01!O208</f>
        <v>80.599999999999994</v>
      </c>
    </row>
    <row r="57" spans="2:16">
      <c r="B57" s="106" t="s">
        <v>114</v>
      </c>
      <c r="C57" s="106" t="str">
        <f>Dat_01!B209</f>
        <v>Consumo Bombeo</v>
      </c>
      <c r="D57" s="243">
        <f>Dat_01!C209</f>
        <v>20633.900000000001</v>
      </c>
      <c r="E57" s="243">
        <f>Dat_01!D209</f>
        <v>19665.3</v>
      </c>
      <c r="F57" s="243">
        <f>Dat_01!E209</f>
        <v>10261.299999999999</v>
      </c>
      <c r="G57" s="243">
        <f>Dat_01!F209</f>
        <v>12019.4</v>
      </c>
      <c r="H57" s="243">
        <f>Dat_01!G209</f>
        <v>7271.8</v>
      </c>
      <c r="I57" s="243">
        <f>Dat_01!H209</f>
        <v>18912.3</v>
      </c>
      <c r="J57" s="243">
        <f>Dat_01!I209</f>
        <v>15774.3</v>
      </c>
      <c r="K57" s="243">
        <f>Dat_01!J209</f>
        <v>24953.200000000001</v>
      </c>
      <c r="L57" s="243">
        <f>Dat_01!K209</f>
        <v>24157.8</v>
      </c>
      <c r="M57" s="243">
        <f>Dat_01!L209</f>
        <v>27803.3</v>
      </c>
      <c r="N57" s="243">
        <f>Dat_01!M209</f>
        <v>42074.9</v>
      </c>
      <c r="O57" s="243">
        <f>Dat_01!N209</f>
        <v>27916.2</v>
      </c>
      <c r="P57" s="243">
        <f>Dat_01!O209</f>
        <v>17332.599999999999</v>
      </c>
    </row>
    <row r="58" spans="2:16">
      <c r="B58" s="106" t="s">
        <v>114</v>
      </c>
      <c r="C58" s="106" t="str">
        <f>Dat_01!B210</f>
        <v>Enlace Península Baleares</v>
      </c>
      <c r="D58" s="243">
        <f>Dat_01!C210</f>
        <v>0</v>
      </c>
      <c r="E58" s="243">
        <f>Dat_01!D210</f>
        <v>0</v>
      </c>
      <c r="F58" s="243">
        <f>Dat_01!E210</f>
        <v>0</v>
      </c>
      <c r="G58" s="243">
        <f>Dat_01!F210</f>
        <v>0</v>
      </c>
      <c r="H58" s="243">
        <f>Dat_01!G210</f>
        <v>0</v>
      </c>
      <c r="I58" s="243">
        <f>Dat_01!H210</f>
        <v>0</v>
      </c>
      <c r="J58" s="243">
        <f>Dat_01!I210</f>
        <v>0</v>
      </c>
      <c r="K58" s="243">
        <f>Dat_01!J210</f>
        <v>0</v>
      </c>
      <c r="L58" s="243">
        <f>Dat_01!K210</f>
        <v>0</v>
      </c>
      <c r="M58" s="243">
        <f>Dat_01!L210</f>
        <v>0</v>
      </c>
      <c r="N58" s="243">
        <f>Dat_01!M210</f>
        <v>0</v>
      </c>
      <c r="O58" s="243">
        <f>Dat_01!N210</f>
        <v>0</v>
      </c>
      <c r="P58" s="243">
        <f>Dat_01!O210</f>
        <v>0</v>
      </c>
    </row>
    <row r="59" spans="2:16">
      <c r="B59" s="106" t="s">
        <v>114</v>
      </c>
      <c r="C59" s="106" t="str">
        <f>Dat_01!B211</f>
        <v>Eólica</v>
      </c>
      <c r="D59" s="243">
        <f>Dat_01!C211</f>
        <v>5611.8</v>
      </c>
      <c r="E59" s="243">
        <f>Dat_01!D211</f>
        <v>5033.8999999999996</v>
      </c>
      <c r="F59" s="243">
        <f>Dat_01!E211</f>
        <v>3196.4</v>
      </c>
      <c r="G59" s="243">
        <f>Dat_01!F211</f>
        <v>2979.3</v>
      </c>
      <c r="H59" s="243">
        <f>Dat_01!G211</f>
        <v>2373.1999999999998</v>
      </c>
      <c r="I59" s="243">
        <f>Dat_01!H211</f>
        <v>10240.200000000001</v>
      </c>
      <c r="J59" s="243">
        <f>Dat_01!I211</f>
        <v>8408.4</v>
      </c>
      <c r="K59" s="243">
        <f>Dat_01!J211</f>
        <v>4628</v>
      </c>
      <c r="L59" s="243">
        <f>Dat_01!K211</f>
        <v>5990.6</v>
      </c>
      <c r="M59" s="243">
        <f>Dat_01!L211</f>
        <v>6004.9</v>
      </c>
      <c r="N59" s="243">
        <f>Dat_01!M211</f>
        <v>11356</v>
      </c>
      <c r="O59" s="243">
        <f>Dat_01!N211</f>
        <v>12958.7</v>
      </c>
      <c r="P59" s="243">
        <f>Dat_01!O211</f>
        <v>4925.2</v>
      </c>
    </row>
    <row r="60" spans="2:16">
      <c r="B60" s="106" t="s">
        <v>114</v>
      </c>
      <c r="C60" s="106" t="str">
        <f>Dat_01!B212</f>
        <v>Fuel-Gas</v>
      </c>
      <c r="D60" s="243">
        <f>Dat_01!C212</f>
        <v>0</v>
      </c>
      <c r="E60" s="243">
        <f>Dat_01!D212</f>
        <v>0</v>
      </c>
      <c r="F60" s="243">
        <f>Dat_01!E212</f>
        <v>0</v>
      </c>
      <c r="G60" s="243">
        <f>Dat_01!F212</f>
        <v>0</v>
      </c>
      <c r="H60" s="243">
        <f>Dat_01!G212</f>
        <v>0</v>
      </c>
      <c r="I60" s="243">
        <f>Dat_01!H212</f>
        <v>0</v>
      </c>
      <c r="J60" s="243">
        <f>Dat_01!I212</f>
        <v>0</v>
      </c>
      <c r="K60" s="243">
        <f>Dat_01!J212</f>
        <v>0</v>
      </c>
      <c r="L60" s="243">
        <f>Dat_01!K212</f>
        <v>0</v>
      </c>
      <c r="M60" s="243">
        <f>Dat_01!L212</f>
        <v>0</v>
      </c>
      <c r="N60" s="243">
        <f>Dat_01!M212</f>
        <v>0</v>
      </c>
      <c r="O60" s="243">
        <f>Dat_01!N212</f>
        <v>0</v>
      </c>
      <c r="P60" s="243">
        <f>Dat_01!O212</f>
        <v>0</v>
      </c>
    </row>
    <row r="61" spans="2:16">
      <c r="B61" s="106" t="s">
        <v>114</v>
      </c>
      <c r="C61" s="106" t="str">
        <f>Dat_01!B213</f>
        <v>Hidráulica</v>
      </c>
      <c r="D61" s="243">
        <f>Dat_01!C213</f>
        <v>15058.8</v>
      </c>
      <c r="E61" s="243">
        <f>Dat_01!D213</f>
        <v>11035.4</v>
      </c>
      <c r="F61" s="243">
        <f>Dat_01!E213</f>
        <v>12305.1</v>
      </c>
      <c r="G61" s="243">
        <f>Dat_01!F213</f>
        <v>11389.1</v>
      </c>
      <c r="H61" s="243">
        <f>Dat_01!G213</f>
        <v>17475.2</v>
      </c>
      <c r="I61" s="243">
        <f>Dat_01!H213</f>
        <v>8461.2000000000007</v>
      </c>
      <c r="J61" s="243">
        <f>Dat_01!I213</f>
        <v>10736.9</v>
      </c>
      <c r="K61" s="243">
        <f>Dat_01!J213</f>
        <v>16969.400000000001</v>
      </c>
      <c r="L61" s="243">
        <f>Dat_01!K213</f>
        <v>12234.2</v>
      </c>
      <c r="M61" s="243">
        <f>Dat_01!L213</f>
        <v>11413.9</v>
      </c>
      <c r="N61" s="243">
        <f>Dat_01!M213</f>
        <v>14642.1</v>
      </c>
      <c r="O61" s="243">
        <f>Dat_01!N213</f>
        <v>9108.9</v>
      </c>
      <c r="P61" s="243">
        <f>Dat_01!O213</f>
        <v>2441.8000000000002</v>
      </c>
    </row>
    <row r="62" spans="2:16">
      <c r="B62" s="106" t="s">
        <v>114</v>
      </c>
      <c r="C62" s="106" t="str">
        <f>Dat_01!B214</f>
        <v>Internacionales</v>
      </c>
      <c r="D62" s="243">
        <f>Dat_01!C214</f>
        <v>0</v>
      </c>
      <c r="E62" s="243">
        <f>Dat_01!D214</f>
        <v>0</v>
      </c>
      <c r="F62" s="243">
        <f>Dat_01!E214</f>
        <v>0</v>
      </c>
      <c r="G62" s="243">
        <f>Dat_01!F214</f>
        <v>0</v>
      </c>
      <c r="H62" s="243">
        <f>Dat_01!G214</f>
        <v>0</v>
      </c>
      <c r="I62" s="243">
        <f>Dat_01!H214</f>
        <v>0</v>
      </c>
      <c r="J62" s="243">
        <f>Dat_01!I214</f>
        <v>0</v>
      </c>
      <c r="K62" s="243">
        <f>Dat_01!J214</f>
        <v>0</v>
      </c>
      <c r="L62" s="243">
        <f>Dat_01!K214</f>
        <v>0</v>
      </c>
      <c r="M62" s="243">
        <f>Dat_01!L214</f>
        <v>0</v>
      </c>
      <c r="N62" s="243">
        <f>Dat_01!M214</f>
        <v>0</v>
      </c>
      <c r="O62" s="243">
        <f>Dat_01!N214</f>
        <v>0</v>
      </c>
      <c r="P62" s="243">
        <f>Dat_01!O214</f>
        <v>0</v>
      </c>
    </row>
    <row r="63" spans="2:16">
      <c r="B63" s="106" t="s">
        <v>114</v>
      </c>
      <c r="C63" s="106" t="str">
        <f>Dat_01!B215</f>
        <v>Nuclear</v>
      </c>
      <c r="D63" s="243">
        <f>Dat_01!C215</f>
        <v>96.2</v>
      </c>
      <c r="E63" s="243">
        <f>Dat_01!D215</f>
        <v>68.900000000000006</v>
      </c>
      <c r="F63" s="243">
        <f>Dat_01!E215</f>
        <v>26</v>
      </c>
      <c r="G63" s="243">
        <f>Dat_01!F215</f>
        <v>0</v>
      </c>
      <c r="H63" s="243">
        <f>Dat_01!G215</f>
        <v>0</v>
      </c>
      <c r="I63" s="243">
        <f>Dat_01!H215</f>
        <v>80</v>
      </c>
      <c r="J63" s="243">
        <f>Dat_01!I215</f>
        <v>0</v>
      </c>
      <c r="K63" s="243">
        <f>Dat_01!J215</f>
        <v>18</v>
      </c>
      <c r="L63" s="243">
        <f>Dat_01!K215</f>
        <v>0</v>
      </c>
      <c r="M63" s="243">
        <f>Dat_01!L215</f>
        <v>0</v>
      </c>
      <c r="N63" s="243">
        <f>Dat_01!M215</f>
        <v>0</v>
      </c>
      <c r="O63" s="243">
        <f>Dat_01!N215</f>
        <v>0</v>
      </c>
      <c r="P63" s="243">
        <f>Dat_01!O215</f>
        <v>0</v>
      </c>
    </row>
    <row r="64" spans="2:16">
      <c r="B64" s="106" t="s">
        <v>114</v>
      </c>
      <c r="C64" s="106" t="str">
        <f>Dat_01!B216</f>
        <v>Otras Renovables</v>
      </c>
      <c r="D64" s="243">
        <f>Dat_01!C216</f>
        <v>322.7</v>
      </c>
      <c r="E64" s="243">
        <f>Dat_01!D216</f>
        <v>6.7</v>
      </c>
      <c r="F64" s="243">
        <f>Dat_01!E216</f>
        <v>0</v>
      </c>
      <c r="G64" s="243">
        <f>Dat_01!F216</f>
        <v>6.3</v>
      </c>
      <c r="H64" s="243">
        <f>Dat_01!G216</f>
        <v>0</v>
      </c>
      <c r="I64" s="243">
        <f>Dat_01!H216</f>
        <v>59</v>
      </c>
      <c r="J64" s="243">
        <f>Dat_01!I216</f>
        <v>4.4000000000000004</v>
      </c>
      <c r="K64" s="243">
        <f>Dat_01!J216</f>
        <v>13.3</v>
      </c>
      <c r="L64" s="243">
        <f>Dat_01!K216</f>
        <v>55</v>
      </c>
      <c r="M64" s="243">
        <f>Dat_01!L216</f>
        <v>5.4</v>
      </c>
      <c r="N64" s="243">
        <f>Dat_01!M216</f>
        <v>139.1</v>
      </c>
      <c r="O64" s="243">
        <f>Dat_01!N216</f>
        <v>103.2</v>
      </c>
      <c r="P64" s="243">
        <f>Dat_01!O216</f>
        <v>127.2</v>
      </c>
    </row>
    <row r="65" spans="2:16">
      <c r="B65" s="106" t="s">
        <v>114</v>
      </c>
      <c r="C65" s="106" t="str">
        <f>Dat_01!B217</f>
        <v>Residuos no Renovables</v>
      </c>
      <c r="D65" s="243">
        <f>Dat_01!C217</f>
        <v>0</v>
      </c>
      <c r="E65" s="243">
        <f>Dat_01!D217</f>
        <v>0</v>
      </c>
      <c r="F65" s="243">
        <f>Dat_01!E217</f>
        <v>0</v>
      </c>
      <c r="G65" s="243">
        <f>Dat_01!F217</f>
        <v>0</v>
      </c>
      <c r="H65" s="243">
        <f>Dat_01!G217</f>
        <v>0</v>
      </c>
      <c r="I65" s="243">
        <f>Dat_01!H217</f>
        <v>0</v>
      </c>
      <c r="J65" s="243">
        <f>Dat_01!I217</f>
        <v>0</v>
      </c>
      <c r="K65" s="243">
        <f>Dat_01!J217</f>
        <v>0</v>
      </c>
      <c r="L65" s="243">
        <f>Dat_01!K217</f>
        <v>0</v>
      </c>
      <c r="M65" s="243">
        <f>Dat_01!L217</f>
        <v>0</v>
      </c>
      <c r="N65" s="243">
        <f>Dat_01!M217</f>
        <v>0</v>
      </c>
      <c r="O65" s="243">
        <f>Dat_01!N217</f>
        <v>0</v>
      </c>
      <c r="P65" s="243">
        <f>Dat_01!O217</f>
        <v>0</v>
      </c>
    </row>
    <row r="66" spans="2:16">
      <c r="B66" s="106" t="s">
        <v>114</v>
      </c>
      <c r="C66" s="106" t="str">
        <f>Dat_01!B218</f>
        <v>Solar fotovoltaica</v>
      </c>
      <c r="D66" s="243">
        <f>Dat_01!C218</f>
        <v>0</v>
      </c>
      <c r="E66" s="243">
        <f>Dat_01!D218</f>
        <v>0</v>
      </c>
      <c r="F66" s="243">
        <f>Dat_01!E218</f>
        <v>0</v>
      </c>
      <c r="G66" s="243">
        <f>Dat_01!F218</f>
        <v>0</v>
      </c>
      <c r="H66" s="243">
        <f>Dat_01!G218</f>
        <v>0</v>
      </c>
      <c r="I66" s="243">
        <f>Dat_01!H218</f>
        <v>0</v>
      </c>
      <c r="J66" s="243">
        <f>Dat_01!I218</f>
        <v>0</v>
      </c>
      <c r="K66" s="243">
        <f>Dat_01!J218</f>
        <v>0</v>
      </c>
      <c r="L66" s="243">
        <f>Dat_01!K218</f>
        <v>0</v>
      </c>
      <c r="M66" s="243">
        <f>Dat_01!L218</f>
        <v>0</v>
      </c>
      <c r="N66" s="243">
        <f>Dat_01!M218</f>
        <v>0</v>
      </c>
      <c r="O66" s="243">
        <f>Dat_01!N218</f>
        <v>0</v>
      </c>
      <c r="P66" s="243">
        <f>Dat_01!O218</f>
        <v>0</v>
      </c>
    </row>
    <row r="67" spans="2:16">
      <c r="B67" s="106" t="s">
        <v>114</v>
      </c>
      <c r="C67" s="106" t="str">
        <f>Dat_01!B219</f>
        <v>Solar térmica</v>
      </c>
      <c r="D67" s="243">
        <f>Dat_01!C219</f>
        <v>0</v>
      </c>
      <c r="E67" s="243">
        <f>Dat_01!D219</f>
        <v>0</v>
      </c>
      <c r="F67" s="243">
        <f>Dat_01!E219</f>
        <v>0</v>
      </c>
      <c r="G67" s="243">
        <f>Dat_01!F219</f>
        <v>0</v>
      </c>
      <c r="H67" s="243">
        <f>Dat_01!G219</f>
        <v>0</v>
      </c>
      <c r="I67" s="243">
        <f>Dat_01!H219</f>
        <v>0</v>
      </c>
      <c r="J67" s="243">
        <f>Dat_01!I219</f>
        <v>0</v>
      </c>
      <c r="K67" s="243">
        <f>Dat_01!J219</f>
        <v>0</v>
      </c>
      <c r="L67" s="243">
        <f>Dat_01!K219</f>
        <v>0</v>
      </c>
      <c r="M67" s="243">
        <f>Dat_01!L219</f>
        <v>0</v>
      </c>
      <c r="N67" s="243">
        <f>Dat_01!M219</f>
        <v>0</v>
      </c>
      <c r="O67" s="243">
        <f>Dat_01!N219</f>
        <v>0</v>
      </c>
      <c r="P67" s="243">
        <f>Dat_01!O219</f>
        <v>0</v>
      </c>
    </row>
    <row r="68" spans="2:16">
      <c r="B68" s="106" t="s">
        <v>114</v>
      </c>
      <c r="C68" s="106" t="str">
        <f>Dat_01!B220</f>
        <v>Turbinación bombeo</v>
      </c>
      <c r="D68" s="243">
        <f>Dat_01!C220</f>
        <v>1709.2</v>
      </c>
      <c r="E68" s="243">
        <f>Dat_01!D220</f>
        <v>99.1</v>
      </c>
      <c r="F68" s="243">
        <f>Dat_01!E220</f>
        <v>119</v>
      </c>
      <c r="G68" s="243">
        <f>Dat_01!F220</f>
        <v>169.4</v>
      </c>
      <c r="H68" s="243">
        <f>Dat_01!G220</f>
        <v>0</v>
      </c>
      <c r="I68" s="243">
        <f>Dat_01!H220</f>
        <v>580.20000000000005</v>
      </c>
      <c r="J68" s="243">
        <f>Dat_01!I220</f>
        <v>901.6</v>
      </c>
      <c r="K68" s="243">
        <f>Dat_01!J220</f>
        <v>1598.3</v>
      </c>
      <c r="L68" s="243">
        <f>Dat_01!K220</f>
        <v>1264.7</v>
      </c>
      <c r="M68" s="243">
        <f>Dat_01!L220</f>
        <v>1349.1</v>
      </c>
      <c r="N68" s="243">
        <f>Dat_01!M220</f>
        <v>4992</v>
      </c>
      <c r="O68" s="243">
        <f>Dat_01!N220</f>
        <v>2727.4</v>
      </c>
      <c r="P68" s="243">
        <f>Dat_01!O220</f>
        <v>1259.2</v>
      </c>
    </row>
    <row r="69" spans="2:16">
      <c r="B69" s="246" t="s">
        <v>114</v>
      </c>
      <c r="C69" s="231" t="str">
        <f>Dat_01!B221</f>
        <v>Total</v>
      </c>
      <c r="D69" s="244">
        <f>Dat_01!C221</f>
        <v>73057.100000000006</v>
      </c>
      <c r="E69" s="244">
        <f>Dat_01!D221</f>
        <v>68488</v>
      </c>
      <c r="F69" s="244">
        <f>Dat_01!E221</f>
        <v>41531.4</v>
      </c>
      <c r="G69" s="244">
        <f>Dat_01!F221</f>
        <v>45118.8</v>
      </c>
      <c r="H69" s="244">
        <f>Dat_01!G221</f>
        <v>42152.800000000003</v>
      </c>
      <c r="I69" s="244">
        <f>Dat_01!H221</f>
        <v>58586.1</v>
      </c>
      <c r="J69" s="244">
        <f>Dat_01!I221</f>
        <v>64484.1</v>
      </c>
      <c r="K69" s="244">
        <f>Dat_01!J221</f>
        <v>85718</v>
      </c>
      <c r="L69" s="244">
        <f>Dat_01!K221</f>
        <v>63741.2</v>
      </c>
      <c r="M69" s="244">
        <f>Dat_01!L221</f>
        <v>78330.100000000006</v>
      </c>
      <c r="N69" s="244">
        <f>Dat_01!M221</f>
        <v>98520.8</v>
      </c>
      <c r="O69" s="244">
        <f>Dat_01!N221</f>
        <v>77157.399999999994</v>
      </c>
      <c r="P69" s="244">
        <f>Dat_01!O221</f>
        <v>45758.3</v>
      </c>
    </row>
    <row r="70" spans="2:16">
      <c r="B70" s="288" t="s">
        <v>273</v>
      </c>
      <c r="C70" s="246"/>
      <c r="D70" s="239">
        <f>Dat_01!B226</f>
        <v>62.5355007466</v>
      </c>
      <c r="E70" s="239">
        <f>Dat_01!C226</f>
        <v>64.9082699633</v>
      </c>
      <c r="F70" s="239">
        <f>Dat_01!D226</f>
        <v>70.223790113000007</v>
      </c>
      <c r="G70" s="239">
        <f>Dat_01!E226</f>
        <v>71.558546792300007</v>
      </c>
      <c r="H70" s="239">
        <f>Dat_01!F226</f>
        <v>78.667982359700005</v>
      </c>
      <c r="I70" s="239">
        <f>Dat_01!G226</f>
        <v>73.508597331900006</v>
      </c>
      <c r="J70" s="239">
        <f>Dat_01!H226</f>
        <v>69.273216552099996</v>
      </c>
      <c r="K70" s="239">
        <f>Dat_01!I226</f>
        <v>67.203721119500003</v>
      </c>
      <c r="L70" s="239">
        <f>Dat_01!J226</f>
        <v>68.970106250300006</v>
      </c>
      <c r="M70" s="239">
        <f>Dat_01!K226</f>
        <v>60.496928681200004</v>
      </c>
      <c r="N70" s="239">
        <f>Dat_01!L226</f>
        <v>55.394034833900001</v>
      </c>
      <c r="O70" s="239">
        <f>Dat_01!M226</f>
        <v>58.841707699499999</v>
      </c>
      <c r="P70" s="239">
        <f>Dat_01!N226</f>
        <v>59.8001952563</v>
      </c>
    </row>
    <row r="71" spans="2:16" ht="15" customHeight="1">
      <c r="B71" s="289"/>
      <c r="C71" s="247"/>
      <c r="D71" s="240">
        <f>Dat_01!B227</f>
        <v>38.9886902163</v>
      </c>
      <c r="E71" s="240">
        <f>Dat_01!C227</f>
        <v>46.671459671800001</v>
      </c>
      <c r="F71" s="240">
        <f>Dat_01!D227</f>
        <v>52.333045358500001</v>
      </c>
      <c r="G71" s="240">
        <f>Dat_01!E227</f>
        <v>51.3120637074</v>
      </c>
      <c r="H71" s="240">
        <f>Dat_01!F227</f>
        <v>61.3361660435</v>
      </c>
      <c r="I71" s="240">
        <f>Dat_01!G227</f>
        <v>40.943409955600004</v>
      </c>
      <c r="J71" s="240">
        <f>Dat_01!H227</f>
        <v>46.011616041800004</v>
      </c>
      <c r="K71" s="240">
        <f>Dat_01!I227</f>
        <v>48.768936979400003</v>
      </c>
      <c r="L71" s="240">
        <f>Dat_01!J227</f>
        <v>44.450666288100003</v>
      </c>
      <c r="M71" s="240">
        <f>Dat_01!K227</f>
        <v>42.697045324800001</v>
      </c>
      <c r="N71" s="240">
        <f>Dat_01!L227</f>
        <v>33.990053978399999</v>
      </c>
      <c r="O71" s="240">
        <f>Dat_01!M227</f>
        <v>29.6850361728</v>
      </c>
      <c r="P71" s="240">
        <f>Dat_01!N227</f>
        <v>28.075124294399998</v>
      </c>
    </row>
    <row r="72" spans="2:16">
      <c r="B72" s="233"/>
      <c r="C72" s="233"/>
      <c r="D72" s="233"/>
      <c r="E72" s="233"/>
      <c r="F72" s="233"/>
      <c r="G72" s="233"/>
      <c r="H72" s="233"/>
      <c r="I72" s="233"/>
      <c r="J72" s="233"/>
      <c r="K72" s="233"/>
      <c r="L72" s="233"/>
      <c r="M72" s="233"/>
      <c r="N72" s="233"/>
      <c r="O72" s="233"/>
      <c r="P72" s="233"/>
    </row>
    <row r="73" spans="2:16">
      <c r="B73" s="233"/>
      <c r="C73" s="233"/>
      <c r="D73" s="233"/>
      <c r="E73" s="233"/>
      <c r="F73" s="233"/>
      <c r="G73" s="233"/>
      <c r="H73" s="233"/>
      <c r="I73" s="233"/>
      <c r="J73" s="233"/>
      <c r="K73" s="233"/>
      <c r="L73" s="233"/>
      <c r="M73" s="233"/>
      <c r="N73" s="106"/>
      <c r="O73" s="218"/>
      <c r="P73" s="106" t="s">
        <v>253</v>
      </c>
    </row>
    <row r="74" spans="2:16">
      <c r="B74" s="233"/>
      <c r="C74" s="233"/>
      <c r="D74" s="233"/>
      <c r="E74" s="233"/>
      <c r="F74" s="233"/>
      <c r="G74" s="233"/>
      <c r="H74" s="233"/>
      <c r="I74" s="233"/>
      <c r="J74" s="233"/>
      <c r="K74" s="233"/>
      <c r="L74" s="233"/>
      <c r="M74" s="233"/>
      <c r="N74" s="106" t="s">
        <v>268</v>
      </c>
      <c r="O74" s="218"/>
      <c r="P74" s="217">
        <f>(P52-D52)/D52</f>
        <v>-0.40240064277939697</v>
      </c>
    </row>
    <row r="75" spans="2:16">
      <c r="B75" s="233"/>
      <c r="C75" s="233"/>
      <c r="D75" s="233"/>
      <c r="E75" s="233"/>
      <c r="F75" s="233"/>
      <c r="G75" s="233"/>
      <c r="H75" s="233"/>
      <c r="I75" s="233"/>
      <c r="J75" s="233"/>
      <c r="K75" s="233"/>
      <c r="L75" s="233"/>
      <c r="M75" s="233"/>
      <c r="N75" s="106" t="s">
        <v>269</v>
      </c>
      <c r="O75" s="218"/>
      <c r="P75" s="217">
        <f>(P69-D69)/D69</f>
        <v>-0.37366388756192076</v>
      </c>
    </row>
    <row r="76" spans="2:16">
      <c r="B76" s="233"/>
      <c r="C76" s="233"/>
      <c r="D76" s="233"/>
      <c r="E76" s="233"/>
      <c r="F76" s="233"/>
      <c r="G76" s="233"/>
      <c r="H76" s="233"/>
      <c r="I76" s="233"/>
      <c r="J76" s="233"/>
      <c r="K76" s="233"/>
      <c r="L76" s="233"/>
      <c r="M76" s="233"/>
      <c r="N76" s="106" t="s">
        <v>270</v>
      </c>
      <c r="O76" s="218"/>
      <c r="P76" s="217">
        <f>((P52+P69)-(D52+D69))/(D52+D69)</f>
        <v>-0.39563435112314194</v>
      </c>
    </row>
    <row r="77" spans="2:16">
      <c r="B77" s="233"/>
      <c r="C77" s="233"/>
      <c r="D77" s="233"/>
      <c r="E77" s="233"/>
      <c r="F77" s="233"/>
      <c r="G77" s="233"/>
      <c r="H77" s="233"/>
      <c r="I77" s="233"/>
      <c r="J77" s="233"/>
      <c r="K77" s="233"/>
      <c r="L77" s="233"/>
      <c r="M77" s="233"/>
      <c r="N77" s="106" t="s">
        <v>266</v>
      </c>
      <c r="O77" s="218"/>
      <c r="P77" s="217">
        <f>(P70-D70)/D70</f>
        <v>-4.37400429778875E-2</v>
      </c>
    </row>
    <row r="78" spans="2:16">
      <c r="B78" s="233"/>
      <c r="C78" s="233"/>
      <c r="D78" s="233"/>
      <c r="E78" s="233"/>
      <c r="F78" s="233"/>
      <c r="G78" s="233"/>
      <c r="H78" s="233"/>
      <c r="I78" s="233"/>
      <c r="J78" s="233"/>
      <c r="K78" s="233"/>
      <c r="L78" s="233"/>
      <c r="M78" s="233"/>
      <c r="N78" s="106" t="s">
        <v>267</v>
      </c>
      <c r="O78" s="218"/>
      <c r="P78" s="217">
        <f>(P71-D71)/D71</f>
        <v>-0.27991619778336047</v>
      </c>
    </row>
    <row r="80" spans="2:16">
      <c r="B80" s="103" t="s">
        <v>274</v>
      </c>
    </row>
    <row r="81" spans="2:16">
      <c r="B81" s="105"/>
      <c r="C81" s="105" t="s">
        <v>31</v>
      </c>
      <c r="D81" s="105" t="s">
        <v>275</v>
      </c>
      <c r="E81" s="105" t="s">
        <v>275</v>
      </c>
      <c r="F81" s="105" t="s">
        <v>275</v>
      </c>
      <c r="G81" s="105" t="s">
        <v>275</v>
      </c>
      <c r="H81" s="105" t="s">
        <v>275</v>
      </c>
      <c r="I81" s="105" t="s">
        <v>275</v>
      </c>
      <c r="J81" s="105" t="s">
        <v>275</v>
      </c>
      <c r="K81" s="105" t="s">
        <v>275</v>
      </c>
      <c r="L81" s="105" t="s">
        <v>275</v>
      </c>
      <c r="M81" s="105" t="s">
        <v>275</v>
      </c>
      <c r="N81" s="105" t="s">
        <v>275</v>
      </c>
      <c r="O81" s="105" t="s">
        <v>275</v>
      </c>
      <c r="P81" s="105" t="s">
        <v>275</v>
      </c>
    </row>
    <row r="82" spans="2:16">
      <c r="B82" s="105"/>
      <c r="C82" s="105" t="s">
        <v>246</v>
      </c>
      <c r="D82" s="105" t="str">
        <f>Dat_01!C234</f>
        <v>2018 Mayo</v>
      </c>
      <c r="E82" s="105" t="str">
        <f>Dat_01!D234</f>
        <v>2018 Junio</v>
      </c>
      <c r="F82" s="105" t="str">
        <f>Dat_01!E234</f>
        <v>2018 Julio</v>
      </c>
      <c r="G82" s="105" t="str">
        <f>Dat_01!F234</f>
        <v>2018 Agosto</v>
      </c>
      <c r="H82" s="105" t="str">
        <f>Dat_01!G234</f>
        <v>2018 Septiembre</v>
      </c>
      <c r="I82" s="105" t="str">
        <f>Dat_01!H234</f>
        <v>2018 Octubre</v>
      </c>
      <c r="J82" s="105" t="str">
        <f>Dat_01!I234</f>
        <v>2018 Noviembre</v>
      </c>
      <c r="K82" s="105" t="str">
        <f>Dat_01!J234</f>
        <v>2018 Diciembre</v>
      </c>
      <c r="L82" s="105" t="str">
        <f>Dat_01!K234</f>
        <v>2019 Enero</v>
      </c>
      <c r="M82" s="105" t="str">
        <f>Dat_01!L234</f>
        <v>2019 Febrero</v>
      </c>
      <c r="N82" s="105" t="str">
        <f>Dat_01!M234</f>
        <v>2019 Marzo</v>
      </c>
      <c r="O82" s="105" t="str">
        <f>Dat_01!N234</f>
        <v>2019 Abril</v>
      </c>
      <c r="P82" s="105" t="str">
        <f>Dat_01!O234</f>
        <v>2019 Mayo</v>
      </c>
    </row>
    <row r="83" spans="2:16">
      <c r="B83" s="105" t="s">
        <v>251</v>
      </c>
      <c r="C83" s="105" t="s">
        <v>252</v>
      </c>
      <c r="D83" s="105" t="str">
        <f>MID(D82,6,1)</f>
        <v>M</v>
      </c>
      <c r="E83" s="105" t="str">
        <f t="shared" ref="E83" si="15">MID(E82,6,1)</f>
        <v>J</v>
      </c>
      <c r="F83" s="105" t="str">
        <f t="shared" ref="F83" si="16">MID(F82,6,1)</f>
        <v>J</v>
      </c>
      <c r="G83" s="105" t="str">
        <f t="shared" ref="G83" si="17">MID(G82,6,1)</f>
        <v>A</v>
      </c>
      <c r="H83" s="105" t="str">
        <f t="shared" ref="H83" si="18">MID(H82,6,1)</f>
        <v>S</v>
      </c>
      <c r="I83" s="105" t="str">
        <f t="shared" ref="I83" si="19">MID(I82,6,1)</f>
        <v>O</v>
      </c>
      <c r="J83" s="105" t="str">
        <f t="shared" ref="J83" si="20">MID(J82,6,1)</f>
        <v>N</v>
      </c>
      <c r="K83" s="105" t="str">
        <f t="shared" ref="K83" si="21">MID(K82,6,1)</f>
        <v>D</v>
      </c>
      <c r="L83" s="105" t="str">
        <f t="shared" ref="L83" si="22">MID(L82,6,1)</f>
        <v>E</v>
      </c>
      <c r="M83" s="105" t="str">
        <f t="shared" ref="M83" si="23">MID(M82,6,1)</f>
        <v>F</v>
      </c>
      <c r="N83" s="105" t="str">
        <f t="shared" ref="N83" si="24">MID(N82,6,1)</f>
        <v>M</v>
      </c>
      <c r="O83" s="105" t="str">
        <f t="shared" ref="O83" si="25">MID(O82,6,1)</f>
        <v>A</v>
      </c>
      <c r="P83" s="105" t="str">
        <f t="shared" ref="P83" si="26">MID(P82,6,1)</f>
        <v>M</v>
      </c>
    </row>
    <row r="84" spans="2:16">
      <c r="B84" s="106" t="s">
        <v>110</v>
      </c>
      <c r="C84" s="106" t="str">
        <f>Dat_01!B236</f>
        <v>Carbón</v>
      </c>
      <c r="D84" s="245">
        <f>Dat_01!C236</f>
        <v>12672</v>
      </c>
      <c r="E84" s="245">
        <f>Dat_01!D236</f>
        <v>25536.3</v>
      </c>
      <c r="F84" s="245">
        <f>Dat_01!E236</f>
        <v>48129.9</v>
      </c>
      <c r="G84" s="245">
        <f>Dat_01!F236</f>
        <v>41909.800000000003</v>
      </c>
      <c r="H84" s="245">
        <f>Dat_01!G236</f>
        <v>43665.8</v>
      </c>
      <c r="I84" s="245">
        <f>Dat_01!H236</f>
        <v>50474</v>
      </c>
      <c r="J84" s="245">
        <f>Dat_01!I236</f>
        <v>55536.6</v>
      </c>
      <c r="K84" s="245">
        <f>Dat_01!J236</f>
        <v>22754.1</v>
      </c>
      <c r="L84" s="245">
        <f>Dat_01!K236</f>
        <v>45764.1</v>
      </c>
      <c r="M84" s="245">
        <f>Dat_01!L236</f>
        <v>13008.4</v>
      </c>
      <c r="N84" s="245">
        <f>Dat_01!M236</f>
        <v>9261.4</v>
      </c>
      <c r="O84" s="245">
        <f>Dat_01!N236</f>
        <v>7813.1</v>
      </c>
      <c r="P84" s="245">
        <f>Dat_01!O236</f>
        <v>2747.5</v>
      </c>
    </row>
    <row r="85" spans="2:16">
      <c r="B85" s="106" t="s">
        <v>110</v>
      </c>
      <c r="C85" s="106" t="str">
        <f>Dat_01!B237</f>
        <v>Ciclo Combinado</v>
      </c>
      <c r="D85" s="245">
        <f>Dat_01!C237</f>
        <v>16812.400000000001</v>
      </c>
      <c r="E85" s="245">
        <f>Dat_01!D237</f>
        <v>51382.8</v>
      </c>
      <c r="F85" s="245">
        <f>Dat_01!E237</f>
        <v>50935.7</v>
      </c>
      <c r="G85" s="245">
        <f>Dat_01!F237</f>
        <v>113971.2</v>
      </c>
      <c r="H85" s="245">
        <f>Dat_01!G237</f>
        <v>71749.100000000006</v>
      </c>
      <c r="I85" s="245">
        <f>Dat_01!H237</f>
        <v>68624.5</v>
      </c>
      <c r="J85" s="245">
        <f>Dat_01!I237</f>
        <v>56365.7</v>
      </c>
      <c r="K85" s="245">
        <f>Dat_01!J237</f>
        <v>47185.3</v>
      </c>
      <c r="L85" s="245">
        <f>Dat_01!K237</f>
        <v>78136.899999999994</v>
      </c>
      <c r="M85" s="245">
        <f>Dat_01!L237</f>
        <v>24231.200000000001</v>
      </c>
      <c r="N85" s="245">
        <f>Dat_01!M237</f>
        <v>27952</v>
      </c>
      <c r="O85" s="245">
        <f>Dat_01!N237</f>
        <v>54755.9</v>
      </c>
      <c r="P85" s="245">
        <f>Dat_01!O237</f>
        <v>74607.7</v>
      </c>
    </row>
    <row r="86" spans="2:16">
      <c r="B86" s="106" t="s">
        <v>110</v>
      </c>
      <c r="C86" s="106" t="str">
        <f>Dat_01!B238</f>
        <v>Cogeneración</v>
      </c>
      <c r="D86" s="245">
        <f>Dat_01!C238</f>
        <v>0</v>
      </c>
      <c r="E86" s="245">
        <f>Dat_01!D238</f>
        <v>0</v>
      </c>
      <c r="F86" s="245">
        <f>Dat_01!E238</f>
        <v>0</v>
      </c>
      <c r="G86" s="245">
        <f>Dat_01!F238</f>
        <v>10</v>
      </c>
      <c r="H86" s="245">
        <f>Dat_01!G238</f>
        <v>0</v>
      </c>
      <c r="I86" s="245">
        <f>Dat_01!H238</f>
        <v>0</v>
      </c>
      <c r="J86" s="245">
        <f>Dat_01!I238</f>
        <v>0</v>
      </c>
      <c r="K86" s="245">
        <f>Dat_01!J238</f>
        <v>0</v>
      </c>
      <c r="L86" s="245">
        <f>Dat_01!K238</f>
        <v>0</v>
      </c>
      <c r="M86" s="245">
        <f>Dat_01!L238</f>
        <v>0</v>
      </c>
      <c r="N86" s="245">
        <f>Dat_01!M238</f>
        <v>0</v>
      </c>
      <c r="O86" s="245">
        <f>Dat_01!N238</f>
        <v>0</v>
      </c>
      <c r="P86" s="245">
        <f>Dat_01!O238</f>
        <v>0</v>
      </c>
    </row>
    <row r="87" spans="2:16">
      <c r="B87" s="106" t="s">
        <v>110</v>
      </c>
      <c r="C87" s="106" t="str">
        <f>Dat_01!B239</f>
        <v>Consumo Bombeo</v>
      </c>
      <c r="D87" s="245">
        <f>Dat_01!C239</f>
        <v>952.5</v>
      </c>
      <c r="E87" s="245">
        <f>Dat_01!D239</f>
        <v>1275.4000000000001</v>
      </c>
      <c r="F87" s="245">
        <f>Dat_01!E239</f>
        <v>1629.2</v>
      </c>
      <c r="G87" s="245">
        <f>Dat_01!F239</f>
        <v>188</v>
      </c>
      <c r="H87" s="245">
        <f>Dat_01!G239</f>
        <v>763.8</v>
      </c>
      <c r="I87" s="245">
        <f>Dat_01!H239</f>
        <v>9392.7000000000007</v>
      </c>
      <c r="J87" s="245">
        <f>Dat_01!I239</f>
        <v>4442.2</v>
      </c>
      <c r="K87" s="245">
        <f>Dat_01!J239</f>
        <v>5564.6</v>
      </c>
      <c r="L87" s="245">
        <f>Dat_01!K239</f>
        <v>9703.7999999999993</v>
      </c>
      <c r="M87" s="245">
        <f>Dat_01!L239</f>
        <v>8329.6</v>
      </c>
      <c r="N87" s="245">
        <f>Dat_01!M239</f>
        <v>6580.9</v>
      </c>
      <c r="O87" s="245">
        <f>Dat_01!N239</f>
        <v>11010.9</v>
      </c>
      <c r="P87" s="245">
        <f>Dat_01!O239</f>
        <v>7818.6</v>
      </c>
    </row>
    <row r="88" spans="2:16">
      <c r="B88" s="106" t="s">
        <v>110</v>
      </c>
      <c r="C88" s="106" t="str">
        <f>Dat_01!B240</f>
        <v>Eólica</v>
      </c>
      <c r="D88" s="245">
        <f>Dat_01!C240</f>
        <v>730.5</v>
      </c>
      <c r="E88" s="245">
        <f>Dat_01!D240</f>
        <v>2784.2</v>
      </c>
      <c r="F88" s="245">
        <f>Dat_01!E240</f>
        <v>4531.2</v>
      </c>
      <c r="G88" s="245">
        <f>Dat_01!F240</f>
        <v>5055.3</v>
      </c>
      <c r="H88" s="245">
        <f>Dat_01!G240</f>
        <v>7207.5</v>
      </c>
      <c r="I88" s="245">
        <f>Dat_01!H240</f>
        <v>8694</v>
      </c>
      <c r="J88" s="245">
        <f>Dat_01!I240</f>
        <v>7624.8</v>
      </c>
      <c r="K88" s="245">
        <f>Dat_01!J240</f>
        <v>5249.4</v>
      </c>
      <c r="L88" s="245">
        <f>Dat_01!K240</f>
        <v>8718.7000000000007</v>
      </c>
      <c r="M88" s="245">
        <f>Dat_01!L240</f>
        <v>3127.4</v>
      </c>
      <c r="N88" s="245">
        <f>Dat_01!M240</f>
        <v>4696.3999999999996</v>
      </c>
      <c r="O88" s="245">
        <f>Dat_01!N240</f>
        <v>4506.1000000000004</v>
      </c>
      <c r="P88" s="245">
        <f>Dat_01!O240</f>
        <v>7248.2</v>
      </c>
    </row>
    <row r="89" spans="2:16">
      <c r="B89" s="106" t="s">
        <v>110</v>
      </c>
      <c r="C89" s="106" t="str">
        <f>Dat_01!B241</f>
        <v>Hidráulica</v>
      </c>
      <c r="D89" s="245">
        <f>Dat_01!C241</f>
        <v>23001.200000000001</v>
      </c>
      <c r="E89" s="245">
        <f>Dat_01!D241</f>
        <v>59979.3</v>
      </c>
      <c r="F89" s="245">
        <f>Dat_01!E241</f>
        <v>109037.6</v>
      </c>
      <c r="G89" s="245">
        <f>Dat_01!F241</f>
        <v>82431.3</v>
      </c>
      <c r="H89" s="245">
        <f>Dat_01!G241</f>
        <v>96608.1</v>
      </c>
      <c r="I89" s="245">
        <f>Dat_01!H241</f>
        <v>58581.5</v>
      </c>
      <c r="J89" s="245">
        <f>Dat_01!I241</f>
        <v>61627.7</v>
      </c>
      <c r="K89" s="245">
        <f>Dat_01!J241</f>
        <v>37928.6</v>
      </c>
      <c r="L89" s="245">
        <f>Dat_01!K241</f>
        <v>88684.7</v>
      </c>
      <c r="M89" s="245">
        <f>Dat_01!L241</f>
        <v>18281.099999999999</v>
      </c>
      <c r="N89" s="245">
        <f>Dat_01!M241</f>
        <v>38895.4</v>
      </c>
      <c r="O89" s="245">
        <f>Dat_01!N241</f>
        <v>55784.800000000003</v>
      </c>
      <c r="P89" s="245">
        <f>Dat_01!O241</f>
        <v>33753.599999999999</v>
      </c>
    </row>
    <row r="90" spans="2:16">
      <c r="B90" s="106" t="s">
        <v>110</v>
      </c>
      <c r="C90" s="106" t="str">
        <f>Dat_01!B242</f>
        <v>Nuclear</v>
      </c>
      <c r="D90" s="245">
        <f>Dat_01!C242</f>
        <v>0</v>
      </c>
      <c r="E90" s="245">
        <f>Dat_01!D242</f>
        <v>310</v>
      </c>
      <c r="F90" s="245">
        <f>Dat_01!E242</f>
        <v>831.6</v>
      </c>
      <c r="G90" s="245">
        <f>Dat_01!F242</f>
        <v>20</v>
      </c>
      <c r="H90" s="245">
        <f>Dat_01!G242</f>
        <v>0</v>
      </c>
      <c r="I90" s="245">
        <f>Dat_01!H242</f>
        <v>0</v>
      </c>
      <c r="J90" s="245">
        <f>Dat_01!I242</f>
        <v>200</v>
      </c>
      <c r="K90" s="245">
        <f>Dat_01!J242</f>
        <v>81</v>
      </c>
      <c r="L90" s="245">
        <f>Dat_01!K242</f>
        <v>1159.3</v>
      </c>
      <c r="M90" s="245">
        <f>Dat_01!L242</f>
        <v>0</v>
      </c>
      <c r="N90" s="245">
        <f>Dat_01!M242</f>
        <v>0</v>
      </c>
      <c r="O90" s="245">
        <f>Dat_01!N242</f>
        <v>149.4</v>
      </c>
      <c r="P90" s="245">
        <f>Dat_01!O242</f>
        <v>0</v>
      </c>
    </row>
    <row r="91" spans="2:16">
      <c r="B91" s="106" t="s">
        <v>110</v>
      </c>
      <c r="C91" s="106" t="str">
        <f>Dat_01!B243</f>
        <v>Turbinación bombeo</v>
      </c>
      <c r="D91" s="245">
        <f>Dat_01!C243</f>
        <v>5631.5</v>
      </c>
      <c r="E91" s="245">
        <f>Dat_01!D243</f>
        <v>6998.5</v>
      </c>
      <c r="F91" s="245">
        <f>Dat_01!E243</f>
        <v>14563.8</v>
      </c>
      <c r="G91" s="245">
        <f>Dat_01!F243</f>
        <v>17427.3</v>
      </c>
      <c r="H91" s="245">
        <f>Dat_01!G243</f>
        <v>11156.8</v>
      </c>
      <c r="I91" s="245">
        <f>Dat_01!H243</f>
        <v>23733.8</v>
      </c>
      <c r="J91" s="245">
        <f>Dat_01!I243</f>
        <v>21168.7</v>
      </c>
      <c r="K91" s="245">
        <f>Dat_01!J243</f>
        <v>13945.1</v>
      </c>
      <c r="L91" s="245">
        <f>Dat_01!K243</f>
        <v>26791.4</v>
      </c>
      <c r="M91" s="245">
        <f>Dat_01!L243</f>
        <v>12422.8</v>
      </c>
      <c r="N91" s="245">
        <f>Dat_01!M243</f>
        <v>6656.1</v>
      </c>
      <c r="O91" s="245">
        <f>Dat_01!N243</f>
        <v>17672.7</v>
      </c>
      <c r="P91" s="245">
        <f>Dat_01!O243</f>
        <v>27655</v>
      </c>
    </row>
    <row r="92" spans="2:16">
      <c r="B92" s="106" t="s">
        <v>110</v>
      </c>
      <c r="C92" s="231" t="str">
        <f>Dat_01!B244</f>
        <v>Total</v>
      </c>
      <c r="D92" s="244">
        <f>Dat_01!C244</f>
        <v>59800.1</v>
      </c>
      <c r="E92" s="244">
        <f>Dat_01!D244</f>
        <v>148266.5</v>
      </c>
      <c r="F92" s="244">
        <f>Dat_01!E244</f>
        <v>229659</v>
      </c>
      <c r="G92" s="244">
        <f>Dat_01!F244</f>
        <v>261012.9</v>
      </c>
      <c r="H92" s="244">
        <f>Dat_01!G244</f>
        <v>231151.1</v>
      </c>
      <c r="I92" s="244">
        <f>Dat_01!H244</f>
        <v>219500.5</v>
      </c>
      <c r="J92" s="244">
        <f>Dat_01!I244</f>
        <v>206965.7</v>
      </c>
      <c r="K92" s="244">
        <f>Dat_01!J244</f>
        <v>132708.1</v>
      </c>
      <c r="L92" s="244">
        <f>Dat_01!K244</f>
        <v>258958.9</v>
      </c>
      <c r="M92" s="244">
        <f>Dat_01!L244</f>
        <v>79400.5</v>
      </c>
      <c r="N92" s="244">
        <f>Dat_01!M244</f>
        <v>94042.2</v>
      </c>
      <c r="O92" s="244">
        <f>Dat_01!N244</f>
        <v>151692.9</v>
      </c>
      <c r="P92" s="244">
        <f>Dat_01!O244</f>
        <v>153830.6</v>
      </c>
    </row>
    <row r="93" spans="2:16">
      <c r="B93" s="106" t="s">
        <v>114</v>
      </c>
      <c r="C93" s="106" t="str">
        <f>Dat_01!B245</f>
        <v>Carbón</v>
      </c>
      <c r="D93" s="245">
        <f>Dat_01!C245</f>
        <v>3825.2</v>
      </c>
      <c r="E93" s="245">
        <f>Dat_01!D245</f>
        <v>20542.2</v>
      </c>
      <c r="F93" s="245">
        <f>Dat_01!E245</f>
        <v>14664.7</v>
      </c>
      <c r="G93" s="245">
        <f>Dat_01!F245</f>
        <v>21887.7</v>
      </c>
      <c r="H93" s="245">
        <f>Dat_01!G245</f>
        <v>6583.4</v>
      </c>
      <c r="I93" s="245">
        <f>Dat_01!H245</f>
        <v>6055</v>
      </c>
      <c r="J93" s="245">
        <f>Dat_01!I245</f>
        <v>8959.6</v>
      </c>
      <c r="K93" s="245">
        <f>Dat_01!J245</f>
        <v>21604.2</v>
      </c>
      <c r="L93" s="245">
        <f>Dat_01!K245</f>
        <v>7773.2</v>
      </c>
      <c r="M93" s="245">
        <f>Dat_01!L245</f>
        <v>21504.5</v>
      </c>
      <c r="N93" s="245">
        <f>Dat_01!M245</f>
        <v>6741.5</v>
      </c>
      <c r="O93" s="245">
        <f>Dat_01!N245</f>
        <v>4042.8</v>
      </c>
      <c r="P93" s="245">
        <f>Dat_01!O245</f>
        <v>433.4</v>
      </c>
    </row>
    <row r="94" spans="2:16">
      <c r="B94" s="106" t="s">
        <v>114</v>
      </c>
      <c r="C94" s="106" t="str">
        <f>Dat_01!B246</f>
        <v>Ciclo Combinado</v>
      </c>
      <c r="D94" s="245">
        <f>Dat_01!C246</f>
        <v>805.7</v>
      </c>
      <c r="E94" s="245">
        <f>Dat_01!D246</f>
        <v>4950.3</v>
      </c>
      <c r="F94" s="245">
        <f>Dat_01!E246</f>
        <v>1989</v>
      </c>
      <c r="G94" s="245">
        <f>Dat_01!F246</f>
        <v>4264.5</v>
      </c>
      <c r="H94" s="245">
        <f>Dat_01!G246</f>
        <v>903.3</v>
      </c>
      <c r="I94" s="245">
        <f>Dat_01!H246</f>
        <v>869.5</v>
      </c>
      <c r="J94" s="245">
        <f>Dat_01!I246</f>
        <v>3990.4</v>
      </c>
      <c r="K94" s="245">
        <f>Dat_01!J246</f>
        <v>10874.5</v>
      </c>
      <c r="L94" s="245">
        <f>Dat_01!K246</f>
        <v>6440.3</v>
      </c>
      <c r="M94" s="245">
        <f>Dat_01!L246</f>
        <v>14043.2</v>
      </c>
      <c r="N94" s="245">
        <f>Dat_01!M246</f>
        <v>17945.7</v>
      </c>
      <c r="O94" s="245">
        <f>Dat_01!N246</f>
        <v>14771.1</v>
      </c>
      <c r="P94" s="245">
        <f>Dat_01!O246</f>
        <v>12445.6</v>
      </c>
    </row>
    <row r="95" spans="2:16">
      <c r="B95" s="106" t="s">
        <v>114</v>
      </c>
      <c r="C95" s="106" t="str">
        <f>Dat_01!B247</f>
        <v>Cogeneración</v>
      </c>
      <c r="D95" s="245">
        <f>Dat_01!C247</f>
        <v>1</v>
      </c>
      <c r="E95" s="245">
        <f>Dat_01!D247</f>
        <v>40.5</v>
      </c>
      <c r="F95" s="245">
        <f>Dat_01!E247</f>
        <v>0</v>
      </c>
      <c r="G95" s="245">
        <f>Dat_01!F247</f>
        <v>79.599999999999994</v>
      </c>
      <c r="H95" s="245">
        <f>Dat_01!G247</f>
        <v>0</v>
      </c>
      <c r="I95" s="245">
        <f>Dat_01!H247</f>
        <v>10.199999999999999</v>
      </c>
      <c r="J95" s="245">
        <f>Dat_01!I247</f>
        <v>71.2</v>
      </c>
      <c r="K95" s="245">
        <f>Dat_01!J247</f>
        <v>14.4</v>
      </c>
      <c r="L95" s="245">
        <f>Dat_01!K247</f>
        <v>0</v>
      </c>
      <c r="M95" s="245">
        <f>Dat_01!L247</f>
        <v>0</v>
      </c>
      <c r="N95" s="245">
        <f>Dat_01!M247</f>
        <v>0</v>
      </c>
      <c r="O95" s="245">
        <f>Dat_01!N247</f>
        <v>31.2</v>
      </c>
      <c r="P95" s="245">
        <f>Dat_01!O247</f>
        <v>5</v>
      </c>
    </row>
    <row r="96" spans="2:16">
      <c r="B96" s="106" t="s">
        <v>114</v>
      </c>
      <c r="C96" s="106" t="str">
        <f>Dat_01!B248</f>
        <v>Consumo Bombeo</v>
      </c>
      <c r="D96" s="245">
        <f>Dat_01!C248</f>
        <v>4108.2</v>
      </c>
      <c r="E96" s="245">
        <f>Dat_01!D248</f>
        <v>10583.3</v>
      </c>
      <c r="F96" s="245">
        <f>Dat_01!E248</f>
        <v>13423.2</v>
      </c>
      <c r="G96" s="245">
        <f>Dat_01!F248</f>
        <v>21354.7</v>
      </c>
      <c r="H96" s="245">
        <f>Dat_01!G248</f>
        <v>3217</v>
      </c>
      <c r="I96" s="245">
        <f>Dat_01!H248</f>
        <v>12220.9</v>
      </c>
      <c r="J96" s="245">
        <f>Dat_01!I248</f>
        <v>5885.6</v>
      </c>
      <c r="K96" s="245">
        <f>Dat_01!J248</f>
        <v>22855.5</v>
      </c>
      <c r="L96" s="245">
        <f>Dat_01!K248</f>
        <v>17414.3</v>
      </c>
      <c r="M96" s="245">
        <f>Dat_01!L248</f>
        <v>25706.9</v>
      </c>
      <c r="N96" s="245">
        <f>Dat_01!M248</f>
        <v>42823.3</v>
      </c>
      <c r="O96" s="245">
        <f>Dat_01!N248</f>
        <v>36027.699999999997</v>
      </c>
      <c r="P96" s="245">
        <f>Dat_01!O248</f>
        <v>19266.599999999999</v>
      </c>
    </row>
    <row r="97" spans="2:16">
      <c r="B97" s="106" t="s">
        <v>114</v>
      </c>
      <c r="C97" s="106" t="str">
        <f>Dat_01!B249</f>
        <v>Eólica</v>
      </c>
      <c r="D97" s="245">
        <f>Dat_01!C249</f>
        <v>441.1</v>
      </c>
      <c r="E97" s="245">
        <f>Dat_01!D249</f>
        <v>2263.6999999999998</v>
      </c>
      <c r="F97" s="245">
        <f>Dat_01!E249</f>
        <v>1723.5</v>
      </c>
      <c r="G97" s="245">
        <f>Dat_01!F249</f>
        <v>2677.3</v>
      </c>
      <c r="H97" s="245">
        <f>Dat_01!G249</f>
        <v>1397.7</v>
      </c>
      <c r="I97" s="245">
        <f>Dat_01!H249</f>
        <v>4048.2</v>
      </c>
      <c r="J97" s="245">
        <f>Dat_01!I249</f>
        <v>1996.4</v>
      </c>
      <c r="K97" s="245">
        <f>Dat_01!J249</f>
        <v>2969.3</v>
      </c>
      <c r="L97" s="245">
        <f>Dat_01!K249</f>
        <v>3010.2</v>
      </c>
      <c r="M97" s="245">
        <f>Dat_01!L249</f>
        <v>3674.1</v>
      </c>
      <c r="N97" s="245">
        <f>Dat_01!M249</f>
        <v>6982</v>
      </c>
      <c r="O97" s="245">
        <f>Dat_01!N249</f>
        <v>6028.8</v>
      </c>
      <c r="P97" s="245">
        <f>Dat_01!O249</f>
        <v>3529.4</v>
      </c>
    </row>
    <row r="98" spans="2:16">
      <c r="B98" s="106" t="s">
        <v>114</v>
      </c>
      <c r="C98" s="106" t="str">
        <f>Dat_01!B250</f>
        <v>Hidráulica</v>
      </c>
      <c r="D98" s="245">
        <f>Dat_01!C250</f>
        <v>2792</v>
      </c>
      <c r="E98" s="245">
        <f>Dat_01!D250</f>
        <v>9147</v>
      </c>
      <c r="F98" s="245">
        <f>Dat_01!E250</f>
        <v>8686.7999999999993</v>
      </c>
      <c r="G98" s="245">
        <f>Dat_01!F250</f>
        <v>13814.3</v>
      </c>
      <c r="H98" s="245">
        <f>Dat_01!G250</f>
        <v>15518.8</v>
      </c>
      <c r="I98" s="245">
        <f>Dat_01!H250</f>
        <v>2358.3000000000002</v>
      </c>
      <c r="J98" s="245">
        <f>Dat_01!I250</f>
        <v>3716.9</v>
      </c>
      <c r="K98" s="245">
        <f>Dat_01!J250</f>
        <v>12705.9</v>
      </c>
      <c r="L98" s="245">
        <f>Dat_01!K250</f>
        <v>12467.7</v>
      </c>
      <c r="M98" s="245">
        <f>Dat_01!L250</f>
        <v>12576.8</v>
      </c>
      <c r="N98" s="245">
        <f>Dat_01!M250</f>
        <v>14174.9</v>
      </c>
      <c r="O98" s="245">
        <f>Dat_01!N250</f>
        <v>6115.8</v>
      </c>
      <c r="P98" s="245">
        <f>Dat_01!O250</f>
        <v>1301.2</v>
      </c>
    </row>
    <row r="99" spans="2:16">
      <c r="B99" s="106" t="s">
        <v>114</v>
      </c>
      <c r="C99" s="106" t="str">
        <f>Dat_01!B251</f>
        <v>Nuclear</v>
      </c>
      <c r="D99" s="245">
        <f>Dat_01!C251</f>
        <v>0</v>
      </c>
      <c r="E99" s="245">
        <f>Dat_01!D251</f>
        <v>197.5</v>
      </c>
      <c r="F99" s="245">
        <f>Dat_01!E251</f>
        <v>0</v>
      </c>
      <c r="G99" s="245">
        <f>Dat_01!F251</f>
        <v>70</v>
      </c>
      <c r="H99" s="245">
        <f>Dat_01!G251</f>
        <v>0</v>
      </c>
      <c r="I99" s="245">
        <f>Dat_01!H251</f>
        <v>0</v>
      </c>
      <c r="J99" s="245">
        <f>Dat_01!I251</f>
        <v>0</v>
      </c>
      <c r="K99" s="245">
        <f>Dat_01!J251</f>
        <v>0</v>
      </c>
      <c r="L99" s="245">
        <f>Dat_01!K251</f>
        <v>0</v>
      </c>
      <c r="M99" s="245">
        <f>Dat_01!L251</f>
        <v>0</v>
      </c>
      <c r="N99" s="245">
        <f>Dat_01!M251</f>
        <v>0</v>
      </c>
      <c r="O99" s="245">
        <f>Dat_01!N251</f>
        <v>0</v>
      </c>
      <c r="P99" s="245">
        <f>Dat_01!O251</f>
        <v>0</v>
      </c>
    </row>
    <row r="100" spans="2:16">
      <c r="B100" s="106" t="s">
        <v>114</v>
      </c>
      <c r="C100" s="106" t="str">
        <f>Dat_01!B252</f>
        <v>Otras Renovables</v>
      </c>
      <c r="D100" s="245">
        <f>Dat_01!C252</f>
        <v>0</v>
      </c>
      <c r="E100" s="245">
        <f>Dat_01!D252</f>
        <v>0</v>
      </c>
      <c r="F100" s="245">
        <f>Dat_01!E252</f>
        <v>0</v>
      </c>
      <c r="G100" s="245">
        <f>Dat_01!F252</f>
        <v>3</v>
      </c>
      <c r="H100" s="245">
        <f>Dat_01!G252</f>
        <v>0</v>
      </c>
      <c r="I100" s="245">
        <f>Dat_01!H252</f>
        <v>9</v>
      </c>
      <c r="J100" s="245">
        <f>Dat_01!I252</f>
        <v>0</v>
      </c>
      <c r="K100" s="245">
        <f>Dat_01!J252</f>
        <v>0</v>
      </c>
      <c r="L100" s="245">
        <f>Dat_01!K252</f>
        <v>0</v>
      </c>
      <c r="M100" s="245">
        <f>Dat_01!L252</f>
        <v>0</v>
      </c>
      <c r="N100" s="245">
        <f>Dat_01!M252</f>
        <v>0</v>
      </c>
      <c r="O100" s="245">
        <f>Dat_01!N252</f>
        <v>35</v>
      </c>
      <c r="P100" s="245">
        <f>Dat_01!O252</f>
        <v>5</v>
      </c>
    </row>
    <row r="101" spans="2:16">
      <c r="B101" s="106" t="s">
        <v>114</v>
      </c>
      <c r="C101" s="106" t="str">
        <f>Dat_01!B253</f>
        <v>Turbinación bombeo</v>
      </c>
      <c r="D101" s="245">
        <f>Dat_01!C253</f>
        <v>67.3</v>
      </c>
      <c r="E101" s="245">
        <f>Dat_01!D253</f>
        <v>285</v>
      </c>
      <c r="F101" s="245">
        <f>Dat_01!E253</f>
        <v>0</v>
      </c>
      <c r="G101" s="245">
        <f>Dat_01!F253</f>
        <v>823.8</v>
      </c>
      <c r="H101" s="245">
        <f>Dat_01!G253</f>
        <v>135.69999999999999</v>
      </c>
      <c r="I101" s="245">
        <f>Dat_01!H253</f>
        <v>300</v>
      </c>
      <c r="J101" s="245">
        <f>Dat_01!I253</f>
        <v>15</v>
      </c>
      <c r="K101" s="245">
        <f>Dat_01!J253</f>
        <v>1522.5</v>
      </c>
      <c r="L101" s="245">
        <f>Dat_01!K253</f>
        <v>569.79999999999995</v>
      </c>
      <c r="M101" s="245">
        <f>Dat_01!L253</f>
        <v>2844.7</v>
      </c>
      <c r="N101" s="245">
        <f>Dat_01!M253</f>
        <v>7355.5</v>
      </c>
      <c r="O101" s="245">
        <f>Dat_01!N253</f>
        <v>4115.2</v>
      </c>
      <c r="P101" s="245">
        <f>Dat_01!O253</f>
        <v>693.9</v>
      </c>
    </row>
    <row r="102" spans="2:16">
      <c r="B102" s="106" t="s">
        <v>114</v>
      </c>
      <c r="C102" s="231" t="str">
        <f>Dat_01!B254</f>
        <v>Total</v>
      </c>
      <c r="D102" s="244">
        <f>Dat_01!C254</f>
        <v>12040.5</v>
      </c>
      <c r="E102" s="244">
        <f>Dat_01!D254</f>
        <v>48009.5</v>
      </c>
      <c r="F102" s="244">
        <f>Dat_01!E254</f>
        <v>40487.199999999997</v>
      </c>
      <c r="G102" s="244">
        <f>Dat_01!F254</f>
        <v>64974.9</v>
      </c>
      <c r="H102" s="244">
        <f>Dat_01!G254</f>
        <v>27755.9</v>
      </c>
      <c r="I102" s="244">
        <f>Dat_01!H254</f>
        <v>25871.1</v>
      </c>
      <c r="J102" s="244">
        <f>Dat_01!I254</f>
        <v>24635.1</v>
      </c>
      <c r="K102" s="244">
        <f>Dat_01!J254</f>
        <v>72546.3</v>
      </c>
      <c r="L102" s="244">
        <f>Dat_01!K254</f>
        <v>47675.5</v>
      </c>
      <c r="M102" s="244">
        <f>Dat_01!L254</f>
        <v>80350.2</v>
      </c>
      <c r="N102" s="244">
        <f>Dat_01!M254</f>
        <v>96022.9</v>
      </c>
      <c r="O102" s="244">
        <f>Dat_01!N254</f>
        <v>71167.600000000006</v>
      </c>
      <c r="P102" s="244">
        <f>Dat_01!O254</f>
        <v>37680.1</v>
      </c>
    </row>
    <row r="103" spans="2:16">
      <c r="B103" s="248"/>
      <c r="C103" s="249"/>
      <c r="D103" s="250"/>
      <c r="E103" s="250"/>
      <c r="F103" s="250"/>
      <c r="G103" s="250"/>
      <c r="H103" s="250"/>
      <c r="I103" s="250"/>
      <c r="J103" s="250"/>
      <c r="K103" s="250"/>
      <c r="L103" s="250"/>
      <c r="M103" s="250"/>
      <c r="N103" s="250"/>
      <c r="O103" s="250"/>
      <c r="P103" s="250"/>
    </row>
    <row r="104" spans="2:16">
      <c r="B104" s="106" t="s">
        <v>110</v>
      </c>
      <c r="C104" s="246"/>
      <c r="D104" s="239">
        <f>Dat_01!B260</f>
        <v>61.214905660699998</v>
      </c>
      <c r="E104" s="239">
        <f>Dat_01!C260</f>
        <v>64.545211494200004</v>
      </c>
      <c r="F104" s="239">
        <f>Dat_01!D260</f>
        <v>68.414155813600004</v>
      </c>
      <c r="G104" s="239">
        <f>Dat_01!E260</f>
        <v>71.799275936200004</v>
      </c>
      <c r="H104" s="239">
        <f>Dat_01!F260</f>
        <v>77.488021212099994</v>
      </c>
      <c r="I104" s="239">
        <f>Dat_01!G260</f>
        <v>72.899569522600004</v>
      </c>
      <c r="J104" s="239">
        <f>Dat_01!H260</f>
        <v>69.079827623599996</v>
      </c>
      <c r="K104" s="239">
        <f>Dat_01!I260</f>
        <v>66.232359366200001</v>
      </c>
      <c r="L104" s="239">
        <f>Dat_01!J260</f>
        <v>68.155345848300001</v>
      </c>
      <c r="M104" s="239">
        <f>Dat_01!K260</f>
        <v>59.826482578799997</v>
      </c>
      <c r="N104" s="239">
        <f>Dat_01!L260</f>
        <v>54.507963658900003</v>
      </c>
      <c r="O104" s="239">
        <f>Dat_01!M260</f>
        <v>57.645258677199998</v>
      </c>
      <c r="P104" s="239">
        <f>Dat_01!N260</f>
        <v>56.619239345099999</v>
      </c>
    </row>
    <row r="105" spans="2:16">
      <c r="B105" s="106" t="s">
        <v>114</v>
      </c>
      <c r="C105" s="247"/>
      <c r="D105" s="240">
        <f>Dat_01!B261</f>
        <v>42.9148424069</v>
      </c>
      <c r="E105" s="240">
        <f>Dat_01!C261</f>
        <v>49.8809423135</v>
      </c>
      <c r="F105" s="240">
        <f>Dat_01!D261</f>
        <v>51.820516854700003</v>
      </c>
      <c r="G105" s="240">
        <f>Dat_01!E261</f>
        <v>51.052052561799997</v>
      </c>
      <c r="H105" s="240">
        <f>Dat_01!F261</f>
        <v>65.826573449199998</v>
      </c>
      <c r="I105" s="240">
        <f>Dat_01!G261</f>
        <v>35.208971013999999</v>
      </c>
      <c r="J105" s="240">
        <f>Dat_01!H261</f>
        <v>49.868677618500001</v>
      </c>
      <c r="K105" s="240">
        <f>Dat_01!I261</f>
        <v>50.324346520799999</v>
      </c>
      <c r="L105" s="240">
        <f>Dat_01!J261</f>
        <v>49.467322209499997</v>
      </c>
      <c r="M105" s="240">
        <f>Dat_01!K261</f>
        <v>45.871441265900003</v>
      </c>
      <c r="N105" s="240">
        <f>Dat_01!L261</f>
        <v>38.2467480153</v>
      </c>
      <c r="O105" s="240">
        <f>Dat_01!M261</f>
        <v>37.022777640400001</v>
      </c>
      <c r="P105" s="240">
        <f>Dat_01!N261</f>
        <v>32.9582471915</v>
      </c>
    </row>
    <row r="106" spans="2:16" ht="15">
      <c r="B106" s="241"/>
      <c r="C106" s="241"/>
      <c r="D106" s="251"/>
      <c r="E106" s="251"/>
      <c r="F106" s="251"/>
      <c r="G106" s="251"/>
      <c r="H106" s="251"/>
      <c r="I106" s="251"/>
      <c r="J106" s="251"/>
      <c r="K106" s="251"/>
      <c r="L106" s="251"/>
      <c r="M106" s="251"/>
      <c r="N106" s="251"/>
      <c r="O106" s="251"/>
      <c r="P106" s="251"/>
    </row>
    <row r="107" spans="2:16" ht="15">
      <c r="B107" s="241"/>
      <c r="C107" s="241"/>
      <c r="D107" s="241"/>
      <c r="E107" s="241"/>
      <c r="F107" s="241"/>
      <c r="G107" s="241"/>
      <c r="H107" s="241"/>
      <c r="I107" s="241"/>
      <c r="J107" s="241"/>
      <c r="K107" s="241"/>
      <c r="L107" s="241"/>
      <c r="M107" s="241"/>
      <c r="N107" s="106"/>
      <c r="O107" s="218"/>
      <c r="P107" s="106"/>
    </row>
    <row r="108" spans="2:16" ht="15">
      <c r="B108" s="241"/>
      <c r="C108" s="241"/>
      <c r="D108" s="241"/>
      <c r="E108" s="241"/>
      <c r="F108" s="241"/>
      <c r="G108" s="241"/>
      <c r="H108" s="241"/>
      <c r="I108" s="241"/>
      <c r="J108" s="241"/>
      <c r="K108" s="241"/>
      <c r="L108" s="241"/>
      <c r="M108" s="241"/>
      <c r="N108" s="106"/>
      <c r="O108" s="218"/>
      <c r="P108" s="106" t="s">
        <v>253</v>
      </c>
    </row>
    <row r="109" spans="2:16" ht="15">
      <c r="B109" s="241"/>
      <c r="C109" s="241"/>
      <c r="D109" s="241"/>
      <c r="E109" s="241"/>
      <c r="F109" s="241"/>
      <c r="G109" s="241"/>
      <c r="H109" s="241"/>
      <c r="I109" s="241"/>
      <c r="J109" s="241"/>
      <c r="K109" s="241"/>
      <c r="L109" s="241"/>
      <c r="M109" s="241"/>
      <c r="N109" s="106" t="s">
        <v>276</v>
      </c>
      <c r="O109" s="218"/>
      <c r="P109" s="217">
        <f>(P92-D92)/D92</f>
        <v>1.5724137585054205</v>
      </c>
    </row>
    <row r="110" spans="2:16" ht="15">
      <c r="B110" s="241"/>
      <c r="C110" s="241"/>
      <c r="D110" s="241"/>
      <c r="E110" s="241"/>
      <c r="F110" s="241"/>
      <c r="G110" s="241"/>
      <c r="H110" s="241"/>
      <c r="I110" s="241"/>
      <c r="J110" s="241"/>
      <c r="K110" s="241"/>
      <c r="L110" s="241"/>
      <c r="M110" s="241"/>
      <c r="N110" s="106" t="s">
        <v>277</v>
      </c>
      <c r="O110" s="218"/>
      <c r="P110" s="217">
        <f>(P102-D102)/D102</f>
        <v>2.1294464515593203</v>
      </c>
    </row>
    <row r="111" spans="2:16" ht="15">
      <c r="B111" s="241"/>
      <c r="C111" s="241"/>
      <c r="D111" s="241"/>
      <c r="E111" s="241"/>
      <c r="F111" s="241"/>
      <c r="G111" s="241"/>
      <c r="H111" s="241"/>
      <c r="I111" s="241"/>
      <c r="J111" s="241"/>
      <c r="K111" s="241"/>
      <c r="L111" s="241"/>
      <c r="M111" s="241"/>
      <c r="N111" s="106" t="s">
        <v>278</v>
      </c>
      <c r="O111" s="218"/>
      <c r="P111" s="217">
        <f>((P92+P102)-(D92+D102))/(D92+D102)</f>
        <v>1.665772557578862</v>
      </c>
    </row>
    <row r="112" spans="2:16" ht="15">
      <c r="B112" s="241"/>
      <c r="C112" s="241"/>
      <c r="D112" s="241"/>
      <c r="E112" s="241"/>
      <c r="F112" s="241"/>
      <c r="G112" s="241"/>
      <c r="H112" s="241"/>
      <c r="I112" s="241"/>
      <c r="J112" s="241"/>
      <c r="K112" s="241"/>
      <c r="L112" s="241"/>
      <c r="M112" s="241"/>
      <c r="N112" s="106" t="s">
        <v>266</v>
      </c>
      <c r="O112" s="218"/>
      <c r="P112" s="217">
        <f>(P104-D104)/D104</f>
        <v>-7.5074302018412142E-2</v>
      </c>
    </row>
    <row r="113" spans="2:16">
      <c r="N113" s="106" t="s">
        <v>267</v>
      </c>
      <c r="O113" s="218"/>
      <c r="P113" s="217">
        <f>(P105-D105)/D105</f>
        <v>-0.23200819709404649</v>
      </c>
    </row>
    <row r="114" spans="2:16">
      <c r="B114" s="103" t="s">
        <v>279</v>
      </c>
    </row>
    <row r="115" spans="2:16">
      <c r="B115" s="105" t="s">
        <v>31</v>
      </c>
      <c r="C115" s="105" t="s">
        <v>280</v>
      </c>
      <c r="D115" s="105" t="s">
        <v>280</v>
      </c>
      <c r="E115" s="105" t="s">
        <v>280</v>
      </c>
      <c r="F115" s="105" t="s">
        <v>280</v>
      </c>
      <c r="G115" s="105" t="s">
        <v>280</v>
      </c>
      <c r="H115" s="105" t="s">
        <v>280</v>
      </c>
      <c r="I115" s="105" t="s">
        <v>280</v>
      </c>
      <c r="J115" s="105" t="s">
        <v>280</v>
      </c>
      <c r="K115" s="105" t="s">
        <v>280</v>
      </c>
      <c r="L115" s="105" t="s">
        <v>280</v>
      </c>
      <c r="M115" s="105" t="s">
        <v>280</v>
      </c>
      <c r="N115" s="105" t="s">
        <v>280</v>
      </c>
      <c r="O115" s="105" t="s">
        <v>280</v>
      </c>
      <c r="P115" s="105"/>
    </row>
    <row r="116" spans="2:16">
      <c r="B116" s="105" t="s">
        <v>246</v>
      </c>
      <c r="C116" s="105" t="str">
        <f>Dat_01!C267</f>
        <v>2018 Mayo</v>
      </c>
      <c r="D116" s="105" t="str">
        <f>Dat_01!D267</f>
        <v>2018 Junio</v>
      </c>
      <c r="E116" s="105" t="str">
        <f>Dat_01!E267</f>
        <v>2018 Julio</v>
      </c>
      <c r="F116" s="105" t="str">
        <f>Dat_01!F267</f>
        <v>2018 Agosto</v>
      </c>
      <c r="G116" s="105" t="str">
        <f>Dat_01!G267</f>
        <v>2018 Septiembre</v>
      </c>
      <c r="H116" s="105" t="str">
        <f>Dat_01!H267</f>
        <v>2018 Octubre</v>
      </c>
      <c r="I116" s="105" t="str">
        <f>Dat_01!I267</f>
        <v>2018 Noviembre</v>
      </c>
      <c r="J116" s="105" t="str">
        <f>Dat_01!J267</f>
        <v>2018 Diciembre</v>
      </c>
      <c r="K116" s="105" t="str">
        <f>Dat_01!K267</f>
        <v>2019 Enero</v>
      </c>
      <c r="L116" s="105" t="str">
        <f>Dat_01!L267</f>
        <v>2019 Febrero</v>
      </c>
      <c r="M116" s="105" t="str">
        <f>Dat_01!M267</f>
        <v>2019 Marzo</v>
      </c>
      <c r="N116" s="105" t="str">
        <f>Dat_01!N267</f>
        <v>2019 Abril</v>
      </c>
      <c r="O116" s="105" t="str">
        <f>Dat_01!O267</f>
        <v>2019 Mayo</v>
      </c>
      <c r="P116" s="105"/>
    </row>
    <row r="117" spans="2:16">
      <c r="B117" s="105" t="s">
        <v>252</v>
      </c>
      <c r="C117" s="105" t="str">
        <f>MID(C116,6,1)</f>
        <v>M</v>
      </c>
      <c r="D117" s="105" t="str">
        <f t="shared" ref="D117" si="27">MID(D116,6,1)</f>
        <v>J</v>
      </c>
      <c r="E117" s="105" t="str">
        <f t="shared" ref="E117" si="28">MID(E116,6,1)</f>
        <v>J</v>
      </c>
      <c r="F117" s="105" t="str">
        <f t="shared" ref="F117" si="29">MID(F116,6,1)</f>
        <v>A</v>
      </c>
      <c r="G117" s="105" t="str">
        <f t="shared" ref="G117" si="30">MID(G116,6,1)</f>
        <v>S</v>
      </c>
      <c r="H117" s="105" t="str">
        <f t="shared" ref="H117" si="31">MID(H116,6,1)</f>
        <v>O</v>
      </c>
      <c r="I117" s="105" t="str">
        <f t="shared" ref="I117" si="32">MID(I116,6,1)</f>
        <v>N</v>
      </c>
      <c r="J117" s="105" t="str">
        <f t="shared" ref="J117" si="33">MID(J116,6,1)</f>
        <v>D</v>
      </c>
      <c r="K117" s="105" t="str">
        <f t="shared" ref="K117" si="34">MID(K116,6,1)</f>
        <v>E</v>
      </c>
      <c r="L117" s="105" t="str">
        <f t="shared" ref="L117" si="35">MID(L116,6,1)</f>
        <v>F</v>
      </c>
      <c r="M117" s="105" t="str">
        <f t="shared" ref="M117" si="36">MID(M116,6,1)</f>
        <v>M</v>
      </c>
      <c r="N117" s="105" t="str">
        <f t="shared" ref="N117" si="37">MID(N116,6,1)</f>
        <v>A</v>
      </c>
      <c r="O117" s="105" t="str">
        <f t="shared" ref="O117" si="38">MID(O116,6,1)</f>
        <v>M</v>
      </c>
      <c r="P117" s="105"/>
    </row>
    <row r="118" spans="2:16">
      <c r="B118" s="106" t="str">
        <f>Dat_01!B269</f>
        <v>Carbón</v>
      </c>
      <c r="C118" s="245">
        <f>Dat_01!C269</f>
        <v>0</v>
      </c>
      <c r="D118" s="245">
        <f>Dat_01!D269</f>
        <v>0</v>
      </c>
      <c r="E118" s="245">
        <f>Dat_01!E269</f>
        <v>92.3</v>
      </c>
      <c r="F118" s="245">
        <f>Dat_01!F269</f>
        <v>291.3</v>
      </c>
      <c r="G118" s="245">
        <f>Dat_01!G269</f>
        <v>0</v>
      </c>
      <c r="H118" s="245">
        <f>Dat_01!H269</f>
        <v>0</v>
      </c>
      <c r="I118" s="245">
        <f>Dat_01!I269</f>
        <v>0</v>
      </c>
      <c r="J118" s="245">
        <f>Dat_01!J269</f>
        <v>0</v>
      </c>
      <c r="K118" s="245">
        <f>Dat_01!K269</f>
        <v>3682</v>
      </c>
      <c r="L118" s="245">
        <f>Dat_01!L269</f>
        <v>0</v>
      </c>
      <c r="M118" s="245">
        <f>Dat_01!M269</f>
        <v>1971</v>
      </c>
      <c r="N118" s="245">
        <f>Dat_01!N269</f>
        <v>0</v>
      </c>
      <c r="O118" s="245">
        <f>Dat_01!O269</f>
        <v>0</v>
      </c>
      <c r="P118" s="245"/>
    </row>
    <row r="119" spans="2:16">
      <c r="B119" s="106" t="str">
        <f>Dat_01!B270</f>
        <v>Ciclo Combinado</v>
      </c>
      <c r="C119" s="245">
        <f>Dat_01!C270</f>
        <v>12256.8</v>
      </c>
      <c r="D119" s="245">
        <f>Dat_01!D270</f>
        <v>9234.9</v>
      </c>
      <c r="E119" s="245">
        <f>Dat_01!E270</f>
        <v>14456.3</v>
      </c>
      <c r="F119" s="245">
        <f>Dat_01!F270</f>
        <v>10832</v>
      </c>
      <c r="G119" s="245">
        <f>Dat_01!G270</f>
        <v>2035.7</v>
      </c>
      <c r="H119" s="245">
        <f>Dat_01!H270</f>
        <v>1903.4</v>
      </c>
      <c r="I119" s="245">
        <f>Dat_01!I270</f>
        <v>1082.5999999999999</v>
      </c>
      <c r="J119" s="245">
        <f>Dat_01!J270</f>
        <v>3205.2</v>
      </c>
      <c r="K119" s="245">
        <f>Dat_01!K270</f>
        <v>5322.9</v>
      </c>
      <c r="L119" s="245">
        <f>Dat_01!L270</f>
        <v>833.4</v>
      </c>
      <c r="M119" s="245">
        <f>Dat_01!M270</f>
        <v>8220.1</v>
      </c>
      <c r="N119" s="245">
        <f>Dat_01!N270</f>
        <v>10989.2</v>
      </c>
      <c r="O119" s="245">
        <f>Dat_01!O270</f>
        <v>2953.6</v>
      </c>
      <c r="P119" s="245"/>
    </row>
    <row r="120" spans="2:16">
      <c r="B120" s="106" t="str">
        <f>Dat_01!B271</f>
        <v>Cogeneración</v>
      </c>
      <c r="C120" s="245">
        <f>Dat_01!C271</f>
        <v>0</v>
      </c>
      <c r="D120" s="245">
        <f>Dat_01!D271</f>
        <v>0</v>
      </c>
      <c r="E120" s="245">
        <f>Dat_01!E271</f>
        <v>0</v>
      </c>
      <c r="F120" s="245">
        <f>Dat_01!F271</f>
        <v>0</v>
      </c>
      <c r="G120" s="245">
        <f>Dat_01!G271</f>
        <v>0</v>
      </c>
      <c r="H120" s="245">
        <f>Dat_01!H271</f>
        <v>7.4</v>
      </c>
      <c r="I120" s="245">
        <f>Dat_01!I271</f>
        <v>0</v>
      </c>
      <c r="J120" s="245">
        <f>Dat_01!J271</f>
        <v>0</v>
      </c>
      <c r="K120" s="245">
        <f>Dat_01!K271</f>
        <v>0</v>
      </c>
      <c r="L120" s="245">
        <f>Dat_01!L271</f>
        <v>0</v>
      </c>
      <c r="M120" s="245">
        <f>Dat_01!M271</f>
        <v>0</v>
      </c>
      <c r="N120" s="245">
        <f>Dat_01!N271</f>
        <v>0</v>
      </c>
      <c r="O120" s="245">
        <f>Dat_01!O271</f>
        <v>0</v>
      </c>
      <c r="P120" s="245"/>
    </row>
    <row r="121" spans="2:16">
      <c r="B121" s="106" t="str">
        <f>Dat_01!B272</f>
        <v>Consumo Bombeo</v>
      </c>
      <c r="C121" s="245">
        <f>Dat_01!C272</f>
        <v>795.1</v>
      </c>
      <c r="D121" s="245">
        <f>Dat_01!D272</f>
        <v>91.5</v>
      </c>
      <c r="E121" s="245">
        <f>Dat_01!E272</f>
        <v>14.6</v>
      </c>
      <c r="F121" s="245">
        <f>Dat_01!F272</f>
        <v>140.5</v>
      </c>
      <c r="G121" s="245">
        <f>Dat_01!G272</f>
        <v>0</v>
      </c>
      <c r="H121" s="245">
        <f>Dat_01!H272</f>
        <v>1893.5</v>
      </c>
      <c r="I121" s="245">
        <f>Dat_01!I272</f>
        <v>481.8</v>
      </c>
      <c r="J121" s="245">
        <f>Dat_01!J272</f>
        <v>176.9</v>
      </c>
      <c r="K121" s="245">
        <f>Dat_01!K272</f>
        <v>938.4</v>
      </c>
      <c r="L121" s="245">
        <f>Dat_01!L272</f>
        <v>213.9</v>
      </c>
      <c r="M121" s="245">
        <f>Dat_01!M272</f>
        <v>457</v>
      </c>
      <c r="N121" s="245">
        <f>Dat_01!N272</f>
        <v>526.4</v>
      </c>
      <c r="O121" s="245">
        <f>Dat_01!O272</f>
        <v>298.3</v>
      </c>
      <c r="P121" s="245"/>
    </row>
    <row r="122" spans="2:16">
      <c r="B122" s="106" t="str">
        <f>Dat_01!B273</f>
        <v>Enlace Península Baleares</v>
      </c>
      <c r="C122" s="245">
        <f>Dat_01!C273</f>
        <v>0</v>
      </c>
      <c r="D122" s="245">
        <f>Dat_01!D273</f>
        <v>0</v>
      </c>
      <c r="E122" s="245">
        <f>Dat_01!E273</f>
        <v>244</v>
      </c>
      <c r="F122" s="245">
        <f>Dat_01!F273</f>
        <v>678</v>
      </c>
      <c r="G122" s="245">
        <f>Dat_01!G273</f>
        <v>1565.3</v>
      </c>
      <c r="H122" s="245">
        <f>Dat_01!H273</f>
        <v>711</v>
      </c>
      <c r="I122" s="245">
        <f>Dat_01!I273</f>
        <v>0</v>
      </c>
      <c r="J122" s="245">
        <f>Dat_01!J273</f>
        <v>0</v>
      </c>
      <c r="K122" s="245">
        <f>Dat_01!K273</f>
        <v>84</v>
      </c>
      <c r="L122" s="245">
        <f>Dat_01!L273</f>
        <v>0</v>
      </c>
      <c r="M122" s="245">
        <f>Dat_01!M273</f>
        <v>0</v>
      </c>
      <c r="N122" s="245">
        <f>Dat_01!N273</f>
        <v>464.9</v>
      </c>
      <c r="O122" s="245">
        <f>Dat_01!O273</f>
        <v>0</v>
      </c>
      <c r="P122" s="245"/>
    </row>
    <row r="123" spans="2:16">
      <c r="B123" s="106" t="str">
        <f>Dat_01!B274</f>
        <v>Eólica</v>
      </c>
      <c r="C123" s="245">
        <f>Dat_01!C274</f>
        <v>0</v>
      </c>
      <c r="D123" s="245">
        <f>Dat_01!D274</f>
        <v>0</v>
      </c>
      <c r="E123" s="245">
        <f>Dat_01!E274</f>
        <v>0</v>
      </c>
      <c r="F123" s="245">
        <f>Dat_01!F274</f>
        <v>0</v>
      </c>
      <c r="G123" s="245">
        <f>Dat_01!G274</f>
        <v>0</v>
      </c>
      <c r="H123" s="245">
        <f>Dat_01!H274</f>
        <v>0</v>
      </c>
      <c r="I123" s="245">
        <f>Dat_01!I274</f>
        <v>0</v>
      </c>
      <c r="J123" s="245">
        <f>Dat_01!J274</f>
        <v>0</v>
      </c>
      <c r="K123" s="245">
        <f>Dat_01!K274</f>
        <v>0</v>
      </c>
      <c r="L123" s="245">
        <f>Dat_01!L274</f>
        <v>0</v>
      </c>
      <c r="M123" s="245">
        <f>Dat_01!M274</f>
        <v>0</v>
      </c>
      <c r="N123" s="245">
        <f>Dat_01!N274</f>
        <v>0</v>
      </c>
      <c r="O123" s="245">
        <f>Dat_01!O274</f>
        <v>0</v>
      </c>
      <c r="P123" s="245"/>
    </row>
    <row r="124" spans="2:16">
      <c r="B124" s="106" t="str">
        <f>Dat_01!B275</f>
        <v>Hidráulica</v>
      </c>
      <c r="C124" s="245">
        <f>Dat_01!C275</f>
        <v>0</v>
      </c>
      <c r="D124" s="245">
        <f>Dat_01!D275</f>
        <v>0</v>
      </c>
      <c r="E124" s="245">
        <f>Dat_01!E275</f>
        <v>0</v>
      </c>
      <c r="F124" s="245">
        <f>Dat_01!F275</f>
        <v>898.1</v>
      </c>
      <c r="G124" s="245">
        <f>Dat_01!G275</f>
        <v>5</v>
      </c>
      <c r="H124" s="245">
        <f>Dat_01!H275</f>
        <v>97</v>
      </c>
      <c r="I124" s="245">
        <f>Dat_01!I275</f>
        <v>0</v>
      </c>
      <c r="J124" s="245">
        <f>Dat_01!J275</f>
        <v>0</v>
      </c>
      <c r="K124" s="245">
        <f>Dat_01!K275</f>
        <v>0</v>
      </c>
      <c r="L124" s="245">
        <f>Dat_01!L275</f>
        <v>20</v>
      </c>
      <c r="M124" s="245">
        <f>Dat_01!M275</f>
        <v>93.4</v>
      </c>
      <c r="N124" s="245">
        <f>Dat_01!N275</f>
        <v>36.700000000000003</v>
      </c>
      <c r="O124" s="245">
        <f>Dat_01!O275</f>
        <v>0</v>
      </c>
      <c r="P124" s="245"/>
    </row>
    <row r="125" spans="2:16">
      <c r="B125" s="106" t="str">
        <f>Dat_01!B276</f>
        <v>Internacionales</v>
      </c>
      <c r="C125" s="245">
        <f>Dat_01!C276</f>
        <v>0</v>
      </c>
      <c r="D125" s="245">
        <f>Dat_01!D276</f>
        <v>976</v>
      </c>
      <c r="E125" s="245">
        <f>Dat_01!E276</f>
        <v>1458.3</v>
      </c>
      <c r="F125" s="245">
        <f>Dat_01!F276</f>
        <v>0</v>
      </c>
      <c r="G125" s="245">
        <f>Dat_01!G276</f>
        <v>0</v>
      </c>
      <c r="H125" s="245">
        <f>Dat_01!H276</f>
        <v>0</v>
      </c>
      <c r="I125" s="245">
        <f>Dat_01!I276</f>
        <v>2.8</v>
      </c>
      <c r="J125" s="245">
        <f>Dat_01!J276</f>
        <v>0</v>
      </c>
      <c r="K125" s="245">
        <f>Dat_01!K276</f>
        <v>0</v>
      </c>
      <c r="L125" s="245">
        <f>Dat_01!L276</f>
        <v>0</v>
      </c>
      <c r="M125" s="245">
        <f>Dat_01!M276</f>
        <v>0</v>
      </c>
      <c r="N125" s="245">
        <f>Dat_01!N276</f>
        <v>0</v>
      </c>
      <c r="O125" s="245">
        <f>Dat_01!O276</f>
        <v>0</v>
      </c>
      <c r="P125" s="245"/>
    </row>
    <row r="126" spans="2:16">
      <c r="B126" s="106" t="str">
        <f>Dat_01!B277</f>
        <v>Solar fotovoltaica</v>
      </c>
      <c r="C126" s="245">
        <f>Dat_01!C277</f>
        <v>0</v>
      </c>
      <c r="D126" s="245">
        <f>Dat_01!D277</f>
        <v>0</v>
      </c>
      <c r="E126" s="245">
        <f>Dat_01!E277</f>
        <v>0</v>
      </c>
      <c r="F126" s="245">
        <f>Dat_01!F277</f>
        <v>0</v>
      </c>
      <c r="G126" s="245">
        <f>Dat_01!G277</f>
        <v>0</v>
      </c>
      <c r="H126" s="245">
        <f>Dat_01!H277</f>
        <v>0</v>
      </c>
      <c r="I126" s="245">
        <f>Dat_01!I277</f>
        <v>0</v>
      </c>
      <c r="J126" s="245">
        <f>Dat_01!J277</f>
        <v>0</v>
      </c>
      <c r="K126" s="245">
        <f>Dat_01!K277</f>
        <v>0</v>
      </c>
      <c r="L126" s="245">
        <f>Dat_01!L277</f>
        <v>0</v>
      </c>
      <c r="M126" s="245">
        <f>Dat_01!M277</f>
        <v>0</v>
      </c>
      <c r="N126" s="245">
        <f>Dat_01!N277</f>
        <v>0</v>
      </c>
      <c r="O126" s="245">
        <f>Dat_01!O277</f>
        <v>0</v>
      </c>
      <c r="P126" s="245"/>
    </row>
    <row r="127" spans="2:16">
      <c r="B127" s="106" t="str">
        <f>Dat_01!B278</f>
        <v>Turbinación bombeo</v>
      </c>
      <c r="C127" s="245">
        <f>Dat_01!C278</f>
        <v>330.9</v>
      </c>
      <c r="D127" s="245">
        <f>Dat_01!D278</f>
        <v>107.7</v>
      </c>
      <c r="E127" s="245">
        <f>Dat_01!E278</f>
        <v>560.70000000000005</v>
      </c>
      <c r="F127" s="245">
        <f>Dat_01!F278</f>
        <v>948.3</v>
      </c>
      <c r="G127" s="245">
        <f>Dat_01!G278</f>
        <v>107.3</v>
      </c>
      <c r="H127" s="245">
        <f>Dat_01!H278</f>
        <v>979</v>
      </c>
      <c r="I127" s="245">
        <f>Dat_01!I278</f>
        <v>84</v>
      </c>
      <c r="J127" s="245">
        <f>Dat_01!J278</f>
        <v>86.6</v>
      </c>
      <c r="K127" s="245">
        <f>Dat_01!K278</f>
        <v>101.3</v>
      </c>
      <c r="L127" s="245">
        <f>Dat_01!L278</f>
        <v>316.89999999999998</v>
      </c>
      <c r="M127" s="245">
        <f>Dat_01!M278</f>
        <v>2222.8000000000002</v>
      </c>
      <c r="N127" s="245">
        <f>Dat_01!N278</f>
        <v>2160.3000000000002</v>
      </c>
      <c r="O127" s="245">
        <f>Dat_01!O278</f>
        <v>406.3</v>
      </c>
      <c r="P127" s="245"/>
    </row>
    <row r="128" spans="2:16">
      <c r="B128" s="231" t="str">
        <f>Dat_01!B279</f>
        <v>Total</v>
      </c>
      <c r="C128" s="244">
        <f>Dat_01!C279</f>
        <v>13382.8</v>
      </c>
      <c r="D128" s="244">
        <f>Dat_01!D279</f>
        <v>10410.1</v>
      </c>
      <c r="E128" s="244">
        <f>Dat_01!E279</f>
        <v>16826.2</v>
      </c>
      <c r="F128" s="244">
        <f>Dat_01!F279</f>
        <v>13788.2</v>
      </c>
      <c r="G128" s="244">
        <f>Dat_01!G279</f>
        <v>3713.3</v>
      </c>
      <c r="H128" s="244">
        <f>Dat_01!H279</f>
        <v>5591.3</v>
      </c>
      <c r="I128" s="244">
        <f>Dat_01!I279</f>
        <v>1651.2</v>
      </c>
      <c r="J128" s="244">
        <f>Dat_01!J279</f>
        <v>3468.7</v>
      </c>
      <c r="K128" s="244">
        <f>Dat_01!K279</f>
        <v>10128.6</v>
      </c>
      <c r="L128" s="244">
        <f>Dat_01!L279</f>
        <v>1384.2</v>
      </c>
      <c r="M128" s="244">
        <f>Dat_01!M279</f>
        <v>12964.3</v>
      </c>
      <c r="N128" s="244">
        <f>Dat_01!N279</f>
        <v>14177.5</v>
      </c>
      <c r="O128" s="244">
        <f>Dat_01!O279</f>
        <v>3658.2</v>
      </c>
      <c r="P128" s="244"/>
    </row>
    <row r="129" spans="2:16">
      <c r="B129" s="106" t="str">
        <f>Dat_01!B280</f>
        <v>Carbón</v>
      </c>
      <c r="C129" s="245">
        <f>Dat_01!C280</f>
        <v>0</v>
      </c>
      <c r="D129" s="245">
        <f>Dat_01!D280</f>
        <v>0</v>
      </c>
      <c r="E129" s="245">
        <f>Dat_01!E280</f>
        <v>482</v>
      </c>
      <c r="F129" s="245">
        <f>Dat_01!F280</f>
        <v>0</v>
      </c>
      <c r="G129" s="245">
        <f>Dat_01!G280</f>
        <v>0</v>
      </c>
      <c r="H129" s="245">
        <f>Dat_01!H280</f>
        <v>91.8</v>
      </c>
      <c r="I129" s="245">
        <f>Dat_01!I280</f>
        <v>0</v>
      </c>
      <c r="J129" s="245">
        <f>Dat_01!J280</f>
        <v>0</v>
      </c>
      <c r="K129" s="245">
        <f>Dat_01!K280</f>
        <v>0</v>
      </c>
      <c r="L129" s="245">
        <f>Dat_01!L280</f>
        <v>0</v>
      </c>
      <c r="M129" s="245">
        <f>Dat_01!M280</f>
        <v>0</v>
      </c>
      <c r="N129" s="245">
        <f>Dat_01!N280</f>
        <v>0</v>
      </c>
      <c r="O129" s="245">
        <f>Dat_01!O280</f>
        <v>0</v>
      </c>
      <c r="P129" s="245"/>
    </row>
    <row r="130" spans="2:16">
      <c r="B130" s="106" t="str">
        <f>Dat_01!B281</f>
        <v>Ciclo Combinado</v>
      </c>
      <c r="C130" s="245">
        <f>Dat_01!C281</f>
        <v>90</v>
      </c>
      <c r="D130" s="245">
        <f>Dat_01!D281</f>
        <v>0</v>
      </c>
      <c r="E130" s="245">
        <f>Dat_01!E281</f>
        <v>368.5</v>
      </c>
      <c r="F130" s="245">
        <f>Dat_01!F281</f>
        <v>796.6</v>
      </c>
      <c r="G130" s="245">
        <f>Dat_01!G281</f>
        <v>211.3</v>
      </c>
      <c r="H130" s="245">
        <f>Dat_01!H281</f>
        <v>1302.4000000000001</v>
      </c>
      <c r="I130" s="245">
        <f>Dat_01!I281</f>
        <v>0</v>
      </c>
      <c r="J130" s="245">
        <f>Dat_01!J281</f>
        <v>0</v>
      </c>
      <c r="K130" s="245">
        <f>Dat_01!K281</f>
        <v>0</v>
      </c>
      <c r="L130" s="245">
        <f>Dat_01!L281</f>
        <v>1.3</v>
      </c>
      <c r="M130" s="245">
        <f>Dat_01!M281</f>
        <v>4765.8</v>
      </c>
      <c r="N130" s="245">
        <f>Dat_01!N281</f>
        <v>3050.9</v>
      </c>
      <c r="O130" s="245">
        <f>Dat_01!O281</f>
        <v>0</v>
      </c>
      <c r="P130" s="245"/>
    </row>
    <row r="131" spans="2:16">
      <c r="B131" s="106" t="str">
        <f>Dat_01!B282</f>
        <v>Cogeneración</v>
      </c>
      <c r="C131" s="245">
        <f>Dat_01!C282</f>
        <v>154.4</v>
      </c>
      <c r="D131" s="245">
        <f>Dat_01!D282</f>
        <v>0</v>
      </c>
      <c r="E131" s="245">
        <f>Dat_01!E282</f>
        <v>0</v>
      </c>
      <c r="F131" s="245">
        <f>Dat_01!F282</f>
        <v>0</v>
      </c>
      <c r="G131" s="245">
        <f>Dat_01!G282</f>
        <v>0</v>
      </c>
      <c r="H131" s="245">
        <f>Dat_01!H282</f>
        <v>400.2</v>
      </c>
      <c r="I131" s="245">
        <f>Dat_01!I282</f>
        <v>27.2</v>
      </c>
      <c r="J131" s="245">
        <f>Dat_01!J282</f>
        <v>106.8</v>
      </c>
      <c r="K131" s="245">
        <f>Dat_01!K282</f>
        <v>0</v>
      </c>
      <c r="L131" s="245">
        <f>Dat_01!L282</f>
        <v>0</v>
      </c>
      <c r="M131" s="245">
        <f>Dat_01!M282</f>
        <v>1.3</v>
      </c>
      <c r="N131" s="245">
        <f>Dat_01!N282</f>
        <v>350.1</v>
      </c>
      <c r="O131" s="245">
        <f>Dat_01!O282</f>
        <v>0</v>
      </c>
      <c r="P131" s="245"/>
    </row>
    <row r="132" spans="2:16">
      <c r="B132" s="106" t="str">
        <f>Dat_01!B283</f>
        <v>Consumo Bombeo</v>
      </c>
      <c r="C132" s="245">
        <f>Dat_01!C283</f>
        <v>34261.699999999997</v>
      </c>
      <c r="D132" s="245">
        <f>Dat_01!D283</f>
        <v>11426.8</v>
      </c>
      <c r="E132" s="245">
        <f>Dat_01!E283</f>
        <v>4415</v>
      </c>
      <c r="F132" s="245">
        <f>Dat_01!F283</f>
        <v>914.2</v>
      </c>
      <c r="G132" s="245">
        <f>Dat_01!G283</f>
        <v>11981.8</v>
      </c>
      <c r="H132" s="245">
        <f>Dat_01!H283</f>
        <v>16524.599999999999</v>
      </c>
      <c r="I132" s="245">
        <f>Dat_01!I283</f>
        <v>16019.9</v>
      </c>
      <c r="J132" s="245">
        <f>Dat_01!J283</f>
        <v>38332.5</v>
      </c>
      <c r="K132" s="245">
        <f>Dat_01!K283</f>
        <v>6628.9</v>
      </c>
      <c r="L132" s="245">
        <f>Dat_01!L283</f>
        <v>10386.9</v>
      </c>
      <c r="M132" s="245">
        <f>Dat_01!M283</f>
        <v>18991.8</v>
      </c>
      <c r="N132" s="245">
        <f>Dat_01!N283</f>
        <v>17978.8</v>
      </c>
      <c r="O132" s="245">
        <f>Dat_01!O283</f>
        <v>7614.5</v>
      </c>
      <c r="P132" s="245"/>
    </row>
    <row r="133" spans="2:16">
      <c r="B133" s="106" t="str">
        <f>Dat_01!B284</f>
        <v>Enlace Península Baleares</v>
      </c>
      <c r="C133" s="245">
        <f>Dat_01!C284</f>
        <v>0</v>
      </c>
      <c r="D133" s="245">
        <f>Dat_01!D284</f>
        <v>0</v>
      </c>
      <c r="E133" s="245">
        <f>Dat_01!E284</f>
        <v>0</v>
      </c>
      <c r="F133" s="245">
        <f>Dat_01!F284</f>
        <v>0</v>
      </c>
      <c r="G133" s="245">
        <f>Dat_01!G284</f>
        <v>0</v>
      </c>
      <c r="H133" s="245">
        <f>Dat_01!H284</f>
        <v>0</v>
      </c>
      <c r="I133" s="245">
        <f>Dat_01!I284</f>
        <v>60</v>
      </c>
      <c r="J133" s="245">
        <f>Dat_01!J284</f>
        <v>0</v>
      </c>
      <c r="K133" s="245">
        <f>Dat_01!K284</f>
        <v>0</v>
      </c>
      <c r="L133" s="245">
        <f>Dat_01!L284</f>
        <v>0</v>
      </c>
      <c r="M133" s="245">
        <f>Dat_01!M284</f>
        <v>0</v>
      </c>
      <c r="N133" s="245">
        <f>Dat_01!N284</f>
        <v>0</v>
      </c>
      <c r="O133" s="245">
        <f>Dat_01!O284</f>
        <v>0</v>
      </c>
      <c r="P133" s="245"/>
    </row>
    <row r="134" spans="2:16">
      <c r="B134" s="106" t="str">
        <f>Dat_01!B285</f>
        <v>Eólica</v>
      </c>
      <c r="C134" s="245">
        <f>Dat_01!C285</f>
        <v>11163.7</v>
      </c>
      <c r="D134" s="245">
        <f>Dat_01!D285</f>
        <v>1911.2</v>
      </c>
      <c r="E134" s="245">
        <f>Dat_01!E285</f>
        <v>113.2</v>
      </c>
      <c r="F134" s="245">
        <f>Dat_01!F285</f>
        <v>550.1</v>
      </c>
      <c r="G134" s="245">
        <f>Dat_01!G285</f>
        <v>74</v>
      </c>
      <c r="H134" s="245">
        <f>Dat_01!H285</f>
        <v>2415.4</v>
      </c>
      <c r="I134" s="245">
        <f>Dat_01!I285</f>
        <v>1518.5</v>
      </c>
      <c r="J134" s="245">
        <f>Dat_01!J285</f>
        <v>408.2</v>
      </c>
      <c r="K134" s="245">
        <f>Dat_01!K285</f>
        <v>183.2</v>
      </c>
      <c r="L134" s="245">
        <f>Dat_01!L285</f>
        <v>1741.8</v>
      </c>
      <c r="M134" s="245">
        <f>Dat_01!M285</f>
        <v>4.2</v>
      </c>
      <c r="N134" s="245">
        <f>Dat_01!N285</f>
        <v>10989.6</v>
      </c>
      <c r="O134" s="245">
        <f>Dat_01!O285</f>
        <v>781.3</v>
      </c>
      <c r="P134" s="245"/>
    </row>
    <row r="135" spans="2:16">
      <c r="B135" s="106" t="str">
        <f>Dat_01!B286</f>
        <v>Hidráulica</v>
      </c>
      <c r="C135" s="245">
        <f>Dat_01!C286</f>
        <v>589.5</v>
      </c>
      <c r="D135" s="245">
        <f>Dat_01!D286</f>
        <v>1375.3</v>
      </c>
      <c r="E135" s="245">
        <f>Dat_01!E286</f>
        <v>0</v>
      </c>
      <c r="F135" s="245">
        <f>Dat_01!F286</f>
        <v>8.9</v>
      </c>
      <c r="G135" s="245">
        <f>Dat_01!G286</f>
        <v>8.3000000000000007</v>
      </c>
      <c r="H135" s="245">
        <f>Dat_01!H286</f>
        <v>873.5</v>
      </c>
      <c r="I135" s="245">
        <f>Dat_01!I286</f>
        <v>0</v>
      </c>
      <c r="J135" s="245">
        <f>Dat_01!J286</f>
        <v>8886.2999999999993</v>
      </c>
      <c r="K135" s="245">
        <f>Dat_01!K286</f>
        <v>0</v>
      </c>
      <c r="L135" s="245">
        <f>Dat_01!L286</f>
        <v>75</v>
      </c>
      <c r="M135" s="245">
        <f>Dat_01!M286</f>
        <v>0</v>
      </c>
      <c r="N135" s="245">
        <f>Dat_01!N286</f>
        <v>66.400000000000006</v>
      </c>
      <c r="O135" s="245">
        <f>Dat_01!O286</f>
        <v>105.7</v>
      </c>
      <c r="P135" s="245"/>
    </row>
    <row r="136" spans="2:16">
      <c r="B136" s="106" t="str">
        <f>Dat_01!B287</f>
        <v>Internacionales</v>
      </c>
      <c r="C136" s="245">
        <f>Dat_01!C287</f>
        <v>0</v>
      </c>
      <c r="D136" s="245">
        <f>Dat_01!D287</f>
        <v>0</v>
      </c>
      <c r="E136" s="245">
        <f>Dat_01!E287</f>
        <v>0</v>
      </c>
      <c r="F136" s="245">
        <f>Dat_01!F287</f>
        <v>0</v>
      </c>
      <c r="G136" s="245">
        <f>Dat_01!G287</f>
        <v>0</v>
      </c>
      <c r="H136" s="245">
        <f>Dat_01!H287</f>
        <v>0</v>
      </c>
      <c r="I136" s="245">
        <f>Dat_01!I287</f>
        <v>0</v>
      </c>
      <c r="J136" s="245">
        <f>Dat_01!J287</f>
        <v>0</v>
      </c>
      <c r="K136" s="245">
        <f>Dat_01!K287</f>
        <v>0</v>
      </c>
      <c r="L136" s="245">
        <f>Dat_01!L287</f>
        <v>0</v>
      </c>
      <c r="M136" s="245">
        <f>Dat_01!M287</f>
        <v>0</v>
      </c>
      <c r="N136" s="245">
        <f>Dat_01!N287</f>
        <v>80</v>
      </c>
      <c r="O136" s="245">
        <f>Dat_01!O287</f>
        <v>0</v>
      </c>
      <c r="P136" s="245"/>
    </row>
    <row r="137" spans="2:16">
      <c r="B137" s="106" t="str">
        <f>Dat_01!B288</f>
        <v>Otras Renovables</v>
      </c>
      <c r="C137" s="245">
        <f>Dat_01!C288</f>
        <v>122.2</v>
      </c>
      <c r="D137" s="245">
        <f>Dat_01!D288</f>
        <v>0</v>
      </c>
      <c r="E137" s="245">
        <f>Dat_01!E288</f>
        <v>0</v>
      </c>
      <c r="F137" s="245">
        <f>Dat_01!F288</f>
        <v>0</v>
      </c>
      <c r="G137" s="245">
        <f>Dat_01!G288</f>
        <v>0</v>
      </c>
      <c r="H137" s="245">
        <f>Dat_01!H288</f>
        <v>0</v>
      </c>
      <c r="I137" s="245">
        <f>Dat_01!I288</f>
        <v>0</v>
      </c>
      <c r="J137" s="245">
        <f>Dat_01!J288</f>
        <v>30.1</v>
      </c>
      <c r="K137" s="245">
        <f>Dat_01!K288</f>
        <v>0</v>
      </c>
      <c r="L137" s="245">
        <f>Dat_01!L288</f>
        <v>0</v>
      </c>
      <c r="M137" s="245">
        <f>Dat_01!M288</f>
        <v>0</v>
      </c>
      <c r="N137" s="245">
        <f>Dat_01!N288</f>
        <v>170.8</v>
      </c>
      <c r="O137" s="245">
        <f>Dat_01!O288</f>
        <v>0</v>
      </c>
      <c r="P137" s="245"/>
    </row>
    <row r="138" spans="2:16">
      <c r="B138" s="106" t="str">
        <f>Dat_01!B289</f>
        <v>Residuos no Renovables</v>
      </c>
      <c r="C138" s="245">
        <f>Dat_01!C289</f>
        <v>0</v>
      </c>
      <c r="D138" s="245">
        <f>Dat_01!D289</f>
        <v>0</v>
      </c>
      <c r="E138" s="245">
        <f>Dat_01!E289</f>
        <v>0</v>
      </c>
      <c r="F138" s="245">
        <f>Dat_01!F289</f>
        <v>0</v>
      </c>
      <c r="G138" s="245">
        <f>Dat_01!G289</f>
        <v>0</v>
      </c>
      <c r="H138" s="245">
        <f>Dat_01!H289</f>
        <v>0</v>
      </c>
      <c r="I138" s="245">
        <f>Dat_01!I289</f>
        <v>0</v>
      </c>
      <c r="J138" s="245">
        <f>Dat_01!J289</f>
        <v>3.6</v>
      </c>
      <c r="K138" s="245">
        <f>Dat_01!K289</f>
        <v>0</v>
      </c>
      <c r="L138" s="245">
        <f>Dat_01!L289</f>
        <v>0</v>
      </c>
      <c r="M138" s="245">
        <f>Dat_01!M289</f>
        <v>0</v>
      </c>
      <c r="N138" s="245">
        <f>Dat_01!N289</f>
        <v>0</v>
      </c>
      <c r="O138" s="245">
        <f>Dat_01!O289</f>
        <v>0</v>
      </c>
      <c r="P138" s="244"/>
    </row>
    <row r="139" spans="2:16">
      <c r="B139" s="106" t="str">
        <f>Dat_01!B290</f>
        <v>Solar fotovoltaica</v>
      </c>
      <c r="C139" s="245">
        <f>Dat_01!C290</f>
        <v>0</v>
      </c>
      <c r="D139" s="245">
        <f>Dat_01!D290</f>
        <v>0</v>
      </c>
      <c r="E139" s="245">
        <f>Dat_01!E290</f>
        <v>0</v>
      </c>
      <c r="F139" s="245">
        <f>Dat_01!F290</f>
        <v>0</v>
      </c>
      <c r="G139" s="245">
        <f>Dat_01!G290</f>
        <v>0</v>
      </c>
      <c r="H139" s="245">
        <f>Dat_01!H290</f>
        <v>0</v>
      </c>
      <c r="I139" s="245">
        <f>Dat_01!I290</f>
        <v>0.9</v>
      </c>
      <c r="J139" s="245">
        <f>Dat_01!J290</f>
        <v>0</v>
      </c>
      <c r="K139" s="245">
        <f>Dat_01!K290</f>
        <v>0</v>
      </c>
      <c r="L139" s="245">
        <f>Dat_01!L290</f>
        <v>0</v>
      </c>
      <c r="M139" s="245">
        <f>Dat_01!M290</f>
        <v>0</v>
      </c>
      <c r="N139" s="245">
        <f>Dat_01!N290</f>
        <v>2.7</v>
      </c>
      <c r="O139" s="245">
        <f>Dat_01!O290</f>
        <v>2.1</v>
      </c>
      <c r="P139" s="256"/>
    </row>
    <row r="140" spans="2:16">
      <c r="B140" s="106" t="str">
        <f>Dat_01!B291</f>
        <v>Solar térmica</v>
      </c>
      <c r="C140" s="245">
        <f>Dat_01!C291</f>
        <v>44.1</v>
      </c>
      <c r="D140" s="245">
        <f>Dat_01!D291</f>
        <v>0</v>
      </c>
      <c r="E140" s="245">
        <f>Dat_01!E291</f>
        <v>0</v>
      </c>
      <c r="F140" s="245">
        <f>Dat_01!F291</f>
        <v>0</v>
      </c>
      <c r="G140" s="245">
        <f>Dat_01!G291</f>
        <v>0</v>
      </c>
      <c r="H140" s="245">
        <f>Dat_01!H291</f>
        <v>0</v>
      </c>
      <c r="I140" s="245">
        <f>Dat_01!I291</f>
        <v>0</v>
      </c>
      <c r="J140" s="245">
        <f>Dat_01!J291</f>
        <v>0</v>
      </c>
      <c r="K140" s="245">
        <f>Dat_01!K291</f>
        <v>0</v>
      </c>
      <c r="L140" s="245">
        <f>Dat_01!L291</f>
        <v>0</v>
      </c>
      <c r="M140" s="245">
        <f>Dat_01!M291</f>
        <v>0</v>
      </c>
      <c r="N140" s="245">
        <f>Dat_01!N291</f>
        <v>0</v>
      </c>
      <c r="O140" s="245">
        <f>Dat_01!O291</f>
        <v>0</v>
      </c>
      <c r="P140" s="245"/>
    </row>
    <row r="141" spans="2:16">
      <c r="B141" s="106" t="str">
        <f>Dat_01!B292</f>
        <v>Turbinación bombeo</v>
      </c>
      <c r="C141" s="245">
        <f>Dat_01!C292</f>
        <v>171.5</v>
      </c>
      <c r="D141" s="245">
        <f>Dat_01!D292</f>
        <v>67.5</v>
      </c>
      <c r="E141" s="245">
        <f>Dat_01!E292</f>
        <v>368.4</v>
      </c>
      <c r="F141" s="245">
        <f>Dat_01!F292</f>
        <v>104</v>
      </c>
      <c r="G141" s="245">
        <f>Dat_01!G292</f>
        <v>0</v>
      </c>
      <c r="H141" s="245">
        <f>Dat_01!H292</f>
        <v>2690.2</v>
      </c>
      <c r="I141" s="245">
        <f>Dat_01!I292</f>
        <v>0</v>
      </c>
      <c r="J141" s="245">
        <f>Dat_01!J292</f>
        <v>44</v>
      </c>
      <c r="K141" s="245">
        <f>Dat_01!K292</f>
        <v>0</v>
      </c>
      <c r="L141" s="245">
        <f>Dat_01!L292</f>
        <v>139.30000000000001</v>
      </c>
      <c r="M141" s="245">
        <f>Dat_01!M292</f>
        <v>118</v>
      </c>
      <c r="N141" s="245">
        <f>Dat_01!N292</f>
        <v>614.9</v>
      </c>
      <c r="O141" s="245">
        <f>Dat_01!O292</f>
        <v>181</v>
      </c>
      <c r="P141" s="245"/>
    </row>
    <row r="142" spans="2:16">
      <c r="B142" s="231" t="str">
        <f>Dat_01!B293</f>
        <v>Total</v>
      </c>
      <c r="C142" s="244">
        <f>Dat_01!C293</f>
        <v>46597.1</v>
      </c>
      <c r="D142" s="244">
        <f>Dat_01!D293</f>
        <v>14780.8</v>
      </c>
      <c r="E142" s="244">
        <f>Dat_01!E293</f>
        <v>5747.1</v>
      </c>
      <c r="F142" s="244">
        <f>Dat_01!F293</f>
        <v>2373.8000000000002</v>
      </c>
      <c r="G142" s="244">
        <f>Dat_01!G293</f>
        <v>12275.4</v>
      </c>
      <c r="H142" s="244">
        <f>Dat_01!H293</f>
        <v>24298.1</v>
      </c>
      <c r="I142" s="244">
        <f>Dat_01!I293</f>
        <v>17626.5</v>
      </c>
      <c r="J142" s="244">
        <f>Dat_01!J293</f>
        <v>47811.5</v>
      </c>
      <c r="K142" s="244">
        <f>Dat_01!K293</f>
        <v>6812.1</v>
      </c>
      <c r="L142" s="244">
        <f>Dat_01!L293</f>
        <v>12344.3</v>
      </c>
      <c r="M142" s="244">
        <f>Dat_01!M293</f>
        <v>23881.1</v>
      </c>
      <c r="N142" s="244">
        <f>Dat_01!N293</f>
        <v>33304.199999999997</v>
      </c>
      <c r="O142" s="244">
        <f>Dat_01!O293</f>
        <v>8684.6</v>
      </c>
      <c r="P142" s="245"/>
    </row>
    <row r="143" spans="2:16">
      <c r="B143" s="106"/>
      <c r="C143" s="244"/>
      <c r="D143" s="244"/>
      <c r="E143" s="244"/>
      <c r="F143" s="244"/>
      <c r="G143" s="244"/>
      <c r="H143" s="244"/>
      <c r="I143" s="244"/>
      <c r="J143" s="244"/>
      <c r="K143" s="244"/>
      <c r="L143" s="244"/>
      <c r="M143" s="244"/>
      <c r="N143" s="244"/>
      <c r="O143" s="244"/>
      <c r="P143" s="244"/>
    </row>
    <row r="144" spans="2:16">
      <c r="B144" s="231"/>
      <c r="C144" s="252"/>
      <c r="D144" s="252"/>
      <c r="E144" s="252"/>
      <c r="F144" s="252"/>
      <c r="G144" s="252"/>
      <c r="H144" s="252"/>
      <c r="I144" s="252"/>
      <c r="J144" s="252"/>
      <c r="K144" s="252"/>
      <c r="L144" s="252"/>
      <c r="M144" s="252"/>
      <c r="N144" s="252"/>
      <c r="O144" s="252"/>
      <c r="P144" s="252"/>
    </row>
    <row r="145" spans="2:16">
      <c r="B145" s="231"/>
      <c r="C145" s="252"/>
      <c r="D145" s="252"/>
      <c r="E145" s="252"/>
      <c r="F145" s="252"/>
      <c r="G145" s="252"/>
      <c r="H145" s="252"/>
      <c r="I145" s="252"/>
      <c r="J145" s="252"/>
      <c r="K145" s="252"/>
      <c r="L145" s="252"/>
      <c r="M145" s="252"/>
      <c r="N145" s="252"/>
      <c r="O145" s="252"/>
      <c r="P145" s="252"/>
    </row>
    <row r="146" spans="2:16">
      <c r="B146" s="106"/>
      <c r="C146" s="245"/>
      <c r="D146" s="245"/>
      <c r="E146" s="245"/>
      <c r="F146" s="245"/>
      <c r="G146" s="245"/>
      <c r="H146" s="245"/>
      <c r="I146" s="245"/>
      <c r="J146" s="245"/>
      <c r="K146" s="245"/>
      <c r="L146" s="245"/>
      <c r="M146" s="245"/>
      <c r="N146" s="245"/>
      <c r="O146" s="245"/>
      <c r="P146" s="245"/>
    </row>
    <row r="147" spans="2:16">
      <c r="B147" s="106" t="s">
        <v>266</v>
      </c>
      <c r="C147" s="239">
        <f>Dat_01!C369</f>
        <v>115.9167893528</v>
      </c>
      <c r="D147" s="239">
        <f>Dat_01!D369</f>
        <v>120.5355883058</v>
      </c>
      <c r="E147" s="239">
        <f>Dat_01!E369</f>
        <v>135.3726949906</v>
      </c>
      <c r="F147" s="239">
        <f>Dat_01!F369</f>
        <v>124.8742242516</v>
      </c>
      <c r="G147" s="239">
        <f>Dat_01!G369</f>
        <v>143.29521988530001</v>
      </c>
      <c r="H147" s="239">
        <f>Dat_01!H369</f>
        <v>114.3702090748</v>
      </c>
      <c r="I147" s="239">
        <f>Dat_01!I369</f>
        <v>146.5815624663</v>
      </c>
      <c r="J147" s="239">
        <f>Dat_01!J369</f>
        <v>120.91672096169999</v>
      </c>
      <c r="K147" s="239">
        <f>Dat_01!K369</f>
        <v>117.3412444012</v>
      </c>
      <c r="L147" s="239">
        <f>Dat_01!L369</f>
        <v>79.159142945499994</v>
      </c>
      <c r="M147" s="239">
        <f>Dat_01!M369</f>
        <v>98.194326218</v>
      </c>
      <c r="N147" s="239">
        <f>Dat_01!N369</f>
        <v>92.815891433100006</v>
      </c>
      <c r="O147" s="239">
        <f>Dat_01!O369</f>
        <v>111.090493873</v>
      </c>
      <c r="P147" s="246"/>
    </row>
    <row r="148" spans="2:16">
      <c r="B148" s="107" t="s">
        <v>267</v>
      </c>
      <c r="C148" s="240">
        <f>Dat_01!C378</f>
        <v>19.283478007799999</v>
      </c>
      <c r="D148" s="240">
        <f>Dat_01!D378</f>
        <v>23.009043633899999</v>
      </c>
      <c r="E148" s="240">
        <f>Dat_01!E378</f>
        <v>24.083988865799999</v>
      </c>
      <c r="F148" s="240">
        <f>Dat_01!F378</f>
        <v>29.196111807899999</v>
      </c>
      <c r="G148" s="240">
        <f>Dat_01!G378</f>
        <v>30.7362149888</v>
      </c>
      <c r="H148" s="240">
        <f>Dat_01!H378</f>
        <v>26.226536107899999</v>
      </c>
      <c r="I148" s="240">
        <f>Dat_01!I378</f>
        <v>28.672238936799999</v>
      </c>
      <c r="J148" s="240">
        <f>Dat_01!J378</f>
        <v>22.816536705800001</v>
      </c>
      <c r="K148" s="240">
        <f>Dat_01!K378</f>
        <v>24.652172090699999</v>
      </c>
      <c r="L148" s="240">
        <f>Dat_01!L378</f>
        <v>20.673354701200001</v>
      </c>
      <c r="M148" s="240">
        <f>Dat_01!M378</f>
        <v>18.080793837600002</v>
      </c>
      <c r="N148" s="240">
        <f>Dat_01!N378</f>
        <v>16.782616711199999</v>
      </c>
      <c r="O148" s="240">
        <f>Dat_01!O378</f>
        <v>20.008155693100001</v>
      </c>
      <c r="P148" s="247"/>
    </row>
    <row r="149" spans="2:16" ht="15">
      <c r="B149" s="241"/>
      <c r="C149" s="241"/>
      <c r="D149" s="241"/>
      <c r="E149" s="241"/>
      <c r="F149" s="241"/>
      <c r="G149" s="241"/>
      <c r="H149" s="241"/>
      <c r="I149" s="241"/>
      <c r="J149" s="241"/>
      <c r="K149" s="241"/>
      <c r="L149" s="241"/>
      <c r="M149" s="241"/>
      <c r="N149" s="241"/>
      <c r="O149" s="241"/>
      <c r="P149" s="233"/>
    </row>
    <row r="150" spans="2:16" ht="15">
      <c r="B150" s="241"/>
      <c r="C150" s="253"/>
      <c r="D150" s="253"/>
      <c r="E150" s="253"/>
      <c r="F150" s="253"/>
      <c r="G150" s="253"/>
      <c r="H150" s="253"/>
      <c r="I150" s="253"/>
      <c r="J150" s="253"/>
      <c r="K150" s="253"/>
      <c r="L150" s="253"/>
      <c r="M150" s="253"/>
      <c r="N150" s="253"/>
      <c r="O150" s="253"/>
      <c r="P150" s="233"/>
    </row>
    <row r="151" spans="2:16" ht="15">
      <c r="B151" s="241"/>
      <c r="C151" s="241"/>
      <c r="D151" s="241"/>
      <c r="E151" s="241"/>
      <c r="F151" s="241"/>
      <c r="G151" s="241"/>
      <c r="H151" s="241"/>
      <c r="I151" s="241"/>
      <c r="J151" s="241"/>
      <c r="K151" s="241"/>
      <c r="L151" s="241"/>
      <c r="M151" s="241"/>
      <c r="N151" s="241"/>
      <c r="O151" s="241"/>
      <c r="P151" s="233"/>
    </row>
    <row r="152" spans="2:16" ht="15">
      <c r="B152" s="241"/>
      <c r="C152" s="241"/>
      <c r="D152" s="241"/>
      <c r="E152" s="241"/>
      <c r="F152" s="241"/>
      <c r="G152" s="241"/>
      <c r="H152" s="241"/>
      <c r="I152" s="241"/>
      <c r="J152" s="241"/>
      <c r="K152" s="241"/>
      <c r="L152" s="241"/>
      <c r="M152" s="241"/>
      <c r="N152" s="241"/>
      <c r="O152" s="241"/>
      <c r="P152" s="233"/>
    </row>
    <row r="153" spans="2:16" ht="15">
      <c r="B153" s="241"/>
      <c r="C153" s="241"/>
      <c r="D153" s="241"/>
      <c r="E153" s="241"/>
      <c r="F153" s="241"/>
      <c r="G153" s="241"/>
      <c r="H153" s="241"/>
      <c r="I153" s="241"/>
      <c r="J153" s="241"/>
      <c r="K153" s="241"/>
      <c r="L153" s="241"/>
      <c r="M153" s="241"/>
      <c r="N153" s="106" t="s">
        <v>276</v>
      </c>
      <c r="O153" s="217">
        <f>(O128-C128)/C128</f>
        <v>-0.72664913172131385</v>
      </c>
      <c r="P153" s="233"/>
    </row>
    <row r="154" spans="2:16" ht="15">
      <c r="B154" s="241"/>
      <c r="C154" s="241"/>
      <c r="D154" s="241"/>
      <c r="E154" s="241"/>
      <c r="F154" s="241"/>
      <c r="G154" s="241"/>
      <c r="H154" s="241"/>
      <c r="I154" s="241"/>
      <c r="J154" s="241"/>
      <c r="K154" s="241"/>
      <c r="L154" s="241"/>
      <c r="M154" s="241"/>
      <c r="N154" s="106" t="s">
        <v>277</v>
      </c>
      <c r="O154" s="217">
        <f>(O142-C142)/C142</f>
        <v>-0.81362359460138078</v>
      </c>
      <c r="P154" s="233"/>
    </row>
    <row r="155" spans="2:16" ht="15">
      <c r="B155" s="241"/>
      <c r="C155" s="241"/>
      <c r="D155" s="241"/>
      <c r="E155" s="241"/>
      <c r="F155" s="241"/>
      <c r="G155" s="241"/>
      <c r="H155" s="241"/>
      <c r="I155" s="241"/>
      <c r="J155" s="241"/>
      <c r="K155" s="241"/>
      <c r="L155" s="241"/>
      <c r="M155" s="241"/>
      <c r="N155" s="106" t="s">
        <v>281</v>
      </c>
      <c r="O155" s="217">
        <f>((O128+O142)-(C128+C142))/(C128+C142)</f>
        <v>-0.79421772960608461</v>
      </c>
      <c r="P155" s="233"/>
    </row>
    <row r="156" spans="2:16" ht="15">
      <c r="B156" s="241"/>
      <c r="C156" s="241"/>
      <c r="D156" s="241"/>
      <c r="E156" s="241"/>
      <c r="F156" s="241"/>
      <c r="G156" s="241"/>
      <c r="H156" s="241"/>
      <c r="I156" s="241"/>
      <c r="J156" s="241"/>
      <c r="K156" s="241"/>
      <c r="L156" s="241"/>
      <c r="M156" s="241"/>
      <c r="N156" s="106" t="s">
        <v>266</v>
      </c>
      <c r="O156" s="217">
        <f>(O147-C147)/C147</f>
        <v>-4.1635862300420205E-2</v>
      </c>
      <c r="P156" s="233"/>
    </row>
    <row r="157" spans="2:16" ht="15">
      <c r="B157" s="241"/>
      <c r="C157" s="241"/>
      <c r="D157" s="241"/>
      <c r="E157" s="241"/>
      <c r="F157" s="241"/>
      <c r="G157" s="241"/>
      <c r="H157" s="241"/>
      <c r="I157" s="241"/>
      <c r="J157" s="241"/>
      <c r="K157" s="241"/>
      <c r="L157" s="241"/>
      <c r="M157" s="241"/>
      <c r="N157" s="106" t="s">
        <v>267</v>
      </c>
      <c r="O157" s="217">
        <f>(O148-C148)/C148</f>
        <v>3.7580237600648367E-2</v>
      </c>
      <c r="P157" s="233"/>
    </row>
    <row r="159" spans="2:16">
      <c r="B159" s="103" t="s">
        <v>282</v>
      </c>
    </row>
    <row r="160" spans="2:16">
      <c r="B160" s="105" t="s">
        <v>31</v>
      </c>
      <c r="C160" s="105" t="s">
        <v>87</v>
      </c>
      <c r="D160" s="105" t="s">
        <v>87</v>
      </c>
      <c r="E160" s="105" t="s">
        <v>87</v>
      </c>
      <c r="F160" s="105" t="s">
        <v>87</v>
      </c>
      <c r="G160" s="105" t="s">
        <v>87</v>
      </c>
      <c r="H160" s="105" t="s">
        <v>87</v>
      </c>
      <c r="I160" s="105" t="s">
        <v>87</v>
      </c>
      <c r="J160" s="105" t="s">
        <v>87</v>
      </c>
      <c r="K160" s="105" t="s">
        <v>87</v>
      </c>
      <c r="L160" s="105" t="s">
        <v>87</v>
      </c>
      <c r="M160" s="105" t="s">
        <v>87</v>
      </c>
      <c r="N160" s="105" t="s">
        <v>87</v>
      </c>
      <c r="O160" s="105" t="s">
        <v>87</v>
      </c>
    </row>
    <row r="161" spans="2:15">
      <c r="B161" s="105" t="s">
        <v>246</v>
      </c>
      <c r="C161" s="105" t="str">
        <f>Dat_01!B308</f>
        <v>2018 Mayo</v>
      </c>
      <c r="D161" s="105" t="str">
        <f>Dat_01!C308</f>
        <v>2018 Junio</v>
      </c>
      <c r="E161" s="105" t="str">
        <f>Dat_01!D308</f>
        <v>2018 Julio</v>
      </c>
      <c r="F161" s="105" t="str">
        <f>Dat_01!E308</f>
        <v>2018 Agosto</v>
      </c>
      <c r="G161" s="105" t="str">
        <f>Dat_01!F308</f>
        <v>2018 Septiembre</v>
      </c>
      <c r="H161" s="105" t="str">
        <f>Dat_01!G308</f>
        <v>2018 Octubre</v>
      </c>
      <c r="I161" s="105" t="str">
        <f>Dat_01!H308</f>
        <v>2018 Noviembre</v>
      </c>
      <c r="J161" s="105" t="str">
        <f>Dat_01!I308</f>
        <v>2018 Diciembre</v>
      </c>
      <c r="K161" s="105" t="str">
        <f>Dat_01!J308</f>
        <v>2019 Enero</v>
      </c>
      <c r="L161" s="105" t="str">
        <f>Dat_01!K308</f>
        <v>2019 Febrero</v>
      </c>
      <c r="M161" s="105" t="str">
        <f>Dat_01!L308</f>
        <v>2019 Marzo</v>
      </c>
      <c r="N161" s="105" t="str">
        <f>Dat_01!M308</f>
        <v>2019 Abril</v>
      </c>
      <c r="O161" s="105" t="str">
        <f>Dat_01!N308</f>
        <v>2019 Mayo</v>
      </c>
    </row>
    <row r="162" spans="2:15">
      <c r="B162" s="105" t="s">
        <v>252</v>
      </c>
      <c r="C162" s="105" t="str">
        <f>MID(C161,6,1)</f>
        <v>M</v>
      </c>
      <c r="D162" s="105" t="str">
        <f t="shared" ref="D162" si="39">MID(D161,6,1)</f>
        <v>J</v>
      </c>
      <c r="E162" s="105" t="str">
        <f t="shared" ref="E162" si="40">MID(E161,6,1)</f>
        <v>J</v>
      </c>
      <c r="F162" s="105" t="str">
        <f t="shared" ref="F162" si="41">MID(F161,6,1)</f>
        <v>A</v>
      </c>
      <c r="G162" s="105" t="str">
        <f t="shared" ref="G162" si="42">MID(G161,6,1)</f>
        <v>S</v>
      </c>
      <c r="H162" s="105" t="str">
        <f t="shared" ref="H162" si="43">MID(H161,6,1)</f>
        <v>O</v>
      </c>
      <c r="I162" s="105" t="str">
        <f t="shared" ref="I162" si="44">MID(I161,6,1)</f>
        <v>N</v>
      </c>
      <c r="J162" s="105" t="str">
        <f t="shared" ref="J162" si="45">MID(J161,6,1)</f>
        <v>D</v>
      </c>
      <c r="K162" s="105" t="str">
        <f t="shared" ref="K162" si="46">MID(K161,6,1)</f>
        <v>E</v>
      </c>
      <c r="L162" s="105" t="str">
        <f t="shared" ref="L162" si="47">MID(L161,6,1)</f>
        <v>F</v>
      </c>
      <c r="M162" s="105" t="str">
        <f t="shared" ref="M162" si="48">MID(M161,6,1)</f>
        <v>M</v>
      </c>
      <c r="N162" s="105" t="str">
        <f t="shared" ref="N162" si="49">MID(N161,6,1)</f>
        <v>A</v>
      </c>
      <c r="O162" s="105" t="str">
        <f t="shared" ref="O162" si="50">MID(O161,6,1)</f>
        <v>M</v>
      </c>
    </row>
    <row r="163" spans="2:15">
      <c r="B163" s="106" t="str">
        <f>Dat_01!A310</f>
        <v>Adquisición de Energía</v>
      </c>
      <c r="C163" s="245">
        <f>Dat_01!B310</f>
        <v>0</v>
      </c>
      <c r="D163" s="245">
        <f>Dat_01!C310</f>
        <v>0</v>
      </c>
      <c r="E163" s="245">
        <f>Dat_01!D310</f>
        <v>0</v>
      </c>
      <c r="F163" s="245">
        <f>Dat_01!E310</f>
        <v>0</v>
      </c>
      <c r="G163" s="245">
        <f>Dat_01!F310</f>
        <v>0</v>
      </c>
      <c r="H163" s="245">
        <f>Dat_01!G310</f>
        <v>0</v>
      </c>
      <c r="I163" s="245">
        <f>Dat_01!H310</f>
        <v>0</v>
      </c>
      <c r="J163" s="245">
        <f>Dat_01!I310</f>
        <v>0</v>
      </c>
      <c r="K163" s="245">
        <f>Dat_01!J310</f>
        <v>0</v>
      </c>
      <c r="L163" s="245">
        <f>Dat_01!K310</f>
        <v>0</v>
      </c>
      <c r="M163" s="245">
        <f>Dat_01!L310</f>
        <v>0</v>
      </c>
      <c r="N163" s="245">
        <f>Dat_01!M310</f>
        <v>0</v>
      </c>
      <c r="O163" s="245">
        <f>Dat_01!N310</f>
        <v>0</v>
      </c>
    </row>
    <row r="164" spans="2:15">
      <c r="B164" s="106" t="str">
        <f>Dat_01!A311</f>
        <v>Carbón</v>
      </c>
      <c r="C164" s="245">
        <f>Dat_01!B311</f>
        <v>40054.5</v>
      </c>
      <c r="D164" s="245">
        <f>Dat_01!C311</f>
        <v>24939.8</v>
      </c>
      <c r="E164" s="245">
        <f>Dat_01!D311</f>
        <v>50362.400000000001</v>
      </c>
      <c r="F164" s="245">
        <f>Dat_01!E311</f>
        <v>276044.09999999998</v>
      </c>
      <c r="G164" s="245">
        <f>Dat_01!F311</f>
        <v>206113.1</v>
      </c>
      <c r="H164" s="245">
        <f>Dat_01!G311</f>
        <v>93052.3</v>
      </c>
      <c r="I164" s="245">
        <f>Dat_01!H311</f>
        <v>55331.6</v>
      </c>
      <c r="J164" s="245">
        <f>Dat_01!I311</f>
        <v>19590.2</v>
      </c>
      <c r="K164" s="245">
        <f>Dat_01!J311</f>
        <v>26403.5</v>
      </c>
      <c r="L164" s="245">
        <f>Dat_01!K311</f>
        <v>44880.1</v>
      </c>
      <c r="M164" s="245">
        <f>Dat_01!L311</f>
        <v>17298.8</v>
      </c>
      <c r="N164" s="245">
        <f>Dat_01!M311</f>
        <v>14816</v>
      </c>
      <c r="O164" s="245">
        <f>Dat_01!N311</f>
        <v>5017.5</v>
      </c>
    </row>
    <row r="165" spans="2:15">
      <c r="B165" s="106" t="str">
        <f>Dat_01!A312</f>
        <v>Ciclo Combinado</v>
      </c>
      <c r="C165" s="245">
        <f>Dat_01!B312</f>
        <v>170347.3</v>
      </c>
      <c r="D165" s="245">
        <f>Dat_01!C312</f>
        <v>227127.5</v>
      </c>
      <c r="E165" s="245">
        <f>Dat_01!D312</f>
        <v>224750.8</v>
      </c>
      <c r="F165" s="245">
        <f>Dat_01!E312</f>
        <v>1148967.5</v>
      </c>
      <c r="G165" s="245">
        <f>Dat_01!F312</f>
        <v>1015257.7</v>
      </c>
      <c r="H165" s="245">
        <f>Dat_01!G312</f>
        <v>560872.19999999995</v>
      </c>
      <c r="I165" s="245">
        <f>Dat_01!H312</f>
        <v>322094.09999999998</v>
      </c>
      <c r="J165" s="245">
        <f>Dat_01!I312</f>
        <v>283346.40000000002</v>
      </c>
      <c r="K165" s="245">
        <f>Dat_01!J312</f>
        <v>320317.90000000002</v>
      </c>
      <c r="L165" s="245">
        <f>Dat_01!K312</f>
        <v>131505</v>
      </c>
      <c r="M165" s="245">
        <f>Dat_01!L312</f>
        <v>234585</v>
      </c>
      <c r="N165" s="245">
        <f>Dat_01!M312</f>
        <v>442359.9</v>
      </c>
      <c r="O165" s="245">
        <f>Dat_01!N312</f>
        <v>120808.3</v>
      </c>
    </row>
    <row r="166" spans="2:15">
      <c r="B166" s="106" t="str">
        <f>Dat_01!A313</f>
        <v>Cogeneración</v>
      </c>
      <c r="C166" s="245">
        <f>Dat_01!B313</f>
        <v>0</v>
      </c>
      <c r="D166" s="245">
        <f>Dat_01!C313</f>
        <v>0</v>
      </c>
      <c r="E166" s="245">
        <f>Dat_01!D313</f>
        <v>0</v>
      </c>
      <c r="F166" s="245">
        <f>Dat_01!E313</f>
        <v>0</v>
      </c>
      <c r="G166" s="245">
        <f>Dat_01!F313</f>
        <v>0</v>
      </c>
      <c r="H166" s="245">
        <f>Dat_01!G313</f>
        <v>0</v>
      </c>
      <c r="I166" s="245">
        <f>Dat_01!H313</f>
        <v>0</v>
      </c>
      <c r="J166" s="245">
        <f>Dat_01!I313</f>
        <v>0</v>
      </c>
      <c r="K166" s="245">
        <f>Dat_01!J313</f>
        <v>0</v>
      </c>
      <c r="L166" s="245">
        <f>Dat_01!K313</f>
        <v>0</v>
      </c>
      <c r="M166" s="245">
        <f>Dat_01!L313</f>
        <v>0</v>
      </c>
      <c r="N166" s="245">
        <f>Dat_01!M313</f>
        <v>0</v>
      </c>
      <c r="O166" s="245">
        <f>Dat_01!N313</f>
        <v>0</v>
      </c>
    </row>
    <row r="167" spans="2:15">
      <c r="B167" s="106" t="str">
        <f>Dat_01!A314</f>
        <v>Consumo Bombeo</v>
      </c>
      <c r="C167" s="245">
        <f>Dat_01!B314</f>
        <v>0</v>
      </c>
      <c r="D167" s="245">
        <f>Dat_01!C314</f>
        <v>0</v>
      </c>
      <c r="E167" s="245">
        <f>Dat_01!D314</f>
        <v>0</v>
      </c>
      <c r="F167" s="245">
        <f>Dat_01!E314</f>
        <v>0</v>
      </c>
      <c r="G167" s="245">
        <f>Dat_01!F314</f>
        <v>0</v>
      </c>
      <c r="H167" s="245">
        <f>Dat_01!G314</f>
        <v>0</v>
      </c>
      <c r="I167" s="245">
        <f>Dat_01!H314</f>
        <v>0</v>
      </c>
      <c r="J167" s="245">
        <f>Dat_01!I314</f>
        <v>0</v>
      </c>
      <c r="K167" s="245">
        <f>Dat_01!J314</f>
        <v>0</v>
      </c>
      <c r="L167" s="245">
        <f>Dat_01!K314</f>
        <v>0</v>
      </c>
      <c r="M167" s="245">
        <f>Dat_01!L314</f>
        <v>0</v>
      </c>
      <c r="N167" s="245">
        <f>Dat_01!M314</f>
        <v>0</v>
      </c>
      <c r="O167" s="245">
        <f>Dat_01!N314</f>
        <v>0</v>
      </c>
    </row>
    <row r="168" spans="2:15">
      <c r="B168" s="106" t="str">
        <f>Dat_01!A315</f>
        <v>Enlace Península Baleares</v>
      </c>
      <c r="C168" s="245">
        <f>Dat_01!B315</f>
        <v>0</v>
      </c>
      <c r="D168" s="245">
        <f>Dat_01!C315</f>
        <v>0</v>
      </c>
      <c r="E168" s="245">
        <f>Dat_01!D315</f>
        <v>0</v>
      </c>
      <c r="F168" s="245">
        <f>Dat_01!E315</f>
        <v>0</v>
      </c>
      <c r="G168" s="245">
        <f>Dat_01!F315</f>
        <v>0</v>
      </c>
      <c r="H168" s="245">
        <f>Dat_01!G315</f>
        <v>0</v>
      </c>
      <c r="I168" s="245">
        <f>Dat_01!H315</f>
        <v>0</v>
      </c>
      <c r="J168" s="245">
        <f>Dat_01!I315</f>
        <v>0</v>
      </c>
      <c r="K168" s="245">
        <f>Dat_01!J315</f>
        <v>0</v>
      </c>
      <c r="L168" s="245">
        <f>Dat_01!K315</f>
        <v>0</v>
      </c>
      <c r="M168" s="245">
        <f>Dat_01!L315</f>
        <v>0</v>
      </c>
      <c r="N168" s="245">
        <f>Dat_01!M315</f>
        <v>0</v>
      </c>
      <c r="O168" s="245">
        <f>Dat_01!N315</f>
        <v>0</v>
      </c>
    </row>
    <row r="169" spans="2:15">
      <c r="B169" s="106" t="str">
        <f>Dat_01!A316</f>
        <v>Eólica</v>
      </c>
      <c r="C169" s="245">
        <f>Dat_01!B316</f>
        <v>0</v>
      </c>
      <c r="D169" s="245">
        <f>Dat_01!C316</f>
        <v>0</v>
      </c>
      <c r="E169" s="245">
        <f>Dat_01!D316</f>
        <v>0</v>
      </c>
      <c r="F169" s="245">
        <f>Dat_01!E316</f>
        <v>0</v>
      </c>
      <c r="G169" s="245">
        <f>Dat_01!F316</f>
        <v>0</v>
      </c>
      <c r="H169" s="245">
        <f>Dat_01!G316</f>
        <v>0</v>
      </c>
      <c r="I169" s="245">
        <f>Dat_01!H316</f>
        <v>0</v>
      </c>
      <c r="J169" s="245">
        <f>Dat_01!I316</f>
        <v>0</v>
      </c>
      <c r="K169" s="245">
        <f>Dat_01!J316</f>
        <v>0</v>
      </c>
      <c r="L169" s="245">
        <f>Dat_01!K316</f>
        <v>0</v>
      </c>
      <c r="M169" s="245">
        <f>Dat_01!L316</f>
        <v>0</v>
      </c>
      <c r="N169" s="245">
        <f>Dat_01!M316</f>
        <v>0</v>
      </c>
      <c r="O169" s="245">
        <f>Dat_01!N316</f>
        <v>0</v>
      </c>
    </row>
    <row r="170" spans="2:15">
      <c r="B170" s="106" t="str">
        <f>Dat_01!A317</f>
        <v>Fuel-Gas</v>
      </c>
      <c r="C170" s="245">
        <f>Dat_01!B317</f>
        <v>0</v>
      </c>
      <c r="D170" s="245">
        <f>Dat_01!C317</f>
        <v>0</v>
      </c>
      <c r="E170" s="245">
        <f>Dat_01!D317</f>
        <v>0</v>
      </c>
      <c r="F170" s="245">
        <f>Dat_01!E317</f>
        <v>0</v>
      </c>
      <c r="G170" s="245">
        <f>Dat_01!F317</f>
        <v>0</v>
      </c>
      <c r="H170" s="245">
        <f>Dat_01!G317</f>
        <v>0</v>
      </c>
      <c r="I170" s="245">
        <f>Dat_01!H317</f>
        <v>0</v>
      </c>
      <c r="J170" s="245">
        <f>Dat_01!I317</f>
        <v>0</v>
      </c>
      <c r="K170" s="245">
        <f>Dat_01!J317</f>
        <v>0</v>
      </c>
      <c r="L170" s="245">
        <f>Dat_01!K317</f>
        <v>0</v>
      </c>
      <c r="M170" s="245">
        <f>Dat_01!L317</f>
        <v>0</v>
      </c>
      <c r="N170" s="245">
        <f>Dat_01!M317</f>
        <v>0</v>
      </c>
      <c r="O170" s="245">
        <f>Dat_01!N317</f>
        <v>0</v>
      </c>
    </row>
    <row r="171" spans="2:15">
      <c r="B171" s="106" t="str">
        <f>Dat_01!A318</f>
        <v>Hidráulica</v>
      </c>
      <c r="C171" s="245">
        <f>Dat_01!B318</f>
        <v>0</v>
      </c>
      <c r="D171" s="245">
        <f>Dat_01!C318</f>
        <v>0</v>
      </c>
      <c r="E171" s="245">
        <f>Dat_01!D318</f>
        <v>0</v>
      </c>
      <c r="F171" s="245">
        <f>Dat_01!E318</f>
        <v>0</v>
      </c>
      <c r="G171" s="245">
        <f>Dat_01!F318</f>
        <v>0</v>
      </c>
      <c r="H171" s="245">
        <f>Dat_01!G318</f>
        <v>0</v>
      </c>
      <c r="I171" s="245">
        <f>Dat_01!H318</f>
        <v>0</v>
      </c>
      <c r="J171" s="245">
        <f>Dat_01!I318</f>
        <v>0</v>
      </c>
      <c r="K171" s="245">
        <f>Dat_01!J318</f>
        <v>0</v>
      </c>
      <c r="L171" s="245">
        <f>Dat_01!K318</f>
        <v>0</v>
      </c>
      <c r="M171" s="245">
        <f>Dat_01!L318</f>
        <v>0</v>
      </c>
      <c r="N171" s="245">
        <f>Dat_01!M318</f>
        <v>0</v>
      </c>
      <c r="O171" s="245">
        <f>Dat_01!N318</f>
        <v>0</v>
      </c>
    </row>
    <row r="172" spans="2:15">
      <c r="B172" s="106" t="str">
        <f>Dat_01!A319</f>
        <v>Internacionales</v>
      </c>
      <c r="C172" s="245">
        <f>Dat_01!B319</f>
        <v>0</v>
      </c>
      <c r="D172" s="245">
        <f>Dat_01!C319</f>
        <v>0</v>
      </c>
      <c r="E172" s="245">
        <f>Dat_01!D319</f>
        <v>0</v>
      </c>
      <c r="F172" s="245">
        <f>Dat_01!E319</f>
        <v>0</v>
      </c>
      <c r="G172" s="245">
        <f>Dat_01!F319</f>
        <v>0</v>
      </c>
      <c r="H172" s="245">
        <f>Dat_01!G319</f>
        <v>0</v>
      </c>
      <c r="I172" s="245">
        <f>Dat_01!H319</f>
        <v>0</v>
      </c>
      <c r="J172" s="245">
        <f>Dat_01!I319</f>
        <v>0</v>
      </c>
      <c r="K172" s="245">
        <f>Dat_01!J319</f>
        <v>0</v>
      </c>
      <c r="L172" s="245">
        <f>Dat_01!K319</f>
        <v>0</v>
      </c>
      <c r="M172" s="245">
        <f>Dat_01!L319</f>
        <v>0</v>
      </c>
      <c r="N172" s="245">
        <f>Dat_01!M319</f>
        <v>0</v>
      </c>
      <c r="O172" s="245">
        <f>Dat_01!N319</f>
        <v>0</v>
      </c>
    </row>
    <row r="173" spans="2:15">
      <c r="B173" s="106" t="str">
        <f>Dat_01!A320</f>
        <v>Nuclear</v>
      </c>
      <c r="C173" s="245">
        <f>Dat_01!B320</f>
        <v>0</v>
      </c>
      <c r="D173" s="245">
        <f>Dat_01!C320</f>
        <v>0</v>
      </c>
      <c r="E173" s="245">
        <f>Dat_01!D320</f>
        <v>0</v>
      </c>
      <c r="F173" s="245">
        <f>Dat_01!E320</f>
        <v>0</v>
      </c>
      <c r="G173" s="245">
        <f>Dat_01!F320</f>
        <v>0</v>
      </c>
      <c r="H173" s="245">
        <f>Dat_01!G320</f>
        <v>0</v>
      </c>
      <c r="I173" s="245">
        <f>Dat_01!H320</f>
        <v>0</v>
      </c>
      <c r="J173" s="245">
        <f>Dat_01!I320</f>
        <v>0</v>
      </c>
      <c r="K173" s="245">
        <f>Dat_01!J320</f>
        <v>0</v>
      </c>
      <c r="L173" s="245">
        <f>Dat_01!K320</f>
        <v>0</v>
      </c>
      <c r="M173" s="245">
        <f>Dat_01!L320</f>
        <v>0</v>
      </c>
      <c r="N173" s="245">
        <f>Dat_01!M320</f>
        <v>0</v>
      </c>
      <c r="O173" s="245">
        <f>Dat_01!N320</f>
        <v>0</v>
      </c>
    </row>
    <row r="174" spans="2:15">
      <c r="B174" s="106" t="str">
        <f>Dat_01!A321</f>
        <v>Otras Renovables</v>
      </c>
      <c r="C174" s="245">
        <f>Dat_01!B321</f>
        <v>0</v>
      </c>
      <c r="D174" s="245">
        <f>Dat_01!C321</f>
        <v>0</v>
      </c>
      <c r="E174" s="245">
        <f>Dat_01!D321</f>
        <v>0</v>
      </c>
      <c r="F174" s="245">
        <f>Dat_01!E321</f>
        <v>0</v>
      </c>
      <c r="G174" s="245">
        <f>Dat_01!F321</f>
        <v>0</v>
      </c>
      <c r="H174" s="245">
        <f>Dat_01!G321</f>
        <v>0</v>
      </c>
      <c r="I174" s="245">
        <f>Dat_01!H321</f>
        <v>0</v>
      </c>
      <c r="J174" s="245">
        <f>Dat_01!I321</f>
        <v>0</v>
      </c>
      <c r="K174" s="245">
        <f>Dat_01!J321</f>
        <v>0</v>
      </c>
      <c r="L174" s="245">
        <f>Dat_01!K321</f>
        <v>0</v>
      </c>
      <c r="M174" s="245">
        <f>Dat_01!L321</f>
        <v>0</v>
      </c>
      <c r="N174" s="245">
        <f>Dat_01!M321</f>
        <v>0</v>
      </c>
      <c r="O174" s="245">
        <f>Dat_01!N321</f>
        <v>0</v>
      </c>
    </row>
    <row r="175" spans="2:15">
      <c r="B175" s="106" t="str">
        <f>Dat_01!A322</f>
        <v>Residuos no Renovables</v>
      </c>
      <c r="C175" s="245">
        <f>Dat_01!B322</f>
        <v>0</v>
      </c>
      <c r="D175" s="245">
        <f>Dat_01!C322</f>
        <v>0</v>
      </c>
      <c r="E175" s="245">
        <f>Dat_01!D322</f>
        <v>0</v>
      </c>
      <c r="F175" s="245">
        <f>Dat_01!E322</f>
        <v>0</v>
      </c>
      <c r="G175" s="245">
        <f>Dat_01!F322</f>
        <v>0</v>
      </c>
      <c r="H175" s="245">
        <f>Dat_01!G322</f>
        <v>0</v>
      </c>
      <c r="I175" s="245">
        <f>Dat_01!H322</f>
        <v>0</v>
      </c>
      <c r="J175" s="245">
        <f>Dat_01!I322</f>
        <v>0</v>
      </c>
      <c r="K175" s="245">
        <f>Dat_01!J322</f>
        <v>0</v>
      </c>
      <c r="L175" s="245">
        <f>Dat_01!K322</f>
        <v>0</v>
      </c>
      <c r="M175" s="245">
        <f>Dat_01!L322</f>
        <v>0</v>
      </c>
      <c r="N175" s="245">
        <f>Dat_01!M322</f>
        <v>0</v>
      </c>
      <c r="O175" s="245">
        <f>Dat_01!N322</f>
        <v>0</v>
      </c>
    </row>
    <row r="176" spans="2:15">
      <c r="B176" s="106" t="str">
        <f>Dat_01!A323</f>
        <v>Solar fotovoltaica</v>
      </c>
      <c r="C176" s="245">
        <f>Dat_01!B323</f>
        <v>0</v>
      </c>
      <c r="D176" s="245">
        <f>Dat_01!C323</f>
        <v>0</v>
      </c>
      <c r="E176" s="245">
        <f>Dat_01!D323</f>
        <v>0</v>
      </c>
      <c r="F176" s="245">
        <f>Dat_01!E323</f>
        <v>0</v>
      </c>
      <c r="G176" s="245">
        <f>Dat_01!F323</f>
        <v>0</v>
      </c>
      <c r="H176" s="245">
        <f>Dat_01!G323</f>
        <v>0</v>
      </c>
      <c r="I176" s="245">
        <f>Dat_01!H323</f>
        <v>0</v>
      </c>
      <c r="J176" s="245">
        <f>Dat_01!I323</f>
        <v>0</v>
      </c>
      <c r="K176" s="245">
        <f>Dat_01!J323</f>
        <v>0</v>
      </c>
      <c r="L176" s="245">
        <f>Dat_01!K323</f>
        <v>0</v>
      </c>
      <c r="M176" s="245">
        <f>Dat_01!L323</f>
        <v>0</v>
      </c>
      <c r="N176" s="245">
        <f>Dat_01!M323</f>
        <v>0</v>
      </c>
      <c r="O176" s="245">
        <f>Dat_01!N323</f>
        <v>0</v>
      </c>
    </row>
    <row r="177" spans="2:15">
      <c r="B177" s="106" t="str">
        <f>Dat_01!A324</f>
        <v>Solar térmica</v>
      </c>
      <c r="C177" s="245">
        <f>Dat_01!B324</f>
        <v>0</v>
      </c>
      <c r="D177" s="245">
        <f>Dat_01!C324</f>
        <v>0</v>
      </c>
      <c r="E177" s="245">
        <f>Dat_01!D324</f>
        <v>0</v>
      </c>
      <c r="F177" s="245">
        <f>Dat_01!E324</f>
        <v>0</v>
      </c>
      <c r="G177" s="245">
        <f>Dat_01!F324</f>
        <v>0</v>
      </c>
      <c r="H177" s="245">
        <f>Dat_01!G324</f>
        <v>0</v>
      </c>
      <c r="I177" s="245">
        <f>Dat_01!H324</f>
        <v>0</v>
      </c>
      <c r="J177" s="245">
        <f>Dat_01!I324</f>
        <v>0</v>
      </c>
      <c r="K177" s="245">
        <f>Dat_01!J324</f>
        <v>0</v>
      </c>
      <c r="L177" s="245">
        <f>Dat_01!K324</f>
        <v>0</v>
      </c>
      <c r="M177" s="245">
        <f>Dat_01!L324</f>
        <v>0</v>
      </c>
      <c r="N177" s="245">
        <f>Dat_01!M324</f>
        <v>0</v>
      </c>
      <c r="O177" s="245">
        <f>Dat_01!N324</f>
        <v>0</v>
      </c>
    </row>
    <row r="178" spans="2:15">
      <c r="B178" s="106" t="str">
        <f>Dat_01!A325</f>
        <v>Turbinación bombeo</v>
      </c>
      <c r="C178" s="245">
        <f>Dat_01!B325</f>
        <v>0</v>
      </c>
      <c r="D178" s="245">
        <f>Dat_01!C325</f>
        <v>0</v>
      </c>
      <c r="E178" s="245">
        <f>Dat_01!D325</f>
        <v>0</v>
      </c>
      <c r="F178" s="245">
        <f>Dat_01!E325</f>
        <v>0</v>
      </c>
      <c r="G178" s="245">
        <f>Dat_01!F325</f>
        <v>0</v>
      </c>
      <c r="H178" s="245">
        <f>Dat_01!G325</f>
        <v>0</v>
      </c>
      <c r="I178" s="245">
        <f>Dat_01!H325</f>
        <v>0</v>
      </c>
      <c r="J178" s="245">
        <f>Dat_01!I325</f>
        <v>0</v>
      </c>
      <c r="K178" s="245">
        <f>Dat_01!J325</f>
        <v>0</v>
      </c>
      <c r="L178" s="245">
        <f>Dat_01!K325</f>
        <v>0</v>
      </c>
      <c r="M178" s="245">
        <f>Dat_01!L325</f>
        <v>0</v>
      </c>
      <c r="N178" s="245">
        <f>Dat_01!M325</f>
        <v>0</v>
      </c>
      <c r="O178" s="245">
        <f>Dat_01!N325</f>
        <v>0</v>
      </c>
    </row>
    <row r="179" spans="2:15">
      <c r="B179" s="262" t="s">
        <v>169</v>
      </c>
      <c r="C179" s="240">
        <f>Dat_01!B330</f>
        <v>0</v>
      </c>
      <c r="D179" s="240">
        <f>Dat_01!C330</f>
        <v>0</v>
      </c>
      <c r="E179" s="240">
        <f>Dat_01!D330</f>
        <v>0</v>
      </c>
      <c r="F179" s="240">
        <f>Dat_01!E330</f>
        <v>0</v>
      </c>
      <c r="G179" s="240">
        <f>Dat_01!F330</f>
        <v>0</v>
      </c>
      <c r="H179" s="240">
        <f>Dat_01!G330</f>
        <v>0</v>
      </c>
      <c r="I179" s="240">
        <f>Dat_01!H330</f>
        <v>0</v>
      </c>
      <c r="J179" s="240">
        <f>Dat_01!I330</f>
        <v>0</v>
      </c>
      <c r="K179" s="240">
        <f>Dat_01!J330</f>
        <v>0</v>
      </c>
      <c r="L179" s="240">
        <f>Dat_01!K330</f>
        <v>0</v>
      </c>
      <c r="M179" s="240">
        <f>Dat_01!L330</f>
        <v>0</v>
      </c>
      <c r="N179" s="240">
        <f>Dat_01!M330</f>
        <v>0</v>
      </c>
      <c r="O179" s="240">
        <f>Dat_01!N330</f>
        <v>0</v>
      </c>
    </row>
  </sheetData>
  <mergeCells count="1">
    <mergeCell ref="B70:B7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8"/>
  <dimension ref="A1:B16"/>
  <sheetViews>
    <sheetView workbookViewId="0"/>
  </sheetViews>
  <sheetFormatPr baseColWidth="10" defaultRowHeight="12.75"/>
  <sheetData>
    <row r="1" spans="1:2">
      <c r="A1">
        <v>15</v>
      </c>
      <c r="B1" s="161" t="s">
        <v>335</v>
      </c>
    </row>
    <row r="2" spans="1:2">
      <c r="A2" t="s">
        <v>330</v>
      </c>
    </row>
    <row r="3" spans="1:2">
      <c r="A3" t="s">
        <v>328</v>
      </c>
    </row>
    <row r="4" spans="1:2">
      <c r="A4" t="s">
        <v>324</v>
      </c>
    </row>
    <row r="5" spans="1:2">
      <c r="A5" t="s">
        <v>332</v>
      </c>
    </row>
    <row r="6" spans="1:2">
      <c r="A6" t="s">
        <v>326</v>
      </c>
    </row>
    <row r="7" spans="1:2">
      <c r="A7" t="s">
        <v>334</v>
      </c>
    </row>
    <row r="8" spans="1:2">
      <c r="A8" t="s">
        <v>325</v>
      </c>
    </row>
    <row r="9" spans="1:2">
      <c r="A9" t="s">
        <v>327</v>
      </c>
    </row>
    <row r="10" spans="1:2">
      <c r="A10" t="s">
        <v>331</v>
      </c>
    </row>
    <row r="11" spans="1:2">
      <c r="A11" t="s">
        <v>333</v>
      </c>
    </row>
    <row r="12" spans="1:2">
      <c r="A12" t="s">
        <v>321</v>
      </c>
    </row>
    <row r="13" spans="1:2">
      <c r="A13" t="s">
        <v>322</v>
      </c>
    </row>
    <row r="14" spans="1:2">
      <c r="A14" t="s">
        <v>323</v>
      </c>
    </row>
    <row r="15" spans="1:2">
      <c r="A15" t="s">
        <v>329</v>
      </c>
    </row>
    <row r="16" spans="1:2">
      <c r="A16" t="s">
        <v>336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47"/>
  <dimension ref="A1:BN365"/>
  <sheetViews>
    <sheetView showGridLines="0" showRowColHeaders="0" zoomScale="90" zoomScaleNormal="90" workbookViewId="0">
      <selection activeCell="L2" sqref="L2"/>
    </sheetView>
  </sheetViews>
  <sheetFormatPr baseColWidth="10" defaultRowHeight="12.75"/>
  <cols>
    <col min="1" max="1" width="10.7109375" style="164" customWidth="1"/>
    <col min="2" max="25" width="9.7109375" style="164" customWidth="1"/>
    <col min="26" max="26" width="11.42578125" style="22"/>
    <col min="27" max="51" width="5.7109375" style="164" customWidth="1"/>
    <col min="52" max="52" width="5" style="22" bestFit="1" customWidth="1"/>
    <col min="53" max="54" width="11.42578125" style="22"/>
    <col min="55" max="55" width="11.7109375" style="22" customWidth="1"/>
    <col min="56" max="65" width="14.7109375" style="165" customWidth="1"/>
    <col min="66" max="66" width="9.7109375" style="22" customWidth="1"/>
    <col min="67" max="16384" width="11.42578125" style="22"/>
  </cols>
  <sheetData>
    <row r="1" spans="1:66">
      <c r="A1" s="167"/>
      <c r="AA1" s="290" t="s">
        <v>179</v>
      </c>
      <c r="AB1" s="290"/>
      <c r="AC1" s="290"/>
      <c r="AD1" s="290"/>
      <c r="AE1" s="290"/>
      <c r="AF1" s="290"/>
      <c r="AG1" s="290"/>
      <c r="AH1" s="290"/>
      <c r="AI1" s="290"/>
      <c r="AJ1" s="290"/>
    </row>
    <row r="2" spans="1:66" ht="18.75">
      <c r="A2" s="167"/>
      <c r="B2" s="187"/>
      <c r="G2" s="166"/>
      <c r="P2" s="167"/>
      <c r="Q2" s="167"/>
      <c r="R2" s="167"/>
      <c r="S2" s="167"/>
      <c r="T2" s="167"/>
      <c r="AA2" s="184" t="s">
        <v>180</v>
      </c>
      <c r="AB2" s="184" t="s">
        <v>181</v>
      </c>
      <c r="AC2" s="184" t="s">
        <v>182</v>
      </c>
      <c r="AD2" s="184" t="s">
        <v>183</v>
      </c>
      <c r="AE2" s="184" t="s">
        <v>184</v>
      </c>
      <c r="AF2" s="184" t="s">
        <v>185</v>
      </c>
      <c r="AG2" s="184" t="s">
        <v>186</v>
      </c>
      <c r="AH2" s="184" t="s">
        <v>187</v>
      </c>
      <c r="AI2" s="184" t="s">
        <v>188</v>
      </c>
      <c r="AJ2" s="184" t="s">
        <v>189</v>
      </c>
      <c r="AK2" s="188"/>
    </row>
    <row r="3" spans="1:66" ht="15">
      <c r="A3" s="167"/>
      <c r="G3" s="168"/>
      <c r="T3" s="169"/>
    </row>
    <row r="4" spans="1:66">
      <c r="A4" t="s">
        <v>159</v>
      </c>
      <c r="B4" t="s">
        <v>130</v>
      </c>
      <c r="C4" t="s">
        <v>131</v>
      </c>
      <c r="D4" t="s">
        <v>132</v>
      </c>
      <c r="E4" t="s">
        <v>133</v>
      </c>
      <c r="F4" t="s">
        <v>134</v>
      </c>
      <c r="G4" t="s">
        <v>135</v>
      </c>
      <c r="H4" t="s">
        <v>136</v>
      </c>
      <c r="I4" t="s">
        <v>137</v>
      </c>
      <c r="J4" t="s">
        <v>138</v>
      </c>
      <c r="K4" t="s">
        <v>139</v>
      </c>
      <c r="L4" t="s">
        <v>140</v>
      </c>
      <c r="M4" t="s">
        <v>141</v>
      </c>
      <c r="N4" t="s">
        <v>142</v>
      </c>
      <c r="O4" t="s">
        <v>143</v>
      </c>
      <c r="P4" t="s">
        <v>144</v>
      </c>
      <c r="Q4" t="s">
        <v>145</v>
      </c>
      <c r="R4" t="s">
        <v>146</v>
      </c>
      <c r="S4" t="s">
        <v>147</v>
      </c>
      <c r="T4" t="s">
        <v>148</v>
      </c>
      <c r="U4" t="s">
        <v>149</v>
      </c>
      <c r="V4" t="s">
        <v>150</v>
      </c>
      <c r="W4" t="s">
        <v>151</v>
      </c>
      <c r="X4" t="s">
        <v>152</v>
      </c>
      <c r="Y4" t="s">
        <v>153</v>
      </c>
      <c r="AA4" s="184" t="s">
        <v>130</v>
      </c>
      <c r="AB4" s="184" t="s">
        <v>131</v>
      </c>
      <c r="AC4" s="184" t="s">
        <v>132</v>
      </c>
      <c r="AD4" s="184" t="s">
        <v>133</v>
      </c>
      <c r="AE4" s="184" t="s">
        <v>134</v>
      </c>
      <c r="AF4" s="184" t="s">
        <v>135</v>
      </c>
      <c r="AG4" s="184" t="s">
        <v>136</v>
      </c>
      <c r="AH4" s="184" t="s">
        <v>137</v>
      </c>
      <c r="AI4" s="184" t="s">
        <v>138</v>
      </c>
      <c r="AJ4" s="184" t="s">
        <v>139</v>
      </c>
      <c r="AK4" s="184" t="s">
        <v>140</v>
      </c>
      <c r="AL4" s="184" t="s">
        <v>141</v>
      </c>
      <c r="AM4" s="184" t="s">
        <v>142</v>
      </c>
      <c r="AN4" s="184" t="s">
        <v>143</v>
      </c>
      <c r="AO4" s="184" t="s">
        <v>144</v>
      </c>
      <c r="AP4" s="184" t="s">
        <v>145</v>
      </c>
      <c r="AQ4" s="184" t="s">
        <v>146</v>
      </c>
      <c r="AR4" s="184" t="s">
        <v>147</v>
      </c>
      <c r="AS4" s="184" t="s">
        <v>148</v>
      </c>
      <c r="AT4" s="184" t="s">
        <v>149</v>
      </c>
      <c r="AU4" s="184" t="s">
        <v>150</v>
      </c>
      <c r="AV4" s="184" t="s">
        <v>151</v>
      </c>
      <c r="AW4" s="184" t="s">
        <v>152</v>
      </c>
      <c r="AX4" s="184" t="s">
        <v>153</v>
      </c>
    </row>
    <row r="5" spans="1:66" ht="25.5">
      <c r="A5" t="s">
        <v>342</v>
      </c>
      <c r="B5" t="s">
        <v>188</v>
      </c>
      <c r="C5" s="192" t="s">
        <v>189</v>
      </c>
      <c r="D5" t="s">
        <v>183</v>
      </c>
      <c r="E5" t="s">
        <v>187</v>
      </c>
      <c r="F5" t="s">
        <v>190</v>
      </c>
      <c r="G5" s="192" t="s">
        <v>190</v>
      </c>
      <c r="H5" s="192" t="s">
        <v>180</v>
      </c>
      <c r="I5" t="s">
        <v>180</v>
      </c>
      <c r="J5" t="s">
        <v>180</v>
      </c>
      <c r="K5" t="s">
        <v>187</v>
      </c>
      <c r="L5" t="s">
        <v>187</v>
      </c>
      <c r="M5" t="s">
        <v>188</v>
      </c>
      <c r="N5" t="s">
        <v>183</v>
      </c>
      <c r="O5" t="s">
        <v>187</v>
      </c>
      <c r="P5" t="s">
        <v>183</v>
      </c>
      <c r="Q5" t="s">
        <v>192</v>
      </c>
      <c r="R5" t="s">
        <v>187</v>
      </c>
      <c r="S5" s="192" t="s">
        <v>187</v>
      </c>
      <c r="T5" t="s">
        <v>187</v>
      </c>
      <c r="U5" t="s">
        <v>187</v>
      </c>
      <c r="V5" t="s">
        <v>180</v>
      </c>
      <c r="W5" t="s">
        <v>188</v>
      </c>
      <c r="X5" t="s">
        <v>183</v>
      </c>
      <c r="Y5" t="s">
        <v>187</v>
      </c>
      <c r="AA5" s="164">
        <f t="shared" ref="AA5:AP20" si="0">IF(IFERROR(FIND($AA$2,B5,1),0)=0,0,1)+IF(IFERROR(FIND($AB$2,B5,1),0)=0,0,1)+IF(IFERROR(FIND($AC$2,B5,1),0)=0,0,1)+IF(IFERROR(FIND($AD$2,B5,1),0)=0,0,1)+IF(IFERROR(FIND($AE$2,B5,1),0)=0,0,1)+IF(IFERROR(FIND($AF$2,B5,1),0)=0,0,1)+IF(IFERROR(FIND($AG$2,B5,1),0)=0,0,1)+IF(IFERROR(FIND($AH$2,B5,1),0)=0,0,1)+IF(IFERROR(FIND($AI$2,B5,1),0)=0,0,1)+IF(IFERROR(FIND($AJ$2,B5,1),0)=0,0,1)</f>
        <v>1</v>
      </c>
      <c r="AB5" s="164">
        <f t="shared" si="0"/>
        <v>1</v>
      </c>
      <c r="AC5" s="164">
        <f t="shared" si="0"/>
        <v>1</v>
      </c>
      <c r="AD5" s="164">
        <f t="shared" si="0"/>
        <v>1</v>
      </c>
      <c r="AE5" s="164">
        <f t="shared" si="0"/>
        <v>2</v>
      </c>
      <c r="AF5" s="164">
        <f t="shared" si="0"/>
        <v>2</v>
      </c>
      <c r="AG5" s="164">
        <f t="shared" si="0"/>
        <v>1</v>
      </c>
      <c r="AH5" s="164">
        <f t="shared" si="0"/>
        <v>1</v>
      </c>
      <c r="AI5" s="164">
        <f t="shared" si="0"/>
        <v>1</v>
      </c>
      <c r="AJ5" s="164">
        <f t="shared" si="0"/>
        <v>1</v>
      </c>
      <c r="AK5" s="164">
        <f t="shared" si="0"/>
        <v>1</v>
      </c>
      <c r="AL5" s="164">
        <f t="shared" si="0"/>
        <v>1</v>
      </c>
      <c r="AM5" s="164">
        <f t="shared" si="0"/>
        <v>1</v>
      </c>
      <c r="AN5" s="164">
        <f t="shared" si="0"/>
        <v>1</v>
      </c>
      <c r="AO5" s="164">
        <f t="shared" si="0"/>
        <v>1</v>
      </c>
      <c r="AP5" s="164">
        <f t="shared" si="0"/>
        <v>2</v>
      </c>
      <c r="AQ5" s="164">
        <f t="shared" ref="AQ5:AX20" si="1">IF(IFERROR(FIND($AA$2,R5,1),0)=0,0,1)+IF(IFERROR(FIND($AB$2,R5,1),0)=0,0,1)+IF(IFERROR(FIND($AC$2,R5,1),0)=0,0,1)+IF(IFERROR(FIND($AD$2,R5,1),0)=0,0,1)+IF(IFERROR(FIND($AE$2,R5,1),0)=0,0,1)+IF(IFERROR(FIND($AF$2,R5,1),0)=0,0,1)+IF(IFERROR(FIND($AG$2,R5,1),0)=0,0,1)+IF(IFERROR(FIND($AH$2,R5,1),0)=0,0,1)+IF(IFERROR(FIND($AI$2,R5,1),0)=0,0,1)+IF(IFERROR(FIND($AJ$2,R5,1),0)=0,0,1)</f>
        <v>1</v>
      </c>
      <c r="AR5" s="164">
        <f t="shared" si="1"/>
        <v>1</v>
      </c>
      <c r="AS5" s="164">
        <f t="shared" si="1"/>
        <v>1</v>
      </c>
      <c r="AT5" s="164">
        <f t="shared" si="1"/>
        <v>1</v>
      </c>
      <c r="AU5" s="164">
        <f t="shared" si="1"/>
        <v>1</v>
      </c>
      <c r="AV5" s="164">
        <f t="shared" si="1"/>
        <v>1</v>
      </c>
      <c r="AW5" s="164">
        <f t="shared" si="1"/>
        <v>1</v>
      </c>
      <c r="AX5" s="164">
        <f t="shared" si="1"/>
        <v>1</v>
      </c>
      <c r="AY5" s="164">
        <f>SUM(AA5:AX5)</f>
        <v>27</v>
      </c>
      <c r="BC5" s="170"/>
      <c r="BD5" s="189" t="s">
        <v>183</v>
      </c>
      <c r="BE5" s="189" t="s">
        <v>180</v>
      </c>
      <c r="BF5" s="189" t="s">
        <v>185</v>
      </c>
      <c r="BG5" s="189" t="s">
        <v>186</v>
      </c>
      <c r="BH5" s="189" t="s">
        <v>188</v>
      </c>
      <c r="BI5" s="189" t="s">
        <v>189</v>
      </c>
      <c r="BJ5" s="189" t="s">
        <v>184</v>
      </c>
      <c r="BK5" s="189" t="s">
        <v>191</v>
      </c>
      <c r="BL5" s="189" t="s">
        <v>181</v>
      </c>
      <c r="BM5" s="189" t="s">
        <v>182</v>
      </c>
      <c r="BN5" s="171"/>
    </row>
    <row r="6" spans="1:66">
      <c r="A6" t="s">
        <v>343</v>
      </c>
      <c r="B6" t="s">
        <v>187</v>
      </c>
      <c r="C6" s="192" t="s">
        <v>187</v>
      </c>
      <c r="D6" t="s">
        <v>190</v>
      </c>
      <c r="E6" t="s">
        <v>190</v>
      </c>
      <c r="F6" t="s">
        <v>187</v>
      </c>
      <c r="G6" s="192" t="s">
        <v>187</v>
      </c>
      <c r="H6" t="s">
        <v>187</v>
      </c>
      <c r="I6" t="s">
        <v>183</v>
      </c>
      <c r="J6" t="s">
        <v>287</v>
      </c>
      <c r="K6" t="s">
        <v>183</v>
      </c>
      <c r="L6" t="s">
        <v>188</v>
      </c>
      <c r="M6" t="s">
        <v>189</v>
      </c>
      <c r="N6" t="s">
        <v>188</v>
      </c>
      <c r="O6" s="192" t="s">
        <v>188</v>
      </c>
      <c r="P6" t="s">
        <v>188</v>
      </c>
      <c r="Q6" t="s">
        <v>189</v>
      </c>
      <c r="R6" t="s">
        <v>190</v>
      </c>
      <c r="S6" t="s">
        <v>187</v>
      </c>
      <c r="T6" t="s">
        <v>180</v>
      </c>
      <c r="U6" t="s">
        <v>189</v>
      </c>
      <c r="V6" t="s">
        <v>187</v>
      </c>
      <c r="W6" t="s">
        <v>180</v>
      </c>
      <c r="X6" t="s">
        <v>187</v>
      </c>
      <c r="Y6" t="s">
        <v>187</v>
      </c>
      <c r="AA6" s="164">
        <f t="shared" si="0"/>
        <v>1</v>
      </c>
      <c r="AB6" s="164">
        <f t="shared" si="0"/>
        <v>1</v>
      </c>
      <c r="AC6" s="164">
        <f t="shared" si="0"/>
        <v>2</v>
      </c>
      <c r="AD6" s="164">
        <f t="shared" si="0"/>
        <v>2</v>
      </c>
      <c r="AE6" s="164">
        <f t="shared" si="0"/>
        <v>1</v>
      </c>
      <c r="AF6" s="164">
        <f t="shared" si="0"/>
        <v>1</v>
      </c>
      <c r="AG6" s="164">
        <f t="shared" si="0"/>
        <v>1</v>
      </c>
      <c r="AH6" s="164">
        <f t="shared" si="0"/>
        <v>1</v>
      </c>
      <c r="AI6" s="164">
        <f t="shared" si="0"/>
        <v>2</v>
      </c>
      <c r="AJ6" s="164">
        <f t="shared" si="0"/>
        <v>1</v>
      </c>
      <c r="AK6" s="164">
        <f t="shared" si="0"/>
        <v>1</v>
      </c>
      <c r="AL6" s="164">
        <f t="shared" si="0"/>
        <v>1</v>
      </c>
      <c r="AM6" s="164">
        <f t="shared" si="0"/>
        <v>1</v>
      </c>
      <c r="AN6" s="164">
        <f t="shared" si="0"/>
        <v>1</v>
      </c>
      <c r="AO6" s="164">
        <f t="shared" si="0"/>
        <v>1</v>
      </c>
      <c r="AP6" s="164">
        <f t="shared" si="0"/>
        <v>1</v>
      </c>
      <c r="AQ6" s="164">
        <f t="shared" si="1"/>
        <v>2</v>
      </c>
      <c r="AR6" s="164">
        <f t="shared" si="1"/>
        <v>1</v>
      </c>
      <c r="AS6" s="164">
        <f t="shared" si="1"/>
        <v>1</v>
      </c>
      <c r="AT6" s="164">
        <f t="shared" si="1"/>
        <v>1</v>
      </c>
      <c r="AU6" s="164">
        <f t="shared" si="1"/>
        <v>1</v>
      </c>
      <c r="AV6" s="164">
        <f t="shared" si="1"/>
        <v>1</v>
      </c>
      <c r="AW6" s="164">
        <f t="shared" si="1"/>
        <v>1</v>
      </c>
      <c r="AX6" s="164">
        <f t="shared" si="1"/>
        <v>1</v>
      </c>
      <c r="AY6" s="164">
        <f t="shared" ref="AY6:AY35" si="2">SUM(AA6:AX6)</f>
        <v>28</v>
      </c>
      <c r="BC6" s="189" t="str">
        <f>A5</f>
        <v>01/05/19</v>
      </c>
      <c r="BD6" s="191">
        <f>AY137</f>
        <v>5</v>
      </c>
      <c r="BE6" s="191">
        <f>AY38</f>
        <v>4.5</v>
      </c>
      <c r="BF6" s="191">
        <f>AY203</f>
        <v>0</v>
      </c>
      <c r="BG6" s="191">
        <f>AY236</f>
        <v>0</v>
      </c>
      <c r="BH6" s="191">
        <f>AY302</f>
        <v>3</v>
      </c>
      <c r="BI6" s="191">
        <f>AY335</f>
        <v>1</v>
      </c>
      <c r="BJ6" s="191">
        <f>AY170</f>
        <v>0</v>
      </c>
      <c r="BK6" s="191">
        <f>AY269</f>
        <v>10.5</v>
      </c>
      <c r="BL6" s="191">
        <f>AY71</f>
        <v>0</v>
      </c>
      <c r="BM6" s="191">
        <f>AY104</f>
        <v>0</v>
      </c>
      <c r="BN6" s="172">
        <f t="shared" ref="BN6:BN33" si="3">SUM(BD6:BM6)</f>
        <v>24</v>
      </c>
    </row>
    <row r="7" spans="1:66" ht="25.5">
      <c r="A7" t="s">
        <v>344</v>
      </c>
      <c r="B7" t="s">
        <v>188</v>
      </c>
      <c r="C7" t="s">
        <v>190</v>
      </c>
      <c r="D7" t="s">
        <v>190</v>
      </c>
      <c r="E7" t="s">
        <v>190</v>
      </c>
      <c r="F7" t="s">
        <v>189</v>
      </c>
      <c r="G7" t="s">
        <v>190</v>
      </c>
      <c r="H7" t="s">
        <v>183</v>
      </c>
      <c r="I7" t="s">
        <v>183</v>
      </c>
      <c r="J7" t="s">
        <v>180</v>
      </c>
      <c r="K7" t="s">
        <v>183</v>
      </c>
      <c r="L7" t="s">
        <v>183</v>
      </c>
      <c r="M7" t="s">
        <v>183</v>
      </c>
      <c r="N7" s="192" t="s">
        <v>190</v>
      </c>
      <c r="O7" s="192" t="s">
        <v>188</v>
      </c>
      <c r="P7" t="s">
        <v>189</v>
      </c>
      <c r="Q7" t="s">
        <v>188</v>
      </c>
      <c r="R7" t="s">
        <v>292</v>
      </c>
      <c r="S7" t="s">
        <v>187</v>
      </c>
      <c r="T7" t="s">
        <v>180</v>
      </c>
      <c r="U7" t="s">
        <v>187</v>
      </c>
      <c r="V7" s="192" t="s">
        <v>187</v>
      </c>
      <c r="W7" t="s">
        <v>187</v>
      </c>
      <c r="X7" t="s">
        <v>183</v>
      </c>
      <c r="Y7" t="s">
        <v>188</v>
      </c>
      <c r="AA7" s="164">
        <f t="shared" si="0"/>
        <v>1</v>
      </c>
      <c r="AB7" s="164">
        <f t="shared" si="0"/>
        <v>2</v>
      </c>
      <c r="AC7" s="164">
        <f t="shared" si="0"/>
        <v>2</v>
      </c>
      <c r="AD7" s="164">
        <f t="shared" si="0"/>
        <v>2</v>
      </c>
      <c r="AE7" s="164">
        <f t="shared" si="0"/>
        <v>1</v>
      </c>
      <c r="AF7" s="164">
        <f t="shared" si="0"/>
        <v>2</v>
      </c>
      <c r="AG7" s="164">
        <f t="shared" si="0"/>
        <v>1</v>
      </c>
      <c r="AH7" s="164">
        <f t="shared" si="0"/>
        <v>1</v>
      </c>
      <c r="AI7" s="164">
        <f t="shared" si="0"/>
        <v>1</v>
      </c>
      <c r="AJ7" s="164">
        <f t="shared" si="0"/>
        <v>1</v>
      </c>
      <c r="AK7" s="164">
        <f t="shared" si="0"/>
        <v>1</v>
      </c>
      <c r="AL7" s="164">
        <f t="shared" si="0"/>
        <v>1</v>
      </c>
      <c r="AM7" s="164">
        <f t="shared" si="0"/>
        <v>2</v>
      </c>
      <c r="AN7" s="164">
        <f t="shared" si="0"/>
        <v>1</v>
      </c>
      <c r="AO7" s="164">
        <f t="shared" si="0"/>
        <v>1</v>
      </c>
      <c r="AP7" s="164">
        <f t="shared" si="0"/>
        <v>1</v>
      </c>
      <c r="AQ7" s="164">
        <f t="shared" si="1"/>
        <v>3</v>
      </c>
      <c r="AR7" s="164">
        <f t="shared" si="1"/>
        <v>1</v>
      </c>
      <c r="AS7" s="164">
        <f t="shared" si="1"/>
        <v>1</v>
      </c>
      <c r="AT7" s="164">
        <f t="shared" si="1"/>
        <v>1</v>
      </c>
      <c r="AU7" s="164">
        <f t="shared" si="1"/>
        <v>1</v>
      </c>
      <c r="AV7" s="164">
        <f t="shared" si="1"/>
        <v>1</v>
      </c>
      <c r="AW7" s="164">
        <f t="shared" si="1"/>
        <v>1</v>
      </c>
      <c r="AX7" s="164">
        <f t="shared" si="1"/>
        <v>1</v>
      </c>
      <c r="AY7" s="164">
        <f t="shared" si="2"/>
        <v>31</v>
      </c>
      <c r="BC7" s="189" t="str">
        <f t="shared" ref="BC7:BC36" si="4">A6</f>
        <v>02/05/19</v>
      </c>
      <c r="BD7" s="191">
        <f t="shared" ref="BD7:BD36" si="5">AY138</f>
        <v>4</v>
      </c>
      <c r="BE7" s="191">
        <f t="shared" ref="BE7:BE36" si="6">AY39</f>
        <v>2</v>
      </c>
      <c r="BF7" s="191">
        <f t="shared" ref="BF7:BF36" si="7">AY204</f>
        <v>0</v>
      </c>
      <c r="BG7" s="191">
        <f t="shared" ref="BG7:BG36" si="8">AY237</f>
        <v>0</v>
      </c>
      <c r="BH7" s="191">
        <f t="shared" ref="BH7:BH36" si="9">AY303</f>
        <v>4.5</v>
      </c>
      <c r="BI7" s="191">
        <f t="shared" ref="BI7:BI36" si="10">AY336</f>
        <v>3</v>
      </c>
      <c r="BJ7" s="191">
        <f t="shared" ref="BJ7:BJ36" si="11">AY171</f>
        <v>0</v>
      </c>
      <c r="BK7" s="191">
        <f t="shared" ref="BK7:BK36" si="12">AY270</f>
        <v>10.5</v>
      </c>
      <c r="BL7" s="191">
        <f t="shared" ref="BL7:BL36" si="13">AY72</f>
        <v>0</v>
      </c>
      <c r="BM7" s="191">
        <f t="shared" ref="BM7:BM36" si="14">AY105</f>
        <v>0</v>
      </c>
      <c r="BN7" s="172">
        <f t="shared" si="3"/>
        <v>24</v>
      </c>
    </row>
    <row r="8" spans="1:66" ht="25.5">
      <c r="A8" t="s">
        <v>345</v>
      </c>
      <c r="B8" t="s">
        <v>180</v>
      </c>
      <c r="C8" t="s">
        <v>189</v>
      </c>
      <c r="D8" t="s">
        <v>187</v>
      </c>
      <c r="E8" t="s">
        <v>187</v>
      </c>
      <c r="F8" t="s">
        <v>190</v>
      </c>
      <c r="G8" t="s">
        <v>187</v>
      </c>
      <c r="H8" t="s">
        <v>190</v>
      </c>
      <c r="I8" t="s">
        <v>192</v>
      </c>
      <c r="J8" t="s">
        <v>189</v>
      </c>
      <c r="K8" t="s">
        <v>183</v>
      </c>
      <c r="L8" s="192" t="s">
        <v>190</v>
      </c>
      <c r="M8" t="s">
        <v>183</v>
      </c>
      <c r="N8" t="s">
        <v>183</v>
      </c>
      <c r="O8" t="s">
        <v>183</v>
      </c>
      <c r="P8" s="192" t="s">
        <v>188</v>
      </c>
      <c r="Q8" t="s">
        <v>187</v>
      </c>
      <c r="R8" t="s">
        <v>190</v>
      </c>
      <c r="S8" t="s">
        <v>289</v>
      </c>
      <c r="T8" t="s">
        <v>190</v>
      </c>
      <c r="U8" t="s">
        <v>187</v>
      </c>
      <c r="V8" t="s">
        <v>190</v>
      </c>
      <c r="W8" t="s">
        <v>188</v>
      </c>
      <c r="X8" t="s">
        <v>180</v>
      </c>
      <c r="Y8" t="s">
        <v>190</v>
      </c>
      <c r="AA8" s="164">
        <f t="shared" si="0"/>
        <v>1</v>
      </c>
      <c r="AB8" s="164">
        <f t="shared" si="0"/>
        <v>1</v>
      </c>
      <c r="AC8" s="164">
        <f t="shared" si="0"/>
        <v>1</v>
      </c>
      <c r="AD8" s="164">
        <f t="shared" si="0"/>
        <v>1</v>
      </c>
      <c r="AE8" s="164">
        <f t="shared" si="0"/>
        <v>2</v>
      </c>
      <c r="AF8" s="164">
        <f t="shared" si="0"/>
        <v>1</v>
      </c>
      <c r="AG8" s="164">
        <f t="shared" si="0"/>
        <v>2</v>
      </c>
      <c r="AH8" s="164">
        <f t="shared" si="0"/>
        <v>2</v>
      </c>
      <c r="AI8" s="164">
        <f t="shared" si="0"/>
        <v>1</v>
      </c>
      <c r="AJ8" s="164">
        <f t="shared" si="0"/>
        <v>1</v>
      </c>
      <c r="AK8" s="164">
        <f t="shared" si="0"/>
        <v>2</v>
      </c>
      <c r="AL8" s="164">
        <f t="shared" si="0"/>
        <v>1</v>
      </c>
      <c r="AM8" s="164">
        <f t="shared" si="0"/>
        <v>1</v>
      </c>
      <c r="AN8" s="164">
        <f t="shared" si="0"/>
        <v>1</v>
      </c>
      <c r="AO8" s="164">
        <f t="shared" si="0"/>
        <v>1</v>
      </c>
      <c r="AP8" s="164">
        <f t="shared" si="0"/>
        <v>1</v>
      </c>
      <c r="AQ8" s="164">
        <f t="shared" si="1"/>
        <v>2</v>
      </c>
      <c r="AR8" s="164">
        <f t="shared" si="1"/>
        <v>3</v>
      </c>
      <c r="AS8" s="164">
        <f t="shared" si="1"/>
        <v>2</v>
      </c>
      <c r="AT8" s="164">
        <f t="shared" si="1"/>
        <v>1</v>
      </c>
      <c r="AU8" s="164">
        <f t="shared" si="1"/>
        <v>2</v>
      </c>
      <c r="AV8" s="164">
        <f t="shared" si="1"/>
        <v>1</v>
      </c>
      <c r="AW8" s="164">
        <f t="shared" si="1"/>
        <v>1</v>
      </c>
      <c r="AX8" s="164">
        <f t="shared" si="1"/>
        <v>2</v>
      </c>
      <c r="AY8" s="164">
        <f t="shared" si="2"/>
        <v>34</v>
      </c>
      <c r="BC8" s="189" t="str">
        <f t="shared" si="4"/>
        <v>03/05/19</v>
      </c>
      <c r="BD8" s="191">
        <f t="shared" si="5"/>
        <v>8.8333333333333321</v>
      </c>
      <c r="BE8" s="191">
        <f t="shared" si="6"/>
        <v>2.333333333333333</v>
      </c>
      <c r="BF8" s="191">
        <f t="shared" si="7"/>
        <v>0</v>
      </c>
      <c r="BG8" s="191">
        <f t="shared" si="8"/>
        <v>0</v>
      </c>
      <c r="BH8" s="191">
        <f t="shared" si="9"/>
        <v>4</v>
      </c>
      <c r="BI8" s="191">
        <f t="shared" si="10"/>
        <v>2</v>
      </c>
      <c r="BJ8" s="191">
        <f t="shared" si="11"/>
        <v>0</v>
      </c>
      <c r="BK8" s="191">
        <f t="shared" si="12"/>
        <v>6.8333333333333339</v>
      </c>
      <c r="BL8" s="191">
        <f t="shared" si="13"/>
        <v>0</v>
      </c>
      <c r="BM8" s="191">
        <f t="shared" si="14"/>
        <v>0</v>
      </c>
      <c r="BN8" s="172">
        <f t="shared" si="3"/>
        <v>24</v>
      </c>
    </row>
    <row r="9" spans="1:66">
      <c r="A9" t="s">
        <v>346</v>
      </c>
      <c r="B9" s="192" t="s">
        <v>187</v>
      </c>
      <c r="C9" t="s">
        <v>190</v>
      </c>
      <c r="D9" t="s">
        <v>187</v>
      </c>
      <c r="E9" t="s">
        <v>190</v>
      </c>
      <c r="F9" t="s">
        <v>190</v>
      </c>
      <c r="G9" t="s">
        <v>190</v>
      </c>
      <c r="H9" t="s">
        <v>187</v>
      </c>
      <c r="I9" s="192" t="s">
        <v>187</v>
      </c>
      <c r="J9" t="s">
        <v>187</v>
      </c>
      <c r="K9" t="s">
        <v>187</v>
      </c>
      <c r="L9" t="s">
        <v>187</v>
      </c>
      <c r="M9" t="s">
        <v>187</v>
      </c>
      <c r="N9" t="s">
        <v>187</v>
      </c>
      <c r="O9" t="s">
        <v>187</v>
      </c>
      <c r="P9" t="s">
        <v>190</v>
      </c>
      <c r="Q9" t="s">
        <v>190</v>
      </c>
      <c r="R9" t="s">
        <v>187</v>
      </c>
      <c r="S9" t="s">
        <v>187</v>
      </c>
      <c r="T9" t="s">
        <v>187</v>
      </c>
      <c r="U9" t="s">
        <v>187</v>
      </c>
      <c r="V9" t="s">
        <v>338</v>
      </c>
      <c r="W9" t="s">
        <v>183</v>
      </c>
      <c r="X9" t="s">
        <v>183</v>
      </c>
      <c r="Y9" t="s">
        <v>183</v>
      </c>
      <c r="AA9" s="164">
        <f t="shared" si="0"/>
        <v>1</v>
      </c>
      <c r="AB9" s="164">
        <f t="shared" si="0"/>
        <v>2</v>
      </c>
      <c r="AC9" s="164">
        <f t="shared" si="0"/>
        <v>1</v>
      </c>
      <c r="AD9" s="164">
        <f t="shared" si="0"/>
        <v>2</v>
      </c>
      <c r="AE9" s="164">
        <f t="shared" si="0"/>
        <v>2</v>
      </c>
      <c r="AF9" s="164">
        <f t="shared" si="0"/>
        <v>2</v>
      </c>
      <c r="AG9" s="164">
        <f t="shared" si="0"/>
        <v>1</v>
      </c>
      <c r="AH9" s="164">
        <f t="shared" si="0"/>
        <v>1</v>
      </c>
      <c r="AI9" s="164">
        <f t="shared" si="0"/>
        <v>1</v>
      </c>
      <c r="AJ9" s="164">
        <f t="shared" si="0"/>
        <v>1</v>
      </c>
      <c r="AK9" s="164">
        <f t="shared" si="0"/>
        <v>1</v>
      </c>
      <c r="AL9" s="164">
        <f t="shared" si="0"/>
        <v>1</v>
      </c>
      <c r="AM9" s="164">
        <f t="shared" si="0"/>
        <v>1</v>
      </c>
      <c r="AN9" s="164">
        <f t="shared" si="0"/>
        <v>1</v>
      </c>
      <c r="AO9" s="164">
        <f t="shared" si="0"/>
        <v>2</v>
      </c>
      <c r="AP9" s="164">
        <f t="shared" si="0"/>
        <v>2</v>
      </c>
      <c r="AQ9" s="164">
        <f t="shared" si="1"/>
        <v>1</v>
      </c>
      <c r="AR9" s="164">
        <f t="shared" si="1"/>
        <v>1</v>
      </c>
      <c r="AS9" s="164">
        <f t="shared" si="1"/>
        <v>1</v>
      </c>
      <c r="AT9" s="164">
        <f t="shared" si="1"/>
        <v>1</v>
      </c>
      <c r="AU9" s="164">
        <f t="shared" si="1"/>
        <v>3</v>
      </c>
      <c r="AV9" s="164">
        <f t="shared" si="1"/>
        <v>1</v>
      </c>
      <c r="AW9" s="164">
        <f t="shared" si="1"/>
        <v>1</v>
      </c>
      <c r="AX9" s="164">
        <f t="shared" si="1"/>
        <v>1</v>
      </c>
      <c r="AY9" s="164">
        <f t="shared" si="2"/>
        <v>32</v>
      </c>
      <c r="BC9" s="189" t="str">
        <f t="shared" si="4"/>
        <v>04/05/19</v>
      </c>
      <c r="BD9" s="191">
        <f t="shared" si="5"/>
        <v>7.833333333333333</v>
      </c>
      <c r="BE9" s="191">
        <f t="shared" si="6"/>
        <v>2.5</v>
      </c>
      <c r="BF9" s="191">
        <f t="shared" si="7"/>
        <v>0</v>
      </c>
      <c r="BG9" s="191">
        <f t="shared" si="8"/>
        <v>0</v>
      </c>
      <c r="BH9" s="191">
        <f t="shared" si="9"/>
        <v>2.333333333333333</v>
      </c>
      <c r="BI9" s="191">
        <f t="shared" si="10"/>
        <v>2</v>
      </c>
      <c r="BJ9" s="191">
        <f t="shared" si="11"/>
        <v>0</v>
      </c>
      <c r="BK9" s="191">
        <f t="shared" si="12"/>
        <v>9.3333333333333321</v>
      </c>
      <c r="BL9" s="191">
        <f t="shared" si="13"/>
        <v>0</v>
      </c>
      <c r="BM9" s="191">
        <f t="shared" si="14"/>
        <v>0</v>
      </c>
      <c r="BN9" s="172">
        <f t="shared" si="3"/>
        <v>23.999999999999996</v>
      </c>
    </row>
    <row r="10" spans="1:66">
      <c r="A10" t="s">
        <v>347</v>
      </c>
      <c r="B10" t="s">
        <v>180</v>
      </c>
      <c r="C10" t="s">
        <v>188</v>
      </c>
      <c r="D10" t="s">
        <v>189</v>
      </c>
      <c r="E10" t="s">
        <v>189</v>
      </c>
      <c r="F10" t="s">
        <v>188</v>
      </c>
      <c r="G10" t="s">
        <v>188</v>
      </c>
      <c r="H10" t="s">
        <v>190</v>
      </c>
      <c r="I10" t="s">
        <v>180</v>
      </c>
      <c r="J10" t="s">
        <v>187</v>
      </c>
      <c r="K10" t="s">
        <v>183</v>
      </c>
      <c r="L10" t="s">
        <v>183</v>
      </c>
      <c r="M10" t="s">
        <v>187</v>
      </c>
      <c r="N10" t="s">
        <v>183</v>
      </c>
      <c r="O10" t="s">
        <v>183</v>
      </c>
      <c r="P10" t="s">
        <v>188</v>
      </c>
      <c r="Q10" t="s">
        <v>188</v>
      </c>
      <c r="R10" t="s">
        <v>188</v>
      </c>
      <c r="S10" t="s">
        <v>188</v>
      </c>
      <c r="T10" t="s">
        <v>188</v>
      </c>
      <c r="U10" t="s">
        <v>180</v>
      </c>
      <c r="V10" t="s">
        <v>188</v>
      </c>
      <c r="W10" t="s">
        <v>188</v>
      </c>
      <c r="X10" t="s">
        <v>180</v>
      </c>
      <c r="Y10" t="s">
        <v>190</v>
      </c>
      <c r="AA10" s="164">
        <f t="shared" si="0"/>
        <v>1</v>
      </c>
      <c r="AB10" s="164">
        <f t="shared" si="0"/>
        <v>1</v>
      </c>
      <c r="AC10" s="164">
        <f t="shared" si="0"/>
        <v>1</v>
      </c>
      <c r="AD10" s="164">
        <f t="shared" si="0"/>
        <v>1</v>
      </c>
      <c r="AE10" s="164">
        <f t="shared" si="0"/>
        <v>1</v>
      </c>
      <c r="AF10" s="164">
        <f t="shared" si="0"/>
        <v>1</v>
      </c>
      <c r="AG10" s="164">
        <f t="shared" si="0"/>
        <v>2</v>
      </c>
      <c r="AH10" s="164">
        <f t="shared" si="0"/>
        <v>1</v>
      </c>
      <c r="AI10" s="164">
        <f t="shared" si="0"/>
        <v>1</v>
      </c>
      <c r="AJ10" s="164">
        <f t="shared" si="0"/>
        <v>1</v>
      </c>
      <c r="AK10" s="164">
        <f t="shared" si="0"/>
        <v>1</v>
      </c>
      <c r="AL10" s="164">
        <f t="shared" si="0"/>
        <v>1</v>
      </c>
      <c r="AM10" s="164">
        <f t="shared" si="0"/>
        <v>1</v>
      </c>
      <c r="AN10" s="164">
        <f t="shared" si="0"/>
        <v>1</v>
      </c>
      <c r="AO10" s="164">
        <f t="shared" si="0"/>
        <v>1</v>
      </c>
      <c r="AP10" s="164">
        <f t="shared" si="0"/>
        <v>1</v>
      </c>
      <c r="AQ10" s="164">
        <f t="shared" si="1"/>
        <v>1</v>
      </c>
      <c r="AR10" s="164">
        <f t="shared" si="1"/>
        <v>1</v>
      </c>
      <c r="AS10" s="164">
        <f t="shared" si="1"/>
        <v>1</v>
      </c>
      <c r="AT10" s="164">
        <f t="shared" si="1"/>
        <v>1</v>
      </c>
      <c r="AU10" s="164">
        <f t="shared" si="1"/>
        <v>1</v>
      </c>
      <c r="AV10" s="164">
        <f t="shared" si="1"/>
        <v>1</v>
      </c>
      <c r="AW10" s="164">
        <f t="shared" si="1"/>
        <v>1</v>
      </c>
      <c r="AX10" s="164">
        <f t="shared" si="1"/>
        <v>2</v>
      </c>
      <c r="AY10" s="164">
        <f t="shared" si="2"/>
        <v>26</v>
      </c>
      <c r="BC10" s="189" t="str">
        <f t="shared" si="4"/>
        <v>05/05/19</v>
      </c>
      <c r="BD10" s="191">
        <f t="shared" si="5"/>
        <v>6.3333333333333339</v>
      </c>
      <c r="BE10" s="191">
        <f t="shared" si="6"/>
        <v>0</v>
      </c>
      <c r="BF10" s="191">
        <f t="shared" si="7"/>
        <v>0</v>
      </c>
      <c r="BG10" s="191">
        <f t="shared" si="8"/>
        <v>0</v>
      </c>
      <c r="BH10" s="191">
        <f t="shared" si="9"/>
        <v>0</v>
      </c>
      <c r="BI10" s="191">
        <f t="shared" si="10"/>
        <v>0.33333333333333331</v>
      </c>
      <c r="BJ10" s="191">
        <f t="shared" si="11"/>
        <v>0</v>
      </c>
      <c r="BK10" s="191">
        <f t="shared" si="12"/>
        <v>17.333333333333332</v>
      </c>
      <c r="BL10" s="191">
        <f t="shared" si="13"/>
        <v>0</v>
      </c>
      <c r="BM10" s="191">
        <f t="shared" si="14"/>
        <v>0</v>
      </c>
      <c r="BN10" s="172">
        <f t="shared" si="3"/>
        <v>24</v>
      </c>
    </row>
    <row r="11" spans="1:66" ht="38.25">
      <c r="A11" t="s">
        <v>348</v>
      </c>
      <c r="B11" t="s">
        <v>183</v>
      </c>
      <c r="C11" t="s">
        <v>187</v>
      </c>
      <c r="D11" t="s">
        <v>189</v>
      </c>
      <c r="E11" t="s">
        <v>190</v>
      </c>
      <c r="F11" t="s">
        <v>188</v>
      </c>
      <c r="G11" t="s">
        <v>188</v>
      </c>
      <c r="H11" s="192" t="s">
        <v>180</v>
      </c>
      <c r="I11" t="s">
        <v>183</v>
      </c>
      <c r="J11" t="s">
        <v>183</v>
      </c>
      <c r="K11" t="s">
        <v>183</v>
      </c>
      <c r="L11" t="s">
        <v>183</v>
      </c>
      <c r="M11" s="192" t="s">
        <v>183</v>
      </c>
      <c r="N11" t="s">
        <v>180</v>
      </c>
      <c r="O11" t="s">
        <v>188</v>
      </c>
      <c r="P11" t="s">
        <v>180</v>
      </c>
      <c r="Q11" t="s">
        <v>183</v>
      </c>
      <c r="R11" t="s">
        <v>180</v>
      </c>
      <c r="S11" t="s">
        <v>189</v>
      </c>
      <c r="T11" s="192" t="s">
        <v>188</v>
      </c>
      <c r="U11" t="s">
        <v>340</v>
      </c>
      <c r="V11" t="s">
        <v>188</v>
      </c>
      <c r="W11" t="s">
        <v>289</v>
      </c>
      <c r="X11" t="s">
        <v>188</v>
      </c>
      <c r="Y11" s="192" t="s">
        <v>292</v>
      </c>
      <c r="AA11" s="164">
        <f t="shared" si="0"/>
        <v>1</v>
      </c>
      <c r="AB11" s="164">
        <f t="shared" si="0"/>
        <v>1</v>
      </c>
      <c r="AC11" s="164">
        <f t="shared" si="0"/>
        <v>1</v>
      </c>
      <c r="AD11" s="164">
        <f t="shared" si="0"/>
        <v>2</v>
      </c>
      <c r="AE11" s="164">
        <f t="shared" si="0"/>
        <v>1</v>
      </c>
      <c r="AF11" s="164">
        <f t="shared" si="0"/>
        <v>1</v>
      </c>
      <c r="AG11" s="164">
        <f t="shared" si="0"/>
        <v>1</v>
      </c>
      <c r="AH11" s="164">
        <f t="shared" si="0"/>
        <v>1</v>
      </c>
      <c r="AI11" s="164">
        <f t="shared" si="0"/>
        <v>1</v>
      </c>
      <c r="AJ11" s="164">
        <f t="shared" si="0"/>
        <v>1</v>
      </c>
      <c r="AK11" s="164">
        <f t="shared" si="0"/>
        <v>1</v>
      </c>
      <c r="AL11" s="164">
        <f t="shared" si="0"/>
        <v>1</v>
      </c>
      <c r="AM11" s="164">
        <f t="shared" si="0"/>
        <v>1</v>
      </c>
      <c r="AN11" s="164">
        <f t="shared" si="0"/>
        <v>1</v>
      </c>
      <c r="AO11" s="164">
        <f t="shared" si="0"/>
        <v>1</v>
      </c>
      <c r="AP11" s="164">
        <f t="shared" si="0"/>
        <v>1</v>
      </c>
      <c r="AQ11" s="164">
        <f t="shared" si="1"/>
        <v>1</v>
      </c>
      <c r="AR11" s="164">
        <f t="shared" si="1"/>
        <v>1</v>
      </c>
      <c r="AS11" s="164">
        <f t="shared" si="1"/>
        <v>1</v>
      </c>
      <c r="AT11" s="164">
        <f t="shared" si="1"/>
        <v>2</v>
      </c>
      <c r="AU11" s="164">
        <f t="shared" si="1"/>
        <v>1</v>
      </c>
      <c r="AV11" s="164">
        <f t="shared" si="1"/>
        <v>3</v>
      </c>
      <c r="AW11" s="164">
        <f t="shared" si="1"/>
        <v>1</v>
      </c>
      <c r="AX11" s="164">
        <f t="shared" si="1"/>
        <v>3</v>
      </c>
      <c r="AY11" s="164">
        <f t="shared" si="2"/>
        <v>30</v>
      </c>
      <c r="BC11" s="189" t="str">
        <f t="shared" si="4"/>
        <v>06/05/19</v>
      </c>
      <c r="BD11" s="191">
        <f t="shared" si="5"/>
        <v>5</v>
      </c>
      <c r="BE11" s="191">
        <f t="shared" si="6"/>
        <v>4</v>
      </c>
      <c r="BF11" s="191">
        <f t="shared" si="7"/>
        <v>0</v>
      </c>
      <c r="BG11" s="191">
        <f t="shared" si="8"/>
        <v>0</v>
      </c>
      <c r="BH11" s="191">
        <f t="shared" si="9"/>
        <v>10</v>
      </c>
      <c r="BI11" s="191">
        <f t="shared" si="10"/>
        <v>2</v>
      </c>
      <c r="BJ11" s="191">
        <f t="shared" si="11"/>
        <v>0</v>
      </c>
      <c r="BK11" s="191">
        <f t="shared" si="12"/>
        <v>3</v>
      </c>
      <c r="BL11" s="191">
        <f t="shared" si="13"/>
        <v>0</v>
      </c>
      <c r="BM11" s="191">
        <f t="shared" si="14"/>
        <v>0</v>
      </c>
      <c r="BN11" s="172">
        <f t="shared" si="3"/>
        <v>24</v>
      </c>
    </row>
    <row r="12" spans="1:66" ht="25.5">
      <c r="A12" t="s">
        <v>349</v>
      </c>
      <c r="B12" t="s">
        <v>190</v>
      </c>
      <c r="C12" s="192" t="s">
        <v>190</v>
      </c>
      <c r="D12" t="s">
        <v>187</v>
      </c>
      <c r="E12" t="s">
        <v>187</v>
      </c>
      <c r="F12" t="s">
        <v>190</v>
      </c>
      <c r="G12" t="s">
        <v>187</v>
      </c>
      <c r="H12" t="s">
        <v>187</v>
      </c>
      <c r="I12" t="s">
        <v>187</v>
      </c>
      <c r="J12" t="s">
        <v>187</v>
      </c>
      <c r="K12" t="s">
        <v>190</v>
      </c>
      <c r="L12" t="s">
        <v>190</v>
      </c>
      <c r="M12" t="s">
        <v>187</v>
      </c>
      <c r="N12" t="s">
        <v>187</v>
      </c>
      <c r="O12" t="s">
        <v>188</v>
      </c>
      <c r="P12" s="192" t="s">
        <v>187</v>
      </c>
      <c r="Q12" t="s">
        <v>187</v>
      </c>
      <c r="R12" t="s">
        <v>187</v>
      </c>
      <c r="S12" t="s">
        <v>187</v>
      </c>
      <c r="T12" t="s">
        <v>187</v>
      </c>
      <c r="U12" t="s">
        <v>188</v>
      </c>
      <c r="V12" t="s">
        <v>187</v>
      </c>
      <c r="W12" s="192" t="s">
        <v>190</v>
      </c>
      <c r="X12" t="s">
        <v>188</v>
      </c>
      <c r="Y12" t="s">
        <v>187</v>
      </c>
      <c r="AA12" s="164">
        <f t="shared" si="0"/>
        <v>2</v>
      </c>
      <c r="AB12" s="164">
        <f t="shared" si="0"/>
        <v>2</v>
      </c>
      <c r="AC12" s="164">
        <f t="shared" si="0"/>
        <v>1</v>
      </c>
      <c r="AD12" s="164">
        <f t="shared" si="0"/>
        <v>1</v>
      </c>
      <c r="AE12" s="164">
        <f t="shared" si="0"/>
        <v>2</v>
      </c>
      <c r="AF12" s="164">
        <f t="shared" si="0"/>
        <v>1</v>
      </c>
      <c r="AG12" s="164">
        <f t="shared" si="0"/>
        <v>1</v>
      </c>
      <c r="AH12" s="164">
        <f t="shared" si="0"/>
        <v>1</v>
      </c>
      <c r="AI12" s="164">
        <f t="shared" si="0"/>
        <v>1</v>
      </c>
      <c r="AJ12" s="164">
        <f t="shared" si="0"/>
        <v>2</v>
      </c>
      <c r="AK12" s="164">
        <f t="shared" si="0"/>
        <v>2</v>
      </c>
      <c r="AL12" s="164">
        <f t="shared" si="0"/>
        <v>1</v>
      </c>
      <c r="AM12" s="164">
        <f t="shared" si="0"/>
        <v>1</v>
      </c>
      <c r="AN12" s="164">
        <f t="shared" si="0"/>
        <v>1</v>
      </c>
      <c r="AO12" s="164">
        <f t="shared" si="0"/>
        <v>1</v>
      </c>
      <c r="AP12" s="164">
        <f t="shared" si="0"/>
        <v>1</v>
      </c>
      <c r="AQ12" s="164">
        <f t="shared" si="1"/>
        <v>1</v>
      </c>
      <c r="AR12" s="164">
        <f t="shared" si="1"/>
        <v>1</v>
      </c>
      <c r="AS12" s="164">
        <f t="shared" si="1"/>
        <v>1</v>
      </c>
      <c r="AT12" s="164">
        <f t="shared" si="1"/>
        <v>1</v>
      </c>
      <c r="AU12" s="164">
        <f t="shared" si="1"/>
        <v>1</v>
      </c>
      <c r="AV12" s="164">
        <f t="shared" si="1"/>
        <v>2</v>
      </c>
      <c r="AW12" s="164">
        <f t="shared" si="1"/>
        <v>1</v>
      </c>
      <c r="AX12" s="164">
        <f t="shared" si="1"/>
        <v>1</v>
      </c>
      <c r="AY12" s="164">
        <f t="shared" si="2"/>
        <v>30</v>
      </c>
      <c r="BC12" s="189" t="str">
        <f t="shared" si="4"/>
        <v>07/05/19</v>
      </c>
      <c r="BD12" s="191">
        <f t="shared" si="5"/>
        <v>8.1666666666666661</v>
      </c>
      <c r="BE12" s="191">
        <f t="shared" si="6"/>
        <v>4.833333333333333</v>
      </c>
      <c r="BF12" s="191">
        <f t="shared" si="7"/>
        <v>0</v>
      </c>
      <c r="BG12" s="191">
        <f t="shared" si="8"/>
        <v>0</v>
      </c>
      <c r="BH12" s="191">
        <f t="shared" si="9"/>
        <v>6.833333333333333</v>
      </c>
      <c r="BI12" s="191">
        <f t="shared" si="10"/>
        <v>2</v>
      </c>
      <c r="BJ12" s="191">
        <f t="shared" si="11"/>
        <v>0</v>
      </c>
      <c r="BK12" s="191">
        <f t="shared" si="12"/>
        <v>2.1666666666666665</v>
      </c>
      <c r="BL12" s="191">
        <f t="shared" si="13"/>
        <v>0</v>
      </c>
      <c r="BM12" s="191">
        <f t="shared" si="14"/>
        <v>0</v>
      </c>
      <c r="BN12" s="172">
        <f t="shared" si="3"/>
        <v>24</v>
      </c>
    </row>
    <row r="13" spans="1:66" ht="25.5">
      <c r="A13" t="s">
        <v>350</v>
      </c>
      <c r="B13" t="s">
        <v>187</v>
      </c>
      <c r="C13" t="s">
        <v>187</v>
      </c>
      <c r="D13" t="s">
        <v>188</v>
      </c>
      <c r="E13" t="s">
        <v>183</v>
      </c>
      <c r="F13" t="s">
        <v>187</v>
      </c>
      <c r="G13" t="s">
        <v>187</v>
      </c>
      <c r="H13" t="s">
        <v>188</v>
      </c>
      <c r="I13" t="s">
        <v>188</v>
      </c>
      <c r="J13" t="s">
        <v>183</v>
      </c>
      <c r="K13" t="s">
        <v>180</v>
      </c>
      <c r="L13" t="s">
        <v>187</v>
      </c>
      <c r="M13" t="s">
        <v>190</v>
      </c>
      <c r="N13" t="s">
        <v>183</v>
      </c>
      <c r="O13" t="s">
        <v>190</v>
      </c>
      <c r="P13" t="s">
        <v>180</v>
      </c>
      <c r="Q13" t="s">
        <v>188</v>
      </c>
      <c r="R13" t="s">
        <v>188</v>
      </c>
      <c r="S13" t="s">
        <v>188</v>
      </c>
      <c r="T13" t="s">
        <v>187</v>
      </c>
      <c r="U13" t="s">
        <v>180</v>
      </c>
      <c r="V13" t="s">
        <v>180</v>
      </c>
      <c r="W13" s="192" t="s">
        <v>190</v>
      </c>
      <c r="X13" t="s">
        <v>190</v>
      </c>
      <c r="Y13" t="s">
        <v>190</v>
      </c>
      <c r="AA13" s="164">
        <f t="shared" si="0"/>
        <v>1</v>
      </c>
      <c r="AB13" s="164">
        <f t="shared" si="0"/>
        <v>1</v>
      </c>
      <c r="AC13" s="164">
        <f t="shared" si="0"/>
        <v>1</v>
      </c>
      <c r="AD13" s="164">
        <f t="shared" si="0"/>
        <v>1</v>
      </c>
      <c r="AE13" s="164">
        <f t="shared" si="0"/>
        <v>1</v>
      </c>
      <c r="AF13" s="164">
        <f t="shared" si="0"/>
        <v>1</v>
      </c>
      <c r="AG13" s="164">
        <f t="shared" si="0"/>
        <v>1</v>
      </c>
      <c r="AH13" s="164">
        <f t="shared" si="0"/>
        <v>1</v>
      </c>
      <c r="AI13" s="164">
        <f t="shared" si="0"/>
        <v>1</v>
      </c>
      <c r="AJ13" s="164">
        <f t="shared" si="0"/>
        <v>1</v>
      </c>
      <c r="AK13" s="164">
        <f t="shared" si="0"/>
        <v>1</v>
      </c>
      <c r="AL13" s="164">
        <f t="shared" si="0"/>
        <v>2</v>
      </c>
      <c r="AM13" s="164">
        <f t="shared" si="0"/>
        <v>1</v>
      </c>
      <c r="AN13" s="164">
        <f t="shared" si="0"/>
        <v>2</v>
      </c>
      <c r="AO13" s="164">
        <f t="shared" si="0"/>
        <v>1</v>
      </c>
      <c r="AP13" s="164">
        <f t="shared" si="0"/>
        <v>1</v>
      </c>
      <c r="AQ13" s="164">
        <f t="shared" si="1"/>
        <v>1</v>
      </c>
      <c r="AR13" s="164">
        <f t="shared" si="1"/>
        <v>1</v>
      </c>
      <c r="AS13" s="164">
        <f t="shared" si="1"/>
        <v>1</v>
      </c>
      <c r="AT13" s="164">
        <f t="shared" si="1"/>
        <v>1</v>
      </c>
      <c r="AU13" s="164">
        <f t="shared" si="1"/>
        <v>1</v>
      </c>
      <c r="AV13" s="164">
        <f t="shared" si="1"/>
        <v>2</v>
      </c>
      <c r="AW13" s="164">
        <f t="shared" si="1"/>
        <v>2</v>
      </c>
      <c r="AX13" s="164">
        <f t="shared" si="1"/>
        <v>2</v>
      </c>
      <c r="AY13" s="164">
        <f t="shared" si="2"/>
        <v>29</v>
      </c>
      <c r="BC13" s="189" t="str">
        <f t="shared" si="4"/>
        <v>08/05/19</v>
      </c>
      <c r="BD13" s="191">
        <f t="shared" si="5"/>
        <v>3</v>
      </c>
      <c r="BE13" s="191">
        <f t="shared" si="6"/>
        <v>0</v>
      </c>
      <c r="BF13" s="191">
        <f t="shared" si="7"/>
        <v>0</v>
      </c>
      <c r="BG13" s="191">
        <f t="shared" si="8"/>
        <v>0</v>
      </c>
      <c r="BH13" s="191">
        <f t="shared" si="9"/>
        <v>3</v>
      </c>
      <c r="BI13" s="191">
        <f t="shared" si="10"/>
        <v>0</v>
      </c>
      <c r="BJ13" s="191">
        <f t="shared" si="11"/>
        <v>0</v>
      </c>
      <c r="BK13" s="191">
        <f t="shared" si="12"/>
        <v>18</v>
      </c>
      <c r="BL13" s="191">
        <f t="shared" si="13"/>
        <v>0</v>
      </c>
      <c r="BM13" s="191">
        <f t="shared" si="14"/>
        <v>0</v>
      </c>
      <c r="BN13" s="172">
        <f t="shared" si="3"/>
        <v>24</v>
      </c>
    </row>
    <row r="14" spans="1:66" ht="25.5">
      <c r="A14" t="s">
        <v>351</v>
      </c>
      <c r="B14" t="s">
        <v>183</v>
      </c>
      <c r="C14" t="s">
        <v>188</v>
      </c>
      <c r="D14" t="s">
        <v>187</v>
      </c>
      <c r="E14" s="192" t="s">
        <v>188</v>
      </c>
      <c r="F14" t="s">
        <v>188</v>
      </c>
      <c r="G14" t="s">
        <v>188</v>
      </c>
      <c r="H14" t="s">
        <v>187</v>
      </c>
      <c r="I14" t="s">
        <v>183</v>
      </c>
      <c r="J14" s="192" t="s">
        <v>183</v>
      </c>
      <c r="K14" t="s">
        <v>190</v>
      </c>
      <c r="L14" t="s">
        <v>188</v>
      </c>
      <c r="M14" s="192" t="s">
        <v>190</v>
      </c>
      <c r="N14" t="s">
        <v>188</v>
      </c>
      <c r="O14" t="s">
        <v>183</v>
      </c>
      <c r="P14" t="s">
        <v>187</v>
      </c>
      <c r="Q14" t="s">
        <v>285</v>
      </c>
      <c r="R14" t="s">
        <v>189</v>
      </c>
      <c r="S14" t="s">
        <v>187</v>
      </c>
      <c r="T14" s="192" t="s">
        <v>189</v>
      </c>
      <c r="U14" t="s">
        <v>188</v>
      </c>
      <c r="V14" t="s">
        <v>183</v>
      </c>
      <c r="W14" t="s">
        <v>180</v>
      </c>
      <c r="X14" t="s">
        <v>183</v>
      </c>
      <c r="Y14" t="s">
        <v>188</v>
      </c>
      <c r="AA14" s="164">
        <f t="shared" si="0"/>
        <v>1</v>
      </c>
      <c r="AB14" s="164">
        <f t="shared" si="0"/>
        <v>1</v>
      </c>
      <c r="AC14" s="164">
        <f t="shared" si="0"/>
        <v>1</v>
      </c>
      <c r="AD14" s="164">
        <f t="shared" si="0"/>
        <v>1</v>
      </c>
      <c r="AE14" s="164">
        <f t="shared" si="0"/>
        <v>1</v>
      </c>
      <c r="AF14" s="164">
        <f t="shared" si="0"/>
        <v>1</v>
      </c>
      <c r="AG14" s="164">
        <f t="shared" si="0"/>
        <v>1</v>
      </c>
      <c r="AH14" s="164">
        <f t="shared" si="0"/>
        <v>1</v>
      </c>
      <c r="AI14" s="164">
        <f t="shared" si="0"/>
        <v>1</v>
      </c>
      <c r="AJ14" s="164">
        <f t="shared" si="0"/>
        <v>2</v>
      </c>
      <c r="AK14" s="164">
        <f t="shared" si="0"/>
        <v>1</v>
      </c>
      <c r="AL14" s="164">
        <f t="shared" si="0"/>
        <v>2</v>
      </c>
      <c r="AM14" s="164">
        <f t="shared" si="0"/>
        <v>1</v>
      </c>
      <c r="AN14" s="164">
        <f t="shared" si="0"/>
        <v>1</v>
      </c>
      <c r="AO14" s="164">
        <f t="shared" si="0"/>
        <v>1</v>
      </c>
      <c r="AP14" s="164">
        <f t="shared" si="0"/>
        <v>2</v>
      </c>
      <c r="AQ14" s="164">
        <f t="shared" si="1"/>
        <v>1</v>
      </c>
      <c r="AR14" s="164">
        <f t="shared" si="1"/>
        <v>1</v>
      </c>
      <c r="AS14" s="164">
        <f t="shared" si="1"/>
        <v>1</v>
      </c>
      <c r="AT14" s="164">
        <f t="shared" si="1"/>
        <v>1</v>
      </c>
      <c r="AU14" s="164">
        <f t="shared" si="1"/>
        <v>1</v>
      </c>
      <c r="AV14" s="164">
        <f t="shared" si="1"/>
        <v>1</v>
      </c>
      <c r="AW14" s="164">
        <f t="shared" si="1"/>
        <v>1</v>
      </c>
      <c r="AX14" s="164">
        <f t="shared" si="1"/>
        <v>1</v>
      </c>
      <c r="AY14" s="164">
        <f t="shared" si="2"/>
        <v>27</v>
      </c>
      <c r="BC14" s="189" t="str">
        <f t="shared" si="4"/>
        <v>09/05/19</v>
      </c>
      <c r="BD14" s="191">
        <f t="shared" si="5"/>
        <v>5.5</v>
      </c>
      <c r="BE14" s="191">
        <f t="shared" si="6"/>
        <v>4</v>
      </c>
      <c r="BF14" s="191">
        <f t="shared" si="7"/>
        <v>0</v>
      </c>
      <c r="BG14" s="191">
        <f t="shared" si="8"/>
        <v>0</v>
      </c>
      <c r="BH14" s="191">
        <f t="shared" si="9"/>
        <v>6</v>
      </c>
      <c r="BI14" s="191">
        <f t="shared" si="10"/>
        <v>0</v>
      </c>
      <c r="BJ14" s="191">
        <f t="shared" si="11"/>
        <v>0</v>
      </c>
      <c r="BK14" s="191">
        <f t="shared" si="12"/>
        <v>8.5</v>
      </c>
      <c r="BL14" s="191">
        <f t="shared" si="13"/>
        <v>0</v>
      </c>
      <c r="BM14" s="191">
        <f t="shared" si="14"/>
        <v>0</v>
      </c>
      <c r="BN14" s="172">
        <f t="shared" si="3"/>
        <v>24</v>
      </c>
    </row>
    <row r="15" spans="1:66">
      <c r="A15" t="s">
        <v>352</v>
      </c>
      <c r="B15" t="s">
        <v>183</v>
      </c>
      <c r="C15" t="s">
        <v>183</v>
      </c>
      <c r="D15" t="s">
        <v>188</v>
      </c>
      <c r="E15" t="s">
        <v>189</v>
      </c>
      <c r="F15" t="s">
        <v>187</v>
      </c>
      <c r="G15" t="s">
        <v>187</v>
      </c>
      <c r="H15" t="s">
        <v>188</v>
      </c>
      <c r="I15" t="s">
        <v>188</v>
      </c>
      <c r="J15" t="s">
        <v>183</v>
      </c>
      <c r="K15" t="s">
        <v>287</v>
      </c>
      <c r="L15" t="s">
        <v>187</v>
      </c>
      <c r="M15" t="s">
        <v>183</v>
      </c>
      <c r="N15" s="192" t="s">
        <v>183</v>
      </c>
      <c r="O15" t="s">
        <v>183</v>
      </c>
      <c r="P15" t="s">
        <v>285</v>
      </c>
      <c r="Q15" t="s">
        <v>187</v>
      </c>
      <c r="R15" t="s">
        <v>189</v>
      </c>
      <c r="S15" s="192" t="s">
        <v>187</v>
      </c>
      <c r="T15" s="192" t="s">
        <v>188</v>
      </c>
      <c r="U15" t="s">
        <v>340</v>
      </c>
      <c r="V15" t="s">
        <v>188</v>
      </c>
      <c r="W15" t="s">
        <v>183</v>
      </c>
      <c r="X15" t="s">
        <v>188</v>
      </c>
      <c r="Y15" s="192" t="s">
        <v>187</v>
      </c>
      <c r="AA15" s="164">
        <f t="shared" si="0"/>
        <v>1</v>
      </c>
      <c r="AB15" s="164">
        <f t="shared" si="0"/>
        <v>1</v>
      </c>
      <c r="AC15" s="164">
        <f t="shared" si="0"/>
        <v>1</v>
      </c>
      <c r="AD15" s="164">
        <f t="shared" si="0"/>
        <v>1</v>
      </c>
      <c r="AE15" s="164">
        <f t="shared" si="0"/>
        <v>1</v>
      </c>
      <c r="AF15" s="164">
        <f t="shared" si="0"/>
        <v>1</v>
      </c>
      <c r="AG15" s="164">
        <f t="shared" si="0"/>
        <v>1</v>
      </c>
      <c r="AH15" s="164">
        <f t="shared" si="0"/>
        <v>1</v>
      </c>
      <c r="AI15" s="164">
        <f t="shared" si="0"/>
        <v>1</v>
      </c>
      <c r="AJ15" s="164">
        <f t="shared" si="0"/>
        <v>2</v>
      </c>
      <c r="AK15" s="164">
        <f t="shared" si="0"/>
        <v>1</v>
      </c>
      <c r="AL15" s="164">
        <f t="shared" si="0"/>
        <v>1</v>
      </c>
      <c r="AM15" s="164">
        <f t="shared" si="0"/>
        <v>1</v>
      </c>
      <c r="AN15" s="164">
        <f t="shared" si="0"/>
        <v>1</v>
      </c>
      <c r="AO15" s="164">
        <f t="shared" si="0"/>
        <v>2</v>
      </c>
      <c r="AP15" s="164">
        <f t="shared" si="0"/>
        <v>1</v>
      </c>
      <c r="AQ15" s="164">
        <f t="shared" si="1"/>
        <v>1</v>
      </c>
      <c r="AR15" s="164">
        <f t="shared" si="1"/>
        <v>1</v>
      </c>
      <c r="AS15" s="164">
        <f t="shared" si="1"/>
        <v>1</v>
      </c>
      <c r="AT15" s="164">
        <f t="shared" si="1"/>
        <v>2</v>
      </c>
      <c r="AU15" s="164">
        <f t="shared" si="1"/>
        <v>1</v>
      </c>
      <c r="AV15" s="164">
        <f t="shared" si="1"/>
        <v>1</v>
      </c>
      <c r="AW15" s="164">
        <f t="shared" si="1"/>
        <v>1</v>
      </c>
      <c r="AX15" s="164">
        <f t="shared" si="1"/>
        <v>1</v>
      </c>
      <c r="AY15" s="164">
        <f t="shared" si="2"/>
        <v>27</v>
      </c>
      <c r="BC15" s="189" t="str">
        <f t="shared" si="4"/>
        <v>10/05/19</v>
      </c>
      <c r="BD15" s="191">
        <f t="shared" si="5"/>
        <v>7</v>
      </c>
      <c r="BE15" s="191">
        <f t="shared" si="6"/>
        <v>1</v>
      </c>
      <c r="BF15" s="191">
        <f t="shared" si="7"/>
        <v>0</v>
      </c>
      <c r="BG15" s="191">
        <f t="shared" si="8"/>
        <v>0</v>
      </c>
      <c r="BH15" s="191">
        <f t="shared" si="9"/>
        <v>8.5</v>
      </c>
      <c r="BI15" s="191">
        <f t="shared" si="10"/>
        <v>2</v>
      </c>
      <c r="BJ15" s="191">
        <f t="shared" si="11"/>
        <v>0</v>
      </c>
      <c r="BK15" s="191">
        <f t="shared" si="12"/>
        <v>5.5</v>
      </c>
      <c r="BL15" s="191">
        <f t="shared" si="13"/>
        <v>0</v>
      </c>
      <c r="BM15" s="191">
        <f t="shared" si="14"/>
        <v>0</v>
      </c>
      <c r="BN15" s="172">
        <f t="shared" si="3"/>
        <v>24</v>
      </c>
    </row>
    <row r="16" spans="1:66">
      <c r="A16" t="s">
        <v>353</v>
      </c>
      <c r="B16" t="s">
        <v>187</v>
      </c>
      <c r="C16" s="192" t="s">
        <v>187</v>
      </c>
      <c r="D16" t="s">
        <v>187</v>
      </c>
      <c r="E16" t="s">
        <v>187</v>
      </c>
      <c r="F16" t="s">
        <v>190</v>
      </c>
      <c r="G16" t="s">
        <v>187</v>
      </c>
      <c r="H16" t="s">
        <v>187</v>
      </c>
      <c r="I16" t="s">
        <v>187</v>
      </c>
      <c r="J16" t="s">
        <v>183</v>
      </c>
      <c r="K16" t="s">
        <v>187</v>
      </c>
      <c r="L16" t="s">
        <v>187</v>
      </c>
      <c r="M16" t="s">
        <v>187</v>
      </c>
      <c r="N16" s="192" t="s">
        <v>187</v>
      </c>
      <c r="O16" s="192" t="s">
        <v>187</v>
      </c>
      <c r="P16" t="s">
        <v>187</v>
      </c>
      <c r="Q16" t="s">
        <v>183</v>
      </c>
      <c r="R16" t="s">
        <v>187</v>
      </c>
      <c r="S16" t="s">
        <v>187</v>
      </c>
      <c r="T16" t="s">
        <v>188</v>
      </c>
      <c r="U16" t="s">
        <v>183</v>
      </c>
      <c r="V16" t="s">
        <v>187</v>
      </c>
      <c r="W16" t="s">
        <v>183</v>
      </c>
      <c r="X16" t="s">
        <v>183</v>
      </c>
      <c r="Y16" t="s">
        <v>187</v>
      </c>
      <c r="AA16" s="164">
        <f t="shared" si="0"/>
        <v>1</v>
      </c>
      <c r="AB16" s="164">
        <f t="shared" si="0"/>
        <v>1</v>
      </c>
      <c r="AC16" s="164">
        <f t="shared" si="0"/>
        <v>1</v>
      </c>
      <c r="AD16" s="164">
        <f t="shared" si="0"/>
        <v>1</v>
      </c>
      <c r="AE16" s="164">
        <f t="shared" si="0"/>
        <v>2</v>
      </c>
      <c r="AF16" s="164">
        <f t="shared" si="0"/>
        <v>1</v>
      </c>
      <c r="AG16" s="164">
        <f t="shared" si="0"/>
        <v>1</v>
      </c>
      <c r="AH16" s="164">
        <f t="shared" si="0"/>
        <v>1</v>
      </c>
      <c r="AI16" s="164">
        <f t="shared" si="0"/>
        <v>1</v>
      </c>
      <c r="AJ16" s="164">
        <f t="shared" si="0"/>
        <v>1</v>
      </c>
      <c r="AK16" s="164">
        <f t="shared" si="0"/>
        <v>1</v>
      </c>
      <c r="AL16" s="164">
        <f t="shared" si="0"/>
        <v>1</v>
      </c>
      <c r="AM16" s="164">
        <f t="shared" si="0"/>
        <v>1</v>
      </c>
      <c r="AN16" s="164">
        <f t="shared" si="0"/>
        <v>1</v>
      </c>
      <c r="AO16" s="164">
        <f t="shared" si="0"/>
        <v>1</v>
      </c>
      <c r="AP16" s="164">
        <f t="shared" si="0"/>
        <v>1</v>
      </c>
      <c r="AQ16" s="164">
        <f t="shared" si="1"/>
        <v>1</v>
      </c>
      <c r="AR16" s="164">
        <f t="shared" si="1"/>
        <v>1</v>
      </c>
      <c r="AS16" s="164">
        <f t="shared" si="1"/>
        <v>1</v>
      </c>
      <c r="AT16" s="164">
        <f t="shared" si="1"/>
        <v>1</v>
      </c>
      <c r="AU16" s="164">
        <f t="shared" si="1"/>
        <v>1</v>
      </c>
      <c r="AV16" s="164">
        <f t="shared" si="1"/>
        <v>1</v>
      </c>
      <c r="AW16" s="164">
        <f t="shared" si="1"/>
        <v>1</v>
      </c>
      <c r="AX16" s="164">
        <f t="shared" si="1"/>
        <v>1</v>
      </c>
      <c r="AY16" s="164">
        <f t="shared" si="2"/>
        <v>25</v>
      </c>
      <c r="BC16" s="189" t="str">
        <f t="shared" si="4"/>
        <v>11/05/19</v>
      </c>
      <c r="BD16" s="191">
        <f t="shared" si="5"/>
        <v>7.5</v>
      </c>
      <c r="BE16" s="191">
        <f t="shared" si="6"/>
        <v>0.5</v>
      </c>
      <c r="BF16" s="191">
        <f t="shared" si="7"/>
        <v>0</v>
      </c>
      <c r="BG16" s="191">
        <f t="shared" si="8"/>
        <v>0</v>
      </c>
      <c r="BH16" s="191">
        <f t="shared" si="9"/>
        <v>7.5</v>
      </c>
      <c r="BI16" s="191">
        <f t="shared" si="10"/>
        <v>2</v>
      </c>
      <c r="BJ16" s="191">
        <f t="shared" si="11"/>
        <v>0</v>
      </c>
      <c r="BK16" s="191">
        <f t="shared" si="12"/>
        <v>6.5</v>
      </c>
      <c r="BL16" s="191">
        <f t="shared" si="13"/>
        <v>0</v>
      </c>
      <c r="BM16" s="191">
        <f t="shared" si="14"/>
        <v>0</v>
      </c>
      <c r="BN16" s="172">
        <f t="shared" si="3"/>
        <v>24</v>
      </c>
    </row>
    <row r="17" spans="1:66">
      <c r="A17" t="s">
        <v>354</v>
      </c>
      <c r="B17" t="s">
        <v>187</v>
      </c>
      <c r="C17" t="s">
        <v>188</v>
      </c>
      <c r="D17" t="s">
        <v>187</v>
      </c>
      <c r="E17" t="s">
        <v>187</v>
      </c>
      <c r="F17" t="s">
        <v>187</v>
      </c>
      <c r="G17" t="s">
        <v>187</v>
      </c>
      <c r="H17" t="s">
        <v>187</v>
      </c>
      <c r="I17" t="s">
        <v>183</v>
      </c>
      <c r="J17" t="s">
        <v>183</v>
      </c>
      <c r="K17" s="192" t="s">
        <v>188</v>
      </c>
      <c r="L17" t="s">
        <v>183</v>
      </c>
      <c r="M17" t="s">
        <v>183</v>
      </c>
      <c r="N17" t="s">
        <v>183</v>
      </c>
      <c r="O17" t="s">
        <v>183</v>
      </c>
      <c r="P17" t="s">
        <v>188</v>
      </c>
      <c r="Q17" t="s">
        <v>192</v>
      </c>
      <c r="R17" t="s">
        <v>183</v>
      </c>
      <c r="S17" t="s">
        <v>188</v>
      </c>
      <c r="T17" s="192" t="s">
        <v>188</v>
      </c>
      <c r="U17" t="s">
        <v>188</v>
      </c>
      <c r="V17" t="s">
        <v>180</v>
      </c>
      <c r="W17" t="s">
        <v>183</v>
      </c>
      <c r="X17" t="s">
        <v>183</v>
      </c>
      <c r="Y17" t="s">
        <v>188</v>
      </c>
      <c r="AA17" s="164">
        <f t="shared" si="0"/>
        <v>1</v>
      </c>
      <c r="AB17" s="164">
        <f t="shared" si="0"/>
        <v>1</v>
      </c>
      <c r="AC17" s="164">
        <f t="shared" si="0"/>
        <v>1</v>
      </c>
      <c r="AD17" s="164">
        <f t="shared" si="0"/>
        <v>1</v>
      </c>
      <c r="AE17" s="164">
        <f t="shared" si="0"/>
        <v>1</v>
      </c>
      <c r="AF17" s="164">
        <f t="shared" si="0"/>
        <v>1</v>
      </c>
      <c r="AG17" s="164">
        <f t="shared" si="0"/>
        <v>1</v>
      </c>
      <c r="AH17" s="164">
        <f t="shared" si="0"/>
        <v>1</v>
      </c>
      <c r="AI17" s="164">
        <f t="shared" si="0"/>
        <v>1</v>
      </c>
      <c r="AJ17" s="164">
        <f t="shared" si="0"/>
        <v>1</v>
      </c>
      <c r="AK17" s="164">
        <f t="shared" si="0"/>
        <v>1</v>
      </c>
      <c r="AL17" s="164">
        <f t="shared" si="0"/>
        <v>1</v>
      </c>
      <c r="AM17" s="164">
        <f t="shared" si="0"/>
        <v>1</v>
      </c>
      <c r="AN17" s="164">
        <f t="shared" si="0"/>
        <v>1</v>
      </c>
      <c r="AO17" s="164">
        <f t="shared" si="0"/>
        <v>1</v>
      </c>
      <c r="AP17" s="164">
        <f t="shared" si="0"/>
        <v>2</v>
      </c>
      <c r="AQ17" s="164">
        <f t="shared" si="1"/>
        <v>1</v>
      </c>
      <c r="AR17" s="164">
        <f t="shared" si="1"/>
        <v>1</v>
      </c>
      <c r="AS17" s="164">
        <f t="shared" si="1"/>
        <v>1</v>
      </c>
      <c r="AT17" s="164">
        <f t="shared" si="1"/>
        <v>1</v>
      </c>
      <c r="AU17" s="164">
        <f t="shared" si="1"/>
        <v>1</v>
      </c>
      <c r="AV17" s="164">
        <f t="shared" si="1"/>
        <v>1</v>
      </c>
      <c r="AW17" s="164">
        <f t="shared" si="1"/>
        <v>1</v>
      </c>
      <c r="AX17" s="164">
        <f t="shared" si="1"/>
        <v>1</v>
      </c>
      <c r="AY17" s="164">
        <f t="shared" si="2"/>
        <v>25</v>
      </c>
      <c r="BC17" s="189" t="str">
        <f t="shared" si="4"/>
        <v>12/05/19</v>
      </c>
      <c r="BD17" s="191">
        <f t="shared" si="5"/>
        <v>5.5</v>
      </c>
      <c r="BE17" s="191">
        <f t="shared" si="6"/>
        <v>0</v>
      </c>
      <c r="BF17" s="191">
        <f t="shared" si="7"/>
        <v>0</v>
      </c>
      <c r="BG17" s="191">
        <f t="shared" si="8"/>
        <v>0</v>
      </c>
      <c r="BH17" s="191">
        <f t="shared" si="9"/>
        <v>1</v>
      </c>
      <c r="BI17" s="191">
        <f t="shared" si="10"/>
        <v>0</v>
      </c>
      <c r="BJ17" s="191">
        <f t="shared" si="11"/>
        <v>0</v>
      </c>
      <c r="BK17" s="191">
        <f t="shared" si="12"/>
        <v>17.5</v>
      </c>
      <c r="BL17" s="191">
        <f t="shared" si="13"/>
        <v>0</v>
      </c>
      <c r="BM17" s="191">
        <f t="shared" si="14"/>
        <v>0</v>
      </c>
      <c r="BN17" s="172">
        <f t="shared" si="3"/>
        <v>24</v>
      </c>
    </row>
    <row r="18" spans="1:66">
      <c r="A18" t="s">
        <v>355</v>
      </c>
      <c r="B18" t="s">
        <v>187</v>
      </c>
      <c r="C18" s="192" t="s">
        <v>187</v>
      </c>
      <c r="D18" t="s">
        <v>187</v>
      </c>
      <c r="E18" t="s">
        <v>187</v>
      </c>
      <c r="F18" t="s">
        <v>190</v>
      </c>
      <c r="G18" t="s">
        <v>183</v>
      </c>
      <c r="H18" t="s">
        <v>189</v>
      </c>
      <c r="I18" t="s">
        <v>183</v>
      </c>
      <c r="J18" t="s">
        <v>183</v>
      </c>
      <c r="K18" t="s">
        <v>187</v>
      </c>
      <c r="L18" t="s">
        <v>187</v>
      </c>
      <c r="M18" t="s">
        <v>183</v>
      </c>
      <c r="N18" t="s">
        <v>188</v>
      </c>
      <c r="O18" t="s">
        <v>183</v>
      </c>
      <c r="P18" s="192" t="s">
        <v>188</v>
      </c>
      <c r="Q18" t="s">
        <v>183</v>
      </c>
      <c r="R18" t="s">
        <v>183</v>
      </c>
      <c r="S18" t="s">
        <v>188</v>
      </c>
      <c r="T18" t="s">
        <v>183</v>
      </c>
      <c r="U18" t="s">
        <v>183</v>
      </c>
      <c r="V18" t="s">
        <v>183</v>
      </c>
      <c r="W18" t="s">
        <v>183</v>
      </c>
      <c r="X18" s="192" t="s">
        <v>183</v>
      </c>
      <c r="Y18" t="s">
        <v>285</v>
      </c>
      <c r="AA18" s="164">
        <f t="shared" si="0"/>
        <v>1</v>
      </c>
      <c r="AB18" s="164">
        <f t="shared" si="0"/>
        <v>1</v>
      </c>
      <c r="AC18" s="164">
        <f t="shared" si="0"/>
        <v>1</v>
      </c>
      <c r="AD18" s="164">
        <f t="shared" si="0"/>
        <v>1</v>
      </c>
      <c r="AE18" s="164">
        <f t="shared" si="0"/>
        <v>2</v>
      </c>
      <c r="AF18" s="164">
        <f t="shared" si="0"/>
        <v>1</v>
      </c>
      <c r="AG18" s="164">
        <f t="shared" si="0"/>
        <v>1</v>
      </c>
      <c r="AH18" s="164">
        <f t="shared" si="0"/>
        <v>1</v>
      </c>
      <c r="AI18" s="164">
        <f t="shared" si="0"/>
        <v>1</v>
      </c>
      <c r="AJ18" s="164">
        <f t="shared" si="0"/>
        <v>1</v>
      </c>
      <c r="AK18" s="164">
        <f t="shared" si="0"/>
        <v>1</v>
      </c>
      <c r="AL18" s="164">
        <f t="shared" si="0"/>
        <v>1</v>
      </c>
      <c r="AM18" s="164">
        <f t="shared" si="0"/>
        <v>1</v>
      </c>
      <c r="AN18" s="164">
        <f t="shared" si="0"/>
        <v>1</v>
      </c>
      <c r="AO18" s="164">
        <f t="shared" si="0"/>
        <v>1</v>
      </c>
      <c r="AP18" s="164">
        <f t="shared" si="0"/>
        <v>1</v>
      </c>
      <c r="AQ18" s="164">
        <f t="shared" si="1"/>
        <v>1</v>
      </c>
      <c r="AR18" s="164">
        <f t="shared" si="1"/>
        <v>1</v>
      </c>
      <c r="AS18" s="164">
        <f t="shared" si="1"/>
        <v>1</v>
      </c>
      <c r="AT18" s="164">
        <f t="shared" si="1"/>
        <v>1</v>
      </c>
      <c r="AU18" s="164">
        <f t="shared" si="1"/>
        <v>1</v>
      </c>
      <c r="AV18" s="164">
        <f t="shared" si="1"/>
        <v>1</v>
      </c>
      <c r="AW18" s="164">
        <f t="shared" si="1"/>
        <v>1</v>
      </c>
      <c r="AX18" s="164">
        <f t="shared" si="1"/>
        <v>2</v>
      </c>
      <c r="AY18" s="164">
        <f t="shared" si="2"/>
        <v>26</v>
      </c>
      <c r="BC18" s="189" t="str">
        <f t="shared" si="4"/>
        <v>13/05/19</v>
      </c>
      <c r="BD18" s="191">
        <f t="shared" si="5"/>
        <v>9</v>
      </c>
      <c r="BE18" s="191">
        <f t="shared" si="6"/>
        <v>1.5</v>
      </c>
      <c r="BF18" s="191">
        <f t="shared" si="7"/>
        <v>0</v>
      </c>
      <c r="BG18" s="191">
        <f t="shared" si="8"/>
        <v>0</v>
      </c>
      <c r="BH18" s="191">
        <f t="shared" si="9"/>
        <v>7</v>
      </c>
      <c r="BI18" s="191">
        <f t="shared" si="10"/>
        <v>0</v>
      </c>
      <c r="BJ18" s="191">
        <f t="shared" si="11"/>
        <v>0</v>
      </c>
      <c r="BK18" s="191">
        <f t="shared" si="12"/>
        <v>6.5</v>
      </c>
      <c r="BL18" s="191">
        <f t="shared" si="13"/>
        <v>0</v>
      </c>
      <c r="BM18" s="191">
        <f t="shared" si="14"/>
        <v>0</v>
      </c>
      <c r="BN18" s="172">
        <f t="shared" si="3"/>
        <v>24</v>
      </c>
    </row>
    <row r="19" spans="1:66">
      <c r="A19" t="s">
        <v>356</v>
      </c>
      <c r="B19" t="s">
        <v>188</v>
      </c>
      <c r="C19" s="192" t="s">
        <v>183</v>
      </c>
      <c r="D19" t="s">
        <v>188</v>
      </c>
      <c r="E19" s="192" t="s">
        <v>188</v>
      </c>
      <c r="F19" s="192" t="s">
        <v>183</v>
      </c>
      <c r="G19" t="s">
        <v>188</v>
      </c>
      <c r="H19" t="s">
        <v>188</v>
      </c>
      <c r="I19" t="s">
        <v>189</v>
      </c>
      <c r="J19" t="s">
        <v>187</v>
      </c>
      <c r="K19" t="s">
        <v>180</v>
      </c>
      <c r="L19" t="s">
        <v>183</v>
      </c>
      <c r="M19" s="192" t="s">
        <v>187</v>
      </c>
      <c r="N19" t="s">
        <v>183</v>
      </c>
      <c r="O19" t="s">
        <v>183</v>
      </c>
      <c r="P19" t="s">
        <v>183</v>
      </c>
      <c r="Q19" t="s">
        <v>188</v>
      </c>
      <c r="R19" t="s">
        <v>188</v>
      </c>
      <c r="S19" t="s">
        <v>183</v>
      </c>
      <c r="T19" t="s">
        <v>339</v>
      </c>
      <c r="U19" t="s">
        <v>189</v>
      </c>
      <c r="V19" t="s">
        <v>189</v>
      </c>
      <c r="W19" t="s">
        <v>183</v>
      </c>
      <c r="X19" t="s">
        <v>183</v>
      </c>
      <c r="Y19" t="s">
        <v>188</v>
      </c>
      <c r="AA19" s="164">
        <f t="shared" si="0"/>
        <v>1</v>
      </c>
      <c r="AB19" s="164">
        <f t="shared" si="0"/>
        <v>1</v>
      </c>
      <c r="AC19" s="164">
        <f t="shared" si="0"/>
        <v>1</v>
      </c>
      <c r="AD19" s="164">
        <f t="shared" si="0"/>
        <v>1</v>
      </c>
      <c r="AE19" s="164">
        <f t="shared" si="0"/>
        <v>1</v>
      </c>
      <c r="AF19" s="164">
        <f t="shared" si="0"/>
        <v>1</v>
      </c>
      <c r="AG19" s="164">
        <f t="shared" si="0"/>
        <v>1</v>
      </c>
      <c r="AH19" s="164">
        <f t="shared" si="0"/>
        <v>1</v>
      </c>
      <c r="AI19" s="164">
        <f t="shared" si="0"/>
        <v>1</v>
      </c>
      <c r="AJ19" s="164">
        <f t="shared" si="0"/>
        <v>1</v>
      </c>
      <c r="AK19" s="164">
        <f t="shared" si="0"/>
        <v>1</v>
      </c>
      <c r="AL19" s="164">
        <f t="shared" si="0"/>
        <v>1</v>
      </c>
      <c r="AM19" s="164">
        <f t="shared" si="0"/>
        <v>1</v>
      </c>
      <c r="AN19" s="164">
        <f t="shared" si="0"/>
        <v>1</v>
      </c>
      <c r="AO19" s="164">
        <f t="shared" si="0"/>
        <v>1</v>
      </c>
      <c r="AP19" s="164">
        <f t="shared" si="0"/>
        <v>1</v>
      </c>
      <c r="AQ19" s="164">
        <f t="shared" si="1"/>
        <v>1</v>
      </c>
      <c r="AR19" s="164">
        <f t="shared" si="1"/>
        <v>1</v>
      </c>
      <c r="AS19" s="164">
        <f t="shared" si="1"/>
        <v>2</v>
      </c>
      <c r="AT19" s="164">
        <f t="shared" si="1"/>
        <v>1</v>
      </c>
      <c r="AU19" s="164">
        <f t="shared" si="1"/>
        <v>1</v>
      </c>
      <c r="AV19" s="164">
        <f t="shared" si="1"/>
        <v>1</v>
      </c>
      <c r="AW19" s="164">
        <f t="shared" si="1"/>
        <v>1</v>
      </c>
      <c r="AX19" s="164">
        <f t="shared" si="1"/>
        <v>1</v>
      </c>
      <c r="AY19" s="164">
        <f t="shared" si="2"/>
        <v>25</v>
      </c>
      <c r="BC19" s="189" t="str">
        <f t="shared" si="4"/>
        <v>14/05/19</v>
      </c>
      <c r="BD19" s="191">
        <f t="shared" si="5"/>
        <v>12.5</v>
      </c>
      <c r="BE19" s="191">
        <f t="shared" si="6"/>
        <v>0</v>
      </c>
      <c r="BF19" s="191">
        <f t="shared" si="7"/>
        <v>0</v>
      </c>
      <c r="BG19" s="191">
        <f t="shared" si="8"/>
        <v>0</v>
      </c>
      <c r="BH19" s="191">
        <f t="shared" si="9"/>
        <v>3.5</v>
      </c>
      <c r="BI19" s="191">
        <f t="shared" si="10"/>
        <v>1</v>
      </c>
      <c r="BJ19" s="191">
        <f t="shared" si="11"/>
        <v>0</v>
      </c>
      <c r="BK19" s="191">
        <f t="shared" si="12"/>
        <v>7</v>
      </c>
      <c r="BL19" s="191">
        <f t="shared" si="13"/>
        <v>0</v>
      </c>
      <c r="BM19" s="191">
        <f t="shared" si="14"/>
        <v>0</v>
      </c>
      <c r="BN19" s="172">
        <f t="shared" si="3"/>
        <v>24</v>
      </c>
    </row>
    <row r="20" spans="1:66">
      <c r="A20" t="s">
        <v>357</v>
      </c>
      <c r="B20" t="s">
        <v>183</v>
      </c>
      <c r="C20" t="s">
        <v>183</v>
      </c>
      <c r="D20" t="s">
        <v>183</v>
      </c>
      <c r="E20" t="s">
        <v>183</v>
      </c>
      <c r="F20" t="s">
        <v>183</v>
      </c>
      <c r="G20" t="s">
        <v>183</v>
      </c>
      <c r="H20" t="s">
        <v>180</v>
      </c>
      <c r="I20" t="s">
        <v>187</v>
      </c>
      <c r="J20" t="s">
        <v>187</v>
      </c>
      <c r="K20" t="s">
        <v>183</v>
      </c>
      <c r="L20" t="s">
        <v>180</v>
      </c>
      <c r="M20" t="s">
        <v>183</v>
      </c>
      <c r="N20" t="s">
        <v>183</v>
      </c>
      <c r="O20" t="s">
        <v>180</v>
      </c>
      <c r="P20" t="s">
        <v>187</v>
      </c>
      <c r="Q20" t="s">
        <v>188</v>
      </c>
      <c r="R20" t="s">
        <v>188</v>
      </c>
      <c r="S20" t="s">
        <v>188</v>
      </c>
      <c r="T20" t="s">
        <v>187</v>
      </c>
      <c r="U20" t="s">
        <v>189</v>
      </c>
      <c r="V20" t="s">
        <v>189</v>
      </c>
      <c r="W20" t="s">
        <v>189</v>
      </c>
      <c r="X20" t="s">
        <v>188</v>
      </c>
      <c r="Y20" s="192" t="s">
        <v>187</v>
      </c>
      <c r="AA20" s="164">
        <f t="shared" si="0"/>
        <v>1</v>
      </c>
      <c r="AB20" s="164">
        <f t="shared" si="0"/>
        <v>1</v>
      </c>
      <c r="AC20" s="164">
        <f t="shared" si="0"/>
        <v>1</v>
      </c>
      <c r="AD20" s="164">
        <f t="shared" si="0"/>
        <v>1</v>
      </c>
      <c r="AE20" s="164">
        <f t="shared" si="0"/>
        <v>1</v>
      </c>
      <c r="AF20" s="164">
        <f t="shared" si="0"/>
        <v>1</v>
      </c>
      <c r="AG20" s="164">
        <f t="shared" si="0"/>
        <v>1</v>
      </c>
      <c r="AH20" s="164">
        <f t="shared" si="0"/>
        <v>1</v>
      </c>
      <c r="AI20" s="164">
        <f t="shared" si="0"/>
        <v>1</v>
      </c>
      <c r="AJ20" s="164">
        <f t="shared" si="0"/>
        <v>1</v>
      </c>
      <c r="AK20" s="164">
        <f t="shared" si="0"/>
        <v>1</v>
      </c>
      <c r="AL20" s="164">
        <f t="shared" si="0"/>
        <v>1</v>
      </c>
      <c r="AM20" s="164">
        <f t="shared" si="0"/>
        <v>1</v>
      </c>
      <c r="AN20" s="164">
        <f t="shared" si="0"/>
        <v>1</v>
      </c>
      <c r="AO20" s="164">
        <f t="shared" si="0"/>
        <v>1</v>
      </c>
      <c r="AP20" s="164">
        <f t="shared" ref="AP20:AX35" si="15">IF(IFERROR(FIND($AA$2,Q20,1),0)=0,0,1)+IF(IFERROR(FIND($AB$2,Q20,1),0)=0,0,1)+IF(IFERROR(FIND($AC$2,Q20,1),0)=0,0,1)+IF(IFERROR(FIND($AD$2,Q20,1),0)=0,0,1)+IF(IFERROR(FIND($AE$2,Q20,1),0)=0,0,1)+IF(IFERROR(FIND($AF$2,Q20,1),0)=0,0,1)+IF(IFERROR(FIND($AG$2,Q20,1),0)=0,0,1)+IF(IFERROR(FIND($AH$2,Q20,1),0)=0,0,1)+IF(IFERROR(FIND($AI$2,Q20,1),0)=0,0,1)+IF(IFERROR(FIND($AJ$2,Q20,1),0)=0,0,1)</f>
        <v>1</v>
      </c>
      <c r="AQ20" s="164">
        <f t="shared" si="15"/>
        <v>1</v>
      </c>
      <c r="AR20" s="164">
        <f t="shared" si="1"/>
        <v>1</v>
      </c>
      <c r="AS20" s="164">
        <f t="shared" si="1"/>
        <v>1</v>
      </c>
      <c r="AT20" s="164">
        <f t="shared" si="1"/>
        <v>1</v>
      </c>
      <c r="AU20" s="164">
        <f t="shared" si="1"/>
        <v>1</v>
      </c>
      <c r="AV20" s="164">
        <f t="shared" si="1"/>
        <v>1</v>
      </c>
      <c r="AW20" s="164">
        <f t="shared" si="1"/>
        <v>1</v>
      </c>
      <c r="AX20" s="164">
        <f t="shared" si="1"/>
        <v>1</v>
      </c>
      <c r="AY20" s="164">
        <f t="shared" si="2"/>
        <v>24</v>
      </c>
      <c r="BC20" s="189" t="str">
        <f t="shared" si="4"/>
        <v>15/05/19</v>
      </c>
      <c r="BD20" s="191">
        <f t="shared" si="5"/>
        <v>9</v>
      </c>
      <c r="BE20" s="191">
        <f t="shared" si="6"/>
        <v>1</v>
      </c>
      <c r="BF20" s="191">
        <f t="shared" si="7"/>
        <v>0</v>
      </c>
      <c r="BG20" s="191">
        <f t="shared" si="8"/>
        <v>0</v>
      </c>
      <c r="BH20" s="191">
        <f t="shared" si="9"/>
        <v>8.5</v>
      </c>
      <c r="BI20" s="191">
        <f t="shared" si="10"/>
        <v>3.5</v>
      </c>
      <c r="BJ20" s="191">
        <f t="shared" si="11"/>
        <v>0</v>
      </c>
      <c r="BK20" s="191">
        <f t="shared" si="12"/>
        <v>2</v>
      </c>
      <c r="BL20" s="191">
        <f t="shared" si="13"/>
        <v>0</v>
      </c>
      <c r="BM20" s="191">
        <f t="shared" si="14"/>
        <v>0</v>
      </c>
      <c r="BN20" s="172">
        <f t="shared" si="3"/>
        <v>24</v>
      </c>
    </row>
    <row r="21" spans="1:66">
      <c r="A21" t="s">
        <v>358</v>
      </c>
      <c r="B21" t="s">
        <v>188</v>
      </c>
      <c r="C21" t="s">
        <v>188</v>
      </c>
      <c r="D21" t="s">
        <v>187</v>
      </c>
      <c r="E21" t="s">
        <v>187</v>
      </c>
      <c r="F21" t="s">
        <v>187</v>
      </c>
      <c r="G21" t="s">
        <v>190</v>
      </c>
      <c r="H21" t="s">
        <v>180</v>
      </c>
      <c r="I21" t="s">
        <v>187</v>
      </c>
      <c r="J21" t="s">
        <v>183</v>
      </c>
      <c r="K21" t="s">
        <v>180</v>
      </c>
      <c r="L21" t="s">
        <v>187</v>
      </c>
      <c r="M21" t="s">
        <v>183</v>
      </c>
      <c r="N21" t="s">
        <v>188</v>
      </c>
      <c r="O21" t="s">
        <v>183</v>
      </c>
      <c r="P21" t="s">
        <v>188</v>
      </c>
      <c r="Q21" t="s">
        <v>188</v>
      </c>
      <c r="R21" t="s">
        <v>190</v>
      </c>
      <c r="S21" t="s">
        <v>190</v>
      </c>
      <c r="T21" t="s">
        <v>187</v>
      </c>
      <c r="U21" t="s">
        <v>190</v>
      </c>
      <c r="V21" t="s">
        <v>190</v>
      </c>
      <c r="W21" t="s">
        <v>183</v>
      </c>
      <c r="X21" t="s">
        <v>183</v>
      </c>
      <c r="Y21" t="s">
        <v>190</v>
      </c>
      <c r="AA21" s="164">
        <f t="shared" ref="AA21:AP35" si="16">IF(IFERROR(FIND($AA$2,B21,1),0)=0,0,1)+IF(IFERROR(FIND($AB$2,B21,1),0)=0,0,1)+IF(IFERROR(FIND($AC$2,B21,1),0)=0,0,1)+IF(IFERROR(FIND($AD$2,B21,1),0)=0,0,1)+IF(IFERROR(FIND($AE$2,B21,1),0)=0,0,1)+IF(IFERROR(FIND($AF$2,B21,1),0)=0,0,1)+IF(IFERROR(FIND($AG$2,B21,1),0)=0,0,1)+IF(IFERROR(FIND($AH$2,B21,1),0)=0,0,1)+IF(IFERROR(FIND($AI$2,B21,1),0)=0,0,1)+IF(IFERROR(FIND($AJ$2,B21,1),0)=0,0,1)</f>
        <v>1</v>
      </c>
      <c r="AB21" s="164">
        <f t="shared" si="16"/>
        <v>1</v>
      </c>
      <c r="AC21" s="164">
        <f t="shared" si="16"/>
        <v>1</v>
      </c>
      <c r="AD21" s="164">
        <f t="shared" si="16"/>
        <v>1</v>
      </c>
      <c r="AE21" s="164">
        <f t="shared" si="16"/>
        <v>1</v>
      </c>
      <c r="AF21" s="164">
        <f t="shared" si="16"/>
        <v>2</v>
      </c>
      <c r="AG21" s="164">
        <f t="shared" si="16"/>
        <v>1</v>
      </c>
      <c r="AH21" s="164">
        <f t="shared" si="16"/>
        <v>1</v>
      </c>
      <c r="AI21" s="164">
        <f t="shared" si="16"/>
        <v>1</v>
      </c>
      <c r="AJ21" s="164">
        <f t="shared" si="16"/>
        <v>1</v>
      </c>
      <c r="AK21" s="164">
        <f t="shared" si="16"/>
        <v>1</v>
      </c>
      <c r="AL21" s="164">
        <f t="shared" si="16"/>
        <v>1</v>
      </c>
      <c r="AM21" s="164">
        <f t="shared" si="16"/>
        <v>1</v>
      </c>
      <c r="AN21" s="164">
        <f t="shared" si="16"/>
        <v>1</v>
      </c>
      <c r="AO21" s="164">
        <f t="shared" si="16"/>
        <v>1</v>
      </c>
      <c r="AP21" s="164">
        <f t="shared" si="15"/>
        <v>1</v>
      </c>
      <c r="AQ21" s="164">
        <f t="shared" si="15"/>
        <v>2</v>
      </c>
      <c r="AR21" s="164">
        <f t="shared" si="15"/>
        <v>2</v>
      </c>
      <c r="AS21" s="164">
        <f t="shared" si="15"/>
        <v>1</v>
      </c>
      <c r="AT21" s="164">
        <f t="shared" si="15"/>
        <v>2</v>
      </c>
      <c r="AU21" s="164">
        <f t="shared" si="15"/>
        <v>2</v>
      </c>
      <c r="AV21" s="164">
        <f t="shared" si="15"/>
        <v>1</v>
      </c>
      <c r="AW21" s="164">
        <f t="shared" si="15"/>
        <v>1</v>
      </c>
      <c r="AX21" s="164">
        <f t="shared" si="15"/>
        <v>2</v>
      </c>
      <c r="AY21" s="164">
        <f t="shared" si="2"/>
        <v>30</v>
      </c>
      <c r="BC21" s="189" t="str">
        <f t="shared" si="4"/>
        <v>16/05/19</v>
      </c>
      <c r="BD21" s="191">
        <f t="shared" si="5"/>
        <v>9</v>
      </c>
      <c r="BE21" s="191">
        <f t="shared" si="6"/>
        <v>3</v>
      </c>
      <c r="BF21" s="191">
        <f t="shared" si="7"/>
        <v>0</v>
      </c>
      <c r="BG21" s="191">
        <f t="shared" si="8"/>
        <v>0</v>
      </c>
      <c r="BH21" s="191">
        <f t="shared" si="9"/>
        <v>4</v>
      </c>
      <c r="BI21" s="191">
        <f t="shared" si="10"/>
        <v>3</v>
      </c>
      <c r="BJ21" s="191">
        <f t="shared" si="11"/>
        <v>0</v>
      </c>
      <c r="BK21" s="191">
        <f t="shared" si="12"/>
        <v>5</v>
      </c>
      <c r="BL21" s="191">
        <f t="shared" si="13"/>
        <v>0</v>
      </c>
      <c r="BM21" s="191">
        <f t="shared" si="14"/>
        <v>0</v>
      </c>
      <c r="BN21" s="172">
        <f t="shared" si="3"/>
        <v>24</v>
      </c>
    </row>
    <row r="22" spans="1:66">
      <c r="A22" t="s">
        <v>359</v>
      </c>
      <c r="B22" t="s">
        <v>183</v>
      </c>
      <c r="C22" t="s">
        <v>188</v>
      </c>
      <c r="D22" t="s">
        <v>188</v>
      </c>
      <c r="E22" t="s">
        <v>188</v>
      </c>
      <c r="F22" t="s">
        <v>188</v>
      </c>
      <c r="G22" t="s">
        <v>188</v>
      </c>
      <c r="H22" t="s">
        <v>188</v>
      </c>
      <c r="I22" t="s">
        <v>188</v>
      </c>
      <c r="J22" t="s">
        <v>188</v>
      </c>
      <c r="K22" t="s">
        <v>188</v>
      </c>
      <c r="L22" t="s">
        <v>188</v>
      </c>
      <c r="M22" t="s">
        <v>188</v>
      </c>
      <c r="N22" t="s">
        <v>187</v>
      </c>
      <c r="O22" t="s">
        <v>187</v>
      </c>
      <c r="P22" t="s">
        <v>187</v>
      </c>
      <c r="Q22" t="s">
        <v>187</v>
      </c>
      <c r="R22" t="s">
        <v>188</v>
      </c>
      <c r="S22" t="s">
        <v>187</v>
      </c>
      <c r="T22" t="s">
        <v>188</v>
      </c>
      <c r="U22" t="s">
        <v>187</v>
      </c>
      <c r="V22" t="s">
        <v>285</v>
      </c>
      <c r="W22" t="s">
        <v>183</v>
      </c>
      <c r="X22" t="s">
        <v>188</v>
      </c>
      <c r="Y22" t="s">
        <v>183</v>
      </c>
      <c r="AA22" s="164">
        <f t="shared" si="16"/>
        <v>1</v>
      </c>
      <c r="AB22" s="164">
        <f t="shared" si="16"/>
        <v>1</v>
      </c>
      <c r="AC22" s="164">
        <f t="shared" si="16"/>
        <v>1</v>
      </c>
      <c r="AD22" s="164">
        <f t="shared" si="16"/>
        <v>1</v>
      </c>
      <c r="AE22" s="164">
        <f t="shared" si="16"/>
        <v>1</v>
      </c>
      <c r="AF22" s="164">
        <f t="shared" si="16"/>
        <v>1</v>
      </c>
      <c r="AG22" s="164">
        <f t="shared" si="16"/>
        <v>1</v>
      </c>
      <c r="AH22" s="164">
        <f t="shared" si="16"/>
        <v>1</v>
      </c>
      <c r="AI22" s="164">
        <f t="shared" si="16"/>
        <v>1</v>
      </c>
      <c r="AJ22" s="164">
        <f t="shared" si="16"/>
        <v>1</v>
      </c>
      <c r="AK22" s="164">
        <f t="shared" si="16"/>
        <v>1</v>
      </c>
      <c r="AL22" s="164">
        <f t="shared" si="16"/>
        <v>1</v>
      </c>
      <c r="AM22" s="164">
        <f t="shared" si="16"/>
        <v>1</v>
      </c>
      <c r="AN22" s="164">
        <f t="shared" si="16"/>
        <v>1</v>
      </c>
      <c r="AO22" s="164">
        <f t="shared" si="16"/>
        <v>1</v>
      </c>
      <c r="AP22" s="164">
        <f t="shared" si="15"/>
        <v>1</v>
      </c>
      <c r="AQ22" s="164">
        <f t="shared" si="15"/>
        <v>1</v>
      </c>
      <c r="AR22" s="164">
        <f t="shared" si="15"/>
        <v>1</v>
      </c>
      <c r="AS22" s="164">
        <f t="shared" si="15"/>
        <v>1</v>
      </c>
      <c r="AT22" s="164">
        <f t="shared" si="15"/>
        <v>1</v>
      </c>
      <c r="AU22" s="164">
        <f t="shared" si="15"/>
        <v>2</v>
      </c>
      <c r="AV22" s="164">
        <f t="shared" si="15"/>
        <v>1</v>
      </c>
      <c r="AW22" s="164">
        <f t="shared" si="15"/>
        <v>1</v>
      </c>
      <c r="AX22" s="164">
        <f t="shared" si="15"/>
        <v>1</v>
      </c>
      <c r="AY22" s="164">
        <f t="shared" si="2"/>
        <v>25</v>
      </c>
      <c r="BC22" s="189" t="str">
        <f t="shared" si="4"/>
        <v>17/05/19</v>
      </c>
      <c r="BD22" s="191">
        <f t="shared" si="5"/>
        <v>8</v>
      </c>
      <c r="BE22" s="191">
        <f t="shared" si="6"/>
        <v>2</v>
      </c>
      <c r="BF22" s="191">
        <f t="shared" si="7"/>
        <v>0</v>
      </c>
      <c r="BG22" s="191">
        <f t="shared" si="8"/>
        <v>0</v>
      </c>
      <c r="BH22" s="191">
        <f t="shared" si="9"/>
        <v>5</v>
      </c>
      <c r="BI22" s="191">
        <f t="shared" si="10"/>
        <v>0</v>
      </c>
      <c r="BJ22" s="191">
        <f t="shared" si="11"/>
        <v>0</v>
      </c>
      <c r="BK22" s="191">
        <f t="shared" si="12"/>
        <v>9</v>
      </c>
      <c r="BL22" s="191">
        <f t="shared" si="13"/>
        <v>0</v>
      </c>
      <c r="BM22" s="191">
        <f t="shared" si="14"/>
        <v>0</v>
      </c>
      <c r="BN22" s="172">
        <f t="shared" si="3"/>
        <v>24</v>
      </c>
    </row>
    <row r="23" spans="1:66">
      <c r="A23" t="s">
        <v>360</v>
      </c>
      <c r="B23" t="s">
        <v>187</v>
      </c>
      <c r="C23" t="s">
        <v>183</v>
      </c>
      <c r="D23" t="s">
        <v>187</v>
      </c>
      <c r="E23" s="192" t="s">
        <v>183</v>
      </c>
      <c r="F23" t="s">
        <v>188</v>
      </c>
      <c r="G23" t="s">
        <v>188</v>
      </c>
      <c r="H23" t="s">
        <v>187</v>
      </c>
      <c r="I23" t="s">
        <v>183</v>
      </c>
      <c r="J23" t="s">
        <v>183</v>
      </c>
      <c r="K23" t="s">
        <v>188</v>
      </c>
      <c r="L23" t="s">
        <v>187</v>
      </c>
      <c r="M23" t="s">
        <v>187</v>
      </c>
      <c r="N23" t="s">
        <v>188</v>
      </c>
      <c r="O23" t="s">
        <v>188</v>
      </c>
      <c r="P23" t="s">
        <v>180</v>
      </c>
      <c r="Q23" t="s">
        <v>187</v>
      </c>
      <c r="R23" t="s">
        <v>187</v>
      </c>
      <c r="S23" t="s">
        <v>190</v>
      </c>
      <c r="T23" t="s">
        <v>187</v>
      </c>
      <c r="U23" s="192" t="s">
        <v>183</v>
      </c>
      <c r="V23" t="s">
        <v>187</v>
      </c>
      <c r="W23" t="s">
        <v>187</v>
      </c>
      <c r="X23" t="s">
        <v>183</v>
      </c>
      <c r="Y23" t="s">
        <v>183</v>
      </c>
      <c r="AA23" s="164">
        <f t="shared" si="16"/>
        <v>1</v>
      </c>
      <c r="AB23" s="164">
        <f t="shared" si="16"/>
        <v>1</v>
      </c>
      <c r="AC23" s="164">
        <f t="shared" si="16"/>
        <v>1</v>
      </c>
      <c r="AD23" s="164">
        <f t="shared" si="16"/>
        <v>1</v>
      </c>
      <c r="AE23" s="164">
        <f t="shared" si="16"/>
        <v>1</v>
      </c>
      <c r="AF23" s="164">
        <f t="shared" si="16"/>
        <v>1</v>
      </c>
      <c r="AG23" s="164">
        <f t="shared" si="16"/>
        <v>1</v>
      </c>
      <c r="AH23" s="164">
        <f t="shared" si="16"/>
        <v>1</v>
      </c>
      <c r="AI23" s="164">
        <f t="shared" si="16"/>
        <v>1</v>
      </c>
      <c r="AJ23" s="164">
        <f t="shared" si="16"/>
        <v>1</v>
      </c>
      <c r="AK23" s="164">
        <f t="shared" si="16"/>
        <v>1</v>
      </c>
      <c r="AL23" s="164">
        <f t="shared" si="16"/>
        <v>1</v>
      </c>
      <c r="AM23" s="164">
        <f t="shared" si="16"/>
        <v>1</v>
      </c>
      <c r="AN23" s="164">
        <f t="shared" si="16"/>
        <v>1</v>
      </c>
      <c r="AO23" s="164">
        <f t="shared" si="16"/>
        <v>1</v>
      </c>
      <c r="AP23" s="164">
        <f t="shared" si="15"/>
        <v>1</v>
      </c>
      <c r="AQ23" s="164">
        <f t="shared" si="15"/>
        <v>1</v>
      </c>
      <c r="AR23" s="164">
        <f t="shared" si="15"/>
        <v>2</v>
      </c>
      <c r="AS23" s="164">
        <f t="shared" si="15"/>
        <v>1</v>
      </c>
      <c r="AT23" s="164">
        <f t="shared" si="15"/>
        <v>1</v>
      </c>
      <c r="AU23" s="164">
        <f t="shared" si="15"/>
        <v>1</v>
      </c>
      <c r="AV23" s="164">
        <f t="shared" si="15"/>
        <v>1</v>
      </c>
      <c r="AW23" s="164">
        <f t="shared" si="15"/>
        <v>1</v>
      </c>
      <c r="AX23" s="164">
        <f t="shared" si="15"/>
        <v>1</v>
      </c>
      <c r="AY23" s="164">
        <f t="shared" si="2"/>
        <v>25</v>
      </c>
      <c r="BC23" s="189" t="str">
        <f t="shared" si="4"/>
        <v>18/05/19</v>
      </c>
      <c r="BD23" s="191">
        <f t="shared" si="5"/>
        <v>3</v>
      </c>
      <c r="BE23" s="191">
        <f t="shared" si="6"/>
        <v>0</v>
      </c>
      <c r="BF23" s="191">
        <f t="shared" si="7"/>
        <v>0</v>
      </c>
      <c r="BG23" s="191">
        <f t="shared" si="8"/>
        <v>0</v>
      </c>
      <c r="BH23" s="191">
        <f t="shared" si="9"/>
        <v>14.5</v>
      </c>
      <c r="BI23" s="191">
        <f t="shared" si="10"/>
        <v>0</v>
      </c>
      <c r="BJ23" s="191">
        <f t="shared" si="11"/>
        <v>0</v>
      </c>
      <c r="BK23" s="191">
        <f t="shared" si="12"/>
        <v>6.5</v>
      </c>
      <c r="BL23" s="191">
        <f t="shared" si="13"/>
        <v>0</v>
      </c>
      <c r="BM23" s="191">
        <f t="shared" si="14"/>
        <v>0</v>
      </c>
      <c r="BN23" s="172">
        <f t="shared" si="3"/>
        <v>24</v>
      </c>
    </row>
    <row r="24" spans="1:66">
      <c r="A24" t="s">
        <v>361</v>
      </c>
      <c r="B24" s="192" t="s">
        <v>188</v>
      </c>
      <c r="C24" t="s">
        <v>192</v>
      </c>
      <c r="D24" t="s">
        <v>189</v>
      </c>
      <c r="E24" t="s">
        <v>187</v>
      </c>
      <c r="F24" t="s">
        <v>190</v>
      </c>
      <c r="G24" t="s">
        <v>188</v>
      </c>
      <c r="H24" t="s">
        <v>188</v>
      </c>
      <c r="I24" t="s">
        <v>180</v>
      </c>
      <c r="J24" t="s">
        <v>183</v>
      </c>
      <c r="K24" t="s">
        <v>183</v>
      </c>
      <c r="L24" t="s">
        <v>183</v>
      </c>
      <c r="M24" s="192" t="s">
        <v>180</v>
      </c>
      <c r="N24" t="s">
        <v>187</v>
      </c>
      <c r="O24" t="s">
        <v>188</v>
      </c>
      <c r="P24" t="s">
        <v>183</v>
      </c>
      <c r="Q24" t="s">
        <v>180</v>
      </c>
      <c r="R24" t="s">
        <v>188</v>
      </c>
      <c r="S24" t="s">
        <v>187</v>
      </c>
      <c r="T24" t="s">
        <v>183</v>
      </c>
      <c r="U24" t="s">
        <v>188</v>
      </c>
      <c r="V24" t="s">
        <v>190</v>
      </c>
      <c r="W24" t="s">
        <v>180</v>
      </c>
      <c r="X24" t="s">
        <v>190</v>
      </c>
      <c r="Y24" t="s">
        <v>188</v>
      </c>
      <c r="AA24" s="164">
        <f t="shared" si="16"/>
        <v>1</v>
      </c>
      <c r="AB24" s="164">
        <f t="shared" si="16"/>
        <v>2</v>
      </c>
      <c r="AC24" s="164">
        <f t="shared" si="16"/>
        <v>1</v>
      </c>
      <c r="AD24" s="164">
        <f t="shared" si="16"/>
        <v>1</v>
      </c>
      <c r="AE24" s="164">
        <f t="shared" si="16"/>
        <v>2</v>
      </c>
      <c r="AF24" s="164">
        <f t="shared" si="16"/>
        <v>1</v>
      </c>
      <c r="AG24" s="164">
        <f t="shared" si="16"/>
        <v>1</v>
      </c>
      <c r="AH24" s="164">
        <f t="shared" si="16"/>
        <v>1</v>
      </c>
      <c r="AI24" s="164">
        <f t="shared" si="16"/>
        <v>1</v>
      </c>
      <c r="AJ24" s="164">
        <f t="shared" si="16"/>
        <v>1</v>
      </c>
      <c r="AK24" s="164">
        <f t="shared" si="16"/>
        <v>1</v>
      </c>
      <c r="AL24" s="164">
        <f t="shared" si="16"/>
        <v>1</v>
      </c>
      <c r="AM24" s="164">
        <f t="shared" si="16"/>
        <v>1</v>
      </c>
      <c r="AN24" s="164">
        <f t="shared" si="16"/>
        <v>1</v>
      </c>
      <c r="AO24" s="164">
        <f t="shared" si="16"/>
        <v>1</v>
      </c>
      <c r="AP24" s="164">
        <f t="shared" si="15"/>
        <v>1</v>
      </c>
      <c r="AQ24" s="164">
        <f t="shared" si="15"/>
        <v>1</v>
      </c>
      <c r="AR24" s="164">
        <f t="shared" si="15"/>
        <v>1</v>
      </c>
      <c r="AS24" s="164">
        <f t="shared" si="15"/>
        <v>1</v>
      </c>
      <c r="AT24" s="164">
        <f t="shared" si="15"/>
        <v>1</v>
      </c>
      <c r="AU24" s="164">
        <f t="shared" si="15"/>
        <v>2</v>
      </c>
      <c r="AV24" s="164">
        <f t="shared" si="15"/>
        <v>1</v>
      </c>
      <c r="AW24" s="164">
        <f t="shared" si="15"/>
        <v>2</v>
      </c>
      <c r="AX24" s="164">
        <f t="shared" si="15"/>
        <v>1</v>
      </c>
      <c r="AY24" s="164">
        <f t="shared" si="2"/>
        <v>28</v>
      </c>
      <c r="BC24" s="189" t="str">
        <f t="shared" si="4"/>
        <v>19/05/19</v>
      </c>
      <c r="BD24" s="191">
        <f t="shared" si="5"/>
        <v>7.5</v>
      </c>
      <c r="BE24" s="191">
        <f t="shared" si="6"/>
        <v>1</v>
      </c>
      <c r="BF24" s="191">
        <f t="shared" si="7"/>
        <v>0</v>
      </c>
      <c r="BG24" s="191">
        <f t="shared" si="8"/>
        <v>0</v>
      </c>
      <c r="BH24" s="191">
        <f t="shared" si="9"/>
        <v>5</v>
      </c>
      <c r="BI24" s="191">
        <f t="shared" si="10"/>
        <v>0</v>
      </c>
      <c r="BJ24" s="191">
        <f t="shared" si="11"/>
        <v>0</v>
      </c>
      <c r="BK24" s="191">
        <f t="shared" si="12"/>
        <v>10.5</v>
      </c>
      <c r="BL24" s="191">
        <f t="shared" si="13"/>
        <v>0</v>
      </c>
      <c r="BM24" s="191">
        <f t="shared" si="14"/>
        <v>0</v>
      </c>
      <c r="BN24" s="172">
        <f t="shared" si="3"/>
        <v>24</v>
      </c>
    </row>
    <row r="25" spans="1:66">
      <c r="A25" t="s">
        <v>362</v>
      </c>
      <c r="B25" t="s">
        <v>183</v>
      </c>
      <c r="C25" t="s">
        <v>187</v>
      </c>
      <c r="D25" t="s">
        <v>183</v>
      </c>
      <c r="E25" t="s">
        <v>183</v>
      </c>
      <c r="F25" t="s">
        <v>183</v>
      </c>
      <c r="G25" t="s">
        <v>190</v>
      </c>
      <c r="H25" t="s">
        <v>188</v>
      </c>
      <c r="I25" t="s">
        <v>188</v>
      </c>
      <c r="J25" t="s">
        <v>183</v>
      </c>
      <c r="K25" t="s">
        <v>183</v>
      </c>
      <c r="L25" t="s">
        <v>192</v>
      </c>
      <c r="M25" t="s">
        <v>192</v>
      </c>
      <c r="N25" t="s">
        <v>187</v>
      </c>
      <c r="O25" t="s">
        <v>183</v>
      </c>
      <c r="P25" t="s">
        <v>183</v>
      </c>
      <c r="Q25" s="192" t="s">
        <v>180</v>
      </c>
      <c r="R25" t="s">
        <v>285</v>
      </c>
      <c r="S25" s="192" t="s">
        <v>180</v>
      </c>
      <c r="T25" t="s">
        <v>188</v>
      </c>
      <c r="U25" t="s">
        <v>189</v>
      </c>
      <c r="V25" t="s">
        <v>180</v>
      </c>
      <c r="W25" t="s">
        <v>183</v>
      </c>
      <c r="X25" t="s">
        <v>180</v>
      </c>
      <c r="Y25" t="s">
        <v>180</v>
      </c>
      <c r="AA25" s="164">
        <f t="shared" si="16"/>
        <v>1</v>
      </c>
      <c r="AB25" s="164">
        <f t="shared" si="16"/>
        <v>1</v>
      </c>
      <c r="AC25" s="164">
        <f t="shared" si="16"/>
        <v>1</v>
      </c>
      <c r="AD25" s="164">
        <f t="shared" si="16"/>
        <v>1</v>
      </c>
      <c r="AE25" s="164">
        <f t="shared" si="16"/>
        <v>1</v>
      </c>
      <c r="AF25" s="164">
        <f t="shared" si="16"/>
        <v>2</v>
      </c>
      <c r="AG25" s="164">
        <f t="shared" si="16"/>
        <v>1</v>
      </c>
      <c r="AH25" s="164">
        <f t="shared" si="16"/>
        <v>1</v>
      </c>
      <c r="AI25" s="164">
        <f t="shared" si="16"/>
        <v>1</v>
      </c>
      <c r="AJ25" s="164">
        <f t="shared" si="16"/>
        <v>1</v>
      </c>
      <c r="AK25" s="164">
        <f t="shared" si="16"/>
        <v>2</v>
      </c>
      <c r="AL25" s="164">
        <f t="shared" si="16"/>
        <v>2</v>
      </c>
      <c r="AM25" s="164">
        <f t="shared" si="16"/>
        <v>1</v>
      </c>
      <c r="AN25" s="164">
        <f t="shared" si="16"/>
        <v>1</v>
      </c>
      <c r="AO25" s="164">
        <f t="shared" si="16"/>
        <v>1</v>
      </c>
      <c r="AP25" s="164">
        <f t="shared" si="15"/>
        <v>1</v>
      </c>
      <c r="AQ25" s="164">
        <f t="shared" si="15"/>
        <v>2</v>
      </c>
      <c r="AR25" s="164">
        <f t="shared" si="15"/>
        <v>1</v>
      </c>
      <c r="AS25" s="164">
        <f t="shared" si="15"/>
        <v>1</v>
      </c>
      <c r="AT25" s="164">
        <f t="shared" si="15"/>
        <v>1</v>
      </c>
      <c r="AU25" s="164">
        <f t="shared" si="15"/>
        <v>1</v>
      </c>
      <c r="AV25" s="164">
        <f t="shared" si="15"/>
        <v>1</v>
      </c>
      <c r="AW25" s="164">
        <f t="shared" si="15"/>
        <v>1</v>
      </c>
      <c r="AX25" s="164">
        <f t="shared" si="15"/>
        <v>1</v>
      </c>
      <c r="AY25" s="164">
        <f t="shared" si="2"/>
        <v>28</v>
      </c>
      <c r="BC25" s="189" t="str">
        <f t="shared" si="4"/>
        <v>20/05/19</v>
      </c>
      <c r="BD25" s="191">
        <f t="shared" si="5"/>
        <v>6.5</v>
      </c>
      <c r="BE25" s="191">
        <f t="shared" si="6"/>
        <v>4.5</v>
      </c>
      <c r="BF25" s="191">
        <f t="shared" si="7"/>
        <v>0</v>
      </c>
      <c r="BG25" s="191">
        <f t="shared" si="8"/>
        <v>0</v>
      </c>
      <c r="BH25" s="191">
        <f t="shared" si="9"/>
        <v>7</v>
      </c>
      <c r="BI25" s="191">
        <f t="shared" si="10"/>
        <v>1</v>
      </c>
      <c r="BJ25" s="191">
        <f t="shared" si="11"/>
        <v>0</v>
      </c>
      <c r="BK25" s="191">
        <f t="shared" si="12"/>
        <v>5</v>
      </c>
      <c r="BL25" s="191">
        <f t="shared" si="13"/>
        <v>0</v>
      </c>
      <c r="BM25" s="191">
        <f t="shared" si="14"/>
        <v>0</v>
      </c>
      <c r="BN25" s="172">
        <f t="shared" si="3"/>
        <v>24</v>
      </c>
    </row>
    <row r="26" spans="1:66" ht="25.5">
      <c r="A26" t="s">
        <v>363</v>
      </c>
      <c r="B26" s="192" t="s">
        <v>183</v>
      </c>
      <c r="C26" t="s">
        <v>183</v>
      </c>
      <c r="D26" s="192" t="s">
        <v>183</v>
      </c>
      <c r="E26" s="192" t="s">
        <v>183</v>
      </c>
      <c r="F26" s="192" t="s">
        <v>188</v>
      </c>
      <c r="G26" s="192" t="s">
        <v>183</v>
      </c>
      <c r="H26" t="s">
        <v>183</v>
      </c>
      <c r="I26" t="s">
        <v>183</v>
      </c>
      <c r="J26" t="s">
        <v>183</v>
      </c>
      <c r="K26" t="s">
        <v>187</v>
      </c>
      <c r="L26" t="s">
        <v>187</v>
      </c>
      <c r="M26" t="s">
        <v>183</v>
      </c>
      <c r="N26" t="s">
        <v>190</v>
      </c>
      <c r="O26" t="s">
        <v>183</v>
      </c>
      <c r="P26" s="192" t="s">
        <v>193</v>
      </c>
      <c r="Q26" t="s">
        <v>193</v>
      </c>
      <c r="R26" s="192" t="s">
        <v>183</v>
      </c>
      <c r="S26" t="s">
        <v>188</v>
      </c>
      <c r="T26" t="s">
        <v>187</v>
      </c>
      <c r="U26" t="s">
        <v>188</v>
      </c>
      <c r="V26" t="s">
        <v>183</v>
      </c>
      <c r="W26" t="s">
        <v>187</v>
      </c>
      <c r="X26" t="s">
        <v>187</v>
      </c>
      <c r="Y26" t="s">
        <v>183</v>
      </c>
      <c r="AA26" s="164">
        <f t="shared" si="16"/>
        <v>1</v>
      </c>
      <c r="AB26" s="164">
        <f t="shared" si="16"/>
        <v>1</v>
      </c>
      <c r="AC26" s="164">
        <f t="shared" si="16"/>
        <v>1</v>
      </c>
      <c r="AD26" s="164">
        <f t="shared" si="16"/>
        <v>1</v>
      </c>
      <c r="AE26" s="164">
        <f t="shared" si="16"/>
        <v>1</v>
      </c>
      <c r="AF26" s="164">
        <f t="shared" si="16"/>
        <v>1</v>
      </c>
      <c r="AG26" s="164">
        <f t="shared" si="16"/>
        <v>1</v>
      </c>
      <c r="AH26" s="164">
        <f t="shared" si="16"/>
        <v>1</v>
      </c>
      <c r="AI26" s="164">
        <f t="shared" si="16"/>
        <v>1</v>
      </c>
      <c r="AJ26" s="164">
        <f t="shared" si="16"/>
        <v>1</v>
      </c>
      <c r="AK26" s="164">
        <f t="shared" si="16"/>
        <v>1</v>
      </c>
      <c r="AL26" s="164">
        <f t="shared" si="16"/>
        <v>1</v>
      </c>
      <c r="AM26" s="164">
        <f t="shared" si="16"/>
        <v>2</v>
      </c>
      <c r="AN26" s="164">
        <f t="shared" si="16"/>
        <v>1</v>
      </c>
      <c r="AO26" s="164">
        <f t="shared" si="16"/>
        <v>2</v>
      </c>
      <c r="AP26" s="164">
        <f t="shared" si="15"/>
        <v>2</v>
      </c>
      <c r="AQ26" s="164">
        <f t="shared" si="15"/>
        <v>1</v>
      </c>
      <c r="AR26" s="164">
        <f t="shared" si="15"/>
        <v>1</v>
      </c>
      <c r="AS26" s="164">
        <f t="shared" si="15"/>
        <v>1</v>
      </c>
      <c r="AT26" s="164">
        <f t="shared" si="15"/>
        <v>1</v>
      </c>
      <c r="AU26" s="164">
        <f t="shared" si="15"/>
        <v>1</v>
      </c>
      <c r="AV26" s="164">
        <f t="shared" si="15"/>
        <v>1</v>
      </c>
      <c r="AW26" s="164">
        <f t="shared" si="15"/>
        <v>1</v>
      </c>
      <c r="AX26" s="164">
        <f t="shared" si="15"/>
        <v>1</v>
      </c>
      <c r="AY26" s="164">
        <f t="shared" si="2"/>
        <v>27</v>
      </c>
      <c r="BC26" s="189" t="str">
        <f t="shared" si="4"/>
        <v>21/05/19</v>
      </c>
      <c r="BD26" s="191">
        <f t="shared" si="5"/>
        <v>9.5</v>
      </c>
      <c r="BE26" s="191">
        <f t="shared" si="6"/>
        <v>6</v>
      </c>
      <c r="BF26" s="191">
        <f t="shared" si="7"/>
        <v>0</v>
      </c>
      <c r="BG26" s="191">
        <f t="shared" si="8"/>
        <v>0</v>
      </c>
      <c r="BH26" s="191">
        <f t="shared" si="9"/>
        <v>3.5</v>
      </c>
      <c r="BI26" s="191">
        <f t="shared" si="10"/>
        <v>1</v>
      </c>
      <c r="BJ26" s="191">
        <f t="shared" si="11"/>
        <v>0</v>
      </c>
      <c r="BK26" s="191">
        <f t="shared" si="12"/>
        <v>4</v>
      </c>
      <c r="BL26" s="191">
        <f t="shared" si="13"/>
        <v>0</v>
      </c>
      <c r="BM26" s="191">
        <f t="shared" si="14"/>
        <v>0</v>
      </c>
      <c r="BN26" s="172">
        <f t="shared" si="3"/>
        <v>24</v>
      </c>
    </row>
    <row r="27" spans="1:66">
      <c r="A27" t="s">
        <v>364</v>
      </c>
      <c r="B27" t="s">
        <v>187</v>
      </c>
      <c r="C27" t="s">
        <v>183</v>
      </c>
      <c r="D27" t="s">
        <v>183</v>
      </c>
      <c r="E27" t="s">
        <v>188</v>
      </c>
      <c r="F27" t="s">
        <v>190</v>
      </c>
      <c r="G27" t="s">
        <v>183</v>
      </c>
      <c r="H27" t="s">
        <v>187</v>
      </c>
      <c r="I27" t="s">
        <v>193</v>
      </c>
      <c r="J27" t="s">
        <v>188</v>
      </c>
      <c r="K27" t="s">
        <v>188</v>
      </c>
      <c r="L27" t="s">
        <v>188</v>
      </c>
      <c r="M27" t="s">
        <v>188</v>
      </c>
      <c r="N27" t="s">
        <v>188</v>
      </c>
      <c r="O27" t="s">
        <v>187</v>
      </c>
      <c r="P27" t="s">
        <v>193</v>
      </c>
      <c r="Q27" t="s">
        <v>187</v>
      </c>
      <c r="R27" t="s">
        <v>189</v>
      </c>
      <c r="S27" t="s">
        <v>188</v>
      </c>
      <c r="T27" t="s">
        <v>188</v>
      </c>
      <c r="U27" t="s">
        <v>187</v>
      </c>
      <c r="V27" t="s">
        <v>189</v>
      </c>
      <c r="W27" t="s">
        <v>183</v>
      </c>
      <c r="X27" t="s">
        <v>188</v>
      </c>
      <c r="Y27" t="s">
        <v>188</v>
      </c>
      <c r="AA27" s="164">
        <f t="shared" si="16"/>
        <v>1</v>
      </c>
      <c r="AB27" s="164">
        <f t="shared" si="16"/>
        <v>1</v>
      </c>
      <c r="AC27" s="164">
        <f t="shared" si="16"/>
        <v>1</v>
      </c>
      <c r="AD27" s="164">
        <f t="shared" si="16"/>
        <v>1</v>
      </c>
      <c r="AE27" s="164">
        <f t="shared" si="16"/>
        <v>2</v>
      </c>
      <c r="AF27" s="164">
        <f t="shared" si="16"/>
        <v>1</v>
      </c>
      <c r="AG27" s="164">
        <f t="shared" si="16"/>
        <v>1</v>
      </c>
      <c r="AH27" s="164">
        <f t="shared" si="16"/>
        <v>2</v>
      </c>
      <c r="AI27" s="164">
        <f t="shared" si="16"/>
        <v>1</v>
      </c>
      <c r="AJ27" s="164">
        <f t="shared" si="16"/>
        <v>1</v>
      </c>
      <c r="AK27" s="164">
        <f t="shared" si="16"/>
        <v>1</v>
      </c>
      <c r="AL27" s="164">
        <f t="shared" si="16"/>
        <v>1</v>
      </c>
      <c r="AM27" s="164">
        <f t="shared" si="16"/>
        <v>1</v>
      </c>
      <c r="AN27" s="164">
        <f t="shared" si="16"/>
        <v>1</v>
      </c>
      <c r="AO27" s="164">
        <f t="shared" si="16"/>
        <v>2</v>
      </c>
      <c r="AP27" s="164">
        <f t="shared" si="15"/>
        <v>1</v>
      </c>
      <c r="AQ27" s="164">
        <f t="shared" si="15"/>
        <v>1</v>
      </c>
      <c r="AR27" s="164">
        <f t="shared" si="15"/>
        <v>1</v>
      </c>
      <c r="AS27" s="164">
        <f t="shared" si="15"/>
        <v>1</v>
      </c>
      <c r="AT27" s="164">
        <f t="shared" si="15"/>
        <v>1</v>
      </c>
      <c r="AU27" s="164">
        <f t="shared" si="15"/>
        <v>1</v>
      </c>
      <c r="AV27" s="164">
        <f t="shared" si="15"/>
        <v>1</v>
      </c>
      <c r="AW27" s="164">
        <f t="shared" si="15"/>
        <v>1</v>
      </c>
      <c r="AX27" s="164">
        <f t="shared" si="15"/>
        <v>1</v>
      </c>
      <c r="AY27" s="164">
        <f t="shared" si="2"/>
        <v>27</v>
      </c>
      <c r="BC27" s="189" t="str">
        <f t="shared" si="4"/>
        <v>22/05/19</v>
      </c>
      <c r="BD27" s="191">
        <f t="shared" si="5"/>
        <v>14.5</v>
      </c>
      <c r="BE27" s="191">
        <f t="shared" si="6"/>
        <v>1</v>
      </c>
      <c r="BF27" s="191">
        <f t="shared" si="7"/>
        <v>0</v>
      </c>
      <c r="BG27" s="191">
        <f t="shared" si="8"/>
        <v>0</v>
      </c>
      <c r="BH27" s="191">
        <f t="shared" si="9"/>
        <v>3</v>
      </c>
      <c r="BI27" s="191">
        <f t="shared" si="10"/>
        <v>0</v>
      </c>
      <c r="BJ27" s="191">
        <f t="shared" si="11"/>
        <v>0</v>
      </c>
      <c r="BK27" s="191">
        <f t="shared" si="12"/>
        <v>5.5</v>
      </c>
      <c r="BL27" s="191">
        <f t="shared" si="13"/>
        <v>0</v>
      </c>
      <c r="BM27" s="191">
        <f t="shared" si="14"/>
        <v>0</v>
      </c>
      <c r="BN27" s="172">
        <f t="shared" si="3"/>
        <v>24</v>
      </c>
    </row>
    <row r="28" spans="1:66" ht="25.5">
      <c r="A28" t="s">
        <v>365</v>
      </c>
      <c r="B28" s="192" t="s">
        <v>192</v>
      </c>
      <c r="C28" s="192" t="s">
        <v>183</v>
      </c>
      <c r="D28" t="s">
        <v>190</v>
      </c>
      <c r="E28" t="s">
        <v>285</v>
      </c>
      <c r="F28" t="s">
        <v>285</v>
      </c>
      <c r="G28" t="s">
        <v>190</v>
      </c>
      <c r="H28" s="192" t="s">
        <v>188</v>
      </c>
      <c r="I28" t="s">
        <v>188</v>
      </c>
      <c r="J28" t="s">
        <v>192</v>
      </c>
      <c r="K28" t="s">
        <v>180</v>
      </c>
      <c r="L28" t="s">
        <v>183</v>
      </c>
      <c r="M28" t="s">
        <v>188</v>
      </c>
      <c r="N28" s="192" t="s">
        <v>188</v>
      </c>
      <c r="O28" t="s">
        <v>187</v>
      </c>
      <c r="P28" t="s">
        <v>188</v>
      </c>
      <c r="Q28" t="s">
        <v>188</v>
      </c>
      <c r="R28" t="s">
        <v>188</v>
      </c>
      <c r="S28" t="s">
        <v>337</v>
      </c>
      <c r="T28" t="s">
        <v>188</v>
      </c>
      <c r="U28" t="s">
        <v>187</v>
      </c>
      <c r="V28" t="s">
        <v>188</v>
      </c>
      <c r="W28" t="s">
        <v>190</v>
      </c>
      <c r="X28" t="s">
        <v>183</v>
      </c>
      <c r="Y28" t="s">
        <v>187</v>
      </c>
      <c r="AA28" s="164">
        <f t="shared" si="16"/>
        <v>2</v>
      </c>
      <c r="AB28" s="164">
        <f t="shared" si="16"/>
        <v>1</v>
      </c>
      <c r="AC28" s="164">
        <f t="shared" si="16"/>
        <v>2</v>
      </c>
      <c r="AD28" s="164">
        <f t="shared" si="16"/>
        <v>2</v>
      </c>
      <c r="AE28" s="164">
        <f t="shared" si="16"/>
        <v>2</v>
      </c>
      <c r="AF28" s="164">
        <f t="shared" si="16"/>
        <v>2</v>
      </c>
      <c r="AG28" s="164">
        <f t="shared" si="16"/>
        <v>1</v>
      </c>
      <c r="AH28" s="164">
        <f t="shared" si="16"/>
        <v>1</v>
      </c>
      <c r="AI28" s="164">
        <f t="shared" si="16"/>
        <v>2</v>
      </c>
      <c r="AJ28" s="164">
        <f t="shared" si="16"/>
        <v>1</v>
      </c>
      <c r="AK28" s="164">
        <f t="shared" si="16"/>
        <v>1</v>
      </c>
      <c r="AL28" s="164">
        <f t="shared" si="16"/>
        <v>1</v>
      </c>
      <c r="AM28" s="164">
        <f t="shared" si="16"/>
        <v>1</v>
      </c>
      <c r="AN28" s="164">
        <f t="shared" si="16"/>
        <v>1</v>
      </c>
      <c r="AO28" s="164">
        <f t="shared" si="16"/>
        <v>1</v>
      </c>
      <c r="AP28" s="164">
        <f t="shared" si="15"/>
        <v>1</v>
      </c>
      <c r="AQ28" s="164">
        <f t="shared" si="15"/>
        <v>1</v>
      </c>
      <c r="AR28" s="164">
        <f t="shared" si="15"/>
        <v>3</v>
      </c>
      <c r="AS28" s="164">
        <f t="shared" si="15"/>
        <v>1</v>
      </c>
      <c r="AT28" s="164">
        <f t="shared" si="15"/>
        <v>1</v>
      </c>
      <c r="AU28" s="164">
        <f t="shared" si="15"/>
        <v>1</v>
      </c>
      <c r="AV28" s="164">
        <f t="shared" si="15"/>
        <v>2</v>
      </c>
      <c r="AW28" s="164">
        <f t="shared" si="15"/>
        <v>1</v>
      </c>
      <c r="AX28" s="164">
        <f t="shared" si="15"/>
        <v>1</v>
      </c>
      <c r="AY28" s="164">
        <f t="shared" si="2"/>
        <v>33</v>
      </c>
      <c r="BC28" s="189" t="str">
        <f t="shared" si="4"/>
        <v>23/05/19</v>
      </c>
      <c r="BD28" s="191">
        <f t="shared" si="5"/>
        <v>5.5</v>
      </c>
      <c r="BE28" s="191">
        <f t="shared" si="6"/>
        <v>1</v>
      </c>
      <c r="BF28" s="191">
        <f t="shared" si="7"/>
        <v>0</v>
      </c>
      <c r="BG28" s="191">
        <f t="shared" si="8"/>
        <v>0</v>
      </c>
      <c r="BH28" s="191">
        <f t="shared" si="9"/>
        <v>10</v>
      </c>
      <c r="BI28" s="191">
        <f t="shared" si="10"/>
        <v>2</v>
      </c>
      <c r="BJ28" s="191">
        <f t="shared" si="11"/>
        <v>0</v>
      </c>
      <c r="BK28" s="191">
        <f t="shared" si="12"/>
        <v>5.5</v>
      </c>
      <c r="BL28" s="191">
        <f t="shared" si="13"/>
        <v>0</v>
      </c>
      <c r="BM28" s="191">
        <f t="shared" si="14"/>
        <v>0</v>
      </c>
      <c r="BN28" s="172">
        <f t="shared" si="3"/>
        <v>24</v>
      </c>
    </row>
    <row r="29" spans="1:66">
      <c r="A29" t="s">
        <v>366</v>
      </c>
      <c r="B29" t="s">
        <v>187</v>
      </c>
      <c r="C29" t="s">
        <v>317</v>
      </c>
      <c r="D29" t="s">
        <v>187</v>
      </c>
      <c r="E29" t="s">
        <v>188</v>
      </c>
      <c r="F29" t="s">
        <v>188</v>
      </c>
      <c r="G29" t="s">
        <v>187</v>
      </c>
      <c r="H29" t="s">
        <v>187</v>
      </c>
      <c r="I29" t="s">
        <v>187</v>
      </c>
      <c r="J29" t="s">
        <v>340</v>
      </c>
      <c r="K29" t="s">
        <v>187</v>
      </c>
      <c r="L29" t="s">
        <v>187</v>
      </c>
      <c r="M29" s="192" t="s">
        <v>183</v>
      </c>
      <c r="N29" t="s">
        <v>187</v>
      </c>
      <c r="O29" s="192" t="s">
        <v>187</v>
      </c>
      <c r="P29" t="s">
        <v>187</v>
      </c>
      <c r="Q29" t="s">
        <v>337</v>
      </c>
      <c r="R29" t="s">
        <v>187</v>
      </c>
      <c r="S29" t="s">
        <v>188</v>
      </c>
      <c r="T29" t="s">
        <v>187</v>
      </c>
      <c r="U29" s="192" t="s">
        <v>187</v>
      </c>
      <c r="V29" t="s">
        <v>187</v>
      </c>
      <c r="W29" t="s">
        <v>188</v>
      </c>
      <c r="X29" t="s">
        <v>180</v>
      </c>
      <c r="Y29" t="s">
        <v>187</v>
      </c>
      <c r="AA29" s="164">
        <f t="shared" si="16"/>
        <v>1</v>
      </c>
      <c r="AB29" s="164">
        <f t="shared" si="16"/>
        <v>2</v>
      </c>
      <c r="AC29" s="164">
        <f t="shared" si="16"/>
        <v>1</v>
      </c>
      <c r="AD29" s="164">
        <f t="shared" si="16"/>
        <v>1</v>
      </c>
      <c r="AE29" s="164">
        <f t="shared" si="16"/>
        <v>1</v>
      </c>
      <c r="AF29" s="164">
        <f t="shared" si="16"/>
        <v>1</v>
      </c>
      <c r="AG29" s="164">
        <f t="shared" si="16"/>
        <v>1</v>
      </c>
      <c r="AH29" s="164">
        <f t="shared" si="16"/>
        <v>1</v>
      </c>
      <c r="AI29" s="164">
        <f t="shared" si="16"/>
        <v>2</v>
      </c>
      <c r="AJ29" s="164">
        <f t="shared" si="16"/>
        <v>1</v>
      </c>
      <c r="AK29" s="164">
        <f t="shared" si="16"/>
        <v>1</v>
      </c>
      <c r="AL29" s="164">
        <f t="shared" si="16"/>
        <v>1</v>
      </c>
      <c r="AM29" s="164">
        <f t="shared" si="16"/>
        <v>1</v>
      </c>
      <c r="AN29" s="164">
        <f t="shared" si="16"/>
        <v>1</v>
      </c>
      <c r="AO29" s="164">
        <f t="shared" si="16"/>
        <v>1</v>
      </c>
      <c r="AP29" s="164">
        <f t="shared" si="15"/>
        <v>3</v>
      </c>
      <c r="AQ29" s="164">
        <f t="shared" si="15"/>
        <v>1</v>
      </c>
      <c r="AR29" s="164">
        <f t="shared" si="15"/>
        <v>1</v>
      </c>
      <c r="AS29" s="164">
        <f t="shared" si="15"/>
        <v>1</v>
      </c>
      <c r="AT29" s="164">
        <f t="shared" si="15"/>
        <v>1</v>
      </c>
      <c r="AU29" s="164">
        <f t="shared" si="15"/>
        <v>1</v>
      </c>
      <c r="AV29" s="164">
        <f t="shared" si="15"/>
        <v>1</v>
      </c>
      <c r="AW29" s="164">
        <f t="shared" si="15"/>
        <v>1</v>
      </c>
      <c r="AX29" s="164">
        <f t="shared" si="15"/>
        <v>1</v>
      </c>
      <c r="AY29" s="164">
        <f t="shared" si="2"/>
        <v>28</v>
      </c>
      <c r="BC29" s="189" t="str">
        <f t="shared" si="4"/>
        <v>24/05/19</v>
      </c>
      <c r="BD29" s="191">
        <f t="shared" si="5"/>
        <v>4.5</v>
      </c>
      <c r="BE29" s="191">
        <f t="shared" si="6"/>
        <v>2.3333333333333335</v>
      </c>
      <c r="BF29" s="191">
        <f t="shared" si="7"/>
        <v>0</v>
      </c>
      <c r="BG29" s="191">
        <f t="shared" si="8"/>
        <v>0</v>
      </c>
      <c r="BH29" s="191">
        <f t="shared" si="9"/>
        <v>10.333333333333334</v>
      </c>
      <c r="BI29" s="191">
        <f t="shared" si="10"/>
        <v>0</v>
      </c>
      <c r="BJ29" s="191">
        <f t="shared" si="11"/>
        <v>0</v>
      </c>
      <c r="BK29" s="191">
        <f t="shared" si="12"/>
        <v>6.833333333333333</v>
      </c>
      <c r="BL29" s="191">
        <f t="shared" si="13"/>
        <v>0</v>
      </c>
      <c r="BM29" s="191">
        <f t="shared" si="14"/>
        <v>0</v>
      </c>
      <c r="BN29" s="172">
        <f t="shared" si="3"/>
        <v>24</v>
      </c>
    </row>
    <row r="30" spans="1:66">
      <c r="A30" t="s">
        <v>367</v>
      </c>
      <c r="B30" t="s">
        <v>183</v>
      </c>
      <c r="C30" t="s">
        <v>192</v>
      </c>
      <c r="D30" t="s">
        <v>187</v>
      </c>
      <c r="E30" t="s">
        <v>183</v>
      </c>
      <c r="F30" t="s">
        <v>187</v>
      </c>
      <c r="G30" t="s">
        <v>187</v>
      </c>
      <c r="H30" t="s">
        <v>187</v>
      </c>
      <c r="I30" t="s">
        <v>188</v>
      </c>
      <c r="J30" t="s">
        <v>188</v>
      </c>
      <c r="K30" t="s">
        <v>188</v>
      </c>
      <c r="L30" t="s">
        <v>192</v>
      </c>
      <c r="M30" t="s">
        <v>192</v>
      </c>
      <c r="N30" t="s">
        <v>188</v>
      </c>
      <c r="O30" t="s">
        <v>192</v>
      </c>
      <c r="P30" t="s">
        <v>188</v>
      </c>
      <c r="Q30" t="s">
        <v>188</v>
      </c>
      <c r="R30" t="s">
        <v>188</v>
      </c>
      <c r="S30" t="s">
        <v>285</v>
      </c>
      <c r="T30" t="s">
        <v>187</v>
      </c>
      <c r="U30" t="s">
        <v>187</v>
      </c>
      <c r="V30" t="s">
        <v>187</v>
      </c>
      <c r="W30" t="s">
        <v>183</v>
      </c>
      <c r="X30" t="s">
        <v>180</v>
      </c>
      <c r="Y30" t="s">
        <v>183</v>
      </c>
      <c r="AA30" s="164">
        <f t="shared" si="16"/>
        <v>1</v>
      </c>
      <c r="AB30" s="164">
        <f t="shared" si="16"/>
        <v>2</v>
      </c>
      <c r="AC30" s="164">
        <f t="shared" si="16"/>
        <v>1</v>
      </c>
      <c r="AD30" s="164">
        <f t="shared" si="16"/>
        <v>1</v>
      </c>
      <c r="AE30" s="164">
        <f t="shared" si="16"/>
        <v>1</v>
      </c>
      <c r="AF30" s="164">
        <f t="shared" si="16"/>
        <v>1</v>
      </c>
      <c r="AG30" s="164">
        <f t="shared" si="16"/>
        <v>1</v>
      </c>
      <c r="AH30" s="164">
        <f t="shared" si="16"/>
        <v>1</v>
      </c>
      <c r="AI30" s="164">
        <f t="shared" si="16"/>
        <v>1</v>
      </c>
      <c r="AJ30" s="164">
        <f t="shared" si="16"/>
        <v>1</v>
      </c>
      <c r="AK30" s="164">
        <f t="shared" si="16"/>
        <v>2</v>
      </c>
      <c r="AL30" s="164">
        <f t="shared" si="16"/>
        <v>2</v>
      </c>
      <c r="AM30" s="164">
        <f t="shared" si="16"/>
        <v>1</v>
      </c>
      <c r="AN30" s="164">
        <f t="shared" si="16"/>
        <v>2</v>
      </c>
      <c r="AO30" s="164">
        <f t="shared" si="16"/>
        <v>1</v>
      </c>
      <c r="AP30" s="164">
        <f t="shared" si="15"/>
        <v>1</v>
      </c>
      <c r="AQ30" s="164">
        <f t="shared" si="15"/>
        <v>1</v>
      </c>
      <c r="AR30" s="164">
        <f t="shared" si="15"/>
        <v>2</v>
      </c>
      <c r="AS30" s="164">
        <f t="shared" si="15"/>
        <v>1</v>
      </c>
      <c r="AT30" s="164">
        <f t="shared" si="15"/>
        <v>1</v>
      </c>
      <c r="AU30" s="164">
        <f t="shared" si="15"/>
        <v>1</v>
      </c>
      <c r="AV30" s="164">
        <f t="shared" si="15"/>
        <v>1</v>
      </c>
      <c r="AW30" s="164">
        <f t="shared" si="15"/>
        <v>1</v>
      </c>
      <c r="AX30" s="164">
        <f t="shared" si="15"/>
        <v>1</v>
      </c>
      <c r="AY30" s="164">
        <f t="shared" si="2"/>
        <v>29</v>
      </c>
      <c r="BC30" s="189" t="str">
        <f t="shared" si="4"/>
        <v>25/05/19</v>
      </c>
      <c r="BD30" s="191">
        <f t="shared" si="5"/>
        <v>1</v>
      </c>
      <c r="BE30" s="191">
        <f t="shared" si="6"/>
        <v>1.8333333333333333</v>
      </c>
      <c r="BF30" s="191">
        <f t="shared" si="7"/>
        <v>0</v>
      </c>
      <c r="BG30" s="191">
        <f t="shared" si="8"/>
        <v>0</v>
      </c>
      <c r="BH30" s="191">
        <f t="shared" si="9"/>
        <v>4.8333333333333339</v>
      </c>
      <c r="BI30" s="191">
        <f t="shared" si="10"/>
        <v>0</v>
      </c>
      <c r="BJ30" s="191">
        <f t="shared" si="11"/>
        <v>0.5</v>
      </c>
      <c r="BK30" s="191">
        <f t="shared" si="12"/>
        <v>15.833333333333334</v>
      </c>
      <c r="BL30" s="191">
        <f t="shared" si="13"/>
        <v>0</v>
      </c>
      <c r="BM30" s="191">
        <f t="shared" si="14"/>
        <v>0</v>
      </c>
      <c r="BN30" s="172">
        <f t="shared" si="3"/>
        <v>24</v>
      </c>
    </row>
    <row r="31" spans="1:66">
      <c r="A31" t="s">
        <v>368</v>
      </c>
      <c r="B31" t="s">
        <v>183</v>
      </c>
      <c r="C31" t="s">
        <v>188</v>
      </c>
      <c r="D31" t="s">
        <v>187</v>
      </c>
      <c r="E31" t="s">
        <v>183</v>
      </c>
      <c r="F31" t="s">
        <v>187</v>
      </c>
      <c r="G31" t="s">
        <v>190</v>
      </c>
      <c r="H31" t="s">
        <v>183</v>
      </c>
      <c r="I31" t="s">
        <v>183</v>
      </c>
      <c r="J31" t="s">
        <v>180</v>
      </c>
      <c r="K31" t="s">
        <v>180</v>
      </c>
      <c r="L31" t="s">
        <v>188</v>
      </c>
      <c r="M31" t="s">
        <v>183</v>
      </c>
      <c r="N31" t="s">
        <v>183</v>
      </c>
      <c r="O31" t="s">
        <v>183</v>
      </c>
      <c r="P31" t="s">
        <v>180</v>
      </c>
      <c r="Q31" t="s">
        <v>188</v>
      </c>
      <c r="R31" t="s">
        <v>188</v>
      </c>
      <c r="S31" t="s">
        <v>188</v>
      </c>
      <c r="T31" t="s">
        <v>188</v>
      </c>
      <c r="U31" t="s">
        <v>188</v>
      </c>
      <c r="V31" t="s">
        <v>188</v>
      </c>
      <c r="W31" t="s">
        <v>187</v>
      </c>
      <c r="X31" t="s">
        <v>188</v>
      </c>
      <c r="Y31" t="s">
        <v>188</v>
      </c>
      <c r="AA31" s="164">
        <f t="shared" si="16"/>
        <v>1</v>
      </c>
      <c r="AB31" s="164">
        <f t="shared" si="16"/>
        <v>1</v>
      </c>
      <c r="AC31" s="164">
        <f t="shared" si="16"/>
        <v>1</v>
      </c>
      <c r="AD31" s="164">
        <f t="shared" si="16"/>
        <v>1</v>
      </c>
      <c r="AE31" s="164">
        <f t="shared" si="16"/>
        <v>1</v>
      </c>
      <c r="AF31" s="164">
        <f t="shared" si="16"/>
        <v>2</v>
      </c>
      <c r="AG31" s="164">
        <f t="shared" si="16"/>
        <v>1</v>
      </c>
      <c r="AH31" s="164">
        <f t="shared" si="16"/>
        <v>1</v>
      </c>
      <c r="AI31" s="164">
        <f t="shared" si="16"/>
        <v>1</v>
      </c>
      <c r="AJ31" s="164">
        <f t="shared" si="16"/>
        <v>1</v>
      </c>
      <c r="AK31" s="164">
        <f t="shared" si="16"/>
        <v>1</v>
      </c>
      <c r="AL31" s="164">
        <f t="shared" si="16"/>
        <v>1</v>
      </c>
      <c r="AM31" s="164">
        <f t="shared" si="16"/>
        <v>1</v>
      </c>
      <c r="AN31" s="164">
        <f t="shared" si="16"/>
        <v>1</v>
      </c>
      <c r="AO31" s="164">
        <f t="shared" si="16"/>
        <v>1</v>
      </c>
      <c r="AP31" s="164">
        <f t="shared" si="15"/>
        <v>1</v>
      </c>
      <c r="AQ31" s="164">
        <f t="shared" si="15"/>
        <v>1</v>
      </c>
      <c r="AR31" s="164">
        <f t="shared" si="15"/>
        <v>1</v>
      </c>
      <c r="AS31" s="164">
        <f t="shared" si="15"/>
        <v>1</v>
      </c>
      <c r="AT31" s="164">
        <f t="shared" si="15"/>
        <v>1</v>
      </c>
      <c r="AU31" s="164">
        <f t="shared" si="15"/>
        <v>1</v>
      </c>
      <c r="AV31" s="164">
        <f t="shared" si="15"/>
        <v>1</v>
      </c>
      <c r="AW31" s="164">
        <f t="shared" si="15"/>
        <v>1</v>
      </c>
      <c r="AX31" s="164">
        <f t="shared" si="15"/>
        <v>1</v>
      </c>
      <c r="AY31" s="164">
        <f t="shared" si="2"/>
        <v>25</v>
      </c>
      <c r="BC31" s="189" t="str">
        <f t="shared" si="4"/>
        <v>26/05/19</v>
      </c>
      <c r="BD31" s="191">
        <f t="shared" si="5"/>
        <v>4</v>
      </c>
      <c r="BE31" s="191">
        <f t="shared" si="6"/>
        <v>3</v>
      </c>
      <c r="BF31" s="191">
        <f t="shared" si="7"/>
        <v>0</v>
      </c>
      <c r="BG31" s="191">
        <f t="shared" si="8"/>
        <v>0</v>
      </c>
      <c r="BH31" s="191">
        <f t="shared" si="9"/>
        <v>7.5</v>
      </c>
      <c r="BI31" s="191">
        <f t="shared" si="10"/>
        <v>0</v>
      </c>
      <c r="BJ31" s="191">
        <f t="shared" si="11"/>
        <v>0</v>
      </c>
      <c r="BK31" s="191">
        <f t="shared" si="12"/>
        <v>9.5</v>
      </c>
      <c r="BL31" s="191">
        <f t="shared" si="13"/>
        <v>0</v>
      </c>
      <c r="BM31" s="191">
        <f t="shared" si="14"/>
        <v>0</v>
      </c>
      <c r="BN31" s="172">
        <f t="shared" si="3"/>
        <v>24</v>
      </c>
    </row>
    <row r="32" spans="1:66">
      <c r="A32" t="s">
        <v>369</v>
      </c>
      <c r="B32" t="s">
        <v>188</v>
      </c>
      <c r="C32" t="s">
        <v>188</v>
      </c>
      <c r="D32" t="s">
        <v>188</v>
      </c>
      <c r="E32" t="s">
        <v>188</v>
      </c>
      <c r="F32" s="192" t="s">
        <v>188</v>
      </c>
      <c r="G32" t="s">
        <v>188</v>
      </c>
      <c r="H32" t="s">
        <v>183</v>
      </c>
      <c r="I32" t="s">
        <v>188</v>
      </c>
      <c r="J32" t="s">
        <v>180</v>
      </c>
      <c r="K32" t="s">
        <v>183</v>
      </c>
      <c r="L32" t="s">
        <v>183</v>
      </c>
      <c r="M32" t="s">
        <v>193</v>
      </c>
      <c r="N32" t="s">
        <v>183</v>
      </c>
      <c r="O32" t="s">
        <v>188</v>
      </c>
      <c r="P32" t="s">
        <v>188</v>
      </c>
      <c r="Q32" t="s">
        <v>188</v>
      </c>
      <c r="R32" t="s">
        <v>187</v>
      </c>
      <c r="S32" t="s">
        <v>188</v>
      </c>
      <c r="T32" t="s">
        <v>188</v>
      </c>
      <c r="U32" t="s">
        <v>188</v>
      </c>
      <c r="V32" t="s">
        <v>188</v>
      </c>
      <c r="W32" t="s">
        <v>180</v>
      </c>
      <c r="X32" t="s">
        <v>188</v>
      </c>
      <c r="Y32" t="s">
        <v>337</v>
      </c>
      <c r="AA32" s="164">
        <f t="shared" si="16"/>
        <v>1</v>
      </c>
      <c r="AB32" s="164">
        <f t="shared" si="16"/>
        <v>1</v>
      </c>
      <c r="AC32" s="164">
        <f t="shared" si="16"/>
        <v>1</v>
      </c>
      <c r="AD32" s="164">
        <f t="shared" si="16"/>
        <v>1</v>
      </c>
      <c r="AE32" s="164">
        <f t="shared" si="16"/>
        <v>1</v>
      </c>
      <c r="AF32" s="164">
        <f t="shared" si="16"/>
        <v>1</v>
      </c>
      <c r="AG32" s="164">
        <f t="shared" si="16"/>
        <v>1</v>
      </c>
      <c r="AH32" s="164">
        <f t="shared" si="16"/>
        <v>1</v>
      </c>
      <c r="AI32" s="164">
        <f t="shared" si="16"/>
        <v>1</v>
      </c>
      <c r="AJ32" s="164">
        <f t="shared" si="16"/>
        <v>1</v>
      </c>
      <c r="AK32" s="164">
        <f t="shared" si="16"/>
        <v>1</v>
      </c>
      <c r="AL32" s="164">
        <f t="shared" si="16"/>
        <v>2</v>
      </c>
      <c r="AM32" s="164">
        <f t="shared" si="16"/>
        <v>1</v>
      </c>
      <c r="AN32" s="164">
        <f t="shared" si="16"/>
        <v>1</v>
      </c>
      <c r="AO32" s="164">
        <f t="shared" si="16"/>
        <v>1</v>
      </c>
      <c r="AP32" s="164">
        <f t="shared" si="15"/>
        <v>1</v>
      </c>
      <c r="AQ32" s="164">
        <f t="shared" si="15"/>
        <v>1</v>
      </c>
      <c r="AR32" s="164">
        <f t="shared" si="15"/>
        <v>1</v>
      </c>
      <c r="AS32" s="164">
        <f t="shared" si="15"/>
        <v>1</v>
      </c>
      <c r="AT32" s="164">
        <f t="shared" si="15"/>
        <v>1</v>
      </c>
      <c r="AU32" s="164">
        <f t="shared" si="15"/>
        <v>1</v>
      </c>
      <c r="AV32" s="164">
        <f t="shared" si="15"/>
        <v>1</v>
      </c>
      <c r="AW32" s="164">
        <f t="shared" si="15"/>
        <v>1</v>
      </c>
      <c r="AX32" s="164">
        <f t="shared" si="15"/>
        <v>3</v>
      </c>
      <c r="AY32" s="164">
        <f t="shared" si="2"/>
        <v>27</v>
      </c>
      <c r="BC32" s="189" t="str">
        <f t="shared" si="4"/>
        <v>27/05/19</v>
      </c>
      <c r="BD32" s="191">
        <f t="shared" si="5"/>
        <v>7.5</v>
      </c>
      <c r="BE32" s="191">
        <f t="shared" si="6"/>
        <v>3</v>
      </c>
      <c r="BF32" s="191">
        <f t="shared" si="7"/>
        <v>0</v>
      </c>
      <c r="BG32" s="191">
        <f t="shared" si="8"/>
        <v>0</v>
      </c>
      <c r="BH32" s="191">
        <f t="shared" si="9"/>
        <v>10</v>
      </c>
      <c r="BI32" s="191">
        <f t="shared" si="10"/>
        <v>0</v>
      </c>
      <c r="BJ32" s="191">
        <f t="shared" si="11"/>
        <v>0</v>
      </c>
      <c r="BK32" s="191">
        <f t="shared" si="12"/>
        <v>3.5</v>
      </c>
      <c r="BL32" s="191">
        <f t="shared" si="13"/>
        <v>0</v>
      </c>
      <c r="BM32" s="191">
        <f t="shared" si="14"/>
        <v>0</v>
      </c>
      <c r="BN32" s="172">
        <f t="shared" si="3"/>
        <v>24</v>
      </c>
    </row>
    <row r="33" spans="1:66" ht="25.5">
      <c r="A33" t="s">
        <v>370</v>
      </c>
      <c r="B33" t="s">
        <v>188</v>
      </c>
      <c r="C33" s="192" t="s">
        <v>183</v>
      </c>
      <c r="D33" t="s">
        <v>188</v>
      </c>
      <c r="E33" t="s">
        <v>188</v>
      </c>
      <c r="F33" t="s">
        <v>187</v>
      </c>
      <c r="G33" t="s">
        <v>187</v>
      </c>
      <c r="H33" t="s">
        <v>188</v>
      </c>
      <c r="I33" s="192" t="s">
        <v>188</v>
      </c>
      <c r="J33" t="s">
        <v>188</v>
      </c>
      <c r="K33" s="192" t="s">
        <v>188</v>
      </c>
      <c r="L33" t="s">
        <v>188</v>
      </c>
      <c r="M33" t="s">
        <v>188</v>
      </c>
      <c r="N33" t="s">
        <v>188</v>
      </c>
      <c r="O33" t="s">
        <v>183</v>
      </c>
      <c r="P33" t="s">
        <v>188</v>
      </c>
      <c r="Q33" s="192" t="s">
        <v>287</v>
      </c>
      <c r="R33" t="s">
        <v>188</v>
      </c>
      <c r="S33" t="s">
        <v>188</v>
      </c>
      <c r="T33" t="s">
        <v>285</v>
      </c>
      <c r="U33" t="s">
        <v>188</v>
      </c>
      <c r="V33" t="s">
        <v>183</v>
      </c>
      <c r="W33" t="s">
        <v>183</v>
      </c>
      <c r="X33" t="s">
        <v>188</v>
      </c>
      <c r="Y33" t="s">
        <v>187</v>
      </c>
      <c r="AA33" s="164">
        <f t="shared" si="16"/>
        <v>1</v>
      </c>
      <c r="AB33" s="164">
        <f t="shared" si="16"/>
        <v>1</v>
      </c>
      <c r="AC33" s="164">
        <f t="shared" si="16"/>
        <v>1</v>
      </c>
      <c r="AD33" s="164">
        <f t="shared" si="16"/>
        <v>1</v>
      </c>
      <c r="AE33" s="164">
        <f t="shared" si="16"/>
        <v>1</v>
      </c>
      <c r="AF33" s="164">
        <f t="shared" si="16"/>
        <v>1</v>
      </c>
      <c r="AG33" s="164">
        <f t="shared" si="16"/>
        <v>1</v>
      </c>
      <c r="AH33" s="164">
        <f t="shared" si="16"/>
        <v>1</v>
      </c>
      <c r="AI33" s="164">
        <f t="shared" si="16"/>
        <v>1</v>
      </c>
      <c r="AJ33" s="164">
        <f t="shared" si="16"/>
        <v>1</v>
      </c>
      <c r="AK33" s="164">
        <f t="shared" si="16"/>
        <v>1</v>
      </c>
      <c r="AL33" s="164">
        <f t="shared" si="16"/>
        <v>1</v>
      </c>
      <c r="AM33" s="164">
        <f t="shared" si="16"/>
        <v>1</v>
      </c>
      <c r="AN33" s="164">
        <f t="shared" si="16"/>
        <v>1</v>
      </c>
      <c r="AO33" s="164">
        <f t="shared" si="16"/>
        <v>1</v>
      </c>
      <c r="AP33" s="164">
        <f t="shared" si="16"/>
        <v>2</v>
      </c>
      <c r="AQ33" s="164">
        <f t="shared" si="15"/>
        <v>1</v>
      </c>
      <c r="AR33" s="164">
        <f t="shared" si="15"/>
        <v>1</v>
      </c>
      <c r="AS33" s="164">
        <f t="shared" si="15"/>
        <v>2</v>
      </c>
      <c r="AT33" s="164">
        <f t="shared" si="15"/>
        <v>1</v>
      </c>
      <c r="AU33" s="164">
        <f t="shared" si="15"/>
        <v>1</v>
      </c>
      <c r="AV33" s="164">
        <f t="shared" si="15"/>
        <v>1</v>
      </c>
      <c r="AW33" s="164">
        <f t="shared" si="15"/>
        <v>1</v>
      </c>
      <c r="AX33" s="164">
        <f t="shared" si="15"/>
        <v>1</v>
      </c>
      <c r="AY33" s="164">
        <f t="shared" si="2"/>
        <v>26</v>
      </c>
      <c r="BC33" s="189" t="str">
        <f t="shared" si="4"/>
        <v>28/05/19</v>
      </c>
      <c r="BD33" s="191">
        <f t="shared" si="5"/>
        <v>4.5</v>
      </c>
      <c r="BE33" s="191">
        <f t="shared" si="6"/>
        <v>2.8333333333333335</v>
      </c>
      <c r="BF33" s="191">
        <f t="shared" si="7"/>
        <v>0</v>
      </c>
      <c r="BG33" s="191">
        <f t="shared" si="8"/>
        <v>0</v>
      </c>
      <c r="BH33" s="191">
        <f t="shared" si="9"/>
        <v>15.333333333333334</v>
      </c>
      <c r="BI33" s="191">
        <f t="shared" si="10"/>
        <v>0</v>
      </c>
      <c r="BJ33" s="191">
        <f t="shared" si="11"/>
        <v>0</v>
      </c>
      <c r="BK33" s="191">
        <f t="shared" si="12"/>
        <v>1.3333333333333333</v>
      </c>
      <c r="BL33" s="191">
        <f t="shared" si="13"/>
        <v>0</v>
      </c>
      <c r="BM33" s="191">
        <f t="shared" si="14"/>
        <v>0</v>
      </c>
      <c r="BN33" s="172">
        <f t="shared" si="3"/>
        <v>24</v>
      </c>
    </row>
    <row r="34" spans="1:66">
      <c r="A34" t="s">
        <v>371</v>
      </c>
      <c r="B34" t="s">
        <v>188</v>
      </c>
      <c r="C34" t="s">
        <v>187</v>
      </c>
      <c r="D34" t="s">
        <v>187</v>
      </c>
      <c r="E34" t="s">
        <v>188</v>
      </c>
      <c r="F34" t="s">
        <v>183</v>
      </c>
      <c r="G34" t="s">
        <v>188</v>
      </c>
      <c r="H34" t="s">
        <v>187</v>
      </c>
      <c r="I34" t="s">
        <v>187</v>
      </c>
      <c r="J34" s="192" t="s">
        <v>183</v>
      </c>
      <c r="K34" t="s">
        <v>183</v>
      </c>
      <c r="L34" t="s">
        <v>183</v>
      </c>
      <c r="M34" t="s">
        <v>183</v>
      </c>
      <c r="N34" t="s">
        <v>180</v>
      </c>
      <c r="O34" t="s">
        <v>193</v>
      </c>
      <c r="P34" t="s">
        <v>183</v>
      </c>
      <c r="Q34" t="s">
        <v>190</v>
      </c>
      <c r="R34" t="s">
        <v>187</v>
      </c>
      <c r="S34" t="s">
        <v>187</v>
      </c>
      <c r="T34" t="s">
        <v>183</v>
      </c>
      <c r="U34" t="s">
        <v>183</v>
      </c>
      <c r="V34" t="s">
        <v>183</v>
      </c>
      <c r="W34" t="s">
        <v>183</v>
      </c>
      <c r="X34" t="s">
        <v>187</v>
      </c>
      <c r="Y34" t="s">
        <v>183</v>
      </c>
      <c r="AA34" s="164">
        <f t="shared" si="16"/>
        <v>1</v>
      </c>
      <c r="AB34" s="164">
        <f t="shared" si="16"/>
        <v>1</v>
      </c>
      <c r="AC34" s="164">
        <f t="shared" si="16"/>
        <v>1</v>
      </c>
      <c r="AD34" s="164">
        <f t="shared" si="16"/>
        <v>1</v>
      </c>
      <c r="AE34" s="164">
        <f t="shared" si="16"/>
        <v>1</v>
      </c>
      <c r="AF34" s="164">
        <f t="shared" si="16"/>
        <v>1</v>
      </c>
      <c r="AG34" s="164">
        <f t="shared" si="16"/>
        <v>1</v>
      </c>
      <c r="AH34" s="164">
        <f t="shared" si="16"/>
        <v>1</v>
      </c>
      <c r="AI34" s="164">
        <f t="shared" si="16"/>
        <v>1</v>
      </c>
      <c r="AJ34" s="164">
        <f t="shared" si="16"/>
        <v>1</v>
      </c>
      <c r="AK34" s="164">
        <f t="shared" si="16"/>
        <v>1</v>
      </c>
      <c r="AL34" s="164">
        <f t="shared" si="16"/>
        <v>1</v>
      </c>
      <c r="AM34" s="164">
        <f t="shared" si="16"/>
        <v>1</v>
      </c>
      <c r="AN34" s="164">
        <f t="shared" si="16"/>
        <v>2</v>
      </c>
      <c r="AO34" s="164">
        <f t="shared" si="16"/>
        <v>1</v>
      </c>
      <c r="AP34" s="164">
        <f t="shared" si="16"/>
        <v>2</v>
      </c>
      <c r="AQ34" s="164">
        <f t="shared" si="15"/>
        <v>1</v>
      </c>
      <c r="AR34" s="164">
        <f t="shared" si="15"/>
        <v>1</v>
      </c>
      <c r="AS34" s="164">
        <f t="shared" si="15"/>
        <v>1</v>
      </c>
      <c r="AT34" s="164">
        <f t="shared" si="15"/>
        <v>1</v>
      </c>
      <c r="AU34" s="164">
        <f t="shared" si="15"/>
        <v>1</v>
      </c>
      <c r="AV34" s="164">
        <f t="shared" si="15"/>
        <v>1</v>
      </c>
      <c r="AW34" s="164">
        <f t="shared" si="15"/>
        <v>1</v>
      </c>
      <c r="AX34" s="164">
        <f t="shared" si="15"/>
        <v>1</v>
      </c>
      <c r="AY34" s="164">
        <f t="shared" si="2"/>
        <v>26</v>
      </c>
      <c r="BC34" s="189" t="str">
        <f t="shared" si="4"/>
        <v>29/05/19</v>
      </c>
      <c r="BD34" s="191">
        <f t="shared" si="5"/>
        <v>4.5</v>
      </c>
      <c r="BE34" s="191">
        <f t="shared" si="6"/>
        <v>0</v>
      </c>
      <c r="BF34" s="191">
        <f t="shared" si="7"/>
        <v>0</v>
      </c>
      <c r="BG34" s="191">
        <f t="shared" si="8"/>
        <v>0</v>
      </c>
      <c r="BH34" s="191">
        <f t="shared" si="9"/>
        <v>16</v>
      </c>
      <c r="BI34" s="191">
        <f t="shared" si="10"/>
        <v>0</v>
      </c>
      <c r="BJ34" s="191">
        <f t="shared" si="11"/>
        <v>0</v>
      </c>
      <c r="BK34" s="191">
        <f t="shared" si="12"/>
        <v>3.5</v>
      </c>
      <c r="BL34" s="191">
        <f t="shared" si="13"/>
        <v>0</v>
      </c>
      <c r="BM34" s="191">
        <f t="shared" si="14"/>
        <v>0</v>
      </c>
      <c r="BN34" s="172">
        <f>SUM(BD34:BM34)</f>
        <v>24</v>
      </c>
    </row>
    <row r="35" spans="1:66">
      <c r="A35" t="s">
        <v>372</v>
      </c>
      <c r="B35" s="192" t="s">
        <v>183</v>
      </c>
      <c r="C35" s="192" t="s">
        <v>188</v>
      </c>
      <c r="D35" s="192" t="s">
        <v>188</v>
      </c>
      <c r="E35" t="s">
        <v>190</v>
      </c>
      <c r="F35" s="192" t="s">
        <v>188</v>
      </c>
      <c r="G35" t="s">
        <v>188</v>
      </c>
      <c r="H35" t="s">
        <v>183</v>
      </c>
      <c r="I35" t="s">
        <v>188</v>
      </c>
      <c r="J35" t="s">
        <v>188</v>
      </c>
      <c r="K35" t="s">
        <v>188</v>
      </c>
      <c r="L35" t="s">
        <v>188</v>
      </c>
      <c r="M35" t="s">
        <v>183</v>
      </c>
      <c r="N35" s="192" t="s">
        <v>183</v>
      </c>
      <c r="O35" t="s">
        <v>183</v>
      </c>
      <c r="P35" s="192" t="s">
        <v>187</v>
      </c>
      <c r="Q35" s="192" t="s">
        <v>188</v>
      </c>
      <c r="R35" s="192" t="s">
        <v>188</v>
      </c>
      <c r="S35" s="192" t="s">
        <v>188</v>
      </c>
      <c r="T35" t="s">
        <v>188</v>
      </c>
      <c r="U35" t="s">
        <v>180</v>
      </c>
      <c r="V35" t="s">
        <v>188</v>
      </c>
      <c r="W35" t="s">
        <v>193</v>
      </c>
      <c r="X35" t="s">
        <v>285</v>
      </c>
      <c r="Y35" t="s">
        <v>285</v>
      </c>
      <c r="AA35" s="164">
        <f t="shared" si="16"/>
        <v>1</v>
      </c>
      <c r="AB35" s="164">
        <f t="shared" si="16"/>
        <v>1</v>
      </c>
      <c r="AC35" s="164">
        <f t="shared" si="16"/>
        <v>1</v>
      </c>
      <c r="AD35" s="164">
        <f t="shared" si="16"/>
        <v>2</v>
      </c>
      <c r="AE35" s="164">
        <f t="shared" si="16"/>
        <v>1</v>
      </c>
      <c r="AF35" s="164">
        <f t="shared" si="16"/>
        <v>1</v>
      </c>
      <c r="AG35" s="164">
        <f t="shared" si="16"/>
        <v>1</v>
      </c>
      <c r="AH35" s="164">
        <f t="shared" si="16"/>
        <v>1</v>
      </c>
      <c r="AI35" s="164">
        <f t="shared" si="16"/>
        <v>1</v>
      </c>
      <c r="AJ35" s="164">
        <f t="shared" si="16"/>
        <v>1</v>
      </c>
      <c r="AK35" s="164">
        <f t="shared" si="16"/>
        <v>1</v>
      </c>
      <c r="AL35" s="164">
        <f t="shared" si="16"/>
        <v>1</v>
      </c>
      <c r="AM35" s="164">
        <f t="shared" si="16"/>
        <v>1</v>
      </c>
      <c r="AN35" s="164">
        <f t="shared" si="16"/>
        <v>1</v>
      </c>
      <c r="AO35" s="164">
        <f t="shared" si="16"/>
        <v>1</v>
      </c>
      <c r="AP35" s="164">
        <f t="shared" si="16"/>
        <v>1</v>
      </c>
      <c r="AQ35" s="164">
        <f t="shared" si="15"/>
        <v>1</v>
      </c>
      <c r="AR35" s="164">
        <f t="shared" si="15"/>
        <v>1</v>
      </c>
      <c r="AS35" s="164">
        <f t="shared" si="15"/>
        <v>1</v>
      </c>
      <c r="AT35" s="164">
        <f t="shared" si="15"/>
        <v>1</v>
      </c>
      <c r="AU35" s="164">
        <f t="shared" si="15"/>
        <v>1</v>
      </c>
      <c r="AV35" s="164">
        <f t="shared" si="15"/>
        <v>2</v>
      </c>
      <c r="AW35" s="164">
        <f t="shared" si="15"/>
        <v>2</v>
      </c>
      <c r="AX35" s="164">
        <f t="shared" si="15"/>
        <v>2</v>
      </c>
      <c r="AY35" s="164">
        <f t="shared" si="2"/>
        <v>28</v>
      </c>
      <c r="BC35" s="189" t="str">
        <f t="shared" si="4"/>
        <v>30/05/19</v>
      </c>
      <c r="BD35" s="191">
        <f t="shared" si="5"/>
        <v>12</v>
      </c>
      <c r="BE35" s="191">
        <f t="shared" si="6"/>
        <v>1.5</v>
      </c>
      <c r="BF35" s="191">
        <f t="shared" si="7"/>
        <v>0</v>
      </c>
      <c r="BG35" s="191">
        <f t="shared" si="8"/>
        <v>0</v>
      </c>
      <c r="BH35" s="191">
        <f t="shared" si="9"/>
        <v>3</v>
      </c>
      <c r="BI35" s="191">
        <f t="shared" si="10"/>
        <v>0</v>
      </c>
      <c r="BJ35" s="191">
        <f t="shared" si="11"/>
        <v>0</v>
      </c>
      <c r="BK35" s="191">
        <f t="shared" si="12"/>
        <v>7.5</v>
      </c>
      <c r="BL35" s="191">
        <f t="shared" si="13"/>
        <v>0</v>
      </c>
      <c r="BM35" s="191">
        <f t="shared" si="14"/>
        <v>0</v>
      </c>
      <c r="BN35" s="172">
        <f>SUM(BD35:BM35)</f>
        <v>24</v>
      </c>
    </row>
    <row r="36" spans="1:66">
      <c r="BC36" s="189" t="str">
        <f t="shared" si="4"/>
        <v>31/05/19</v>
      </c>
      <c r="BD36" s="191">
        <f t="shared" si="5"/>
        <v>6</v>
      </c>
      <c r="BE36" s="191">
        <f t="shared" si="6"/>
        <v>1.5</v>
      </c>
      <c r="BF36" s="191">
        <f t="shared" si="7"/>
        <v>0</v>
      </c>
      <c r="BG36" s="191">
        <f t="shared" si="8"/>
        <v>0</v>
      </c>
      <c r="BH36" s="191">
        <f t="shared" si="9"/>
        <v>14</v>
      </c>
      <c r="BI36" s="191">
        <f t="shared" si="10"/>
        <v>0</v>
      </c>
      <c r="BJ36" s="191">
        <f t="shared" si="11"/>
        <v>0</v>
      </c>
      <c r="BK36" s="191">
        <f t="shared" si="12"/>
        <v>2.5</v>
      </c>
      <c r="BL36" s="191">
        <f t="shared" si="13"/>
        <v>0</v>
      </c>
      <c r="BM36" s="191">
        <f t="shared" si="14"/>
        <v>0</v>
      </c>
      <c r="BN36" s="172">
        <f>SUM(BD36:BM36)</f>
        <v>24</v>
      </c>
    </row>
    <row r="37" spans="1:66">
      <c r="A37" s="185" t="s">
        <v>180</v>
      </c>
      <c r="BD37" s="291"/>
      <c r="BE37" s="292"/>
      <c r="BF37" s="292"/>
      <c r="BG37" s="292"/>
      <c r="BH37" s="292"/>
      <c r="BI37" s="292"/>
      <c r="BJ37" s="292"/>
      <c r="BK37" s="292"/>
      <c r="BL37" s="292"/>
      <c r="BM37" s="293"/>
      <c r="BN37" s="172"/>
    </row>
    <row r="38" spans="1:66">
      <c r="A38" s="164" t="s">
        <v>195</v>
      </c>
      <c r="B38" s="164">
        <f>IF(IFERROR(FIND($A$37,B5,1),0)=0,0,1)</f>
        <v>0</v>
      </c>
      <c r="C38" s="164">
        <f t="shared" ref="B38:Y48" si="17">IF(IFERROR(FIND($A$37,C5,1),0)=0,0,1)</f>
        <v>0</v>
      </c>
      <c r="D38" s="164">
        <f t="shared" si="17"/>
        <v>0</v>
      </c>
      <c r="E38" s="164">
        <f t="shared" si="17"/>
        <v>0</v>
      </c>
      <c r="F38" s="164">
        <f t="shared" si="17"/>
        <v>0</v>
      </c>
      <c r="G38" s="164">
        <f t="shared" si="17"/>
        <v>0</v>
      </c>
      <c r="H38" s="164">
        <f t="shared" si="17"/>
        <v>1</v>
      </c>
      <c r="I38" s="164">
        <f t="shared" si="17"/>
        <v>1</v>
      </c>
      <c r="J38" s="164">
        <f t="shared" si="17"/>
        <v>1</v>
      </c>
      <c r="K38" s="164">
        <f t="shared" si="17"/>
        <v>0</v>
      </c>
      <c r="L38" s="164">
        <f t="shared" si="17"/>
        <v>0</v>
      </c>
      <c r="M38" s="164">
        <f t="shared" si="17"/>
        <v>0</v>
      </c>
      <c r="N38" s="164">
        <f t="shared" si="17"/>
        <v>0</v>
      </c>
      <c r="O38" s="164">
        <f t="shared" si="17"/>
        <v>0</v>
      </c>
      <c r="P38" s="164">
        <f t="shared" si="17"/>
        <v>0</v>
      </c>
      <c r="Q38" s="164">
        <f t="shared" si="17"/>
        <v>1</v>
      </c>
      <c r="R38" s="164">
        <f t="shared" si="17"/>
        <v>0</v>
      </c>
      <c r="S38" s="164">
        <f t="shared" si="17"/>
        <v>0</v>
      </c>
      <c r="T38" s="164">
        <f t="shared" si="17"/>
        <v>0</v>
      </c>
      <c r="U38" s="164">
        <f t="shared" si="17"/>
        <v>0</v>
      </c>
      <c r="V38" s="164">
        <f t="shared" si="17"/>
        <v>1</v>
      </c>
      <c r="W38" s="164">
        <f t="shared" si="17"/>
        <v>0</v>
      </c>
      <c r="X38" s="164">
        <f t="shared" si="17"/>
        <v>0</v>
      </c>
      <c r="Y38" s="164">
        <f t="shared" si="17"/>
        <v>0</v>
      </c>
      <c r="AA38" s="164">
        <f t="shared" ref="AA38:AX48" si="18">IF(B38=0,0,B38/AA5)</f>
        <v>0</v>
      </c>
      <c r="AB38" s="164">
        <f t="shared" si="18"/>
        <v>0</v>
      </c>
      <c r="AC38" s="164">
        <f t="shared" si="18"/>
        <v>0</v>
      </c>
      <c r="AD38" s="164">
        <f t="shared" si="18"/>
        <v>0</v>
      </c>
      <c r="AE38" s="164">
        <f t="shared" si="18"/>
        <v>0</v>
      </c>
      <c r="AF38" s="164">
        <f t="shared" si="18"/>
        <v>0</v>
      </c>
      <c r="AG38" s="164">
        <f t="shared" si="18"/>
        <v>1</v>
      </c>
      <c r="AH38" s="164">
        <f t="shared" si="18"/>
        <v>1</v>
      </c>
      <c r="AI38" s="164">
        <f t="shared" si="18"/>
        <v>1</v>
      </c>
      <c r="AJ38" s="164">
        <f t="shared" si="18"/>
        <v>0</v>
      </c>
      <c r="AK38" s="164">
        <f t="shared" si="18"/>
        <v>0</v>
      </c>
      <c r="AL38" s="164">
        <f t="shared" si="18"/>
        <v>0</v>
      </c>
      <c r="AM38" s="164">
        <f t="shared" si="18"/>
        <v>0</v>
      </c>
      <c r="AN38" s="164">
        <f t="shared" si="18"/>
        <v>0</v>
      </c>
      <c r="AO38" s="164">
        <f t="shared" si="18"/>
        <v>0</v>
      </c>
      <c r="AP38" s="164">
        <f t="shared" si="18"/>
        <v>0.5</v>
      </c>
      <c r="AQ38" s="164">
        <f t="shared" si="18"/>
        <v>0</v>
      </c>
      <c r="AR38" s="164">
        <f t="shared" si="18"/>
        <v>0</v>
      </c>
      <c r="AS38" s="164">
        <f t="shared" si="18"/>
        <v>0</v>
      </c>
      <c r="AT38" s="164">
        <f>IF(U38=0,0,U38/AT5)</f>
        <v>0</v>
      </c>
      <c r="AU38" s="164">
        <f t="shared" si="18"/>
        <v>1</v>
      </c>
      <c r="AV38" s="164">
        <f t="shared" si="18"/>
        <v>0</v>
      </c>
      <c r="AW38" s="164">
        <f t="shared" si="18"/>
        <v>0</v>
      </c>
      <c r="AX38" s="164">
        <f t="shared" si="18"/>
        <v>0</v>
      </c>
      <c r="AY38" s="164">
        <f t="shared" ref="AY38:AY68" si="19">SUM(AA38:AX38)</f>
        <v>4.5</v>
      </c>
      <c r="AZ38" s="22" t="s">
        <v>180</v>
      </c>
      <c r="BD38" s="190">
        <f>(100-SUM(BE38:BM38))</f>
        <v>28.449820788530459</v>
      </c>
      <c r="BE38" s="190">
        <f>(BE39/BN39)*100</f>
        <v>8.4229390681003586</v>
      </c>
      <c r="BF38" s="190">
        <f>(BF39/BN39)*100</f>
        <v>0</v>
      </c>
      <c r="BG38" s="190">
        <f>(BG39/BN39)*100</f>
        <v>0</v>
      </c>
      <c r="BH38" s="190">
        <f>(BH39/BN39)*100</f>
        <v>28.046594982078854</v>
      </c>
      <c r="BI38" s="190">
        <f>(BI39/BN39)*100</f>
        <v>3.7410394265232982</v>
      </c>
      <c r="BJ38" s="190">
        <f>(BJ39/BN39)*100</f>
        <v>6.7204301075268827E-2</v>
      </c>
      <c r="BK38" s="190">
        <f>(BK39/BN39)*100</f>
        <v>31.272401433691758</v>
      </c>
      <c r="BL38" s="174">
        <f>(BL39/BN39)*100</f>
        <v>0</v>
      </c>
      <c r="BM38" s="174">
        <f>(BM39/BN39)*100</f>
        <v>0</v>
      </c>
      <c r="BN38" s="172">
        <f>SUM(BD38:BM38)</f>
        <v>100</v>
      </c>
    </row>
    <row r="39" spans="1:66">
      <c r="A39" s="164" t="s">
        <v>196</v>
      </c>
      <c r="B39" s="164">
        <f t="shared" si="17"/>
        <v>0</v>
      </c>
      <c r="C39" s="164">
        <f t="shared" si="17"/>
        <v>0</v>
      </c>
      <c r="D39" s="164">
        <f t="shared" si="17"/>
        <v>0</v>
      </c>
      <c r="E39" s="164">
        <f t="shared" si="17"/>
        <v>0</v>
      </c>
      <c r="F39" s="164">
        <f t="shared" si="17"/>
        <v>0</v>
      </c>
      <c r="G39" s="164">
        <f t="shared" si="17"/>
        <v>0</v>
      </c>
      <c r="H39" s="164">
        <f t="shared" si="17"/>
        <v>0</v>
      </c>
      <c r="I39" s="164">
        <f t="shared" si="17"/>
        <v>0</v>
      </c>
      <c r="J39" s="164">
        <f t="shared" si="17"/>
        <v>0</v>
      </c>
      <c r="K39" s="164">
        <f t="shared" si="17"/>
        <v>0</v>
      </c>
      <c r="L39" s="164">
        <f t="shared" si="17"/>
        <v>0</v>
      </c>
      <c r="M39" s="164">
        <f t="shared" si="17"/>
        <v>0</v>
      </c>
      <c r="N39" s="164">
        <f t="shared" si="17"/>
        <v>0</v>
      </c>
      <c r="O39" s="164">
        <f t="shared" si="17"/>
        <v>0</v>
      </c>
      <c r="P39" s="164">
        <f t="shared" si="17"/>
        <v>0</v>
      </c>
      <c r="Q39" s="164">
        <f t="shared" si="17"/>
        <v>0</v>
      </c>
      <c r="R39" s="164">
        <f t="shared" si="17"/>
        <v>0</v>
      </c>
      <c r="S39" s="164">
        <f t="shared" si="17"/>
        <v>0</v>
      </c>
      <c r="T39" s="164">
        <f t="shared" si="17"/>
        <v>1</v>
      </c>
      <c r="U39" s="164">
        <f t="shared" si="17"/>
        <v>0</v>
      </c>
      <c r="V39" s="164">
        <f t="shared" si="17"/>
        <v>0</v>
      </c>
      <c r="W39" s="164">
        <f t="shared" si="17"/>
        <v>1</v>
      </c>
      <c r="X39" s="164">
        <f t="shared" si="17"/>
        <v>0</v>
      </c>
      <c r="Y39" s="164">
        <f t="shared" si="17"/>
        <v>0</v>
      </c>
      <c r="AA39" s="164">
        <f t="shared" si="18"/>
        <v>0</v>
      </c>
      <c r="AB39" s="164">
        <f t="shared" si="18"/>
        <v>0</v>
      </c>
      <c r="AC39" s="164">
        <f t="shared" si="18"/>
        <v>0</v>
      </c>
      <c r="AD39" s="164">
        <f t="shared" si="18"/>
        <v>0</v>
      </c>
      <c r="AE39" s="164">
        <f t="shared" si="18"/>
        <v>0</v>
      </c>
      <c r="AF39" s="164">
        <f t="shared" si="18"/>
        <v>0</v>
      </c>
      <c r="AG39" s="164">
        <f t="shared" si="18"/>
        <v>0</v>
      </c>
      <c r="AH39" s="164">
        <f t="shared" si="18"/>
        <v>0</v>
      </c>
      <c r="AI39" s="164">
        <f t="shared" si="18"/>
        <v>0</v>
      </c>
      <c r="AJ39" s="164">
        <f t="shared" si="18"/>
        <v>0</v>
      </c>
      <c r="AK39" s="164">
        <f t="shared" si="18"/>
        <v>0</v>
      </c>
      <c r="AL39" s="164">
        <f t="shared" si="18"/>
        <v>0</v>
      </c>
      <c r="AM39" s="164">
        <f t="shared" si="18"/>
        <v>0</v>
      </c>
      <c r="AN39" s="164">
        <f t="shared" si="18"/>
        <v>0</v>
      </c>
      <c r="AO39" s="164">
        <f t="shared" si="18"/>
        <v>0</v>
      </c>
      <c r="AP39" s="164">
        <f t="shared" si="18"/>
        <v>0</v>
      </c>
      <c r="AQ39" s="164">
        <f t="shared" si="18"/>
        <v>0</v>
      </c>
      <c r="AR39" s="164">
        <f t="shared" si="18"/>
        <v>0</v>
      </c>
      <c r="AS39" s="164">
        <f t="shared" si="18"/>
        <v>1</v>
      </c>
      <c r="AT39" s="164">
        <f t="shared" si="18"/>
        <v>0</v>
      </c>
      <c r="AU39" s="164">
        <f t="shared" si="18"/>
        <v>0</v>
      </c>
      <c r="AV39" s="164">
        <f t="shared" si="18"/>
        <v>1</v>
      </c>
      <c r="AW39" s="164">
        <f t="shared" si="18"/>
        <v>0</v>
      </c>
      <c r="AX39" s="164">
        <f t="shared" si="18"/>
        <v>0</v>
      </c>
      <c r="AY39" s="164">
        <f t="shared" si="19"/>
        <v>2</v>
      </c>
      <c r="AZ39" s="22" t="s">
        <v>180</v>
      </c>
      <c r="BD39" s="175">
        <f>SUM(BD6:BD36)</f>
        <v>211.66666666666666</v>
      </c>
      <c r="BE39" s="175">
        <f t="shared" ref="BE39:BM39" si="20">SUM(BE6:BE36)</f>
        <v>62.666666666666671</v>
      </c>
      <c r="BF39" s="175">
        <f t="shared" si="20"/>
        <v>0</v>
      </c>
      <c r="BG39" s="175">
        <f t="shared" si="20"/>
        <v>0</v>
      </c>
      <c r="BH39" s="175">
        <f t="shared" si="20"/>
        <v>208.66666666666669</v>
      </c>
      <c r="BI39" s="175">
        <f t="shared" si="20"/>
        <v>27.833333333333336</v>
      </c>
      <c r="BJ39" s="175">
        <f t="shared" si="20"/>
        <v>0.5</v>
      </c>
      <c r="BK39" s="175">
        <f t="shared" si="20"/>
        <v>232.66666666666669</v>
      </c>
      <c r="BL39" s="175">
        <f t="shared" si="20"/>
        <v>0</v>
      </c>
      <c r="BM39" s="175">
        <f t="shared" si="20"/>
        <v>0</v>
      </c>
      <c r="BN39" s="176">
        <f>SUM(BN6:BN36)</f>
        <v>744</v>
      </c>
    </row>
    <row r="40" spans="1:66">
      <c r="A40" s="164" t="s">
        <v>197</v>
      </c>
      <c r="B40" s="164">
        <f t="shared" si="17"/>
        <v>0</v>
      </c>
      <c r="C40" s="164">
        <f t="shared" si="17"/>
        <v>0</v>
      </c>
      <c r="D40" s="164">
        <f t="shared" si="17"/>
        <v>0</v>
      </c>
      <c r="E40" s="164">
        <f t="shared" si="17"/>
        <v>0</v>
      </c>
      <c r="F40" s="164">
        <f t="shared" si="17"/>
        <v>0</v>
      </c>
      <c r="G40" s="164">
        <f t="shared" si="17"/>
        <v>0</v>
      </c>
      <c r="H40" s="164">
        <f t="shared" si="17"/>
        <v>0</v>
      </c>
      <c r="I40" s="164">
        <f t="shared" si="17"/>
        <v>0</v>
      </c>
      <c r="J40" s="164">
        <f t="shared" si="17"/>
        <v>1</v>
      </c>
      <c r="K40" s="164">
        <f t="shared" si="17"/>
        <v>0</v>
      </c>
      <c r="L40" s="164">
        <f t="shared" si="17"/>
        <v>0</v>
      </c>
      <c r="M40" s="164">
        <f t="shared" si="17"/>
        <v>0</v>
      </c>
      <c r="N40" s="164">
        <f t="shared" si="17"/>
        <v>0</v>
      </c>
      <c r="O40" s="164">
        <f t="shared" si="17"/>
        <v>0</v>
      </c>
      <c r="P40" s="164">
        <f t="shared" si="17"/>
        <v>0</v>
      </c>
      <c r="Q40" s="164">
        <f t="shared" si="17"/>
        <v>0</v>
      </c>
      <c r="R40" s="164">
        <f t="shared" si="17"/>
        <v>1</v>
      </c>
      <c r="S40" s="164">
        <f t="shared" si="17"/>
        <v>0</v>
      </c>
      <c r="T40" s="164">
        <f t="shared" si="17"/>
        <v>1</v>
      </c>
      <c r="U40" s="164">
        <f t="shared" si="17"/>
        <v>0</v>
      </c>
      <c r="V40" s="164">
        <f t="shared" si="17"/>
        <v>0</v>
      </c>
      <c r="W40" s="164">
        <f t="shared" si="17"/>
        <v>0</v>
      </c>
      <c r="X40" s="164">
        <f t="shared" si="17"/>
        <v>0</v>
      </c>
      <c r="Y40" s="164">
        <f t="shared" si="17"/>
        <v>0</v>
      </c>
      <c r="AA40" s="164">
        <f t="shared" si="18"/>
        <v>0</v>
      </c>
      <c r="AB40" s="164">
        <f t="shared" si="18"/>
        <v>0</v>
      </c>
      <c r="AC40" s="164">
        <f t="shared" si="18"/>
        <v>0</v>
      </c>
      <c r="AD40" s="164">
        <f t="shared" si="18"/>
        <v>0</v>
      </c>
      <c r="AE40" s="164">
        <f t="shared" si="18"/>
        <v>0</v>
      </c>
      <c r="AF40" s="164">
        <f t="shared" si="18"/>
        <v>0</v>
      </c>
      <c r="AG40" s="164">
        <f t="shared" si="18"/>
        <v>0</v>
      </c>
      <c r="AH40" s="164">
        <f t="shared" si="18"/>
        <v>0</v>
      </c>
      <c r="AI40" s="164">
        <f t="shared" si="18"/>
        <v>1</v>
      </c>
      <c r="AJ40" s="164">
        <f t="shared" si="18"/>
        <v>0</v>
      </c>
      <c r="AK40" s="164">
        <f t="shared" si="18"/>
        <v>0</v>
      </c>
      <c r="AL40" s="164">
        <f t="shared" si="18"/>
        <v>0</v>
      </c>
      <c r="AM40" s="164">
        <f t="shared" si="18"/>
        <v>0</v>
      </c>
      <c r="AN40" s="164">
        <f t="shared" si="18"/>
        <v>0</v>
      </c>
      <c r="AO40" s="164">
        <f t="shared" si="18"/>
        <v>0</v>
      </c>
      <c r="AP40" s="164">
        <f t="shared" si="18"/>
        <v>0</v>
      </c>
      <c r="AQ40" s="164">
        <f t="shared" si="18"/>
        <v>0.33333333333333331</v>
      </c>
      <c r="AR40" s="164">
        <f t="shared" si="18"/>
        <v>0</v>
      </c>
      <c r="AS40" s="164">
        <f t="shared" si="18"/>
        <v>1</v>
      </c>
      <c r="AT40" s="164">
        <f t="shared" si="18"/>
        <v>0</v>
      </c>
      <c r="AU40" s="164">
        <f t="shared" si="18"/>
        <v>0</v>
      </c>
      <c r="AV40" s="164">
        <f t="shared" si="18"/>
        <v>0</v>
      </c>
      <c r="AW40" s="164">
        <f t="shared" si="18"/>
        <v>0</v>
      </c>
      <c r="AX40" s="164">
        <f t="shared" si="18"/>
        <v>0</v>
      </c>
      <c r="AY40" s="164">
        <f t="shared" si="19"/>
        <v>2.333333333333333</v>
      </c>
      <c r="AZ40" s="22" t="s">
        <v>180</v>
      </c>
      <c r="BD40" s="177"/>
      <c r="BE40" s="177"/>
      <c r="BF40" s="177"/>
      <c r="BG40" s="177"/>
      <c r="BH40" s="177"/>
      <c r="BI40" s="177"/>
      <c r="BJ40" s="177"/>
      <c r="BK40" s="177"/>
      <c r="BL40" s="177"/>
      <c r="BM40" s="177"/>
      <c r="BN40" s="178"/>
    </row>
    <row r="41" spans="1:66">
      <c r="A41" s="164" t="s">
        <v>198</v>
      </c>
      <c r="B41" s="164">
        <f t="shared" si="17"/>
        <v>1</v>
      </c>
      <c r="C41" s="164">
        <f t="shared" si="17"/>
        <v>0</v>
      </c>
      <c r="D41" s="164">
        <f t="shared" si="17"/>
        <v>0</v>
      </c>
      <c r="E41" s="164">
        <f t="shared" si="17"/>
        <v>0</v>
      </c>
      <c r="F41" s="164">
        <f t="shared" si="17"/>
        <v>0</v>
      </c>
      <c r="G41" s="164">
        <f t="shared" si="17"/>
        <v>0</v>
      </c>
      <c r="H41" s="164">
        <f t="shared" si="17"/>
        <v>0</v>
      </c>
      <c r="I41" s="164">
        <f t="shared" si="17"/>
        <v>1</v>
      </c>
      <c r="J41" s="164">
        <f t="shared" si="17"/>
        <v>0</v>
      </c>
      <c r="K41" s="164">
        <f t="shared" si="17"/>
        <v>0</v>
      </c>
      <c r="L41" s="164">
        <f t="shared" si="17"/>
        <v>0</v>
      </c>
      <c r="M41" s="164">
        <f t="shared" si="17"/>
        <v>0</v>
      </c>
      <c r="N41" s="164">
        <f t="shared" si="17"/>
        <v>0</v>
      </c>
      <c r="O41" s="164">
        <f t="shared" si="17"/>
        <v>0</v>
      </c>
      <c r="P41" s="164">
        <f t="shared" si="17"/>
        <v>0</v>
      </c>
      <c r="Q41" s="164">
        <f t="shared" si="17"/>
        <v>0</v>
      </c>
      <c r="R41" s="164">
        <f t="shared" si="17"/>
        <v>0</v>
      </c>
      <c r="S41" s="164">
        <f t="shared" si="17"/>
        <v>0</v>
      </c>
      <c r="T41" s="164">
        <f t="shared" si="17"/>
        <v>0</v>
      </c>
      <c r="U41" s="164">
        <f t="shared" si="17"/>
        <v>0</v>
      </c>
      <c r="V41" s="164">
        <f t="shared" si="17"/>
        <v>0</v>
      </c>
      <c r="W41" s="164">
        <f t="shared" si="17"/>
        <v>0</v>
      </c>
      <c r="X41" s="164">
        <f t="shared" si="17"/>
        <v>1</v>
      </c>
      <c r="Y41" s="164">
        <f t="shared" si="17"/>
        <v>0</v>
      </c>
      <c r="AA41" s="164">
        <f t="shared" si="18"/>
        <v>1</v>
      </c>
      <c r="AB41" s="164">
        <f t="shared" si="18"/>
        <v>0</v>
      </c>
      <c r="AC41" s="164">
        <f t="shared" si="18"/>
        <v>0</v>
      </c>
      <c r="AD41" s="164">
        <f t="shared" si="18"/>
        <v>0</v>
      </c>
      <c r="AE41" s="164">
        <f t="shared" si="18"/>
        <v>0</v>
      </c>
      <c r="AF41" s="164">
        <f t="shared" si="18"/>
        <v>0</v>
      </c>
      <c r="AG41" s="164">
        <f t="shared" si="18"/>
        <v>0</v>
      </c>
      <c r="AH41" s="164">
        <f t="shared" si="18"/>
        <v>0.5</v>
      </c>
      <c r="AI41" s="164">
        <f t="shared" si="18"/>
        <v>0</v>
      </c>
      <c r="AJ41" s="164">
        <f t="shared" si="18"/>
        <v>0</v>
      </c>
      <c r="AK41" s="164">
        <f t="shared" si="18"/>
        <v>0</v>
      </c>
      <c r="AL41" s="164">
        <f t="shared" si="18"/>
        <v>0</v>
      </c>
      <c r="AM41" s="164">
        <f t="shared" si="18"/>
        <v>0</v>
      </c>
      <c r="AN41" s="164">
        <f t="shared" si="18"/>
        <v>0</v>
      </c>
      <c r="AO41" s="164">
        <f t="shared" si="18"/>
        <v>0</v>
      </c>
      <c r="AP41" s="164">
        <f t="shared" si="18"/>
        <v>0</v>
      </c>
      <c r="AQ41" s="164">
        <f t="shared" si="18"/>
        <v>0</v>
      </c>
      <c r="AR41" s="164">
        <f t="shared" si="18"/>
        <v>0</v>
      </c>
      <c r="AS41" s="164">
        <f t="shared" si="18"/>
        <v>0</v>
      </c>
      <c r="AT41" s="164">
        <f t="shared" si="18"/>
        <v>0</v>
      </c>
      <c r="AU41" s="164">
        <f t="shared" si="18"/>
        <v>0</v>
      </c>
      <c r="AV41" s="164">
        <f t="shared" si="18"/>
        <v>0</v>
      </c>
      <c r="AW41" s="164">
        <f t="shared" si="18"/>
        <v>1</v>
      </c>
      <c r="AX41" s="164">
        <f t="shared" si="18"/>
        <v>0</v>
      </c>
      <c r="AY41" s="164">
        <f t="shared" si="19"/>
        <v>2.5</v>
      </c>
      <c r="AZ41" s="22" t="s">
        <v>180</v>
      </c>
    </row>
    <row r="42" spans="1:66">
      <c r="A42" s="164" t="s">
        <v>199</v>
      </c>
      <c r="B42" s="164">
        <f t="shared" si="17"/>
        <v>0</v>
      </c>
      <c r="C42" s="164">
        <f t="shared" si="17"/>
        <v>0</v>
      </c>
      <c r="D42" s="164">
        <f t="shared" si="17"/>
        <v>0</v>
      </c>
      <c r="E42" s="164">
        <f t="shared" si="17"/>
        <v>0</v>
      </c>
      <c r="F42" s="164">
        <f t="shared" si="17"/>
        <v>0</v>
      </c>
      <c r="G42" s="164">
        <f t="shared" si="17"/>
        <v>0</v>
      </c>
      <c r="H42" s="164">
        <f t="shared" si="17"/>
        <v>0</v>
      </c>
      <c r="I42" s="164">
        <f t="shared" si="17"/>
        <v>0</v>
      </c>
      <c r="J42" s="164">
        <f t="shared" si="17"/>
        <v>0</v>
      </c>
      <c r="K42" s="164">
        <f t="shared" si="17"/>
        <v>0</v>
      </c>
      <c r="L42" s="164">
        <f t="shared" si="17"/>
        <v>0</v>
      </c>
      <c r="M42" s="164">
        <f t="shared" si="17"/>
        <v>0</v>
      </c>
      <c r="N42" s="164">
        <f t="shared" si="17"/>
        <v>0</v>
      </c>
      <c r="O42" s="164">
        <f t="shared" si="17"/>
        <v>0</v>
      </c>
      <c r="P42" s="164">
        <f t="shared" si="17"/>
        <v>0</v>
      </c>
      <c r="Q42" s="164">
        <f t="shared" si="17"/>
        <v>0</v>
      </c>
      <c r="R42" s="164">
        <f t="shared" si="17"/>
        <v>0</v>
      </c>
      <c r="S42" s="164">
        <f t="shared" si="17"/>
        <v>0</v>
      </c>
      <c r="T42" s="164">
        <f t="shared" si="17"/>
        <v>0</v>
      </c>
      <c r="U42" s="164">
        <f t="shared" si="17"/>
        <v>0</v>
      </c>
      <c r="V42" s="164">
        <f t="shared" si="17"/>
        <v>0</v>
      </c>
      <c r="W42" s="164">
        <f t="shared" si="17"/>
        <v>0</v>
      </c>
      <c r="X42" s="164">
        <f t="shared" si="17"/>
        <v>0</v>
      </c>
      <c r="Y42" s="164">
        <f t="shared" si="17"/>
        <v>0</v>
      </c>
      <c r="AA42" s="164">
        <f t="shared" si="18"/>
        <v>0</v>
      </c>
      <c r="AB42" s="164">
        <f t="shared" si="18"/>
        <v>0</v>
      </c>
      <c r="AC42" s="164">
        <f t="shared" si="18"/>
        <v>0</v>
      </c>
      <c r="AD42" s="164">
        <f t="shared" si="18"/>
        <v>0</v>
      </c>
      <c r="AE42" s="164">
        <f t="shared" si="18"/>
        <v>0</v>
      </c>
      <c r="AF42" s="164">
        <f t="shared" si="18"/>
        <v>0</v>
      </c>
      <c r="AG42" s="164">
        <f t="shared" si="18"/>
        <v>0</v>
      </c>
      <c r="AH42" s="164">
        <f t="shared" si="18"/>
        <v>0</v>
      </c>
      <c r="AI42" s="164">
        <f t="shared" si="18"/>
        <v>0</v>
      </c>
      <c r="AJ42" s="164">
        <f t="shared" si="18"/>
        <v>0</v>
      </c>
      <c r="AK42" s="164">
        <f t="shared" si="18"/>
        <v>0</v>
      </c>
      <c r="AL42" s="164">
        <f t="shared" si="18"/>
        <v>0</v>
      </c>
      <c r="AM42" s="164">
        <f t="shared" si="18"/>
        <v>0</v>
      </c>
      <c r="AN42" s="164">
        <f t="shared" si="18"/>
        <v>0</v>
      </c>
      <c r="AO42" s="164">
        <f t="shared" si="18"/>
        <v>0</v>
      </c>
      <c r="AP42" s="164">
        <f t="shared" si="18"/>
        <v>0</v>
      </c>
      <c r="AQ42" s="164">
        <f t="shared" si="18"/>
        <v>0</v>
      </c>
      <c r="AR42" s="164">
        <f t="shared" si="18"/>
        <v>0</v>
      </c>
      <c r="AS42" s="164">
        <f t="shared" si="18"/>
        <v>0</v>
      </c>
      <c r="AT42" s="164">
        <f t="shared" si="18"/>
        <v>0</v>
      </c>
      <c r="AU42" s="164">
        <f t="shared" si="18"/>
        <v>0</v>
      </c>
      <c r="AV42" s="164">
        <f t="shared" si="18"/>
        <v>0</v>
      </c>
      <c r="AW42" s="164">
        <f t="shared" si="18"/>
        <v>0</v>
      </c>
      <c r="AX42" s="164">
        <f t="shared" si="18"/>
        <v>0</v>
      </c>
      <c r="AY42" s="164">
        <f t="shared" si="19"/>
        <v>0</v>
      </c>
      <c r="AZ42" s="22" t="s">
        <v>180</v>
      </c>
    </row>
    <row r="43" spans="1:66">
      <c r="A43" s="164" t="s">
        <v>200</v>
      </c>
      <c r="B43" s="164">
        <f t="shared" si="17"/>
        <v>1</v>
      </c>
      <c r="C43" s="164">
        <f t="shared" si="17"/>
        <v>0</v>
      </c>
      <c r="D43" s="164">
        <f t="shared" si="17"/>
        <v>0</v>
      </c>
      <c r="E43" s="164">
        <f t="shared" si="17"/>
        <v>0</v>
      </c>
      <c r="F43" s="164">
        <f t="shared" si="17"/>
        <v>0</v>
      </c>
      <c r="G43" s="164">
        <f t="shared" si="17"/>
        <v>0</v>
      </c>
      <c r="H43" s="164">
        <f t="shared" si="17"/>
        <v>0</v>
      </c>
      <c r="I43" s="164">
        <f t="shared" si="17"/>
        <v>1</v>
      </c>
      <c r="J43" s="164">
        <f t="shared" si="17"/>
        <v>0</v>
      </c>
      <c r="K43" s="164">
        <f t="shared" si="17"/>
        <v>0</v>
      </c>
      <c r="L43" s="164">
        <f t="shared" si="17"/>
        <v>0</v>
      </c>
      <c r="M43" s="164">
        <f t="shared" si="17"/>
        <v>0</v>
      </c>
      <c r="N43" s="164">
        <f t="shared" si="17"/>
        <v>0</v>
      </c>
      <c r="O43" s="164">
        <f t="shared" si="17"/>
        <v>0</v>
      </c>
      <c r="P43" s="164">
        <f t="shared" si="17"/>
        <v>0</v>
      </c>
      <c r="Q43" s="164">
        <f t="shared" si="17"/>
        <v>0</v>
      </c>
      <c r="R43" s="164">
        <f t="shared" si="17"/>
        <v>0</v>
      </c>
      <c r="S43" s="164">
        <f t="shared" si="17"/>
        <v>0</v>
      </c>
      <c r="T43" s="164">
        <f t="shared" si="17"/>
        <v>0</v>
      </c>
      <c r="U43" s="164">
        <f t="shared" si="17"/>
        <v>1</v>
      </c>
      <c r="V43" s="164">
        <f t="shared" si="17"/>
        <v>0</v>
      </c>
      <c r="W43" s="164">
        <f t="shared" si="17"/>
        <v>0</v>
      </c>
      <c r="X43" s="164">
        <f t="shared" si="17"/>
        <v>1</v>
      </c>
      <c r="Y43" s="164">
        <f t="shared" si="17"/>
        <v>0</v>
      </c>
      <c r="AA43" s="164">
        <f t="shared" si="18"/>
        <v>1</v>
      </c>
      <c r="AB43" s="164">
        <f t="shared" si="18"/>
        <v>0</v>
      </c>
      <c r="AC43" s="164">
        <f t="shared" si="18"/>
        <v>0</v>
      </c>
      <c r="AD43" s="164">
        <f t="shared" si="18"/>
        <v>0</v>
      </c>
      <c r="AE43" s="164">
        <f t="shared" si="18"/>
        <v>0</v>
      </c>
      <c r="AF43" s="164">
        <f t="shared" si="18"/>
        <v>0</v>
      </c>
      <c r="AG43" s="164">
        <f t="shared" si="18"/>
        <v>0</v>
      </c>
      <c r="AH43" s="164">
        <f t="shared" si="18"/>
        <v>1</v>
      </c>
      <c r="AI43" s="164">
        <f t="shared" si="18"/>
        <v>0</v>
      </c>
      <c r="AJ43" s="164">
        <f t="shared" si="18"/>
        <v>0</v>
      </c>
      <c r="AK43" s="164">
        <f t="shared" si="18"/>
        <v>0</v>
      </c>
      <c r="AL43" s="164">
        <f t="shared" si="18"/>
        <v>0</v>
      </c>
      <c r="AM43" s="164">
        <f t="shared" si="18"/>
        <v>0</v>
      </c>
      <c r="AN43" s="164">
        <f t="shared" si="18"/>
        <v>0</v>
      </c>
      <c r="AO43" s="164">
        <f t="shared" si="18"/>
        <v>0</v>
      </c>
      <c r="AP43" s="164">
        <f t="shared" si="18"/>
        <v>0</v>
      </c>
      <c r="AQ43" s="164">
        <f t="shared" si="18"/>
        <v>0</v>
      </c>
      <c r="AR43" s="164">
        <f t="shared" si="18"/>
        <v>0</v>
      </c>
      <c r="AS43" s="164">
        <f t="shared" si="18"/>
        <v>0</v>
      </c>
      <c r="AT43" s="164">
        <f t="shared" si="18"/>
        <v>1</v>
      </c>
      <c r="AU43" s="164">
        <f t="shared" si="18"/>
        <v>0</v>
      </c>
      <c r="AV43" s="164">
        <f t="shared" si="18"/>
        <v>0</v>
      </c>
      <c r="AW43" s="164">
        <f t="shared" si="18"/>
        <v>1</v>
      </c>
      <c r="AX43" s="164">
        <f t="shared" si="18"/>
        <v>0</v>
      </c>
      <c r="AY43" s="164">
        <f t="shared" si="19"/>
        <v>4</v>
      </c>
      <c r="AZ43" s="22" t="s">
        <v>180</v>
      </c>
    </row>
    <row r="44" spans="1:66">
      <c r="A44" s="164" t="s">
        <v>201</v>
      </c>
      <c r="B44" s="164">
        <f t="shared" si="17"/>
        <v>0</v>
      </c>
      <c r="C44" s="164">
        <f t="shared" si="17"/>
        <v>0</v>
      </c>
      <c r="D44" s="164">
        <f t="shared" si="17"/>
        <v>0</v>
      </c>
      <c r="E44" s="164">
        <f t="shared" si="17"/>
        <v>0</v>
      </c>
      <c r="F44" s="164">
        <f t="shared" si="17"/>
        <v>0</v>
      </c>
      <c r="G44" s="164">
        <f t="shared" si="17"/>
        <v>0</v>
      </c>
      <c r="H44" s="164">
        <f t="shared" si="17"/>
        <v>1</v>
      </c>
      <c r="I44" s="164">
        <f t="shared" si="17"/>
        <v>0</v>
      </c>
      <c r="J44" s="164">
        <f t="shared" si="17"/>
        <v>0</v>
      </c>
      <c r="K44" s="164">
        <f t="shared" si="17"/>
        <v>0</v>
      </c>
      <c r="L44" s="164">
        <f t="shared" si="17"/>
        <v>0</v>
      </c>
      <c r="M44" s="164">
        <f t="shared" si="17"/>
        <v>0</v>
      </c>
      <c r="N44" s="164">
        <f t="shared" si="17"/>
        <v>1</v>
      </c>
      <c r="O44" s="164">
        <f t="shared" si="17"/>
        <v>0</v>
      </c>
      <c r="P44" s="164">
        <f t="shared" si="17"/>
        <v>1</v>
      </c>
      <c r="Q44" s="164">
        <f t="shared" si="17"/>
        <v>0</v>
      </c>
      <c r="R44" s="164">
        <f t="shared" si="17"/>
        <v>1</v>
      </c>
      <c r="S44" s="164">
        <f t="shared" si="17"/>
        <v>0</v>
      </c>
      <c r="T44" s="164">
        <f t="shared" si="17"/>
        <v>0</v>
      </c>
      <c r="U44" s="164">
        <f t="shared" si="17"/>
        <v>1</v>
      </c>
      <c r="V44" s="164">
        <f t="shared" si="17"/>
        <v>0</v>
      </c>
      <c r="W44" s="164">
        <f t="shared" si="17"/>
        <v>0</v>
      </c>
      <c r="X44" s="164">
        <f t="shared" si="17"/>
        <v>0</v>
      </c>
      <c r="Y44" s="164">
        <f t="shared" si="17"/>
        <v>1</v>
      </c>
      <c r="AA44" s="164">
        <f t="shared" si="18"/>
        <v>0</v>
      </c>
      <c r="AB44" s="164">
        <f t="shared" si="18"/>
        <v>0</v>
      </c>
      <c r="AC44" s="164">
        <f t="shared" si="18"/>
        <v>0</v>
      </c>
      <c r="AD44" s="164">
        <f t="shared" si="18"/>
        <v>0</v>
      </c>
      <c r="AE44" s="164">
        <f t="shared" si="18"/>
        <v>0</v>
      </c>
      <c r="AF44" s="164">
        <f t="shared" si="18"/>
        <v>0</v>
      </c>
      <c r="AG44" s="164">
        <f t="shared" si="18"/>
        <v>1</v>
      </c>
      <c r="AH44" s="164">
        <f t="shared" si="18"/>
        <v>0</v>
      </c>
      <c r="AI44" s="164">
        <f t="shared" si="18"/>
        <v>0</v>
      </c>
      <c r="AJ44" s="164">
        <f t="shared" si="18"/>
        <v>0</v>
      </c>
      <c r="AK44" s="164">
        <f t="shared" si="18"/>
        <v>0</v>
      </c>
      <c r="AL44" s="164">
        <f t="shared" si="18"/>
        <v>0</v>
      </c>
      <c r="AM44" s="164">
        <f t="shared" si="18"/>
        <v>1</v>
      </c>
      <c r="AN44" s="164">
        <f t="shared" si="18"/>
        <v>0</v>
      </c>
      <c r="AO44" s="164">
        <f t="shared" si="18"/>
        <v>1</v>
      </c>
      <c r="AP44" s="164">
        <f t="shared" si="18"/>
        <v>0</v>
      </c>
      <c r="AQ44" s="164">
        <f t="shared" si="18"/>
        <v>1</v>
      </c>
      <c r="AR44" s="164">
        <f t="shared" si="18"/>
        <v>0</v>
      </c>
      <c r="AS44" s="164">
        <f t="shared" si="18"/>
        <v>0</v>
      </c>
      <c r="AT44" s="164">
        <f t="shared" si="18"/>
        <v>0.5</v>
      </c>
      <c r="AU44" s="164">
        <f t="shared" si="18"/>
        <v>0</v>
      </c>
      <c r="AV44" s="164">
        <f t="shared" si="18"/>
        <v>0</v>
      </c>
      <c r="AW44" s="164">
        <f t="shared" si="18"/>
        <v>0</v>
      </c>
      <c r="AX44" s="164">
        <f t="shared" si="18"/>
        <v>0.33333333333333331</v>
      </c>
      <c r="AY44" s="164">
        <f t="shared" si="19"/>
        <v>4.833333333333333</v>
      </c>
      <c r="AZ44" s="22" t="s">
        <v>180</v>
      </c>
    </row>
    <row r="45" spans="1:66">
      <c r="A45" s="164" t="s">
        <v>202</v>
      </c>
      <c r="B45" s="164">
        <f t="shared" si="17"/>
        <v>0</v>
      </c>
      <c r="C45" s="164">
        <f t="shared" si="17"/>
        <v>0</v>
      </c>
      <c r="D45" s="164">
        <f t="shared" si="17"/>
        <v>0</v>
      </c>
      <c r="E45" s="164">
        <f t="shared" si="17"/>
        <v>0</v>
      </c>
      <c r="F45" s="164">
        <f t="shared" si="17"/>
        <v>0</v>
      </c>
      <c r="G45" s="164">
        <f t="shared" si="17"/>
        <v>0</v>
      </c>
      <c r="H45" s="164">
        <f t="shared" si="17"/>
        <v>0</v>
      </c>
      <c r="I45" s="164">
        <f t="shared" si="17"/>
        <v>0</v>
      </c>
      <c r="J45" s="164">
        <f t="shared" si="17"/>
        <v>0</v>
      </c>
      <c r="K45" s="164">
        <f t="shared" si="17"/>
        <v>0</v>
      </c>
      <c r="L45" s="164">
        <f t="shared" si="17"/>
        <v>0</v>
      </c>
      <c r="M45" s="164">
        <f t="shared" si="17"/>
        <v>0</v>
      </c>
      <c r="N45" s="164">
        <f t="shared" si="17"/>
        <v>0</v>
      </c>
      <c r="O45" s="164">
        <f t="shared" si="17"/>
        <v>0</v>
      </c>
      <c r="P45" s="164">
        <f t="shared" si="17"/>
        <v>0</v>
      </c>
      <c r="Q45" s="164">
        <f t="shared" si="17"/>
        <v>0</v>
      </c>
      <c r="R45" s="164">
        <f t="shared" si="17"/>
        <v>0</v>
      </c>
      <c r="S45" s="164">
        <f t="shared" si="17"/>
        <v>0</v>
      </c>
      <c r="T45" s="164">
        <f t="shared" si="17"/>
        <v>0</v>
      </c>
      <c r="U45" s="164">
        <f t="shared" si="17"/>
        <v>0</v>
      </c>
      <c r="V45" s="164">
        <f t="shared" si="17"/>
        <v>0</v>
      </c>
      <c r="W45" s="164">
        <f t="shared" si="17"/>
        <v>0</v>
      </c>
      <c r="X45" s="164">
        <f t="shared" si="17"/>
        <v>0</v>
      </c>
      <c r="Y45" s="164">
        <f t="shared" si="17"/>
        <v>0</v>
      </c>
      <c r="AA45" s="164">
        <f t="shared" si="18"/>
        <v>0</v>
      </c>
      <c r="AB45" s="164">
        <f t="shared" si="18"/>
        <v>0</v>
      </c>
      <c r="AC45" s="164">
        <f t="shared" si="18"/>
        <v>0</v>
      </c>
      <c r="AD45" s="164">
        <f t="shared" si="18"/>
        <v>0</v>
      </c>
      <c r="AE45" s="164">
        <f t="shared" si="18"/>
        <v>0</v>
      </c>
      <c r="AF45" s="164">
        <f t="shared" si="18"/>
        <v>0</v>
      </c>
      <c r="AG45" s="164">
        <f t="shared" si="18"/>
        <v>0</v>
      </c>
      <c r="AH45" s="164">
        <f t="shared" si="18"/>
        <v>0</v>
      </c>
      <c r="AI45" s="164">
        <f t="shared" si="18"/>
        <v>0</v>
      </c>
      <c r="AJ45" s="164">
        <f t="shared" si="18"/>
        <v>0</v>
      </c>
      <c r="AK45" s="164">
        <f t="shared" si="18"/>
        <v>0</v>
      </c>
      <c r="AL45" s="164">
        <f t="shared" si="18"/>
        <v>0</v>
      </c>
      <c r="AM45" s="164">
        <f t="shared" si="18"/>
        <v>0</v>
      </c>
      <c r="AN45" s="164">
        <f t="shared" si="18"/>
        <v>0</v>
      </c>
      <c r="AO45" s="164">
        <f t="shared" si="18"/>
        <v>0</v>
      </c>
      <c r="AP45" s="164">
        <f t="shared" si="18"/>
        <v>0</v>
      </c>
      <c r="AQ45" s="164">
        <f t="shared" si="18"/>
        <v>0</v>
      </c>
      <c r="AR45" s="164">
        <f t="shared" si="18"/>
        <v>0</v>
      </c>
      <c r="AS45" s="164">
        <f t="shared" si="18"/>
        <v>0</v>
      </c>
      <c r="AT45" s="164">
        <f t="shared" si="18"/>
        <v>0</v>
      </c>
      <c r="AU45" s="164">
        <f t="shared" si="18"/>
        <v>0</v>
      </c>
      <c r="AV45" s="164">
        <f t="shared" si="18"/>
        <v>0</v>
      </c>
      <c r="AW45" s="164">
        <f t="shared" si="18"/>
        <v>0</v>
      </c>
      <c r="AX45" s="164">
        <f t="shared" si="18"/>
        <v>0</v>
      </c>
      <c r="AY45" s="164">
        <f t="shared" si="19"/>
        <v>0</v>
      </c>
      <c r="AZ45" s="22" t="s">
        <v>180</v>
      </c>
    </row>
    <row r="46" spans="1:66">
      <c r="A46" s="164" t="s">
        <v>203</v>
      </c>
      <c r="B46" s="164">
        <f t="shared" si="17"/>
        <v>0</v>
      </c>
      <c r="C46" s="164">
        <f t="shared" si="17"/>
        <v>0</v>
      </c>
      <c r="D46" s="164">
        <f t="shared" si="17"/>
        <v>0</v>
      </c>
      <c r="E46" s="164">
        <f t="shared" si="17"/>
        <v>0</v>
      </c>
      <c r="F46" s="164">
        <f t="shared" si="17"/>
        <v>0</v>
      </c>
      <c r="G46" s="164">
        <f t="shared" si="17"/>
        <v>0</v>
      </c>
      <c r="H46" s="164">
        <f t="shared" si="17"/>
        <v>0</v>
      </c>
      <c r="I46" s="164">
        <f t="shared" si="17"/>
        <v>0</v>
      </c>
      <c r="J46" s="164">
        <f t="shared" si="17"/>
        <v>0</v>
      </c>
      <c r="K46" s="164">
        <f t="shared" si="17"/>
        <v>1</v>
      </c>
      <c r="L46" s="164">
        <f t="shared" si="17"/>
        <v>0</v>
      </c>
      <c r="M46" s="164">
        <f t="shared" si="17"/>
        <v>0</v>
      </c>
      <c r="N46" s="164">
        <f t="shared" si="17"/>
        <v>0</v>
      </c>
      <c r="O46" s="164">
        <f t="shared" si="17"/>
        <v>0</v>
      </c>
      <c r="P46" s="164">
        <f t="shared" si="17"/>
        <v>1</v>
      </c>
      <c r="Q46" s="164">
        <f t="shared" si="17"/>
        <v>0</v>
      </c>
      <c r="R46" s="164">
        <f t="shared" si="17"/>
        <v>0</v>
      </c>
      <c r="S46" s="164">
        <f t="shared" si="17"/>
        <v>0</v>
      </c>
      <c r="T46" s="164">
        <f t="shared" si="17"/>
        <v>0</v>
      </c>
      <c r="U46" s="164">
        <f t="shared" si="17"/>
        <v>1</v>
      </c>
      <c r="V46" s="164">
        <f t="shared" si="17"/>
        <v>1</v>
      </c>
      <c r="W46" s="164">
        <f t="shared" si="17"/>
        <v>0</v>
      </c>
      <c r="X46" s="164">
        <f t="shared" si="17"/>
        <v>0</v>
      </c>
      <c r="Y46" s="164">
        <f t="shared" si="17"/>
        <v>0</v>
      </c>
      <c r="AA46" s="164">
        <f t="shared" si="18"/>
        <v>0</v>
      </c>
      <c r="AB46" s="164">
        <f t="shared" si="18"/>
        <v>0</v>
      </c>
      <c r="AC46" s="164">
        <f t="shared" si="18"/>
        <v>0</v>
      </c>
      <c r="AD46" s="164">
        <f t="shared" si="18"/>
        <v>0</v>
      </c>
      <c r="AE46" s="164">
        <f t="shared" si="18"/>
        <v>0</v>
      </c>
      <c r="AF46" s="164">
        <f t="shared" si="18"/>
        <v>0</v>
      </c>
      <c r="AG46" s="164">
        <f t="shared" si="18"/>
        <v>0</v>
      </c>
      <c r="AH46" s="164">
        <f t="shared" si="18"/>
        <v>0</v>
      </c>
      <c r="AI46" s="164">
        <f t="shared" si="18"/>
        <v>0</v>
      </c>
      <c r="AJ46" s="164">
        <f t="shared" si="18"/>
        <v>1</v>
      </c>
      <c r="AK46" s="164">
        <f t="shared" si="18"/>
        <v>0</v>
      </c>
      <c r="AL46" s="164">
        <f t="shared" si="18"/>
        <v>0</v>
      </c>
      <c r="AM46" s="164">
        <f t="shared" si="18"/>
        <v>0</v>
      </c>
      <c r="AN46" s="164">
        <f t="shared" si="18"/>
        <v>0</v>
      </c>
      <c r="AO46" s="164">
        <f t="shared" si="18"/>
        <v>1</v>
      </c>
      <c r="AP46" s="164">
        <f t="shared" si="18"/>
        <v>0</v>
      </c>
      <c r="AQ46" s="164">
        <f t="shared" si="18"/>
        <v>0</v>
      </c>
      <c r="AR46" s="164">
        <f t="shared" si="18"/>
        <v>0</v>
      </c>
      <c r="AS46" s="164">
        <f t="shared" si="18"/>
        <v>0</v>
      </c>
      <c r="AT46" s="164">
        <f t="shared" si="18"/>
        <v>1</v>
      </c>
      <c r="AU46" s="164">
        <f t="shared" si="18"/>
        <v>1</v>
      </c>
      <c r="AV46" s="164">
        <f t="shared" si="18"/>
        <v>0</v>
      </c>
      <c r="AW46" s="164">
        <f t="shared" si="18"/>
        <v>0</v>
      </c>
      <c r="AX46" s="164">
        <f t="shared" si="18"/>
        <v>0</v>
      </c>
      <c r="AY46" s="164">
        <f t="shared" si="19"/>
        <v>4</v>
      </c>
      <c r="AZ46" s="22" t="s">
        <v>180</v>
      </c>
    </row>
    <row r="47" spans="1:66">
      <c r="A47" s="164" t="s">
        <v>204</v>
      </c>
      <c r="B47" s="164">
        <f t="shared" si="17"/>
        <v>0</v>
      </c>
      <c r="C47" s="164">
        <f t="shared" si="17"/>
        <v>0</v>
      </c>
      <c r="D47" s="164">
        <f t="shared" si="17"/>
        <v>0</v>
      </c>
      <c r="E47" s="164">
        <f t="shared" si="17"/>
        <v>0</v>
      </c>
      <c r="F47" s="164">
        <f t="shared" si="17"/>
        <v>0</v>
      </c>
      <c r="G47" s="164">
        <f t="shared" si="17"/>
        <v>0</v>
      </c>
      <c r="H47" s="164">
        <f t="shared" si="17"/>
        <v>0</v>
      </c>
      <c r="I47" s="164">
        <f t="shared" si="17"/>
        <v>0</v>
      </c>
      <c r="J47" s="164">
        <f t="shared" si="17"/>
        <v>0</v>
      </c>
      <c r="K47" s="164">
        <f t="shared" si="17"/>
        <v>0</v>
      </c>
      <c r="L47" s="164">
        <f t="shared" si="17"/>
        <v>0</v>
      </c>
      <c r="M47" s="164">
        <f t="shared" si="17"/>
        <v>0</v>
      </c>
      <c r="N47" s="164">
        <f t="shared" si="17"/>
        <v>0</v>
      </c>
      <c r="O47" s="164">
        <f t="shared" si="17"/>
        <v>0</v>
      </c>
      <c r="P47" s="164">
        <f t="shared" si="17"/>
        <v>0</v>
      </c>
      <c r="Q47" s="164">
        <f t="shared" si="17"/>
        <v>0</v>
      </c>
      <c r="R47" s="164">
        <f t="shared" si="17"/>
        <v>0</v>
      </c>
      <c r="S47" s="164">
        <f t="shared" si="17"/>
        <v>0</v>
      </c>
      <c r="T47" s="164">
        <f t="shared" si="17"/>
        <v>0</v>
      </c>
      <c r="U47" s="164">
        <f t="shared" si="17"/>
        <v>0</v>
      </c>
      <c r="V47" s="164">
        <f t="shared" si="17"/>
        <v>0</v>
      </c>
      <c r="W47" s="164">
        <f t="shared" si="17"/>
        <v>1</v>
      </c>
      <c r="X47" s="164">
        <f t="shared" si="17"/>
        <v>0</v>
      </c>
      <c r="Y47" s="164">
        <f t="shared" si="17"/>
        <v>0</v>
      </c>
      <c r="AA47" s="164">
        <f t="shared" si="18"/>
        <v>0</v>
      </c>
      <c r="AB47" s="164">
        <f t="shared" si="18"/>
        <v>0</v>
      </c>
      <c r="AC47" s="164">
        <f t="shared" si="18"/>
        <v>0</v>
      </c>
      <c r="AD47" s="164">
        <f t="shared" si="18"/>
        <v>0</v>
      </c>
      <c r="AE47" s="164">
        <f t="shared" si="18"/>
        <v>0</v>
      </c>
      <c r="AF47" s="164">
        <f t="shared" si="18"/>
        <v>0</v>
      </c>
      <c r="AG47" s="164">
        <f t="shared" si="18"/>
        <v>0</v>
      </c>
      <c r="AH47" s="164">
        <f t="shared" si="18"/>
        <v>0</v>
      </c>
      <c r="AI47" s="164">
        <f t="shared" si="18"/>
        <v>0</v>
      </c>
      <c r="AJ47" s="164">
        <f t="shared" si="18"/>
        <v>0</v>
      </c>
      <c r="AK47" s="164">
        <f t="shared" si="18"/>
        <v>0</v>
      </c>
      <c r="AL47" s="164">
        <f t="shared" si="18"/>
        <v>0</v>
      </c>
      <c r="AM47" s="164">
        <f t="shared" si="18"/>
        <v>0</v>
      </c>
      <c r="AN47" s="164">
        <f t="shared" si="18"/>
        <v>0</v>
      </c>
      <c r="AO47" s="164">
        <f t="shared" si="18"/>
        <v>0</v>
      </c>
      <c r="AP47" s="164">
        <f t="shared" si="18"/>
        <v>0</v>
      </c>
      <c r="AQ47" s="164">
        <f t="shared" si="18"/>
        <v>0</v>
      </c>
      <c r="AR47" s="164">
        <f t="shared" si="18"/>
        <v>0</v>
      </c>
      <c r="AS47" s="164">
        <f t="shared" si="18"/>
        <v>0</v>
      </c>
      <c r="AT47" s="164">
        <f t="shared" si="18"/>
        <v>0</v>
      </c>
      <c r="AU47" s="164">
        <f t="shared" si="18"/>
        <v>0</v>
      </c>
      <c r="AV47" s="164">
        <f t="shared" si="18"/>
        <v>1</v>
      </c>
      <c r="AW47" s="164">
        <f t="shared" si="18"/>
        <v>0</v>
      </c>
      <c r="AX47" s="164">
        <f t="shared" si="18"/>
        <v>0</v>
      </c>
      <c r="AY47" s="164">
        <f t="shared" si="19"/>
        <v>1</v>
      </c>
      <c r="AZ47" s="22" t="s">
        <v>180</v>
      </c>
    </row>
    <row r="48" spans="1:66">
      <c r="A48" s="164" t="s">
        <v>205</v>
      </c>
      <c r="B48" s="164">
        <f t="shared" si="17"/>
        <v>0</v>
      </c>
      <c r="C48" s="164">
        <f t="shared" si="17"/>
        <v>0</v>
      </c>
      <c r="D48" s="164">
        <f t="shared" si="17"/>
        <v>0</v>
      </c>
      <c r="E48" s="164">
        <f t="shared" si="17"/>
        <v>0</v>
      </c>
      <c r="F48" s="164">
        <f t="shared" si="17"/>
        <v>0</v>
      </c>
      <c r="G48" s="164">
        <f t="shared" si="17"/>
        <v>0</v>
      </c>
      <c r="H48" s="164">
        <f t="shared" si="17"/>
        <v>0</v>
      </c>
      <c r="I48" s="164">
        <f t="shared" si="17"/>
        <v>0</v>
      </c>
      <c r="J48" s="164">
        <f t="shared" si="17"/>
        <v>0</v>
      </c>
      <c r="K48" s="164">
        <f t="shared" si="17"/>
        <v>0</v>
      </c>
      <c r="L48" s="164">
        <f t="shared" si="17"/>
        <v>0</v>
      </c>
      <c r="M48" s="164">
        <f t="shared" si="17"/>
        <v>0</v>
      </c>
      <c r="N48" s="164">
        <f t="shared" si="17"/>
        <v>0</v>
      </c>
      <c r="O48" s="164">
        <f t="shared" si="17"/>
        <v>0</v>
      </c>
      <c r="P48" s="164">
        <f t="shared" si="17"/>
        <v>0</v>
      </c>
      <c r="Q48" s="164">
        <f t="shared" si="17"/>
        <v>0</v>
      </c>
      <c r="R48" s="164">
        <f t="shared" ref="R48:Y48" si="21">IF(IFERROR(FIND($A$37,R15,1),0)=0,0,1)</f>
        <v>0</v>
      </c>
      <c r="S48" s="164">
        <f t="shared" si="21"/>
        <v>0</v>
      </c>
      <c r="T48" s="164">
        <f t="shared" si="21"/>
        <v>0</v>
      </c>
      <c r="U48" s="164">
        <f t="shared" si="21"/>
        <v>1</v>
      </c>
      <c r="V48" s="164">
        <f t="shared" si="21"/>
        <v>0</v>
      </c>
      <c r="W48" s="164">
        <f t="shared" si="21"/>
        <v>0</v>
      </c>
      <c r="X48" s="164">
        <f t="shared" si="21"/>
        <v>0</v>
      </c>
      <c r="Y48" s="164">
        <f t="shared" si="21"/>
        <v>0</v>
      </c>
      <c r="AA48" s="164">
        <f t="shared" si="18"/>
        <v>0</v>
      </c>
      <c r="AB48" s="164">
        <f t="shared" si="18"/>
        <v>0</v>
      </c>
      <c r="AC48" s="164">
        <f t="shared" si="18"/>
        <v>0</v>
      </c>
      <c r="AD48" s="164">
        <f t="shared" si="18"/>
        <v>0</v>
      </c>
      <c r="AE48" s="164">
        <f t="shared" si="18"/>
        <v>0</v>
      </c>
      <c r="AF48" s="164">
        <f t="shared" si="18"/>
        <v>0</v>
      </c>
      <c r="AG48" s="164">
        <f t="shared" si="18"/>
        <v>0</v>
      </c>
      <c r="AH48" s="164">
        <f t="shared" si="18"/>
        <v>0</v>
      </c>
      <c r="AI48" s="164">
        <f t="shared" si="18"/>
        <v>0</v>
      </c>
      <c r="AJ48" s="164">
        <f t="shared" si="18"/>
        <v>0</v>
      </c>
      <c r="AK48" s="164">
        <f t="shared" si="18"/>
        <v>0</v>
      </c>
      <c r="AL48" s="164">
        <f t="shared" si="18"/>
        <v>0</v>
      </c>
      <c r="AM48" s="164">
        <f t="shared" si="18"/>
        <v>0</v>
      </c>
      <c r="AN48" s="164">
        <f t="shared" si="18"/>
        <v>0</v>
      </c>
      <c r="AO48" s="164">
        <f t="shared" si="18"/>
        <v>0</v>
      </c>
      <c r="AP48" s="164">
        <f t="shared" si="18"/>
        <v>0</v>
      </c>
      <c r="AQ48" s="164">
        <f t="shared" ref="AP48:AX63" si="22">IF(R48=0,0,R48/AQ15)</f>
        <v>0</v>
      </c>
      <c r="AR48" s="164">
        <f t="shared" si="22"/>
        <v>0</v>
      </c>
      <c r="AS48" s="164">
        <f t="shared" si="22"/>
        <v>0</v>
      </c>
      <c r="AT48" s="164">
        <f t="shared" si="22"/>
        <v>0.5</v>
      </c>
      <c r="AU48" s="164">
        <f t="shared" si="22"/>
        <v>0</v>
      </c>
      <c r="AV48" s="164">
        <f t="shared" si="22"/>
        <v>0</v>
      </c>
      <c r="AW48" s="164">
        <f t="shared" si="22"/>
        <v>0</v>
      </c>
      <c r="AX48" s="164">
        <f t="shared" si="22"/>
        <v>0</v>
      </c>
      <c r="AY48" s="164">
        <f t="shared" si="19"/>
        <v>0.5</v>
      </c>
      <c r="AZ48" s="22" t="s">
        <v>180</v>
      </c>
    </row>
    <row r="49" spans="1:52">
      <c r="A49" s="164" t="s">
        <v>206</v>
      </c>
      <c r="B49" s="164">
        <f t="shared" ref="B49:Y59" si="23">IF(IFERROR(FIND($A$37,B16,1),0)=0,0,1)</f>
        <v>0</v>
      </c>
      <c r="C49" s="164">
        <f t="shared" si="23"/>
        <v>0</v>
      </c>
      <c r="D49" s="164">
        <f t="shared" si="23"/>
        <v>0</v>
      </c>
      <c r="E49" s="164">
        <f t="shared" si="23"/>
        <v>0</v>
      </c>
      <c r="F49" s="164">
        <f t="shared" si="23"/>
        <v>0</v>
      </c>
      <c r="G49" s="164">
        <f t="shared" si="23"/>
        <v>0</v>
      </c>
      <c r="H49" s="164">
        <f t="shared" si="23"/>
        <v>0</v>
      </c>
      <c r="I49" s="164">
        <f t="shared" si="23"/>
        <v>0</v>
      </c>
      <c r="J49" s="164">
        <f t="shared" si="23"/>
        <v>0</v>
      </c>
      <c r="K49" s="164">
        <f t="shared" si="23"/>
        <v>0</v>
      </c>
      <c r="L49" s="164">
        <f t="shared" si="23"/>
        <v>0</v>
      </c>
      <c r="M49" s="164">
        <f t="shared" si="23"/>
        <v>0</v>
      </c>
      <c r="N49" s="164">
        <f t="shared" si="23"/>
        <v>0</v>
      </c>
      <c r="O49" s="164">
        <f t="shared" si="23"/>
        <v>0</v>
      </c>
      <c r="P49" s="164">
        <f t="shared" si="23"/>
        <v>0</v>
      </c>
      <c r="Q49" s="164">
        <f t="shared" si="23"/>
        <v>0</v>
      </c>
      <c r="R49" s="164">
        <f t="shared" si="23"/>
        <v>0</v>
      </c>
      <c r="S49" s="164">
        <f t="shared" si="23"/>
        <v>0</v>
      </c>
      <c r="T49" s="164">
        <f t="shared" si="23"/>
        <v>0</v>
      </c>
      <c r="U49" s="164">
        <f t="shared" si="23"/>
        <v>0</v>
      </c>
      <c r="V49" s="164">
        <f t="shared" si="23"/>
        <v>0</v>
      </c>
      <c r="W49" s="164">
        <f t="shared" si="23"/>
        <v>0</v>
      </c>
      <c r="X49" s="164">
        <f t="shared" si="23"/>
        <v>0</v>
      </c>
      <c r="Y49" s="164">
        <f t="shared" si="23"/>
        <v>0</v>
      </c>
      <c r="AA49" s="164">
        <f t="shared" ref="AA49:AP64" si="24">IF(B49=0,0,B49/AA16)</f>
        <v>0</v>
      </c>
      <c r="AB49" s="164">
        <f t="shared" si="24"/>
        <v>0</v>
      </c>
      <c r="AC49" s="164">
        <f t="shared" si="24"/>
        <v>0</v>
      </c>
      <c r="AD49" s="164">
        <f t="shared" si="24"/>
        <v>0</v>
      </c>
      <c r="AE49" s="164">
        <f t="shared" si="24"/>
        <v>0</v>
      </c>
      <c r="AF49" s="164">
        <f t="shared" si="24"/>
        <v>0</v>
      </c>
      <c r="AG49" s="164">
        <f t="shared" si="24"/>
        <v>0</v>
      </c>
      <c r="AH49" s="164">
        <f t="shared" si="24"/>
        <v>0</v>
      </c>
      <c r="AI49" s="164">
        <f t="shared" si="24"/>
        <v>0</v>
      </c>
      <c r="AJ49" s="164">
        <f t="shared" si="24"/>
        <v>0</v>
      </c>
      <c r="AK49" s="164">
        <f t="shared" si="24"/>
        <v>0</v>
      </c>
      <c r="AL49" s="164">
        <f t="shared" si="24"/>
        <v>0</v>
      </c>
      <c r="AM49" s="164">
        <f t="shared" si="24"/>
        <v>0</v>
      </c>
      <c r="AN49" s="164">
        <f t="shared" si="24"/>
        <v>0</v>
      </c>
      <c r="AO49" s="164">
        <f t="shared" si="24"/>
        <v>0</v>
      </c>
      <c r="AP49" s="164">
        <f t="shared" si="22"/>
        <v>0</v>
      </c>
      <c r="AQ49" s="164">
        <f t="shared" si="22"/>
        <v>0</v>
      </c>
      <c r="AR49" s="164">
        <f t="shared" si="22"/>
        <v>0</v>
      </c>
      <c r="AS49" s="164">
        <f t="shared" si="22"/>
        <v>0</v>
      </c>
      <c r="AT49" s="164">
        <f t="shared" si="22"/>
        <v>0</v>
      </c>
      <c r="AU49" s="164">
        <f t="shared" si="22"/>
        <v>0</v>
      </c>
      <c r="AV49" s="164">
        <f t="shared" si="22"/>
        <v>0</v>
      </c>
      <c r="AW49" s="164">
        <f t="shared" si="22"/>
        <v>0</v>
      </c>
      <c r="AX49" s="164">
        <f t="shared" si="22"/>
        <v>0</v>
      </c>
      <c r="AY49" s="164">
        <f t="shared" si="19"/>
        <v>0</v>
      </c>
      <c r="AZ49" s="22" t="s">
        <v>180</v>
      </c>
    </row>
    <row r="50" spans="1:52">
      <c r="A50" s="164" t="s">
        <v>207</v>
      </c>
      <c r="B50" s="164">
        <f t="shared" si="23"/>
        <v>0</v>
      </c>
      <c r="C50" s="164">
        <f t="shared" si="23"/>
        <v>0</v>
      </c>
      <c r="D50" s="164">
        <f t="shared" si="23"/>
        <v>0</v>
      </c>
      <c r="E50" s="164">
        <f t="shared" si="23"/>
        <v>0</v>
      </c>
      <c r="F50" s="164">
        <f t="shared" si="23"/>
        <v>0</v>
      </c>
      <c r="G50" s="164">
        <f t="shared" si="23"/>
        <v>0</v>
      </c>
      <c r="H50" s="164">
        <f t="shared" si="23"/>
        <v>0</v>
      </c>
      <c r="I50" s="164">
        <f t="shared" si="23"/>
        <v>0</v>
      </c>
      <c r="J50" s="164">
        <f t="shared" si="23"/>
        <v>0</v>
      </c>
      <c r="K50" s="164">
        <f t="shared" si="23"/>
        <v>0</v>
      </c>
      <c r="L50" s="164">
        <f t="shared" si="23"/>
        <v>0</v>
      </c>
      <c r="M50" s="164">
        <f t="shared" si="23"/>
        <v>0</v>
      </c>
      <c r="N50" s="164">
        <f t="shared" si="23"/>
        <v>0</v>
      </c>
      <c r="O50" s="164">
        <f t="shared" si="23"/>
        <v>0</v>
      </c>
      <c r="P50" s="164">
        <f t="shared" si="23"/>
        <v>0</v>
      </c>
      <c r="Q50" s="164">
        <f t="shared" si="23"/>
        <v>1</v>
      </c>
      <c r="R50" s="164">
        <f t="shared" si="23"/>
        <v>0</v>
      </c>
      <c r="S50" s="164">
        <f t="shared" si="23"/>
        <v>0</v>
      </c>
      <c r="T50" s="164">
        <f t="shared" si="23"/>
        <v>0</v>
      </c>
      <c r="U50" s="164">
        <f t="shared" si="23"/>
        <v>0</v>
      </c>
      <c r="V50" s="164">
        <f t="shared" si="23"/>
        <v>1</v>
      </c>
      <c r="W50" s="164">
        <f t="shared" si="23"/>
        <v>0</v>
      </c>
      <c r="X50" s="164">
        <f t="shared" si="23"/>
        <v>0</v>
      </c>
      <c r="Y50" s="164">
        <f t="shared" si="23"/>
        <v>0</v>
      </c>
      <c r="AA50" s="164">
        <f t="shared" si="24"/>
        <v>0</v>
      </c>
      <c r="AB50" s="164">
        <f t="shared" si="24"/>
        <v>0</v>
      </c>
      <c r="AC50" s="164">
        <f t="shared" si="24"/>
        <v>0</v>
      </c>
      <c r="AD50" s="164">
        <f t="shared" si="24"/>
        <v>0</v>
      </c>
      <c r="AE50" s="164">
        <f t="shared" si="24"/>
        <v>0</v>
      </c>
      <c r="AF50" s="164">
        <f t="shared" si="24"/>
        <v>0</v>
      </c>
      <c r="AG50" s="164">
        <f t="shared" si="24"/>
        <v>0</v>
      </c>
      <c r="AH50" s="164">
        <f t="shared" si="24"/>
        <v>0</v>
      </c>
      <c r="AI50" s="164">
        <f t="shared" si="24"/>
        <v>0</v>
      </c>
      <c r="AJ50" s="164">
        <f t="shared" si="24"/>
        <v>0</v>
      </c>
      <c r="AK50" s="164">
        <f t="shared" si="24"/>
        <v>0</v>
      </c>
      <c r="AL50" s="164">
        <f t="shared" si="24"/>
        <v>0</v>
      </c>
      <c r="AM50" s="164">
        <f t="shared" si="24"/>
        <v>0</v>
      </c>
      <c r="AN50" s="164">
        <f t="shared" si="24"/>
        <v>0</v>
      </c>
      <c r="AO50" s="164">
        <f t="shared" si="24"/>
        <v>0</v>
      </c>
      <c r="AP50" s="164">
        <f t="shared" si="22"/>
        <v>0.5</v>
      </c>
      <c r="AQ50" s="164">
        <f t="shared" si="22"/>
        <v>0</v>
      </c>
      <c r="AR50" s="164">
        <f t="shared" si="22"/>
        <v>0</v>
      </c>
      <c r="AS50" s="164">
        <f t="shared" si="22"/>
        <v>0</v>
      </c>
      <c r="AT50" s="164">
        <f t="shared" si="22"/>
        <v>0</v>
      </c>
      <c r="AU50" s="164">
        <f t="shared" si="22"/>
        <v>1</v>
      </c>
      <c r="AV50" s="164">
        <f t="shared" si="22"/>
        <v>0</v>
      </c>
      <c r="AW50" s="164">
        <f t="shared" si="22"/>
        <v>0</v>
      </c>
      <c r="AX50" s="164">
        <f t="shared" si="22"/>
        <v>0</v>
      </c>
      <c r="AY50" s="164">
        <f t="shared" si="19"/>
        <v>1.5</v>
      </c>
      <c r="AZ50" s="22" t="s">
        <v>180</v>
      </c>
    </row>
    <row r="51" spans="1:52">
      <c r="A51" s="164" t="s">
        <v>208</v>
      </c>
      <c r="B51" s="164">
        <f t="shared" si="23"/>
        <v>0</v>
      </c>
      <c r="C51" s="164">
        <f t="shared" si="23"/>
        <v>0</v>
      </c>
      <c r="D51" s="164">
        <f t="shared" si="23"/>
        <v>0</v>
      </c>
      <c r="E51" s="164">
        <f t="shared" si="23"/>
        <v>0</v>
      </c>
      <c r="F51" s="164">
        <f t="shared" si="23"/>
        <v>0</v>
      </c>
      <c r="G51" s="164">
        <f t="shared" si="23"/>
        <v>0</v>
      </c>
      <c r="H51" s="164">
        <f t="shared" si="23"/>
        <v>0</v>
      </c>
      <c r="I51" s="164">
        <f t="shared" si="23"/>
        <v>0</v>
      </c>
      <c r="J51" s="164">
        <f t="shared" si="23"/>
        <v>0</v>
      </c>
      <c r="K51" s="164">
        <f t="shared" si="23"/>
        <v>0</v>
      </c>
      <c r="L51" s="164">
        <f t="shared" si="23"/>
        <v>0</v>
      </c>
      <c r="M51" s="164">
        <f t="shared" si="23"/>
        <v>0</v>
      </c>
      <c r="N51" s="164">
        <f t="shared" si="23"/>
        <v>0</v>
      </c>
      <c r="O51" s="164">
        <f t="shared" si="23"/>
        <v>0</v>
      </c>
      <c r="P51" s="164">
        <f t="shared" si="23"/>
        <v>0</v>
      </c>
      <c r="Q51" s="164">
        <f t="shared" si="23"/>
        <v>0</v>
      </c>
      <c r="R51" s="164">
        <f t="shared" si="23"/>
        <v>0</v>
      </c>
      <c r="S51" s="164">
        <f t="shared" si="23"/>
        <v>0</v>
      </c>
      <c r="T51" s="164">
        <f t="shared" si="23"/>
        <v>0</v>
      </c>
      <c r="U51" s="164">
        <f t="shared" si="23"/>
        <v>0</v>
      </c>
      <c r="V51" s="164">
        <f t="shared" si="23"/>
        <v>0</v>
      </c>
      <c r="W51" s="164">
        <f t="shared" si="23"/>
        <v>0</v>
      </c>
      <c r="X51" s="164">
        <f t="shared" si="23"/>
        <v>0</v>
      </c>
      <c r="Y51" s="164">
        <f t="shared" si="23"/>
        <v>0</v>
      </c>
      <c r="AA51" s="164">
        <f t="shared" si="24"/>
        <v>0</v>
      </c>
      <c r="AB51" s="164">
        <f t="shared" si="24"/>
        <v>0</v>
      </c>
      <c r="AC51" s="164">
        <f t="shared" si="24"/>
        <v>0</v>
      </c>
      <c r="AD51" s="164">
        <f t="shared" si="24"/>
        <v>0</v>
      </c>
      <c r="AE51" s="164">
        <f t="shared" si="24"/>
        <v>0</v>
      </c>
      <c r="AF51" s="164">
        <f t="shared" si="24"/>
        <v>0</v>
      </c>
      <c r="AG51" s="164">
        <f t="shared" si="24"/>
        <v>0</v>
      </c>
      <c r="AH51" s="164">
        <f t="shared" si="24"/>
        <v>0</v>
      </c>
      <c r="AI51" s="164">
        <f t="shared" si="24"/>
        <v>0</v>
      </c>
      <c r="AJ51" s="164">
        <f t="shared" si="24"/>
        <v>0</v>
      </c>
      <c r="AK51" s="164">
        <f t="shared" si="24"/>
        <v>0</v>
      </c>
      <c r="AL51" s="164">
        <f t="shared" si="24"/>
        <v>0</v>
      </c>
      <c r="AM51" s="164">
        <f t="shared" si="24"/>
        <v>0</v>
      </c>
      <c r="AN51" s="164">
        <f t="shared" si="24"/>
        <v>0</v>
      </c>
      <c r="AO51" s="164">
        <f t="shared" si="24"/>
        <v>0</v>
      </c>
      <c r="AP51" s="164">
        <f t="shared" si="22"/>
        <v>0</v>
      </c>
      <c r="AQ51" s="164">
        <f t="shared" si="22"/>
        <v>0</v>
      </c>
      <c r="AR51" s="164">
        <f t="shared" si="22"/>
        <v>0</v>
      </c>
      <c r="AS51" s="164">
        <f t="shared" si="22"/>
        <v>0</v>
      </c>
      <c r="AT51" s="164">
        <f t="shared" si="22"/>
        <v>0</v>
      </c>
      <c r="AU51" s="164">
        <f t="shared" si="22"/>
        <v>0</v>
      </c>
      <c r="AV51" s="164">
        <f t="shared" si="22"/>
        <v>0</v>
      </c>
      <c r="AW51" s="164">
        <f t="shared" si="22"/>
        <v>0</v>
      </c>
      <c r="AX51" s="164">
        <f t="shared" si="22"/>
        <v>0</v>
      </c>
      <c r="AY51" s="164">
        <f t="shared" si="19"/>
        <v>0</v>
      </c>
      <c r="AZ51" s="22" t="s">
        <v>180</v>
      </c>
    </row>
    <row r="52" spans="1:52">
      <c r="A52" s="164" t="s">
        <v>209</v>
      </c>
      <c r="B52" s="164">
        <f t="shared" si="23"/>
        <v>0</v>
      </c>
      <c r="C52" s="164">
        <f t="shared" si="23"/>
        <v>0</v>
      </c>
      <c r="D52" s="164">
        <f t="shared" si="23"/>
        <v>0</v>
      </c>
      <c r="E52" s="164">
        <f t="shared" si="23"/>
        <v>0</v>
      </c>
      <c r="F52" s="164">
        <f t="shared" si="23"/>
        <v>0</v>
      </c>
      <c r="G52" s="164">
        <f t="shared" si="23"/>
        <v>0</v>
      </c>
      <c r="H52" s="164">
        <f t="shared" si="23"/>
        <v>0</v>
      </c>
      <c r="I52" s="164">
        <f t="shared" si="23"/>
        <v>0</v>
      </c>
      <c r="J52" s="164">
        <f t="shared" si="23"/>
        <v>0</v>
      </c>
      <c r="K52" s="164">
        <f t="shared" si="23"/>
        <v>1</v>
      </c>
      <c r="L52" s="164">
        <f t="shared" si="23"/>
        <v>0</v>
      </c>
      <c r="M52" s="164">
        <f t="shared" si="23"/>
        <v>0</v>
      </c>
      <c r="N52" s="164">
        <f t="shared" si="23"/>
        <v>0</v>
      </c>
      <c r="O52" s="164">
        <f t="shared" si="23"/>
        <v>0</v>
      </c>
      <c r="P52" s="164">
        <f t="shared" si="23"/>
        <v>0</v>
      </c>
      <c r="Q52" s="164">
        <f t="shared" si="23"/>
        <v>0</v>
      </c>
      <c r="R52" s="164">
        <f t="shared" si="23"/>
        <v>0</v>
      </c>
      <c r="S52" s="164">
        <f t="shared" si="23"/>
        <v>0</v>
      </c>
      <c r="T52" s="164">
        <f t="shared" si="23"/>
        <v>0</v>
      </c>
      <c r="U52" s="164">
        <f t="shared" si="23"/>
        <v>0</v>
      </c>
      <c r="V52" s="164">
        <f t="shared" si="23"/>
        <v>0</v>
      </c>
      <c r="W52" s="164">
        <f t="shared" si="23"/>
        <v>0</v>
      </c>
      <c r="X52" s="164">
        <f t="shared" si="23"/>
        <v>0</v>
      </c>
      <c r="Y52" s="164">
        <f t="shared" si="23"/>
        <v>0</v>
      </c>
      <c r="AA52" s="164">
        <f t="shared" si="24"/>
        <v>0</v>
      </c>
      <c r="AB52" s="164">
        <f t="shared" si="24"/>
        <v>0</v>
      </c>
      <c r="AC52" s="164">
        <f t="shared" si="24"/>
        <v>0</v>
      </c>
      <c r="AD52" s="164">
        <f t="shared" si="24"/>
        <v>0</v>
      </c>
      <c r="AE52" s="164">
        <f t="shared" si="24"/>
        <v>0</v>
      </c>
      <c r="AF52" s="164">
        <f t="shared" si="24"/>
        <v>0</v>
      </c>
      <c r="AG52" s="164">
        <f t="shared" si="24"/>
        <v>0</v>
      </c>
      <c r="AH52" s="164">
        <f t="shared" si="24"/>
        <v>0</v>
      </c>
      <c r="AI52" s="164">
        <f t="shared" si="24"/>
        <v>0</v>
      </c>
      <c r="AJ52" s="164">
        <f t="shared" si="24"/>
        <v>1</v>
      </c>
      <c r="AK52" s="164">
        <f t="shared" si="24"/>
        <v>0</v>
      </c>
      <c r="AL52" s="164">
        <f t="shared" si="24"/>
        <v>0</v>
      </c>
      <c r="AM52" s="164">
        <f t="shared" si="24"/>
        <v>0</v>
      </c>
      <c r="AN52" s="164">
        <f t="shared" si="24"/>
        <v>0</v>
      </c>
      <c r="AO52" s="164">
        <f t="shared" si="24"/>
        <v>0</v>
      </c>
      <c r="AP52" s="164">
        <f t="shared" si="22"/>
        <v>0</v>
      </c>
      <c r="AQ52" s="164">
        <f t="shared" si="22"/>
        <v>0</v>
      </c>
      <c r="AR52" s="164">
        <f t="shared" si="22"/>
        <v>0</v>
      </c>
      <c r="AS52" s="164">
        <f t="shared" si="22"/>
        <v>0</v>
      </c>
      <c r="AT52" s="164">
        <f t="shared" si="22"/>
        <v>0</v>
      </c>
      <c r="AU52" s="164">
        <f t="shared" si="22"/>
        <v>0</v>
      </c>
      <c r="AV52" s="164">
        <f t="shared" si="22"/>
        <v>0</v>
      </c>
      <c r="AW52" s="164">
        <f t="shared" si="22"/>
        <v>0</v>
      </c>
      <c r="AX52" s="164">
        <f t="shared" si="22"/>
        <v>0</v>
      </c>
      <c r="AY52" s="164">
        <f t="shared" si="19"/>
        <v>1</v>
      </c>
      <c r="AZ52" s="22" t="s">
        <v>180</v>
      </c>
    </row>
    <row r="53" spans="1:52">
      <c r="A53" s="164" t="s">
        <v>210</v>
      </c>
      <c r="B53" s="164">
        <f t="shared" si="23"/>
        <v>0</v>
      </c>
      <c r="C53" s="164">
        <f t="shared" si="23"/>
        <v>0</v>
      </c>
      <c r="D53" s="164">
        <f t="shared" si="23"/>
        <v>0</v>
      </c>
      <c r="E53" s="164">
        <f t="shared" si="23"/>
        <v>0</v>
      </c>
      <c r="F53" s="164">
        <f t="shared" si="23"/>
        <v>0</v>
      </c>
      <c r="G53" s="164">
        <f t="shared" si="23"/>
        <v>0</v>
      </c>
      <c r="H53" s="164">
        <f t="shared" si="23"/>
        <v>1</v>
      </c>
      <c r="I53" s="164">
        <f t="shared" si="23"/>
        <v>0</v>
      </c>
      <c r="J53" s="164">
        <f t="shared" si="23"/>
        <v>0</v>
      </c>
      <c r="K53" s="164">
        <f t="shared" si="23"/>
        <v>0</v>
      </c>
      <c r="L53" s="164">
        <f t="shared" si="23"/>
        <v>1</v>
      </c>
      <c r="M53" s="164">
        <f t="shared" si="23"/>
        <v>0</v>
      </c>
      <c r="N53" s="164">
        <f t="shared" si="23"/>
        <v>0</v>
      </c>
      <c r="O53" s="164">
        <f t="shared" si="23"/>
        <v>1</v>
      </c>
      <c r="P53" s="164">
        <f t="shared" si="23"/>
        <v>0</v>
      </c>
      <c r="Q53" s="164">
        <f t="shared" si="23"/>
        <v>0</v>
      </c>
      <c r="R53" s="164">
        <f t="shared" si="23"/>
        <v>0</v>
      </c>
      <c r="S53" s="164">
        <f t="shared" si="23"/>
        <v>0</v>
      </c>
      <c r="T53" s="164">
        <f t="shared" si="23"/>
        <v>0</v>
      </c>
      <c r="U53" s="164">
        <f t="shared" si="23"/>
        <v>0</v>
      </c>
      <c r="V53" s="164">
        <f t="shared" si="23"/>
        <v>0</v>
      </c>
      <c r="W53" s="164">
        <f t="shared" si="23"/>
        <v>0</v>
      </c>
      <c r="X53" s="164">
        <f t="shared" si="23"/>
        <v>0</v>
      </c>
      <c r="Y53" s="164">
        <f t="shared" si="23"/>
        <v>0</v>
      </c>
      <c r="AA53" s="164">
        <f t="shared" si="24"/>
        <v>0</v>
      </c>
      <c r="AB53" s="164">
        <f t="shared" si="24"/>
        <v>0</v>
      </c>
      <c r="AC53" s="164">
        <f t="shared" si="24"/>
        <v>0</v>
      </c>
      <c r="AD53" s="164">
        <f t="shared" si="24"/>
        <v>0</v>
      </c>
      <c r="AE53" s="164">
        <f t="shared" si="24"/>
        <v>0</v>
      </c>
      <c r="AF53" s="164">
        <f t="shared" si="24"/>
        <v>0</v>
      </c>
      <c r="AG53" s="164">
        <f t="shared" si="24"/>
        <v>1</v>
      </c>
      <c r="AH53" s="164">
        <f t="shared" si="24"/>
        <v>0</v>
      </c>
      <c r="AI53" s="164">
        <f t="shared" si="24"/>
        <v>0</v>
      </c>
      <c r="AJ53" s="164">
        <f t="shared" si="24"/>
        <v>0</v>
      </c>
      <c r="AK53" s="164">
        <f t="shared" si="24"/>
        <v>1</v>
      </c>
      <c r="AL53" s="164">
        <f t="shared" si="24"/>
        <v>0</v>
      </c>
      <c r="AM53" s="164">
        <f t="shared" si="24"/>
        <v>0</v>
      </c>
      <c r="AN53" s="164">
        <f t="shared" si="24"/>
        <v>1</v>
      </c>
      <c r="AO53" s="164">
        <f t="shared" si="24"/>
        <v>0</v>
      </c>
      <c r="AP53" s="164">
        <f t="shared" si="22"/>
        <v>0</v>
      </c>
      <c r="AQ53" s="164">
        <f t="shared" si="22"/>
        <v>0</v>
      </c>
      <c r="AR53" s="164">
        <f t="shared" si="22"/>
        <v>0</v>
      </c>
      <c r="AS53" s="164">
        <f t="shared" si="22"/>
        <v>0</v>
      </c>
      <c r="AT53" s="164">
        <f t="shared" si="22"/>
        <v>0</v>
      </c>
      <c r="AU53" s="164">
        <f t="shared" si="22"/>
        <v>0</v>
      </c>
      <c r="AV53" s="164">
        <f t="shared" si="22"/>
        <v>0</v>
      </c>
      <c r="AW53" s="164">
        <f t="shared" si="22"/>
        <v>0</v>
      </c>
      <c r="AX53" s="164">
        <f t="shared" si="22"/>
        <v>0</v>
      </c>
      <c r="AY53" s="164">
        <f t="shared" si="19"/>
        <v>3</v>
      </c>
      <c r="AZ53" s="22" t="s">
        <v>180</v>
      </c>
    </row>
    <row r="54" spans="1:52">
      <c r="A54" s="164" t="s">
        <v>211</v>
      </c>
      <c r="B54" s="164">
        <f t="shared" si="23"/>
        <v>0</v>
      </c>
      <c r="C54" s="164">
        <f t="shared" si="23"/>
        <v>0</v>
      </c>
      <c r="D54" s="164">
        <f t="shared" si="23"/>
        <v>0</v>
      </c>
      <c r="E54" s="164">
        <f t="shared" si="23"/>
        <v>0</v>
      </c>
      <c r="F54" s="164">
        <f t="shared" si="23"/>
        <v>0</v>
      </c>
      <c r="G54" s="164">
        <f t="shared" si="23"/>
        <v>0</v>
      </c>
      <c r="H54" s="164">
        <f t="shared" si="23"/>
        <v>1</v>
      </c>
      <c r="I54" s="164">
        <f t="shared" si="23"/>
        <v>0</v>
      </c>
      <c r="J54" s="164">
        <f t="shared" si="23"/>
        <v>0</v>
      </c>
      <c r="K54" s="164">
        <f t="shared" si="23"/>
        <v>1</v>
      </c>
      <c r="L54" s="164">
        <f t="shared" si="23"/>
        <v>0</v>
      </c>
      <c r="M54" s="164">
        <f t="shared" si="23"/>
        <v>0</v>
      </c>
      <c r="N54" s="164">
        <f t="shared" si="23"/>
        <v>0</v>
      </c>
      <c r="O54" s="164">
        <f t="shared" si="23"/>
        <v>0</v>
      </c>
      <c r="P54" s="164">
        <f t="shared" si="23"/>
        <v>0</v>
      </c>
      <c r="Q54" s="164">
        <f t="shared" si="23"/>
        <v>0</v>
      </c>
      <c r="R54" s="164">
        <f t="shared" si="23"/>
        <v>0</v>
      </c>
      <c r="S54" s="164">
        <f t="shared" si="23"/>
        <v>0</v>
      </c>
      <c r="T54" s="164">
        <f t="shared" si="23"/>
        <v>0</v>
      </c>
      <c r="U54" s="164">
        <f t="shared" si="23"/>
        <v>0</v>
      </c>
      <c r="V54" s="164">
        <f t="shared" si="23"/>
        <v>0</v>
      </c>
      <c r="W54" s="164">
        <f t="shared" si="23"/>
        <v>0</v>
      </c>
      <c r="X54" s="164">
        <f t="shared" si="23"/>
        <v>0</v>
      </c>
      <c r="Y54" s="164">
        <f t="shared" si="23"/>
        <v>0</v>
      </c>
      <c r="AA54" s="164">
        <f t="shared" si="24"/>
        <v>0</v>
      </c>
      <c r="AB54" s="164">
        <f t="shared" si="24"/>
        <v>0</v>
      </c>
      <c r="AC54" s="164">
        <f t="shared" si="24"/>
        <v>0</v>
      </c>
      <c r="AD54" s="164">
        <f t="shared" si="24"/>
        <v>0</v>
      </c>
      <c r="AE54" s="164">
        <f t="shared" si="24"/>
        <v>0</v>
      </c>
      <c r="AF54" s="164">
        <f t="shared" si="24"/>
        <v>0</v>
      </c>
      <c r="AG54" s="164">
        <f t="shared" si="24"/>
        <v>1</v>
      </c>
      <c r="AH54" s="164">
        <f t="shared" si="24"/>
        <v>0</v>
      </c>
      <c r="AI54" s="164">
        <f t="shared" si="24"/>
        <v>0</v>
      </c>
      <c r="AJ54" s="164">
        <f t="shared" si="24"/>
        <v>1</v>
      </c>
      <c r="AK54" s="164">
        <f t="shared" si="24"/>
        <v>0</v>
      </c>
      <c r="AL54" s="164">
        <f t="shared" si="24"/>
        <v>0</v>
      </c>
      <c r="AM54" s="164">
        <f t="shared" si="24"/>
        <v>0</v>
      </c>
      <c r="AN54" s="164">
        <f t="shared" si="24"/>
        <v>0</v>
      </c>
      <c r="AO54" s="164">
        <f t="shared" si="24"/>
        <v>0</v>
      </c>
      <c r="AP54" s="164">
        <f t="shared" si="22"/>
        <v>0</v>
      </c>
      <c r="AQ54" s="164">
        <f t="shared" si="22"/>
        <v>0</v>
      </c>
      <c r="AR54" s="164">
        <f t="shared" si="22"/>
        <v>0</v>
      </c>
      <c r="AS54" s="164">
        <f t="shared" si="22"/>
        <v>0</v>
      </c>
      <c r="AT54" s="164">
        <f t="shared" si="22"/>
        <v>0</v>
      </c>
      <c r="AU54" s="164">
        <f t="shared" si="22"/>
        <v>0</v>
      </c>
      <c r="AV54" s="164">
        <f t="shared" si="22"/>
        <v>0</v>
      </c>
      <c r="AW54" s="164">
        <f t="shared" si="22"/>
        <v>0</v>
      </c>
      <c r="AX54" s="164">
        <f t="shared" si="22"/>
        <v>0</v>
      </c>
      <c r="AY54" s="164">
        <f t="shared" si="19"/>
        <v>2</v>
      </c>
      <c r="AZ54" s="22" t="s">
        <v>180</v>
      </c>
    </row>
    <row r="55" spans="1:52">
      <c r="A55" s="164" t="s">
        <v>212</v>
      </c>
      <c r="B55" s="164">
        <f t="shared" si="23"/>
        <v>0</v>
      </c>
      <c r="C55" s="164">
        <f t="shared" si="23"/>
        <v>0</v>
      </c>
      <c r="D55" s="164">
        <f t="shared" si="23"/>
        <v>0</v>
      </c>
      <c r="E55" s="164">
        <f t="shared" si="23"/>
        <v>0</v>
      </c>
      <c r="F55" s="164">
        <f t="shared" si="23"/>
        <v>0</v>
      </c>
      <c r="G55" s="164">
        <f t="shared" si="23"/>
        <v>0</v>
      </c>
      <c r="H55" s="164">
        <f t="shared" si="23"/>
        <v>0</v>
      </c>
      <c r="I55" s="164">
        <f t="shared" si="23"/>
        <v>0</v>
      </c>
      <c r="J55" s="164">
        <f t="shared" si="23"/>
        <v>0</v>
      </c>
      <c r="K55" s="164">
        <f t="shared" si="23"/>
        <v>0</v>
      </c>
      <c r="L55" s="164">
        <f t="shared" si="23"/>
        <v>0</v>
      </c>
      <c r="M55" s="164">
        <f t="shared" si="23"/>
        <v>0</v>
      </c>
      <c r="N55" s="164">
        <f t="shared" si="23"/>
        <v>0</v>
      </c>
      <c r="O55" s="164">
        <f t="shared" si="23"/>
        <v>0</v>
      </c>
      <c r="P55" s="164">
        <f t="shared" si="23"/>
        <v>0</v>
      </c>
      <c r="Q55" s="164">
        <f t="shared" si="23"/>
        <v>0</v>
      </c>
      <c r="R55" s="164">
        <f t="shared" si="23"/>
        <v>0</v>
      </c>
      <c r="S55" s="164">
        <f t="shared" si="23"/>
        <v>0</v>
      </c>
      <c r="T55" s="164">
        <f t="shared" si="23"/>
        <v>0</v>
      </c>
      <c r="U55" s="164">
        <f t="shared" si="23"/>
        <v>0</v>
      </c>
      <c r="V55" s="164">
        <f t="shared" si="23"/>
        <v>0</v>
      </c>
      <c r="W55" s="164">
        <f t="shared" si="23"/>
        <v>0</v>
      </c>
      <c r="X55" s="164">
        <f t="shared" si="23"/>
        <v>0</v>
      </c>
      <c r="Y55" s="164">
        <f t="shared" si="23"/>
        <v>0</v>
      </c>
      <c r="AA55" s="164">
        <f t="shared" si="24"/>
        <v>0</v>
      </c>
      <c r="AB55" s="164">
        <f t="shared" si="24"/>
        <v>0</v>
      </c>
      <c r="AC55" s="164">
        <f t="shared" si="24"/>
        <v>0</v>
      </c>
      <c r="AD55" s="164">
        <f t="shared" si="24"/>
        <v>0</v>
      </c>
      <c r="AE55" s="164">
        <f t="shared" si="24"/>
        <v>0</v>
      </c>
      <c r="AF55" s="164">
        <f t="shared" si="24"/>
        <v>0</v>
      </c>
      <c r="AG55" s="164">
        <f t="shared" si="24"/>
        <v>0</v>
      </c>
      <c r="AH55" s="164">
        <f t="shared" si="24"/>
        <v>0</v>
      </c>
      <c r="AI55" s="164">
        <f t="shared" si="24"/>
        <v>0</v>
      </c>
      <c r="AJ55" s="164">
        <f t="shared" si="24"/>
        <v>0</v>
      </c>
      <c r="AK55" s="164">
        <f t="shared" si="24"/>
        <v>0</v>
      </c>
      <c r="AL55" s="164">
        <f t="shared" si="24"/>
        <v>0</v>
      </c>
      <c r="AM55" s="164">
        <f t="shared" si="24"/>
        <v>0</v>
      </c>
      <c r="AN55" s="164">
        <f t="shared" si="24"/>
        <v>0</v>
      </c>
      <c r="AO55" s="164">
        <f t="shared" si="24"/>
        <v>0</v>
      </c>
      <c r="AP55" s="164">
        <f t="shared" si="22"/>
        <v>0</v>
      </c>
      <c r="AQ55" s="164">
        <f t="shared" si="22"/>
        <v>0</v>
      </c>
      <c r="AR55" s="164">
        <f t="shared" si="22"/>
        <v>0</v>
      </c>
      <c r="AS55" s="164">
        <f t="shared" si="22"/>
        <v>0</v>
      </c>
      <c r="AT55" s="164">
        <f t="shared" si="22"/>
        <v>0</v>
      </c>
      <c r="AU55" s="164">
        <f t="shared" si="22"/>
        <v>0</v>
      </c>
      <c r="AV55" s="164">
        <f t="shared" si="22"/>
        <v>0</v>
      </c>
      <c r="AW55" s="164">
        <f t="shared" si="22"/>
        <v>0</v>
      </c>
      <c r="AX55" s="164">
        <f t="shared" si="22"/>
        <v>0</v>
      </c>
      <c r="AY55" s="164">
        <f t="shared" si="19"/>
        <v>0</v>
      </c>
      <c r="AZ55" s="22" t="s">
        <v>180</v>
      </c>
    </row>
    <row r="56" spans="1:52">
      <c r="A56" s="164" t="s">
        <v>213</v>
      </c>
      <c r="B56" s="164">
        <f t="shared" si="23"/>
        <v>0</v>
      </c>
      <c r="C56" s="164">
        <f t="shared" si="23"/>
        <v>0</v>
      </c>
      <c r="D56" s="164">
        <f t="shared" si="23"/>
        <v>0</v>
      </c>
      <c r="E56" s="164">
        <f t="shared" si="23"/>
        <v>0</v>
      </c>
      <c r="F56" s="164">
        <f t="shared" si="23"/>
        <v>0</v>
      </c>
      <c r="G56" s="164">
        <f t="shared" si="23"/>
        <v>0</v>
      </c>
      <c r="H56" s="164">
        <f t="shared" si="23"/>
        <v>0</v>
      </c>
      <c r="I56" s="164">
        <f t="shared" si="23"/>
        <v>0</v>
      </c>
      <c r="J56" s="164">
        <f t="shared" si="23"/>
        <v>0</v>
      </c>
      <c r="K56" s="164">
        <f t="shared" si="23"/>
        <v>0</v>
      </c>
      <c r="L56" s="164">
        <f t="shared" si="23"/>
        <v>0</v>
      </c>
      <c r="M56" s="164">
        <f t="shared" si="23"/>
        <v>0</v>
      </c>
      <c r="N56" s="164">
        <f t="shared" si="23"/>
        <v>0</v>
      </c>
      <c r="O56" s="164">
        <f t="shared" si="23"/>
        <v>0</v>
      </c>
      <c r="P56" s="164">
        <f t="shared" si="23"/>
        <v>1</v>
      </c>
      <c r="Q56" s="164">
        <f t="shared" si="23"/>
        <v>0</v>
      </c>
      <c r="R56" s="164">
        <f t="shared" si="23"/>
        <v>0</v>
      </c>
      <c r="S56" s="164">
        <f t="shared" si="23"/>
        <v>0</v>
      </c>
      <c r="T56" s="164">
        <f t="shared" si="23"/>
        <v>0</v>
      </c>
      <c r="U56" s="164">
        <f t="shared" si="23"/>
        <v>0</v>
      </c>
      <c r="V56" s="164">
        <f t="shared" si="23"/>
        <v>0</v>
      </c>
      <c r="W56" s="164">
        <f t="shared" si="23"/>
        <v>0</v>
      </c>
      <c r="X56" s="164">
        <f t="shared" si="23"/>
        <v>0</v>
      </c>
      <c r="Y56" s="164">
        <f t="shared" si="23"/>
        <v>0</v>
      </c>
      <c r="AA56" s="164">
        <f t="shared" si="24"/>
        <v>0</v>
      </c>
      <c r="AB56" s="164">
        <f t="shared" si="24"/>
        <v>0</v>
      </c>
      <c r="AC56" s="164">
        <f t="shared" si="24"/>
        <v>0</v>
      </c>
      <c r="AD56" s="164">
        <f t="shared" si="24"/>
        <v>0</v>
      </c>
      <c r="AE56" s="164">
        <f t="shared" si="24"/>
        <v>0</v>
      </c>
      <c r="AF56" s="164">
        <f t="shared" si="24"/>
        <v>0</v>
      </c>
      <c r="AG56" s="164">
        <f t="shared" si="24"/>
        <v>0</v>
      </c>
      <c r="AH56" s="164">
        <f t="shared" si="24"/>
        <v>0</v>
      </c>
      <c r="AI56" s="164">
        <f t="shared" si="24"/>
        <v>0</v>
      </c>
      <c r="AJ56" s="164">
        <f t="shared" si="24"/>
        <v>0</v>
      </c>
      <c r="AK56" s="164">
        <f t="shared" si="24"/>
        <v>0</v>
      </c>
      <c r="AL56" s="164">
        <f t="shared" si="24"/>
        <v>0</v>
      </c>
      <c r="AM56" s="164">
        <f t="shared" si="24"/>
        <v>0</v>
      </c>
      <c r="AN56" s="164">
        <f t="shared" si="24"/>
        <v>0</v>
      </c>
      <c r="AO56" s="164">
        <f t="shared" si="24"/>
        <v>1</v>
      </c>
      <c r="AP56" s="164">
        <f t="shared" si="22"/>
        <v>0</v>
      </c>
      <c r="AQ56" s="164">
        <f t="shared" si="22"/>
        <v>0</v>
      </c>
      <c r="AR56" s="164">
        <f t="shared" si="22"/>
        <v>0</v>
      </c>
      <c r="AS56" s="164">
        <f t="shared" si="22"/>
        <v>0</v>
      </c>
      <c r="AT56" s="164">
        <f t="shared" si="22"/>
        <v>0</v>
      </c>
      <c r="AU56" s="164">
        <f t="shared" si="22"/>
        <v>0</v>
      </c>
      <c r="AV56" s="164">
        <f t="shared" si="22"/>
        <v>0</v>
      </c>
      <c r="AW56" s="164">
        <f t="shared" si="22"/>
        <v>0</v>
      </c>
      <c r="AX56" s="164">
        <f t="shared" si="22"/>
        <v>0</v>
      </c>
      <c r="AY56" s="164">
        <f t="shared" si="19"/>
        <v>1</v>
      </c>
      <c r="AZ56" s="22" t="s">
        <v>180</v>
      </c>
    </row>
    <row r="57" spans="1:52">
      <c r="A57" s="164" t="s">
        <v>214</v>
      </c>
      <c r="B57" s="164">
        <f t="shared" si="23"/>
        <v>0</v>
      </c>
      <c r="C57" s="164">
        <f t="shared" si="23"/>
        <v>1</v>
      </c>
      <c r="D57" s="164">
        <f t="shared" si="23"/>
        <v>0</v>
      </c>
      <c r="E57" s="164">
        <f t="shared" si="23"/>
        <v>0</v>
      </c>
      <c r="F57" s="164">
        <f t="shared" si="23"/>
        <v>0</v>
      </c>
      <c r="G57" s="164">
        <f t="shared" si="23"/>
        <v>0</v>
      </c>
      <c r="H57" s="164">
        <f t="shared" si="23"/>
        <v>0</v>
      </c>
      <c r="I57" s="164">
        <f t="shared" si="23"/>
        <v>1</v>
      </c>
      <c r="J57" s="164">
        <f t="shared" si="23"/>
        <v>0</v>
      </c>
      <c r="K57" s="164">
        <f t="shared" si="23"/>
        <v>0</v>
      </c>
      <c r="L57" s="164">
        <f t="shared" si="23"/>
        <v>0</v>
      </c>
      <c r="M57" s="164">
        <f t="shared" si="23"/>
        <v>1</v>
      </c>
      <c r="N57" s="164">
        <f t="shared" si="23"/>
        <v>0</v>
      </c>
      <c r="O57" s="164">
        <f t="shared" si="23"/>
        <v>0</v>
      </c>
      <c r="P57" s="164">
        <f t="shared" si="23"/>
        <v>0</v>
      </c>
      <c r="Q57" s="164">
        <f t="shared" si="23"/>
        <v>1</v>
      </c>
      <c r="R57" s="164">
        <f t="shared" si="23"/>
        <v>0</v>
      </c>
      <c r="S57" s="164">
        <f t="shared" si="23"/>
        <v>0</v>
      </c>
      <c r="T57" s="164">
        <f t="shared" si="23"/>
        <v>0</v>
      </c>
      <c r="U57" s="164">
        <f t="shared" si="23"/>
        <v>0</v>
      </c>
      <c r="V57" s="164">
        <f t="shared" si="23"/>
        <v>0</v>
      </c>
      <c r="W57" s="164">
        <f t="shared" si="23"/>
        <v>1</v>
      </c>
      <c r="X57" s="164">
        <f t="shared" si="23"/>
        <v>0</v>
      </c>
      <c r="Y57" s="164">
        <f t="shared" si="23"/>
        <v>0</v>
      </c>
      <c r="AA57" s="164">
        <f t="shared" si="24"/>
        <v>0</v>
      </c>
      <c r="AB57" s="164">
        <f t="shared" si="24"/>
        <v>0.5</v>
      </c>
      <c r="AC57" s="164">
        <f t="shared" si="24"/>
        <v>0</v>
      </c>
      <c r="AD57" s="164">
        <f t="shared" si="24"/>
        <v>0</v>
      </c>
      <c r="AE57" s="164">
        <f t="shared" si="24"/>
        <v>0</v>
      </c>
      <c r="AF57" s="164">
        <f t="shared" si="24"/>
        <v>0</v>
      </c>
      <c r="AG57" s="164">
        <f t="shared" si="24"/>
        <v>0</v>
      </c>
      <c r="AH57" s="164">
        <f t="shared" si="24"/>
        <v>1</v>
      </c>
      <c r="AI57" s="164">
        <f t="shared" si="24"/>
        <v>0</v>
      </c>
      <c r="AJ57" s="164">
        <f t="shared" si="24"/>
        <v>0</v>
      </c>
      <c r="AK57" s="164">
        <f t="shared" si="24"/>
        <v>0</v>
      </c>
      <c r="AL57" s="164">
        <f t="shared" si="24"/>
        <v>1</v>
      </c>
      <c r="AM57" s="164">
        <f t="shared" si="24"/>
        <v>0</v>
      </c>
      <c r="AN57" s="164">
        <f t="shared" si="24"/>
        <v>0</v>
      </c>
      <c r="AO57" s="164">
        <f t="shared" si="24"/>
        <v>0</v>
      </c>
      <c r="AP57" s="164">
        <f t="shared" si="22"/>
        <v>1</v>
      </c>
      <c r="AQ57" s="164">
        <f t="shared" si="22"/>
        <v>0</v>
      </c>
      <c r="AR57" s="164">
        <f t="shared" si="22"/>
        <v>0</v>
      </c>
      <c r="AS57" s="164">
        <f t="shared" si="22"/>
        <v>0</v>
      </c>
      <c r="AT57" s="164">
        <f t="shared" si="22"/>
        <v>0</v>
      </c>
      <c r="AU57" s="164">
        <f t="shared" si="22"/>
        <v>0</v>
      </c>
      <c r="AV57" s="164">
        <f t="shared" si="22"/>
        <v>1</v>
      </c>
      <c r="AW57" s="164">
        <f t="shared" si="22"/>
        <v>0</v>
      </c>
      <c r="AX57" s="164">
        <f t="shared" si="22"/>
        <v>0</v>
      </c>
      <c r="AY57" s="164">
        <f t="shared" si="19"/>
        <v>4.5</v>
      </c>
      <c r="AZ57" s="22" t="s">
        <v>180</v>
      </c>
    </row>
    <row r="58" spans="1:52">
      <c r="A58" s="164" t="s">
        <v>215</v>
      </c>
      <c r="B58" s="164">
        <f t="shared" si="23"/>
        <v>0</v>
      </c>
      <c r="C58" s="164">
        <f t="shared" si="23"/>
        <v>0</v>
      </c>
      <c r="D58" s="164">
        <f t="shared" si="23"/>
        <v>0</v>
      </c>
      <c r="E58" s="164">
        <f t="shared" si="23"/>
        <v>0</v>
      </c>
      <c r="F58" s="164">
        <f t="shared" si="23"/>
        <v>0</v>
      </c>
      <c r="G58" s="164">
        <f t="shared" si="23"/>
        <v>0</v>
      </c>
      <c r="H58" s="164">
        <f t="shared" si="23"/>
        <v>0</v>
      </c>
      <c r="I58" s="164">
        <f t="shared" si="23"/>
        <v>0</v>
      </c>
      <c r="J58" s="164">
        <f t="shared" si="23"/>
        <v>0</v>
      </c>
      <c r="K58" s="164">
        <f t="shared" si="23"/>
        <v>0</v>
      </c>
      <c r="L58" s="164">
        <f t="shared" si="23"/>
        <v>1</v>
      </c>
      <c r="M58" s="164">
        <f t="shared" si="23"/>
        <v>1</v>
      </c>
      <c r="N58" s="164">
        <f t="shared" si="23"/>
        <v>0</v>
      </c>
      <c r="O58" s="164">
        <f t="shared" si="23"/>
        <v>0</v>
      </c>
      <c r="P58" s="164">
        <f t="shared" si="23"/>
        <v>0</v>
      </c>
      <c r="Q58" s="164">
        <f t="shared" si="23"/>
        <v>1</v>
      </c>
      <c r="R58" s="164">
        <f t="shared" si="23"/>
        <v>0</v>
      </c>
      <c r="S58" s="164">
        <f t="shared" si="23"/>
        <v>1</v>
      </c>
      <c r="T58" s="164">
        <f t="shared" si="23"/>
        <v>0</v>
      </c>
      <c r="U58" s="164">
        <f t="shared" si="23"/>
        <v>0</v>
      </c>
      <c r="V58" s="164">
        <f t="shared" si="23"/>
        <v>1</v>
      </c>
      <c r="W58" s="164">
        <f t="shared" si="23"/>
        <v>0</v>
      </c>
      <c r="X58" s="164">
        <f t="shared" si="23"/>
        <v>1</v>
      </c>
      <c r="Y58" s="164">
        <f t="shared" si="23"/>
        <v>1</v>
      </c>
      <c r="AA58" s="164">
        <f t="shared" si="24"/>
        <v>0</v>
      </c>
      <c r="AB58" s="164">
        <f t="shared" si="24"/>
        <v>0</v>
      </c>
      <c r="AC58" s="164">
        <f t="shared" si="24"/>
        <v>0</v>
      </c>
      <c r="AD58" s="164">
        <f t="shared" si="24"/>
        <v>0</v>
      </c>
      <c r="AE58" s="164">
        <f t="shared" si="24"/>
        <v>0</v>
      </c>
      <c r="AF58" s="164">
        <f t="shared" si="24"/>
        <v>0</v>
      </c>
      <c r="AG58" s="164">
        <f t="shared" si="24"/>
        <v>0</v>
      </c>
      <c r="AH58" s="164">
        <f t="shared" si="24"/>
        <v>0</v>
      </c>
      <c r="AI58" s="164">
        <f t="shared" si="24"/>
        <v>0</v>
      </c>
      <c r="AJ58" s="164">
        <f t="shared" si="24"/>
        <v>0</v>
      </c>
      <c r="AK58" s="164">
        <f t="shared" si="24"/>
        <v>0.5</v>
      </c>
      <c r="AL58" s="164">
        <f t="shared" si="24"/>
        <v>0.5</v>
      </c>
      <c r="AM58" s="164">
        <f t="shared" si="24"/>
        <v>0</v>
      </c>
      <c r="AN58" s="164">
        <f t="shared" si="24"/>
        <v>0</v>
      </c>
      <c r="AO58" s="164">
        <f t="shared" si="24"/>
        <v>0</v>
      </c>
      <c r="AP58" s="164">
        <f t="shared" si="22"/>
        <v>1</v>
      </c>
      <c r="AQ58" s="164">
        <f t="shared" si="22"/>
        <v>0</v>
      </c>
      <c r="AR58" s="164">
        <f t="shared" si="22"/>
        <v>1</v>
      </c>
      <c r="AS58" s="164">
        <f t="shared" si="22"/>
        <v>0</v>
      </c>
      <c r="AT58" s="164">
        <f t="shared" si="22"/>
        <v>0</v>
      </c>
      <c r="AU58" s="164">
        <f t="shared" si="22"/>
        <v>1</v>
      </c>
      <c r="AV58" s="164">
        <f t="shared" si="22"/>
        <v>0</v>
      </c>
      <c r="AW58" s="164">
        <f t="shared" si="22"/>
        <v>1</v>
      </c>
      <c r="AX58" s="164">
        <f t="shared" si="22"/>
        <v>1</v>
      </c>
      <c r="AY58" s="164">
        <f t="shared" si="19"/>
        <v>6</v>
      </c>
      <c r="AZ58" s="22" t="s">
        <v>180</v>
      </c>
    </row>
    <row r="59" spans="1:52">
      <c r="A59" s="164" t="s">
        <v>216</v>
      </c>
      <c r="B59" s="164">
        <f t="shared" si="23"/>
        <v>0</v>
      </c>
      <c r="C59" s="164">
        <f t="shared" si="23"/>
        <v>0</v>
      </c>
      <c r="D59" s="164">
        <f t="shared" si="23"/>
        <v>0</v>
      </c>
      <c r="E59" s="164">
        <f t="shared" si="23"/>
        <v>0</v>
      </c>
      <c r="F59" s="164">
        <f t="shared" si="23"/>
        <v>0</v>
      </c>
      <c r="G59" s="164">
        <f t="shared" si="23"/>
        <v>0</v>
      </c>
      <c r="H59" s="164">
        <f t="shared" si="23"/>
        <v>0</v>
      </c>
      <c r="I59" s="164">
        <f t="shared" si="23"/>
        <v>0</v>
      </c>
      <c r="J59" s="164">
        <f t="shared" si="23"/>
        <v>0</v>
      </c>
      <c r="K59" s="164">
        <f t="shared" si="23"/>
        <v>0</v>
      </c>
      <c r="L59" s="164">
        <f t="shared" si="23"/>
        <v>0</v>
      </c>
      <c r="M59" s="164">
        <f t="shared" si="23"/>
        <v>0</v>
      </c>
      <c r="N59" s="164">
        <f t="shared" si="23"/>
        <v>0</v>
      </c>
      <c r="O59" s="164">
        <f t="shared" si="23"/>
        <v>0</v>
      </c>
      <c r="P59" s="164">
        <f t="shared" si="23"/>
        <v>1</v>
      </c>
      <c r="Q59" s="164">
        <f t="shared" ref="Q59:Y59" si="25">IF(IFERROR(FIND($A$37,Q26,1),0)=0,0,1)</f>
        <v>1</v>
      </c>
      <c r="R59" s="164">
        <f t="shared" si="25"/>
        <v>0</v>
      </c>
      <c r="S59" s="164">
        <f t="shared" si="25"/>
        <v>0</v>
      </c>
      <c r="T59" s="164">
        <f t="shared" si="25"/>
        <v>0</v>
      </c>
      <c r="U59" s="164">
        <f t="shared" si="25"/>
        <v>0</v>
      </c>
      <c r="V59" s="164">
        <f t="shared" si="25"/>
        <v>0</v>
      </c>
      <c r="W59" s="164">
        <f t="shared" si="25"/>
        <v>0</v>
      </c>
      <c r="X59" s="164">
        <f t="shared" si="25"/>
        <v>0</v>
      </c>
      <c r="Y59" s="164">
        <f t="shared" si="25"/>
        <v>0</v>
      </c>
      <c r="AA59" s="164">
        <f t="shared" si="24"/>
        <v>0</v>
      </c>
      <c r="AB59" s="164">
        <f t="shared" si="24"/>
        <v>0</v>
      </c>
      <c r="AC59" s="164">
        <f t="shared" si="24"/>
        <v>0</v>
      </c>
      <c r="AD59" s="164">
        <f t="shared" si="24"/>
        <v>0</v>
      </c>
      <c r="AE59" s="164">
        <f t="shared" si="24"/>
        <v>0</v>
      </c>
      <c r="AF59" s="164">
        <f t="shared" si="24"/>
        <v>0</v>
      </c>
      <c r="AG59" s="164">
        <f t="shared" si="24"/>
        <v>0</v>
      </c>
      <c r="AH59" s="164">
        <f t="shared" si="24"/>
        <v>0</v>
      </c>
      <c r="AI59" s="164">
        <f t="shared" si="24"/>
        <v>0</v>
      </c>
      <c r="AJ59" s="164">
        <f t="shared" si="24"/>
        <v>0</v>
      </c>
      <c r="AK59" s="164">
        <f t="shared" si="24"/>
        <v>0</v>
      </c>
      <c r="AL59" s="164">
        <f t="shared" si="24"/>
        <v>0</v>
      </c>
      <c r="AM59" s="164">
        <f t="shared" si="24"/>
        <v>0</v>
      </c>
      <c r="AN59" s="164">
        <f t="shared" si="24"/>
        <v>0</v>
      </c>
      <c r="AO59" s="164">
        <f t="shared" si="24"/>
        <v>0.5</v>
      </c>
      <c r="AP59" s="164">
        <f t="shared" si="22"/>
        <v>0.5</v>
      </c>
      <c r="AQ59" s="164">
        <f t="shared" si="22"/>
        <v>0</v>
      </c>
      <c r="AR59" s="164">
        <f t="shared" si="22"/>
        <v>0</v>
      </c>
      <c r="AS59" s="164">
        <f t="shared" si="22"/>
        <v>0</v>
      </c>
      <c r="AT59" s="164">
        <f t="shared" si="22"/>
        <v>0</v>
      </c>
      <c r="AU59" s="164">
        <f t="shared" si="22"/>
        <v>0</v>
      </c>
      <c r="AV59" s="164">
        <f t="shared" si="22"/>
        <v>0</v>
      </c>
      <c r="AW59" s="164">
        <f t="shared" si="22"/>
        <v>0</v>
      </c>
      <c r="AX59" s="164">
        <f t="shared" si="22"/>
        <v>0</v>
      </c>
      <c r="AY59" s="164">
        <f t="shared" si="19"/>
        <v>1</v>
      </c>
      <c r="AZ59" s="22" t="s">
        <v>180</v>
      </c>
    </row>
    <row r="60" spans="1:52">
      <c r="A60" s="164" t="s">
        <v>217</v>
      </c>
      <c r="B60" s="164">
        <f t="shared" ref="B60:Y68" si="26">IF(IFERROR(FIND($A$37,B27,1),0)=0,0,1)</f>
        <v>0</v>
      </c>
      <c r="C60" s="164">
        <f t="shared" si="26"/>
        <v>0</v>
      </c>
      <c r="D60" s="164">
        <f t="shared" si="26"/>
        <v>0</v>
      </c>
      <c r="E60" s="164">
        <f t="shared" si="26"/>
        <v>0</v>
      </c>
      <c r="F60" s="164">
        <f t="shared" si="26"/>
        <v>0</v>
      </c>
      <c r="G60" s="164">
        <f t="shared" si="26"/>
        <v>0</v>
      </c>
      <c r="H60" s="164">
        <f t="shared" si="26"/>
        <v>0</v>
      </c>
      <c r="I60" s="164">
        <f t="shared" si="26"/>
        <v>1</v>
      </c>
      <c r="J60" s="164">
        <f t="shared" si="26"/>
        <v>0</v>
      </c>
      <c r="K60" s="164">
        <f t="shared" si="26"/>
        <v>0</v>
      </c>
      <c r="L60" s="164">
        <f t="shared" si="26"/>
        <v>0</v>
      </c>
      <c r="M60" s="164">
        <f t="shared" si="26"/>
        <v>0</v>
      </c>
      <c r="N60" s="164">
        <f t="shared" si="26"/>
        <v>0</v>
      </c>
      <c r="O60" s="164">
        <f t="shared" si="26"/>
        <v>0</v>
      </c>
      <c r="P60" s="164">
        <f t="shared" si="26"/>
        <v>1</v>
      </c>
      <c r="Q60" s="164">
        <f t="shared" si="26"/>
        <v>0</v>
      </c>
      <c r="R60" s="164">
        <f t="shared" si="26"/>
        <v>0</v>
      </c>
      <c r="S60" s="164">
        <f t="shared" si="26"/>
        <v>0</v>
      </c>
      <c r="T60" s="164">
        <f t="shared" si="26"/>
        <v>0</v>
      </c>
      <c r="U60" s="164">
        <f t="shared" si="26"/>
        <v>0</v>
      </c>
      <c r="V60" s="164">
        <f t="shared" si="26"/>
        <v>0</v>
      </c>
      <c r="W60" s="164">
        <f t="shared" si="26"/>
        <v>0</v>
      </c>
      <c r="X60" s="164">
        <f t="shared" si="26"/>
        <v>0</v>
      </c>
      <c r="Y60" s="164">
        <f t="shared" si="26"/>
        <v>0</v>
      </c>
      <c r="AA60" s="164">
        <f t="shared" si="24"/>
        <v>0</v>
      </c>
      <c r="AB60" s="164">
        <f t="shared" si="24"/>
        <v>0</v>
      </c>
      <c r="AC60" s="164">
        <f t="shared" si="24"/>
        <v>0</v>
      </c>
      <c r="AD60" s="164">
        <f t="shared" si="24"/>
        <v>0</v>
      </c>
      <c r="AE60" s="164">
        <f t="shared" si="24"/>
        <v>0</v>
      </c>
      <c r="AF60" s="164">
        <f t="shared" si="24"/>
        <v>0</v>
      </c>
      <c r="AG60" s="164">
        <f t="shared" si="24"/>
        <v>0</v>
      </c>
      <c r="AH60" s="164">
        <f t="shared" si="24"/>
        <v>0.5</v>
      </c>
      <c r="AI60" s="164">
        <f t="shared" si="24"/>
        <v>0</v>
      </c>
      <c r="AJ60" s="164">
        <f t="shared" si="24"/>
        <v>0</v>
      </c>
      <c r="AK60" s="164">
        <f t="shared" si="24"/>
        <v>0</v>
      </c>
      <c r="AL60" s="164">
        <f t="shared" si="24"/>
        <v>0</v>
      </c>
      <c r="AM60" s="164">
        <f t="shared" si="24"/>
        <v>0</v>
      </c>
      <c r="AN60" s="164">
        <f t="shared" si="24"/>
        <v>0</v>
      </c>
      <c r="AO60" s="164">
        <f t="shared" si="24"/>
        <v>0.5</v>
      </c>
      <c r="AP60" s="164">
        <f t="shared" si="22"/>
        <v>0</v>
      </c>
      <c r="AQ60" s="164">
        <f t="shared" si="22"/>
        <v>0</v>
      </c>
      <c r="AR60" s="164">
        <f t="shared" si="22"/>
        <v>0</v>
      </c>
      <c r="AS60" s="164">
        <f t="shared" si="22"/>
        <v>0</v>
      </c>
      <c r="AT60" s="164">
        <f t="shared" si="22"/>
        <v>0</v>
      </c>
      <c r="AU60" s="164">
        <f t="shared" si="22"/>
        <v>0</v>
      </c>
      <c r="AV60" s="164">
        <f t="shared" si="22"/>
        <v>0</v>
      </c>
      <c r="AW60" s="164">
        <f t="shared" si="22"/>
        <v>0</v>
      </c>
      <c r="AX60" s="164">
        <f t="shared" si="22"/>
        <v>0</v>
      </c>
      <c r="AY60" s="164">
        <f t="shared" si="19"/>
        <v>1</v>
      </c>
      <c r="AZ60" s="22" t="s">
        <v>180</v>
      </c>
    </row>
    <row r="61" spans="1:52">
      <c r="A61" s="164" t="s">
        <v>218</v>
      </c>
      <c r="B61" s="164">
        <f t="shared" si="26"/>
        <v>1</v>
      </c>
      <c r="C61" s="164">
        <f t="shared" si="26"/>
        <v>0</v>
      </c>
      <c r="D61" s="164">
        <f t="shared" si="26"/>
        <v>0</v>
      </c>
      <c r="E61" s="164">
        <f t="shared" si="26"/>
        <v>0</v>
      </c>
      <c r="F61" s="164">
        <f t="shared" si="26"/>
        <v>0</v>
      </c>
      <c r="G61" s="164">
        <f t="shared" si="26"/>
        <v>0</v>
      </c>
      <c r="H61" s="164">
        <f t="shared" si="26"/>
        <v>0</v>
      </c>
      <c r="I61" s="164">
        <f t="shared" si="26"/>
        <v>0</v>
      </c>
      <c r="J61" s="164">
        <f t="shared" si="26"/>
        <v>1</v>
      </c>
      <c r="K61" s="164">
        <f t="shared" si="26"/>
        <v>1</v>
      </c>
      <c r="L61" s="164">
        <f t="shared" si="26"/>
        <v>0</v>
      </c>
      <c r="M61" s="164">
        <f t="shared" si="26"/>
        <v>0</v>
      </c>
      <c r="N61" s="164">
        <f t="shared" si="26"/>
        <v>0</v>
      </c>
      <c r="O61" s="164">
        <f t="shared" si="26"/>
        <v>0</v>
      </c>
      <c r="P61" s="164">
        <f t="shared" si="26"/>
        <v>0</v>
      </c>
      <c r="Q61" s="164">
        <f t="shared" si="26"/>
        <v>0</v>
      </c>
      <c r="R61" s="164">
        <f t="shared" si="26"/>
        <v>0</v>
      </c>
      <c r="S61" s="164">
        <f t="shared" si="26"/>
        <v>1</v>
      </c>
      <c r="T61" s="164">
        <f t="shared" si="26"/>
        <v>0</v>
      </c>
      <c r="U61" s="164">
        <f t="shared" si="26"/>
        <v>0</v>
      </c>
      <c r="V61" s="164">
        <f t="shared" si="26"/>
        <v>0</v>
      </c>
      <c r="W61" s="164">
        <f t="shared" si="26"/>
        <v>0</v>
      </c>
      <c r="X61" s="164">
        <f t="shared" si="26"/>
        <v>0</v>
      </c>
      <c r="Y61" s="164">
        <f t="shared" si="26"/>
        <v>0</v>
      </c>
      <c r="AA61" s="164">
        <f t="shared" si="24"/>
        <v>0.5</v>
      </c>
      <c r="AB61" s="164">
        <f t="shared" si="24"/>
        <v>0</v>
      </c>
      <c r="AC61" s="164">
        <f t="shared" si="24"/>
        <v>0</v>
      </c>
      <c r="AD61" s="164">
        <f t="shared" si="24"/>
        <v>0</v>
      </c>
      <c r="AE61" s="164">
        <f t="shared" si="24"/>
        <v>0</v>
      </c>
      <c r="AF61" s="164">
        <f t="shared" si="24"/>
        <v>0</v>
      </c>
      <c r="AG61" s="164">
        <f t="shared" si="24"/>
        <v>0</v>
      </c>
      <c r="AH61" s="164">
        <f t="shared" si="24"/>
        <v>0</v>
      </c>
      <c r="AI61" s="164">
        <f t="shared" si="24"/>
        <v>0.5</v>
      </c>
      <c r="AJ61" s="164">
        <f t="shared" si="24"/>
        <v>1</v>
      </c>
      <c r="AK61" s="164">
        <f t="shared" si="24"/>
        <v>0</v>
      </c>
      <c r="AL61" s="164">
        <f t="shared" si="24"/>
        <v>0</v>
      </c>
      <c r="AM61" s="164">
        <f t="shared" si="24"/>
        <v>0</v>
      </c>
      <c r="AN61" s="164">
        <f t="shared" si="24"/>
        <v>0</v>
      </c>
      <c r="AO61" s="164">
        <f t="shared" si="24"/>
        <v>0</v>
      </c>
      <c r="AP61" s="164">
        <f t="shared" si="22"/>
        <v>0</v>
      </c>
      <c r="AQ61" s="164">
        <f t="shared" si="22"/>
        <v>0</v>
      </c>
      <c r="AR61" s="164">
        <f t="shared" si="22"/>
        <v>0.33333333333333331</v>
      </c>
      <c r="AS61" s="164">
        <f t="shared" si="22"/>
        <v>0</v>
      </c>
      <c r="AT61" s="164">
        <f t="shared" si="22"/>
        <v>0</v>
      </c>
      <c r="AU61" s="164">
        <f t="shared" si="22"/>
        <v>0</v>
      </c>
      <c r="AV61" s="164">
        <f t="shared" si="22"/>
        <v>0</v>
      </c>
      <c r="AW61" s="164">
        <f t="shared" si="22"/>
        <v>0</v>
      </c>
      <c r="AX61" s="164">
        <f t="shared" si="22"/>
        <v>0</v>
      </c>
      <c r="AY61" s="164">
        <f t="shared" si="19"/>
        <v>2.3333333333333335</v>
      </c>
      <c r="AZ61" s="22" t="s">
        <v>180</v>
      </c>
    </row>
    <row r="62" spans="1:52">
      <c r="A62" s="164" t="s">
        <v>219</v>
      </c>
      <c r="B62" s="164">
        <f t="shared" si="26"/>
        <v>0</v>
      </c>
      <c r="C62" s="164">
        <f t="shared" si="26"/>
        <v>0</v>
      </c>
      <c r="D62" s="164">
        <f t="shared" si="26"/>
        <v>0</v>
      </c>
      <c r="E62" s="164">
        <f t="shared" si="26"/>
        <v>0</v>
      </c>
      <c r="F62" s="164">
        <f t="shared" si="26"/>
        <v>0</v>
      </c>
      <c r="G62" s="164">
        <f t="shared" si="26"/>
        <v>0</v>
      </c>
      <c r="H62" s="164">
        <f t="shared" si="26"/>
        <v>0</v>
      </c>
      <c r="I62" s="164">
        <f t="shared" si="26"/>
        <v>0</v>
      </c>
      <c r="J62" s="164">
        <f t="shared" si="26"/>
        <v>1</v>
      </c>
      <c r="K62" s="164">
        <f t="shared" si="26"/>
        <v>0</v>
      </c>
      <c r="L62" s="164">
        <f t="shared" si="26"/>
        <v>0</v>
      </c>
      <c r="M62" s="164">
        <f t="shared" si="26"/>
        <v>0</v>
      </c>
      <c r="N62" s="164">
        <f t="shared" si="26"/>
        <v>0</v>
      </c>
      <c r="O62" s="164">
        <f t="shared" si="26"/>
        <v>0</v>
      </c>
      <c r="P62" s="164">
        <f t="shared" si="26"/>
        <v>0</v>
      </c>
      <c r="Q62" s="164">
        <f t="shared" si="26"/>
        <v>1</v>
      </c>
      <c r="R62" s="164">
        <f t="shared" si="26"/>
        <v>0</v>
      </c>
      <c r="S62" s="164">
        <f t="shared" si="26"/>
        <v>0</v>
      </c>
      <c r="T62" s="164">
        <f t="shared" si="26"/>
        <v>0</v>
      </c>
      <c r="U62" s="164">
        <f t="shared" si="26"/>
        <v>0</v>
      </c>
      <c r="V62" s="164">
        <f t="shared" si="26"/>
        <v>0</v>
      </c>
      <c r="W62" s="164">
        <f t="shared" si="26"/>
        <v>0</v>
      </c>
      <c r="X62" s="164">
        <f t="shared" si="26"/>
        <v>1</v>
      </c>
      <c r="Y62" s="164">
        <f t="shared" si="26"/>
        <v>0</v>
      </c>
      <c r="AA62" s="164">
        <f t="shared" si="24"/>
        <v>0</v>
      </c>
      <c r="AB62" s="164">
        <f t="shared" si="24"/>
        <v>0</v>
      </c>
      <c r="AC62" s="164">
        <f t="shared" si="24"/>
        <v>0</v>
      </c>
      <c r="AD62" s="164">
        <f t="shared" si="24"/>
        <v>0</v>
      </c>
      <c r="AE62" s="164">
        <f t="shared" si="24"/>
        <v>0</v>
      </c>
      <c r="AF62" s="164">
        <f t="shared" si="24"/>
        <v>0</v>
      </c>
      <c r="AG62" s="164">
        <f t="shared" si="24"/>
        <v>0</v>
      </c>
      <c r="AH62" s="164">
        <f t="shared" si="24"/>
        <v>0</v>
      </c>
      <c r="AI62" s="164">
        <f t="shared" si="24"/>
        <v>0.5</v>
      </c>
      <c r="AJ62" s="164">
        <f t="shared" si="24"/>
        <v>0</v>
      </c>
      <c r="AK62" s="164">
        <f t="shared" si="24"/>
        <v>0</v>
      </c>
      <c r="AL62" s="164">
        <f t="shared" si="24"/>
        <v>0</v>
      </c>
      <c r="AM62" s="164">
        <f t="shared" si="24"/>
        <v>0</v>
      </c>
      <c r="AN62" s="164">
        <f t="shared" si="24"/>
        <v>0</v>
      </c>
      <c r="AO62" s="164">
        <f t="shared" si="24"/>
        <v>0</v>
      </c>
      <c r="AP62" s="164">
        <f t="shared" si="22"/>
        <v>0.33333333333333331</v>
      </c>
      <c r="AQ62" s="164">
        <f t="shared" si="22"/>
        <v>0</v>
      </c>
      <c r="AR62" s="164">
        <f t="shared" si="22"/>
        <v>0</v>
      </c>
      <c r="AS62" s="164">
        <f t="shared" si="22"/>
        <v>0</v>
      </c>
      <c r="AT62" s="164">
        <f t="shared" si="22"/>
        <v>0</v>
      </c>
      <c r="AU62" s="164">
        <f t="shared" si="22"/>
        <v>0</v>
      </c>
      <c r="AV62" s="164">
        <f t="shared" si="22"/>
        <v>0</v>
      </c>
      <c r="AW62" s="164">
        <f t="shared" si="22"/>
        <v>1</v>
      </c>
      <c r="AX62" s="164">
        <f t="shared" si="22"/>
        <v>0</v>
      </c>
      <c r="AY62" s="164">
        <f t="shared" si="19"/>
        <v>1.8333333333333333</v>
      </c>
      <c r="AZ62" s="22" t="s">
        <v>180</v>
      </c>
    </row>
    <row r="63" spans="1:52">
      <c r="A63" s="164" t="s">
        <v>220</v>
      </c>
      <c r="B63" s="164">
        <f t="shared" si="26"/>
        <v>0</v>
      </c>
      <c r="C63" s="164">
        <f t="shared" si="26"/>
        <v>1</v>
      </c>
      <c r="D63" s="164">
        <f t="shared" si="26"/>
        <v>0</v>
      </c>
      <c r="E63" s="164">
        <f t="shared" si="26"/>
        <v>0</v>
      </c>
      <c r="F63" s="164">
        <f t="shared" si="26"/>
        <v>0</v>
      </c>
      <c r="G63" s="164">
        <f t="shared" si="26"/>
        <v>0</v>
      </c>
      <c r="H63" s="164">
        <f t="shared" si="26"/>
        <v>0</v>
      </c>
      <c r="I63" s="164">
        <f t="shared" si="26"/>
        <v>0</v>
      </c>
      <c r="J63" s="164">
        <f t="shared" si="26"/>
        <v>0</v>
      </c>
      <c r="K63" s="164">
        <f t="shared" si="26"/>
        <v>0</v>
      </c>
      <c r="L63" s="164">
        <f t="shared" si="26"/>
        <v>1</v>
      </c>
      <c r="M63" s="164">
        <f t="shared" si="26"/>
        <v>1</v>
      </c>
      <c r="N63" s="164">
        <f t="shared" si="26"/>
        <v>0</v>
      </c>
      <c r="O63" s="164">
        <f t="shared" si="26"/>
        <v>1</v>
      </c>
      <c r="P63" s="164">
        <f t="shared" si="26"/>
        <v>0</v>
      </c>
      <c r="Q63" s="164">
        <f t="shared" si="26"/>
        <v>0</v>
      </c>
      <c r="R63" s="164">
        <f t="shared" si="26"/>
        <v>0</v>
      </c>
      <c r="S63" s="164">
        <f t="shared" si="26"/>
        <v>0</v>
      </c>
      <c r="T63" s="164">
        <f t="shared" si="26"/>
        <v>0</v>
      </c>
      <c r="U63" s="164">
        <f t="shared" si="26"/>
        <v>0</v>
      </c>
      <c r="V63" s="164">
        <f t="shared" si="26"/>
        <v>0</v>
      </c>
      <c r="W63" s="164">
        <f t="shared" si="26"/>
        <v>0</v>
      </c>
      <c r="X63" s="164">
        <f t="shared" si="26"/>
        <v>1</v>
      </c>
      <c r="Y63" s="164">
        <f t="shared" si="26"/>
        <v>0</v>
      </c>
      <c r="AA63" s="164">
        <f t="shared" si="24"/>
        <v>0</v>
      </c>
      <c r="AB63" s="164">
        <f t="shared" si="24"/>
        <v>0.5</v>
      </c>
      <c r="AC63" s="164">
        <f t="shared" si="24"/>
        <v>0</v>
      </c>
      <c r="AD63" s="164">
        <f t="shared" si="24"/>
        <v>0</v>
      </c>
      <c r="AE63" s="164">
        <f t="shared" si="24"/>
        <v>0</v>
      </c>
      <c r="AF63" s="164">
        <f t="shared" si="24"/>
        <v>0</v>
      </c>
      <c r="AG63" s="164">
        <f t="shared" si="24"/>
        <v>0</v>
      </c>
      <c r="AH63" s="164">
        <f t="shared" si="24"/>
        <v>0</v>
      </c>
      <c r="AI63" s="164">
        <f t="shared" si="24"/>
        <v>0</v>
      </c>
      <c r="AJ63" s="164">
        <f t="shared" si="24"/>
        <v>0</v>
      </c>
      <c r="AK63" s="164">
        <f t="shared" si="24"/>
        <v>0.5</v>
      </c>
      <c r="AL63" s="164">
        <f t="shared" si="24"/>
        <v>0.5</v>
      </c>
      <c r="AM63" s="164">
        <f t="shared" si="24"/>
        <v>0</v>
      </c>
      <c r="AN63" s="164">
        <f t="shared" si="24"/>
        <v>0.5</v>
      </c>
      <c r="AO63" s="164">
        <f t="shared" si="24"/>
        <v>0</v>
      </c>
      <c r="AP63" s="164">
        <f t="shared" si="22"/>
        <v>0</v>
      </c>
      <c r="AQ63" s="164">
        <f t="shared" si="22"/>
        <v>0</v>
      </c>
      <c r="AR63" s="164">
        <f t="shared" si="22"/>
        <v>0</v>
      </c>
      <c r="AS63" s="164">
        <f t="shared" si="22"/>
        <v>0</v>
      </c>
      <c r="AT63" s="164">
        <f t="shared" si="22"/>
        <v>0</v>
      </c>
      <c r="AU63" s="164">
        <f t="shared" si="22"/>
        <v>0</v>
      </c>
      <c r="AV63" s="164">
        <f t="shared" si="22"/>
        <v>0</v>
      </c>
      <c r="AW63" s="164">
        <f t="shared" si="22"/>
        <v>1</v>
      </c>
      <c r="AX63" s="164">
        <f t="shared" si="22"/>
        <v>0</v>
      </c>
      <c r="AY63" s="164">
        <f t="shared" si="19"/>
        <v>3</v>
      </c>
      <c r="AZ63" s="22" t="s">
        <v>180</v>
      </c>
    </row>
    <row r="64" spans="1:52">
      <c r="A64" s="164" t="s">
        <v>221</v>
      </c>
      <c r="B64" s="164">
        <f t="shared" si="26"/>
        <v>0</v>
      </c>
      <c r="C64" s="164">
        <f t="shared" si="26"/>
        <v>0</v>
      </c>
      <c r="D64" s="164">
        <f t="shared" si="26"/>
        <v>0</v>
      </c>
      <c r="E64" s="164">
        <f t="shared" si="26"/>
        <v>0</v>
      </c>
      <c r="F64" s="164">
        <f t="shared" si="26"/>
        <v>0</v>
      </c>
      <c r="G64" s="164">
        <f t="shared" si="26"/>
        <v>0</v>
      </c>
      <c r="H64" s="164">
        <f t="shared" si="26"/>
        <v>0</v>
      </c>
      <c r="I64" s="164">
        <f t="shared" si="26"/>
        <v>0</v>
      </c>
      <c r="J64" s="164">
        <f t="shared" si="26"/>
        <v>1</v>
      </c>
      <c r="K64" s="164">
        <f t="shared" si="26"/>
        <v>1</v>
      </c>
      <c r="L64" s="164">
        <f t="shared" si="26"/>
        <v>0</v>
      </c>
      <c r="M64" s="164">
        <f t="shared" si="26"/>
        <v>0</v>
      </c>
      <c r="N64" s="164">
        <f t="shared" si="26"/>
        <v>0</v>
      </c>
      <c r="O64" s="164">
        <f t="shared" si="26"/>
        <v>0</v>
      </c>
      <c r="P64" s="164">
        <f t="shared" si="26"/>
        <v>1</v>
      </c>
      <c r="Q64" s="164">
        <f t="shared" si="26"/>
        <v>0</v>
      </c>
      <c r="R64" s="164">
        <f t="shared" si="26"/>
        <v>0</v>
      </c>
      <c r="S64" s="164">
        <f t="shared" si="26"/>
        <v>0</v>
      </c>
      <c r="T64" s="164">
        <f t="shared" si="26"/>
        <v>0</v>
      </c>
      <c r="U64" s="164">
        <f t="shared" si="26"/>
        <v>0</v>
      </c>
      <c r="V64" s="164">
        <f t="shared" si="26"/>
        <v>0</v>
      </c>
      <c r="W64" s="164">
        <f t="shared" si="26"/>
        <v>0</v>
      </c>
      <c r="X64" s="164">
        <f t="shared" si="26"/>
        <v>0</v>
      </c>
      <c r="Y64" s="164">
        <f t="shared" si="26"/>
        <v>0</v>
      </c>
      <c r="AA64" s="164">
        <f t="shared" si="24"/>
        <v>0</v>
      </c>
      <c r="AB64" s="164">
        <f t="shared" si="24"/>
        <v>0</v>
      </c>
      <c r="AC64" s="164">
        <f t="shared" si="24"/>
        <v>0</v>
      </c>
      <c r="AD64" s="164">
        <f t="shared" si="24"/>
        <v>0</v>
      </c>
      <c r="AE64" s="164">
        <f t="shared" si="24"/>
        <v>0</v>
      </c>
      <c r="AF64" s="164">
        <f t="shared" si="24"/>
        <v>0</v>
      </c>
      <c r="AG64" s="164">
        <f t="shared" si="24"/>
        <v>0</v>
      </c>
      <c r="AH64" s="164">
        <f t="shared" si="24"/>
        <v>0</v>
      </c>
      <c r="AI64" s="164">
        <f t="shared" si="24"/>
        <v>1</v>
      </c>
      <c r="AJ64" s="164">
        <f t="shared" si="24"/>
        <v>1</v>
      </c>
      <c r="AK64" s="164">
        <f t="shared" si="24"/>
        <v>0</v>
      </c>
      <c r="AL64" s="164">
        <f t="shared" si="24"/>
        <v>0</v>
      </c>
      <c r="AM64" s="164">
        <f t="shared" si="24"/>
        <v>0</v>
      </c>
      <c r="AN64" s="164">
        <f t="shared" si="24"/>
        <v>0</v>
      </c>
      <c r="AO64" s="164">
        <f t="shared" si="24"/>
        <v>1</v>
      </c>
      <c r="AP64" s="164">
        <f t="shared" si="24"/>
        <v>0</v>
      </c>
      <c r="AQ64" s="164">
        <f t="shared" ref="AQ64:AX68" si="27">IF(R64=0,0,R64/AQ31)</f>
        <v>0</v>
      </c>
      <c r="AR64" s="164">
        <f t="shared" si="27"/>
        <v>0</v>
      </c>
      <c r="AS64" s="164">
        <f t="shared" si="27"/>
        <v>0</v>
      </c>
      <c r="AT64" s="164">
        <f t="shared" si="27"/>
        <v>0</v>
      </c>
      <c r="AU64" s="164">
        <f t="shared" si="27"/>
        <v>0</v>
      </c>
      <c r="AV64" s="164">
        <f t="shared" si="27"/>
        <v>0</v>
      </c>
      <c r="AW64" s="164">
        <f t="shared" si="27"/>
        <v>0</v>
      </c>
      <c r="AX64" s="164">
        <f t="shared" si="27"/>
        <v>0</v>
      </c>
      <c r="AY64" s="164">
        <f t="shared" si="19"/>
        <v>3</v>
      </c>
      <c r="AZ64" s="22" t="s">
        <v>180</v>
      </c>
    </row>
    <row r="65" spans="1:52">
      <c r="A65" s="164" t="s">
        <v>222</v>
      </c>
      <c r="B65" s="164">
        <f t="shared" si="26"/>
        <v>0</v>
      </c>
      <c r="C65" s="164">
        <f t="shared" si="26"/>
        <v>0</v>
      </c>
      <c r="D65" s="164">
        <f t="shared" si="26"/>
        <v>0</v>
      </c>
      <c r="E65" s="164">
        <f t="shared" si="26"/>
        <v>0</v>
      </c>
      <c r="F65" s="164">
        <f t="shared" si="26"/>
        <v>0</v>
      </c>
      <c r="G65" s="164">
        <f t="shared" si="26"/>
        <v>0</v>
      </c>
      <c r="H65" s="164">
        <f t="shared" si="26"/>
        <v>0</v>
      </c>
      <c r="I65" s="164">
        <f t="shared" si="26"/>
        <v>0</v>
      </c>
      <c r="J65" s="164">
        <f t="shared" si="26"/>
        <v>1</v>
      </c>
      <c r="K65" s="164">
        <f t="shared" si="26"/>
        <v>0</v>
      </c>
      <c r="L65" s="164">
        <f t="shared" si="26"/>
        <v>0</v>
      </c>
      <c r="M65" s="164">
        <f t="shared" si="26"/>
        <v>1</v>
      </c>
      <c r="N65" s="164">
        <f t="shared" si="26"/>
        <v>0</v>
      </c>
      <c r="O65" s="164">
        <f t="shared" si="26"/>
        <v>0</v>
      </c>
      <c r="P65" s="164">
        <f t="shared" si="26"/>
        <v>0</v>
      </c>
      <c r="Q65" s="164">
        <f t="shared" si="26"/>
        <v>0</v>
      </c>
      <c r="R65" s="164">
        <f t="shared" si="26"/>
        <v>0</v>
      </c>
      <c r="S65" s="164">
        <f t="shared" si="26"/>
        <v>0</v>
      </c>
      <c r="T65" s="164">
        <f t="shared" si="26"/>
        <v>0</v>
      </c>
      <c r="U65" s="164">
        <f t="shared" si="26"/>
        <v>0</v>
      </c>
      <c r="V65" s="164">
        <f t="shared" si="26"/>
        <v>0</v>
      </c>
      <c r="W65" s="164">
        <f t="shared" si="26"/>
        <v>1</v>
      </c>
      <c r="X65" s="164">
        <f t="shared" si="26"/>
        <v>0</v>
      </c>
      <c r="Y65" s="164">
        <f t="shared" si="26"/>
        <v>1</v>
      </c>
      <c r="AA65" s="164">
        <f t="shared" ref="AA65:AP68" si="28">IF(B65=0,0,B65/AA32)</f>
        <v>0</v>
      </c>
      <c r="AB65" s="164">
        <f t="shared" si="28"/>
        <v>0</v>
      </c>
      <c r="AC65" s="164">
        <f t="shared" si="28"/>
        <v>0</v>
      </c>
      <c r="AD65" s="164">
        <f t="shared" si="28"/>
        <v>0</v>
      </c>
      <c r="AE65" s="164">
        <f t="shared" si="28"/>
        <v>0</v>
      </c>
      <c r="AF65" s="164">
        <f t="shared" si="28"/>
        <v>0</v>
      </c>
      <c r="AG65" s="164">
        <f t="shared" si="28"/>
        <v>0</v>
      </c>
      <c r="AH65" s="164">
        <f t="shared" si="28"/>
        <v>0</v>
      </c>
      <c r="AI65" s="164">
        <f t="shared" si="28"/>
        <v>1</v>
      </c>
      <c r="AJ65" s="164">
        <f t="shared" si="28"/>
        <v>0</v>
      </c>
      <c r="AK65" s="164">
        <f t="shared" si="28"/>
        <v>0</v>
      </c>
      <c r="AL65" s="164">
        <f t="shared" si="28"/>
        <v>0.5</v>
      </c>
      <c r="AM65" s="164">
        <f t="shared" si="28"/>
        <v>0</v>
      </c>
      <c r="AN65" s="164">
        <f t="shared" si="28"/>
        <v>0</v>
      </c>
      <c r="AO65" s="164">
        <f t="shared" si="28"/>
        <v>0</v>
      </c>
      <c r="AP65" s="164">
        <f t="shared" si="28"/>
        <v>0</v>
      </c>
      <c r="AQ65" s="164">
        <f t="shared" si="27"/>
        <v>0</v>
      </c>
      <c r="AR65" s="164">
        <f t="shared" si="27"/>
        <v>0</v>
      </c>
      <c r="AS65" s="164">
        <f t="shared" si="27"/>
        <v>0</v>
      </c>
      <c r="AT65" s="164">
        <f t="shared" si="27"/>
        <v>0</v>
      </c>
      <c r="AU65" s="164">
        <f t="shared" si="27"/>
        <v>0</v>
      </c>
      <c r="AV65" s="164">
        <f t="shared" si="27"/>
        <v>1</v>
      </c>
      <c r="AW65" s="164">
        <f t="shared" si="27"/>
        <v>0</v>
      </c>
      <c r="AX65" s="164">
        <f t="shared" si="27"/>
        <v>0.33333333333333331</v>
      </c>
      <c r="AY65" s="164">
        <f t="shared" si="19"/>
        <v>2.8333333333333335</v>
      </c>
      <c r="AZ65" s="22" t="s">
        <v>180</v>
      </c>
    </row>
    <row r="66" spans="1:52">
      <c r="A66" s="164" t="s">
        <v>223</v>
      </c>
      <c r="B66" s="164">
        <f t="shared" si="26"/>
        <v>0</v>
      </c>
      <c r="C66" s="164">
        <f t="shared" si="26"/>
        <v>0</v>
      </c>
      <c r="D66" s="164">
        <f t="shared" si="26"/>
        <v>0</v>
      </c>
      <c r="E66" s="164">
        <f t="shared" si="26"/>
        <v>0</v>
      </c>
      <c r="F66" s="164">
        <f t="shared" si="26"/>
        <v>0</v>
      </c>
      <c r="G66" s="164">
        <f t="shared" si="26"/>
        <v>0</v>
      </c>
      <c r="H66" s="164">
        <f t="shared" si="26"/>
        <v>0</v>
      </c>
      <c r="I66" s="164">
        <f t="shared" si="26"/>
        <v>0</v>
      </c>
      <c r="J66" s="164">
        <f t="shared" si="26"/>
        <v>0</v>
      </c>
      <c r="K66" s="164">
        <f t="shared" si="26"/>
        <v>0</v>
      </c>
      <c r="L66" s="164">
        <f t="shared" si="26"/>
        <v>0</v>
      </c>
      <c r="M66" s="164">
        <f t="shared" si="26"/>
        <v>0</v>
      </c>
      <c r="N66" s="164">
        <f t="shared" si="26"/>
        <v>0</v>
      </c>
      <c r="O66" s="164">
        <f t="shared" si="26"/>
        <v>0</v>
      </c>
      <c r="P66" s="164">
        <f t="shared" si="26"/>
        <v>0</v>
      </c>
      <c r="Q66" s="164">
        <f t="shared" si="26"/>
        <v>0</v>
      </c>
      <c r="R66" s="164">
        <f t="shared" si="26"/>
        <v>0</v>
      </c>
      <c r="S66" s="164">
        <f t="shared" si="26"/>
        <v>0</v>
      </c>
      <c r="T66" s="164">
        <f t="shared" si="26"/>
        <v>0</v>
      </c>
      <c r="U66" s="164">
        <f t="shared" si="26"/>
        <v>0</v>
      </c>
      <c r="V66" s="164">
        <f t="shared" si="26"/>
        <v>0</v>
      </c>
      <c r="W66" s="164">
        <f t="shared" si="26"/>
        <v>0</v>
      </c>
      <c r="X66" s="164">
        <f t="shared" si="26"/>
        <v>0</v>
      </c>
      <c r="Y66" s="164">
        <f t="shared" si="26"/>
        <v>0</v>
      </c>
      <c r="AA66" s="164">
        <f t="shared" si="28"/>
        <v>0</v>
      </c>
      <c r="AB66" s="164">
        <f t="shared" si="28"/>
        <v>0</v>
      </c>
      <c r="AC66" s="164">
        <f t="shared" si="28"/>
        <v>0</v>
      </c>
      <c r="AD66" s="164">
        <f t="shared" si="28"/>
        <v>0</v>
      </c>
      <c r="AE66" s="164">
        <f t="shared" si="28"/>
        <v>0</v>
      </c>
      <c r="AF66" s="164">
        <f t="shared" si="28"/>
        <v>0</v>
      </c>
      <c r="AG66" s="164">
        <f t="shared" si="28"/>
        <v>0</v>
      </c>
      <c r="AH66" s="164">
        <f t="shared" si="28"/>
        <v>0</v>
      </c>
      <c r="AI66" s="164">
        <f t="shared" si="28"/>
        <v>0</v>
      </c>
      <c r="AJ66" s="164">
        <f t="shared" si="28"/>
        <v>0</v>
      </c>
      <c r="AK66" s="164">
        <f t="shared" si="28"/>
        <v>0</v>
      </c>
      <c r="AL66" s="164">
        <f t="shared" si="28"/>
        <v>0</v>
      </c>
      <c r="AM66" s="164">
        <f t="shared" si="28"/>
        <v>0</v>
      </c>
      <c r="AN66" s="164">
        <f t="shared" si="28"/>
        <v>0</v>
      </c>
      <c r="AO66" s="164">
        <f t="shared" si="28"/>
        <v>0</v>
      </c>
      <c r="AP66" s="164">
        <f t="shared" si="28"/>
        <v>0</v>
      </c>
      <c r="AQ66" s="164">
        <f t="shared" si="27"/>
        <v>0</v>
      </c>
      <c r="AR66" s="164">
        <f t="shared" si="27"/>
        <v>0</v>
      </c>
      <c r="AS66" s="164">
        <f t="shared" si="27"/>
        <v>0</v>
      </c>
      <c r="AT66" s="164">
        <f t="shared" si="27"/>
        <v>0</v>
      </c>
      <c r="AU66" s="164">
        <f t="shared" si="27"/>
        <v>0</v>
      </c>
      <c r="AV66" s="164">
        <f t="shared" si="27"/>
        <v>0</v>
      </c>
      <c r="AW66" s="164">
        <f t="shared" si="27"/>
        <v>0</v>
      </c>
      <c r="AX66" s="164">
        <f t="shared" si="27"/>
        <v>0</v>
      </c>
      <c r="AY66" s="164">
        <f t="shared" si="19"/>
        <v>0</v>
      </c>
      <c r="AZ66" s="22" t="s">
        <v>180</v>
      </c>
    </row>
    <row r="67" spans="1:52">
      <c r="A67" s="164" t="s">
        <v>224</v>
      </c>
      <c r="B67" s="164">
        <f t="shared" si="26"/>
        <v>0</v>
      </c>
      <c r="C67" s="164">
        <f t="shared" si="26"/>
        <v>0</v>
      </c>
      <c r="D67" s="164">
        <f t="shared" si="26"/>
        <v>0</v>
      </c>
      <c r="E67" s="164">
        <f t="shared" si="26"/>
        <v>0</v>
      </c>
      <c r="F67" s="164">
        <f t="shared" si="26"/>
        <v>0</v>
      </c>
      <c r="G67" s="164">
        <f t="shared" si="26"/>
        <v>0</v>
      </c>
      <c r="H67" s="164">
        <f t="shared" si="26"/>
        <v>0</v>
      </c>
      <c r="I67" s="164">
        <f t="shared" si="26"/>
        <v>0</v>
      </c>
      <c r="J67" s="164">
        <f t="shared" si="26"/>
        <v>0</v>
      </c>
      <c r="K67" s="164">
        <f t="shared" si="26"/>
        <v>0</v>
      </c>
      <c r="L67" s="164">
        <f t="shared" si="26"/>
        <v>0</v>
      </c>
      <c r="M67" s="164">
        <f t="shared" si="26"/>
        <v>0</v>
      </c>
      <c r="N67" s="164">
        <f t="shared" si="26"/>
        <v>1</v>
      </c>
      <c r="O67" s="164">
        <f t="shared" si="26"/>
        <v>1</v>
      </c>
      <c r="P67" s="164">
        <f t="shared" si="26"/>
        <v>0</v>
      </c>
      <c r="Q67" s="164">
        <f t="shared" si="26"/>
        <v>0</v>
      </c>
      <c r="R67" s="164">
        <f t="shared" si="26"/>
        <v>0</v>
      </c>
      <c r="S67" s="164">
        <f t="shared" si="26"/>
        <v>0</v>
      </c>
      <c r="T67" s="164">
        <f t="shared" si="26"/>
        <v>0</v>
      </c>
      <c r="U67" s="164">
        <f t="shared" si="26"/>
        <v>0</v>
      </c>
      <c r="V67" s="164">
        <f t="shared" si="26"/>
        <v>0</v>
      </c>
      <c r="W67" s="164">
        <f t="shared" si="26"/>
        <v>0</v>
      </c>
      <c r="X67" s="164">
        <f t="shared" si="26"/>
        <v>0</v>
      </c>
      <c r="Y67" s="164">
        <f t="shared" si="26"/>
        <v>0</v>
      </c>
      <c r="AA67" s="164">
        <f t="shared" si="28"/>
        <v>0</v>
      </c>
      <c r="AB67" s="164">
        <f t="shared" si="28"/>
        <v>0</v>
      </c>
      <c r="AC67" s="164">
        <f t="shared" si="28"/>
        <v>0</v>
      </c>
      <c r="AD67" s="164">
        <f t="shared" si="28"/>
        <v>0</v>
      </c>
      <c r="AE67" s="164">
        <f t="shared" si="28"/>
        <v>0</v>
      </c>
      <c r="AF67" s="164">
        <f t="shared" si="28"/>
        <v>0</v>
      </c>
      <c r="AG67" s="164">
        <f t="shared" si="28"/>
        <v>0</v>
      </c>
      <c r="AH67" s="164">
        <f t="shared" si="28"/>
        <v>0</v>
      </c>
      <c r="AI67" s="164">
        <f t="shared" si="28"/>
        <v>0</v>
      </c>
      <c r="AJ67" s="164">
        <f t="shared" si="28"/>
        <v>0</v>
      </c>
      <c r="AK67" s="164">
        <f t="shared" si="28"/>
        <v>0</v>
      </c>
      <c r="AL67" s="164">
        <f t="shared" si="28"/>
        <v>0</v>
      </c>
      <c r="AM67" s="164">
        <f t="shared" si="28"/>
        <v>1</v>
      </c>
      <c r="AN67" s="164">
        <f t="shared" si="28"/>
        <v>0.5</v>
      </c>
      <c r="AO67" s="164">
        <f t="shared" si="28"/>
        <v>0</v>
      </c>
      <c r="AP67" s="164">
        <f t="shared" si="28"/>
        <v>0</v>
      </c>
      <c r="AQ67" s="164">
        <f t="shared" si="27"/>
        <v>0</v>
      </c>
      <c r="AR67" s="164">
        <f t="shared" si="27"/>
        <v>0</v>
      </c>
      <c r="AS67" s="164">
        <f t="shared" si="27"/>
        <v>0</v>
      </c>
      <c r="AT67" s="164">
        <f t="shared" si="27"/>
        <v>0</v>
      </c>
      <c r="AU67" s="164">
        <f t="shared" si="27"/>
        <v>0</v>
      </c>
      <c r="AV67" s="164">
        <f t="shared" si="27"/>
        <v>0</v>
      </c>
      <c r="AW67" s="164">
        <f t="shared" si="27"/>
        <v>0</v>
      </c>
      <c r="AX67" s="164">
        <f t="shared" si="27"/>
        <v>0</v>
      </c>
      <c r="AY67" s="164">
        <f t="shared" si="19"/>
        <v>1.5</v>
      </c>
      <c r="AZ67" s="22" t="s">
        <v>180</v>
      </c>
    </row>
    <row r="68" spans="1:52">
      <c r="A68" s="164" t="s">
        <v>225</v>
      </c>
      <c r="B68" s="164">
        <f t="shared" si="26"/>
        <v>0</v>
      </c>
      <c r="C68" s="164">
        <f t="shared" si="26"/>
        <v>0</v>
      </c>
      <c r="D68" s="164">
        <f t="shared" si="26"/>
        <v>0</v>
      </c>
      <c r="E68" s="164">
        <f t="shared" si="26"/>
        <v>0</v>
      </c>
      <c r="F68" s="164">
        <f t="shared" si="26"/>
        <v>0</v>
      </c>
      <c r="G68" s="164">
        <f t="shared" si="26"/>
        <v>0</v>
      </c>
      <c r="H68" s="164">
        <f t="shared" si="26"/>
        <v>0</v>
      </c>
      <c r="I68" s="164">
        <f t="shared" si="26"/>
        <v>0</v>
      </c>
      <c r="J68" s="164">
        <f t="shared" si="26"/>
        <v>0</v>
      </c>
      <c r="K68" s="164">
        <f t="shared" si="26"/>
        <v>0</v>
      </c>
      <c r="L68" s="164">
        <f t="shared" si="26"/>
        <v>0</v>
      </c>
      <c r="M68" s="164">
        <f t="shared" si="26"/>
        <v>0</v>
      </c>
      <c r="N68" s="164">
        <f t="shared" si="26"/>
        <v>0</v>
      </c>
      <c r="O68" s="164">
        <f t="shared" si="26"/>
        <v>0</v>
      </c>
      <c r="P68" s="164">
        <f t="shared" si="26"/>
        <v>0</v>
      </c>
      <c r="Q68" s="164">
        <f t="shared" si="26"/>
        <v>0</v>
      </c>
      <c r="R68" s="164">
        <f t="shared" si="26"/>
        <v>0</v>
      </c>
      <c r="S68" s="164">
        <f t="shared" si="26"/>
        <v>0</v>
      </c>
      <c r="T68" s="164">
        <f t="shared" si="26"/>
        <v>0</v>
      </c>
      <c r="U68" s="164">
        <f t="shared" si="26"/>
        <v>1</v>
      </c>
      <c r="V68" s="164">
        <f t="shared" si="26"/>
        <v>0</v>
      </c>
      <c r="W68" s="164">
        <f t="shared" si="26"/>
        <v>1</v>
      </c>
      <c r="X68" s="164">
        <f t="shared" si="26"/>
        <v>0</v>
      </c>
      <c r="Y68" s="164">
        <f t="shared" si="26"/>
        <v>0</v>
      </c>
      <c r="AA68" s="164">
        <f t="shared" si="28"/>
        <v>0</v>
      </c>
      <c r="AB68" s="164">
        <f t="shared" si="28"/>
        <v>0</v>
      </c>
      <c r="AC68" s="164">
        <f t="shared" si="28"/>
        <v>0</v>
      </c>
      <c r="AD68" s="164">
        <f t="shared" si="28"/>
        <v>0</v>
      </c>
      <c r="AE68" s="164">
        <f t="shared" si="28"/>
        <v>0</v>
      </c>
      <c r="AF68" s="164">
        <f t="shared" si="28"/>
        <v>0</v>
      </c>
      <c r="AG68" s="164">
        <f t="shared" si="28"/>
        <v>0</v>
      </c>
      <c r="AH68" s="164">
        <f t="shared" si="28"/>
        <v>0</v>
      </c>
      <c r="AI68" s="164">
        <f t="shared" si="28"/>
        <v>0</v>
      </c>
      <c r="AJ68" s="164">
        <f t="shared" si="28"/>
        <v>0</v>
      </c>
      <c r="AK68" s="164">
        <f t="shared" si="28"/>
        <v>0</v>
      </c>
      <c r="AL68" s="164">
        <f t="shared" si="28"/>
        <v>0</v>
      </c>
      <c r="AM68" s="164">
        <f t="shared" si="28"/>
        <v>0</v>
      </c>
      <c r="AN68" s="164">
        <f t="shared" si="28"/>
        <v>0</v>
      </c>
      <c r="AO68" s="164">
        <f t="shared" si="28"/>
        <v>0</v>
      </c>
      <c r="AP68" s="164">
        <f t="shared" si="28"/>
        <v>0</v>
      </c>
      <c r="AQ68" s="164">
        <f t="shared" si="27"/>
        <v>0</v>
      </c>
      <c r="AR68" s="164">
        <f t="shared" si="27"/>
        <v>0</v>
      </c>
      <c r="AS68" s="164">
        <f t="shared" si="27"/>
        <v>0</v>
      </c>
      <c r="AT68" s="164">
        <f t="shared" si="27"/>
        <v>1</v>
      </c>
      <c r="AU68" s="164">
        <f t="shared" si="27"/>
        <v>0</v>
      </c>
      <c r="AV68" s="164">
        <f t="shared" si="27"/>
        <v>0.5</v>
      </c>
      <c r="AW68" s="164">
        <f t="shared" si="27"/>
        <v>0</v>
      </c>
      <c r="AX68" s="164">
        <f t="shared" si="27"/>
        <v>0</v>
      </c>
      <c r="AY68" s="164">
        <f t="shared" si="19"/>
        <v>1.5</v>
      </c>
      <c r="AZ68" s="22" t="s">
        <v>180</v>
      </c>
    </row>
    <row r="70" spans="1:52">
      <c r="A70" s="185" t="s">
        <v>181</v>
      </c>
    </row>
    <row r="71" spans="1:52">
      <c r="A71" s="164" t="s">
        <v>195</v>
      </c>
      <c r="B71" s="164">
        <f t="shared" ref="B71:Y81" si="29">IF(IFERROR(FIND($A$70,B5,1),0)=0,0,1)</f>
        <v>0</v>
      </c>
      <c r="C71" s="164">
        <f t="shared" si="29"/>
        <v>0</v>
      </c>
      <c r="D71" s="164">
        <f t="shared" si="29"/>
        <v>0</v>
      </c>
      <c r="E71" s="164">
        <f t="shared" si="29"/>
        <v>0</v>
      </c>
      <c r="F71" s="164">
        <f t="shared" si="29"/>
        <v>0</v>
      </c>
      <c r="G71" s="164">
        <f t="shared" si="29"/>
        <v>0</v>
      </c>
      <c r="H71" s="164">
        <f t="shared" si="29"/>
        <v>0</v>
      </c>
      <c r="I71" s="164">
        <f t="shared" si="29"/>
        <v>0</v>
      </c>
      <c r="J71" s="164">
        <f t="shared" si="29"/>
        <v>0</v>
      </c>
      <c r="K71" s="164">
        <f t="shared" si="29"/>
        <v>0</v>
      </c>
      <c r="L71" s="164">
        <f t="shared" si="29"/>
        <v>0</v>
      </c>
      <c r="M71" s="164">
        <f t="shared" si="29"/>
        <v>0</v>
      </c>
      <c r="N71" s="164">
        <f t="shared" si="29"/>
        <v>0</v>
      </c>
      <c r="O71" s="164">
        <f t="shared" si="29"/>
        <v>0</v>
      </c>
      <c r="P71" s="164">
        <f t="shared" si="29"/>
        <v>0</v>
      </c>
      <c r="Q71" s="164">
        <f t="shared" si="29"/>
        <v>0</v>
      </c>
      <c r="R71" s="164">
        <f t="shared" si="29"/>
        <v>0</v>
      </c>
      <c r="S71" s="164">
        <f t="shared" si="29"/>
        <v>0</v>
      </c>
      <c r="T71" s="164">
        <f t="shared" si="29"/>
        <v>0</v>
      </c>
      <c r="U71" s="164">
        <f t="shared" si="29"/>
        <v>0</v>
      </c>
      <c r="V71" s="164">
        <f t="shared" si="29"/>
        <v>0</v>
      </c>
      <c r="W71" s="164">
        <f t="shared" si="29"/>
        <v>0</v>
      </c>
      <c r="X71" s="164">
        <f t="shared" si="29"/>
        <v>0</v>
      </c>
      <c r="Y71" s="164">
        <f t="shared" si="29"/>
        <v>0</v>
      </c>
      <c r="AA71" s="164">
        <f t="shared" ref="AA71:AX81" si="30">IF(B71=0,0,B71/AA5)</f>
        <v>0</v>
      </c>
      <c r="AB71" s="164">
        <f t="shared" si="30"/>
        <v>0</v>
      </c>
      <c r="AC71" s="164">
        <f t="shared" si="30"/>
        <v>0</v>
      </c>
      <c r="AD71" s="164">
        <f t="shared" si="30"/>
        <v>0</v>
      </c>
      <c r="AE71" s="164">
        <f t="shared" si="30"/>
        <v>0</v>
      </c>
      <c r="AF71" s="164">
        <f t="shared" si="30"/>
        <v>0</v>
      </c>
      <c r="AG71" s="164">
        <f t="shared" si="30"/>
        <v>0</v>
      </c>
      <c r="AH71" s="164">
        <f t="shared" si="30"/>
        <v>0</v>
      </c>
      <c r="AI71" s="164">
        <f t="shared" si="30"/>
        <v>0</v>
      </c>
      <c r="AJ71" s="164">
        <f t="shared" si="30"/>
        <v>0</v>
      </c>
      <c r="AK71" s="164">
        <f t="shared" si="30"/>
        <v>0</v>
      </c>
      <c r="AL71" s="164">
        <f t="shared" si="30"/>
        <v>0</v>
      </c>
      <c r="AM71" s="164">
        <f t="shared" si="30"/>
        <v>0</v>
      </c>
      <c r="AN71" s="164">
        <f t="shared" si="30"/>
        <v>0</v>
      </c>
      <c r="AO71" s="164">
        <f t="shared" si="30"/>
        <v>0</v>
      </c>
      <c r="AP71" s="164">
        <f t="shared" si="30"/>
        <v>0</v>
      </c>
      <c r="AQ71" s="164">
        <f t="shared" si="30"/>
        <v>0</v>
      </c>
      <c r="AR71" s="164">
        <f t="shared" si="30"/>
        <v>0</v>
      </c>
      <c r="AS71" s="164">
        <f t="shared" si="30"/>
        <v>0</v>
      </c>
      <c r="AT71" s="164">
        <f t="shared" si="30"/>
        <v>0</v>
      </c>
      <c r="AU71" s="164">
        <f t="shared" si="30"/>
        <v>0</v>
      </c>
      <c r="AV71" s="164">
        <f t="shared" si="30"/>
        <v>0</v>
      </c>
      <c r="AW71" s="164">
        <f t="shared" si="30"/>
        <v>0</v>
      </c>
      <c r="AX71" s="164">
        <f t="shared" si="30"/>
        <v>0</v>
      </c>
      <c r="AY71" s="164">
        <f t="shared" ref="AY71:AY101" si="31">SUM(AA71:AX71)</f>
        <v>0</v>
      </c>
      <c r="AZ71" s="22" t="s">
        <v>181</v>
      </c>
    </row>
    <row r="72" spans="1:52">
      <c r="A72" s="164" t="s">
        <v>196</v>
      </c>
      <c r="B72" s="164">
        <f t="shared" si="29"/>
        <v>0</v>
      </c>
      <c r="C72" s="164">
        <f t="shared" si="29"/>
        <v>0</v>
      </c>
      <c r="D72" s="164">
        <f t="shared" si="29"/>
        <v>0</v>
      </c>
      <c r="E72" s="164">
        <f t="shared" si="29"/>
        <v>0</v>
      </c>
      <c r="F72" s="164">
        <f t="shared" si="29"/>
        <v>0</v>
      </c>
      <c r="G72" s="164">
        <f t="shared" si="29"/>
        <v>0</v>
      </c>
      <c r="H72" s="164">
        <f t="shared" si="29"/>
        <v>0</v>
      </c>
      <c r="I72" s="164">
        <f t="shared" si="29"/>
        <v>0</v>
      </c>
      <c r="J72" s="164">
        <f t="shared" si="29"/>
        <v>0</v>
      </c>
      <c r="K72" s="164">
        <f t="shared" si="29"/>
        <v>0</v>
      </c>
      <c r="L72" s="164">
        <f t="shared" si="29"/>
        <v>0</v>
      </c>
      <c r="M72" s="164">
        <f t="shared" si="29"/>
        <v>0</v>
      </c>
      <c r="N72" s="164">
        <f t="shared" si="29"/>
        <v>0</v>
      </c>
      <c r="O72" s="164">
        <f t="shared" si="29"/>
        <v>0</v>
      </c>
      <c r="P72" s="164">
        <f t="shared" si="29"/>
        <v>0</v>
      </c>
      <c r="Q72" s="164">
        <f t="shared" si="29"/>
        <v>0</v>
      </c>
      <c r="R72" s="164">
        <f t="shared" si="29"/>
        <v>0</v>
      </c>
      <c r="S72" s="164">
        <f t="shared" si="29"/>
        <v>0</v>
      </c>
      <c r="T72" s="164">
        <f t="shared" si="29"/>
        <v>0</v>
      </c>
      <c r="U72" s="164">
        <f t="shared" si="29"/>
        <v>0</v>
      </c>
      <c r="V72" s="164">
        <f t="shared" si="29"/>
        <v>0</v>
      </c>
      <c r="W72" s="164">
        <f t="shared" si="29"/>
        <v>0</v>
      </c>
      <c r="X72" s="164">
        <f t="shared" si="29"/>
        <v>0</v>
      </c>
      <c r="Y72" s="164">
        <f t="shared" si="29"/>
        <v>0</v>
      </c>
      <c r="AA72" s="164">
        <f t="shared" si="30"/>
        <v>0</v>
      </c>
      <c r="AB72" s="164">
        <f t="shared" si="30"/>
        <v>0</v>
      </c>
      <c r="AC72" s="164">
        <f t="shared" si="30"/>
        <v>0</v>
      </c>
      <c r="AD72" s="164">
        <f t="shared" si="30"/>
        <v>0</v>
      </c>
      <c r="AE72" s="164">
        <f t="shared" si="30"/>
        <v>0</v>
      </c>
      <c r="AF72" s="164">
        <f t="shared" si="30"/>
        <v>0</v>
      </c>
      <c r="AG72" s="164">
        <f t="shared" si="30"/>
        <v>0</v>
      </c>
      <c r="AH72" s="164">
        <f t="shared" si="30"/>
        <v>0</v>
      </c>
      <c r="AI72" s="164">
        <f t="shared" si="30"/>
        <v>0</v>
      </c>
      <c r="AJ72" s="164">
        <f t="shared" si="30"/>
        <v>0</v>
      </c>
      <c r="AK72" s="164">
        <f t="shared" si="30"/>
        <v>0</v>
      </c>
      <c r="AL72" s="164">
        <f t="shared" si="30"/>
        <v>0</v>
      </c>
      <c r="AM72" s="164">
        <f t="shared" si="30"/>
        <v>0</v>
      </c>
      <c r="AN72" s="164">
        <f t="shared" si="30"/>
        <v>0</v>
      </c>
      <c r="AO72" s="164">
        <f t="shared" si="30"/>
        <v>0</v>
      </c>
      <c r="AP72" s="164">
        <f t="shared" si="30"/>
        <v>0</v>
      </c>
      <c r="AQ72" s="164">
        <f t="shared" si="30"/>
        <v>0</v>
      </c>
      <c r="AR72" s="164">
        <f t="shared" si="30"/>
        <v>0</v>
      </c>
      <c r="AS72" s="164">
        <f t="shared" si="30"/>
        <v>0</v>
      </c>
      <c r="AT72" s="164">
        <f t="shared" si="30"/>
        <v>0</v>
      </c>
      <c r="AU72" s="164">
        <f t="shared" si="30"/>
        <v>0</v>
      </c>
      <c r="AV72" s="164">
        <f t="shared" si="30"/>
        <v>0</v>
      </c>
      <c r="AW72" s="164">
        <f t="shared" si="30"/>
        <v>0</v>
      </c>
      <c r="AX72" s="164">
        <f t="shared" si="30"/>
        <v>0</v>
      </c>
      <c r="AY72" s="164">
        <f t="shared" si="31"/>
        <v>0</v>
      </c>
      <c r="AZ72" s="22" t="s">
        <v>181</v>
      </c>
    </row>
    <row r="73" spans="1:52">
      <c r="A73" s="164" t="s">
        <v>197</v>
      </c>
      <c r="B73" s="164">
        <f t="shared" si="29"/>
        <v>0</v>
      </c>
      <c r="C73" s="164">
        <f t="shared" si="29"/>
        <v>0</v>
      </c>
      <c r="D73" s="164">
        <f t="shared" si="29"/>
        <v>0</v>
      </c>
      <c r="E73" s="164">
        <f t="shared" si="29"/>
        <v>0</v>
      </c>
      <c r="F73" s="164">
        <f t="shared" si="29"/>
        <v>0</v>
      </c>
      <c r="G73" s="164">
        <f t="shared" si="29"/>
        <v>0</v>
      </c>
      <c r="H73" s="164">
        <f t="shared" si="29"/>
        <v>0</v>
      </c>
      <c r="I73" s="164">
        <f t="shared" si="29"/>
        <v>0</v>
      </c>
      <c r="J73" s="164">
        <f t="shared" si="29"/>
        <v>0</v>
      </c>
      <c r="K73" s="164">
        <f t="shared" si="29"/>
        <v>0</v>
      </c>
      <c r="L73" s="164">
        <f t="shared" si="29"/>
        <v>0</v>
      </c>
      <c r="M73" s="164">
        <f t="shared" si="29"/>
        <v>0</v>
      </c>
      <c r="N73" s="164">
        <f t="shared" si="29"/>
        <v>0</v>
      </c>
      <c r="O73" s="164">
        <f t="shared" si="29"/>
        <v>0</v>
      </c>
      <c r="P73" s="164">
        <f t="shared" si="29"/>
        <v>0</v>
      </c>
      <c r="Q73" s="164">
        <f t="shared" si="29"/>
        <v>0</v>
      </c>
      <c r="R73" s="164">
        <f t="shared" si="29"/>
        <v>0</v>
      </c>
      <c r="S73" s="164">
        <f t="shared" si="29"/>
        <v>0</v>
      </c>
      <c r="T73" s="164">
        <f t="shared" si="29"/>
        <v>0</v>
      </c>
      <c r="U73" s="164">
        <f t="shared" si="29"/>
        <v>0</v>
      </c>
      <c r="V73" s="164">
        <f t="shared" si="29"/>
        <v>0</v>
      </c>
      <c r="W73" s="164">
        <f t="shared" si="29"/>
        <v>0</v>
      </c>
      <c r="X73" s="164">
        <f t="shared" si="29"/>
        <v>0</v>
      </c>
      <c r="Y73" s="164">
        <f t="shared" si="29"/>
        <v>0</v>
      </c>
      <c r="AA73" s="164">
        <f t="shared" si="30"/>
        <v>0</v>
      </c>
      <c r="AB73" s="164">
        <f t="shared" si="30"/>
        <v>0</v>
      </c>
      <c r="AC73" s="164">
        <f t="shared" si="30"/>
        <v>0</v>
      </c>
      <c r="AD73" s="164">
        <f t="shared" si="30"/>
        <v>0</v>
      </c>
      <c r="AE73" s="164">
        <f t="shared" si="30"/>
        <v>0</v>
      </c>
      <c r="AF73" s="164">
        <f t="shared" si="30"/>
        <v>0</v>
      </c>
      <c r="AG73" s="164">
        <f t="shared" si="30"/>
        <v>0</v>
      </c>
      <c r="AH73" s="164">
        <f t="shared" si="30"/>
        <v>0</v>
      </c>
      <c r="AI73" s="164">
        <f t="shared" si="30"/>
        <v>0</v>
      </c>
      <c r="AJ73" s="164">
        <f t="shared" si="30"/>
        <v>0</v>
      </c>
      <c r="AK73" s="164">
        <f t="shared" si="30"/>
        <v>0</v>
      </c>
      <c r="AL73" s="164">
        <f t="shared" si="30"/>
        <v>0</v>
      </c>
      <c r="AM73" s="164">
        <f t="shared" si="30"/>
        <v>0</v>
      </c>
      <c r="AN73" s="164">
        <f t="shared" si="30"/>
        <v>0</v>
      </c>
      <c r="AO73" s="164">
        <f t="shared" si="30"/>
        <v>0</v>
      </c>
      <c r="AP73" s="164">
        <f t="shared" si="30"/>
        <v>0</v>
      </c>
      <c r="AQ73" s="164">
        <f t="shared" si="30"/>
        <v>0</v>
      </c>
      <c r="AR73" s="164">
        <f t="shared" si="30"/>
        <v>0</v>
      </c>
      <c r="AS73" s="164">
        <f t="shared" si="30"/>
        <v>0</v>
      </c>
      <c r="AT73" s="164">
        <f t="shared" si="30"/>
        <v>0</v>
      </c>
      <c r="AU73" s="164">
        <f t="shared" si="30"/>
        <v>0</v>
      </c>
      <c r="AV73" s="164">
        <f t="shared" si="30"/>
        <v>0</v>
      </c>
      <c r="AW73" s="164">
        <f t="shared" si="30"/>
        <v>0</v>
      </c>
      <c r="AX73" s="164">
        <f t="shared" si="30"/>
        <v>0</v>
      </c>
      <c r="AY73" s="164">
        <f t="shared" si="31"/>
        <v>0</v>
      </c>
      <c r="AZ73" s="22" t="s">
        <v>181</v>
      </c>
    </row>
    <row r="74" spans="1:52">
      <c r="A74" s="164" t="s">
        <v>198</v>
      </c>
      <c r="B74" s="164">
        <f t="shared" si="29"/>
        <v>0</v>
      </c>
      <c r="C74" s="164">
        <f t="shared" si="29"/>
        <v>0</v>
      </c>
      <c r="D74" s="164">
        <f t="shared" si="29"/>
        <v>0</v>
      </c>
      <c r="E74" s="164">
        <f t="shared" si="29"/>
        <v>0</v>
      </c>
      <c r="F74" s="164">
        <f t="shared" si="29"/>
        <v>0</v>
      </c>
      <c r="G74" s="164">
        <f t="shared" si="29"/>
        <v>0</v>
      </c>
      <c r="H74" s="164">
        <f t="shared" si="29"/>
        <v>0</v>
      </c>
      <c r="I74" s="164">
        <f t="shared" si="29"/>
        <v>0</v>
      </c>
      <c r="J74" s="164">
        <f t="shared" si="29"/>
        <v>0</v>
      </c>
      <c r="K74" s="164">
        <f t="shared" si="29"/>
        <v>0</v>
      </c>
      <c r="L74" s="164">
        <f t="shared" si="29"/>
        <v>0</v>
      </c>
      <c r="M74" s="164">
        <f t="shared" si="29"/>
        <v>0</v>
      </c>
      <c r="N74" s="164">
        <f t="shared" si="29"/>
        <v>0</v>
      </c>
      <c r="O74" s="164">
        <f t="shared" si="29"/>
        <v>0</v>
      </c>
      <c r="P74" s="164">
        <f t="shared" si="29"/>
        <v>0</v>
      </c>
      <c r="Q74" s="164">
        <f t="shared" si="29"/>
        <v>0</v>
      </c>
      <c r="R74" s="164">
        <f t="shared" si="29"/>
        <v>0</v>
      </c>
      <c r="S74" s="164">
        <f t="shared" si="29"/>
        <v>0</v>
      </c>
      <c r="T74" s="164">
        <f t="shared" si="29"/>
        <v>0</v>
      </c>
      <c r="U74" s="164">
        <f t="shared" si="29"/>
        <v>0</v>
      </c>
      <c r="V74" s="164">
        <f t="shared" si="29"/>
        <v>0</v>
      </c>
      <c r="W74" s="164">
        <f t="shared" si="29"/>
        <v>0</v>
      </c>
      <c r="X74" s="164">
        <f t="shared" si="29"/>
        <v>0</v>
      </c>
      <c r="Y74" s="164">
        <f t="shared" si="29"/>
        <v>0</v>
      </c>
      <c r="AA74" s="164">
        <f t="shared" si="30"/>
        <v>0</v>
      </c>
      <c r="AB74" s="164">
        <f t="shared" si="30"/>
        <v>0</v>
      </c>
      <c r="AC74" s="164">
        <f t="shared" si="30"/>
        <v>0</v>
      </c>
      <c r="AD74" s="164">
        <f t="shared" si="30"/>
        <v>0</v>
      </c>
      <c r="AE74" s="164">
        <f t="shared" si="30"/>
        <v>0</v>
      </c>
      <c r="AF74" s="164">
        <f t="shared" si="30"/>
        <v>0</v>
      </c>
      <c r="AG74" s="164">
        <f t="shared" si="30"/>
        <v>0</v>
      </c>
      <c r="AH74" s="164">
        <f t="shared" si="30"/>
        <v>0</v>
      </c>
      <c r="AI74" s="164">
        <f t="shared" si="30"/>
        <v>0</v>
      </c>
      <c r="AJ74" s="164">
        <f t="shared" si="30"/>
        <v>0</v>
      </c>
      <c r="AK74" s="164">
        <f t="shared" si="30"/>
        <v>0</v>
      </c>
      <c r="AL74" s="164">
        <f t="shared" si="30"/>
        <v>0</v>
      </c>
      <c r="AM74" s="164">
        <f t="shared" si="30"/>
        <v>0</v>
      </c>
      <c r="AN74" s="164">
        <f t="shared" si="30"/>
        <v>0</v>
      </c>
      <c r="AO74" s="164">
        <f t="shared" si="30"/>
        <v>0</v>
      </c>
      <c r="AP74" s="164">
        <f t="shared" si="30"/>
        <v>0</v>
      </c>
      <c r="AQ74" s="164">
        <f t="shared" si="30"/>
        <v>0</v>
      </c>
      <c r="AR74" s="164">
        <f t="shared" si="30"/>
        <v>0</v>
      </c>
      <c r="AS74" s="164">
        <f t="shared" si="30"/>
        <v>0</v>
      </c>
      <c r="AT74" s="164">
        <f t="shared" si="30"/>
        <v>0</v>
      </c>
      <c r="AU74" s="164">
        <f t="shared" si="30"/>
        <v>0</v>
      </c>
      <c r="AV74" s="164">
        <f t="shared" si="30"/>
        <v>0</v>
      </c>
      <c r="AW74" s="164">
        <f t="shared" si="30"/>
        <v>0</v>
      </c>
      <c r="AX74" s="164">
        <f t="shared" si="30"/>
        <v>0</v>
      </c>
      <c r="AY74" s="164">
        <f t="shared" si="31"/>
        <v>0</v>
      </c>
      <c r="AZ74" s="22" t="s">
        <v>181</v>
      </c>
    </row>
    <row r="75" spans="1:52">
      <c r="A75" s="164" t="s">
        <v>199</v>
      </c>
      <c r="B75" s="164">
        <f t="shared" si="29"/>
        <v>0</v>
      </c>
      <c r="C75" s="164">
        <f t="shared" si="29"/>
        <v>0</v>
      </c>
      <c r="D75" s="164">
        <f t="shared" si="29"/>
        <v>0</v>
      </c>
      <c r="E75" s="164">
        <f t="shared" si="29"/>
        <v>0</v>
      </c>
      <c r="F75" s="164">
        <f t="shared" si="29"/>
        <v>0</v>
      </c>
      <c r="G75" s="164">
        <f t="shared" si="29"/>
        <v>0</v>
      </c>
      <c r="H75" s="164">
        <f t="shared" si="29"/>
        <v>0</v>
      </c>
      <c r="I75" s="164">
        <f t="shared" si="29"/>
        <v>0</v>
      </c>
      <c r="J75" s="164">
        <f t="shared" si="29"/>
        <v>0</v>
      </c>
      <c r="K75" s="164">
        <f t="shared" si="29"/>
        <v>0</v>
      </c>
      <c r="L75" s="164">
        <f t="shared" si="29"/>
        <v>0</v>
      </c>
      <c r="M75" s="164">
        <f t="shared" si="29"/>
        <v>0</v>
      </c>
      <c r="N75" s="164">
        <f t="shared" si="29"/>
        <v>0</v>
      </c>
      <c r="O75" s="164">
        <f t="shared" si="29"/>
        <v>0</v>
      </c>
      <c r="P75" s="164">
        <f t="shared" si="29"/>
        <v>0</v>
      </c>
      <c r="Q75" s="164">
        <f t="shared" si="29"/>
        <v>0</v>
      </c>
      <c r="R75" s="164">
        <f t="shared" si="29"/>
        <v>0</v>
      </c>
      <c r="S75" s="164">
        <f t="shared" si="29"/>
        <v>0</v>
      </c>
      <c r="T75" s="164">
        <f t="shared" si="29"/>
        <v>0</v>
      </c>
      <c r="U75" s="164">
        <f t="shared" si="29"/>
        <v>0</v>
      </c>
      <c r="V75" s="164">
        <f t="shared" si="29"/>
        <v>0</v>
      </c>
      <c r="W75" s="164">
        <f t="shared" si="29"/>
        <v>0</v>
      </c>
      <c r="X75" s="164">
        <f t="shared" si="29"/>
        <v>0</v>
      </c>
      <c r="Y75" s="164">
        <f t="shared" si="29"/>
        <v>0</v>
      </c>
      <c r="AA75" s="164">
        <f t="shared" si="30"/>
        <v>0</v>
      </c>
      <c r="AB75" s="164">
        <f t="shared" si="30"/>
        <v>0</v>
      </c>
      <c r="AC75" s="164">
        <f t="shared" si="30"/>
        <v>0</v>
      </c>
      <c r="AD75" s="164">
        <f t="shared" si="30"/>
        <v>0</v>
      </c>
      <c r="AE75" s="164">
        <f t="shared" si="30"/>
        <v>0</v>
      </c>
      <c r="AF75" s="164">
        <f t="shared" si="30"/>
        <v>0</v>
      </c>
      <c r="AG75" s="164">
        <f t="shared" si="30"/>
        <v>0</v>
      </c>
      <c r="AH75" s="164">
        <f t="shared" si="30"/>
        <v>0</v>
      </c>
      <c r="AI75" s="164">
        <f t="shared" si="30"/>
        <v>0</v>
      </c>
      <c r="AJ75" s="164">
        <f t="shared" si="30"/>
        <v>0</v>
      </c>
      <c r="AK75" s="164">
        <f t="shared" si="30"/>
        <v>0</v>
      </c>
      <c r="AL75" s="164">
        <f t="shared" si="30"/>
        <v>0</v>
      </c>
      <c r="AM75" s="164">
        <f t="shared" si="30"/>
        <v>0</v>
      </c>
      <c r="AN75" s="164">
        <f t="shared" si="30"/>
        <v>0</v>
      </c>
      <c r="AO75" s="164">
        <f t="shared" si="30"/>
        <v>0</v>
      </c>
      <c r="AP75" s="164">
        <f t="shared" si="30"/>
        <v>0</v>
      </c>
      <c r="AQ75" s="164">
        <f t="shared" si="30"/>
        <v>0</v>
      </c>
      <c r="AR75" s="164">
        <f t="shared" si="30"/>
        <v>0</v>
      </c>
      <c r="AS75" s="164">
        <f t="shared" si="30"/>
        <v>0</v>
      </c>
      <c r="AT75" s="164">
        <f t="shared" si="30"/>
        <v>0</v>
      </c>
      <c r="AU75" s="164">
        <f t="shared" si="30"/>
        <v>0</v>
      </c>
      <c r="AV75" s="164">
        <f t="shared" si="30"/>
        <v>0</v>
      </c>
      <c r="AW75" s="164">
        <f t="shared" si="30"/>
        <v>0</v>
      </c>
      <c r="AX75" s="164">
        <f t="shared" si="30"/>
        <v>0</v>
      </c>
      <c r="AY75" s="164">
        <f t="shared" si="31"/>
        <v>0</v>
      </c>
      <c r="AZ75" s="22" t="s">
        <v>181</v>
      </c>
    </row>
    <row r="76" spans="1:52">
      <c r="A76" s="164" t="s">
        <v>200</v>
      </c>
      <c r="B76" s="164">
        <f t="shared" si="29"/>
        <v>0</v>
      </c>
      <c r="C76" s="164">
        <f t="shared" si="29"/>
        <v>0</v>
      </c>
      <c r="D76" s="164">
        <f t="shared" si="29"/>
        <v>0</v>
      </c>
      <c r="E76" s="164">
        <f t="shared" si="29"/>
        <v>0</v>
      </c>
      <c r="F76" s="164">
        <f t="shared" si="29"/>
        <v>0</v>
      </c>
      <c r="G76" s="164">
        <f t="shared" si="29"/>
        <v>0</v>
      </c>
      <c r="H76" s="164">
        <f t="shared" si="29"/>
        <v>0</v>
      </c>
      <c r="I76" s="164">
        <f t="shared" si="29"/>
        <v>0</v>
      </c>
      <c r="J76" s="164">
        <f t="shared" si="29"/>
        <v>0</v>
      </c>
      <c r="K76" s="164">
        <f t="shared" si="29"/>
        <v>0</v>
      </c>
      <c r="L76" s="164">
        <f t="shared" si="29"/>
        <v>0</v>
      </c>
      <c r="M76" s="164">
        <f t="shared" si="29"/>
        <v>0</v>
      </c>
      <c r="N76" s="164">
        <f t="shared" si="29"/>
        <v>0</v>
      </c>
      <c r="O76" s="164">
        <f t="shared" si="29"/>
        <v>0</v>
      </c>
      <c r="P76" s="164">
        <f t="shared" si="29"/>
        <v>0</v>
      </c>
      <c r="Q76" s="164">
        <f t="shared" si="29"/>
        <v>0</v>
      </c>
      <c r="R76" s="164">
        <f t="shared" si="29"/>
        <v>0</v>
      </c>
      <c r="S76" s="164">
        <f t="shared" si="29"/>
        <v>0</v>
      </c>
      <c r="T76" s="164">
        <f t="shared" si="29"/>
        <v>0</v>
      </c>
      <c r="U76" s="164">
        <f t="shared" si="29"/>
        <v>0</v>
      </c>
      <c r="V76" s="164">
        <f t="shared" si="29"/>
        <v>0</v>
      </c>
      <c r="W76" s="164">
        <f t="shared" si="29"/>
        <v>0</v>
      </c>
      <c r="X76" s="164">
        <f t="shared" si="29"/>
        <v>0</v>
      </c>
      <c r="Y76" s="164">
        <f t="shared" si="29"/>
        <v>0</v>
      </c>
      <c r="AA76" s="164">
        <f t="shared" si="30"/>
        <v>0</v>
      </c>
      <c r="AB76" s="164">
        <f t="shared" si="30"/>
        <v>0</v>
      </c>
      <c r="AC76" s="164">
        <f t="shared" si="30"/>
        <v>0</v>
      </c>
      <c r="AD76" s="164">
        <f t="shared" si="30"/>
        <v>0</v>
      </c>
      <c r="AE76" s="164">
        <f t="shared" si="30"/>
        <v>0</v>
      </c>
      <c r="AF76" s="164">
        <f t="shared" si="30"/>
        <v>0</v>
      </c>
      <c r="AG76" s="164">
        <f t="shared" si="30"/>
        <v>0</v>
      </c>
      <c r="AH76" s="164">
        <f t="shared" si="30"/>
        <v>0</v>
      </c>
      <c r="AI76" s="164">
        <f t="shared" si="30"/>
        <v>0</v>
      </c>
      <c r="AJ76" s="164">
        <f t="shared" si="30"/>
        <v>0</v>
      </c>
      <c r="AK76" s="164">
        <f t="shared" si="30"/>
        <v>0</v>
      </c>
      <c r="AL76" s="164">
        <f t="shared" si="30"/>
        <v>0</v>
      </c>
      <c r="AM76" s="164">
        <f t="shared" si="30"/>
        <v>0</v>
      </c>
      <c r="AN76" s="164">
        <f t="shared" si="30"/>
        <v>0</v>
      </c>
      <c r="AO76" s="164">
        <f t="shared" si="30"/>
        <v>0</v>
      </c>
      <c r="AP76" s="164">
        <f t="shared" si="30"/>
        <v>0</v>
      </c>
      <c r="AQ76" s="164">
        <f t="shared" si="30"/>
        <v>0</v>
      </c>
      <c r="AR76" s="164">
        <f t="shared" si="30"/>
        <v>0</v>
      </c>
      <c r="AS76" s="164">
        <f t="shared" si="30"/>
        <v>0</v>
      </c>
      <c r="AT76" s="164">
        <f t="shared" si="30"/>
        <v>0</v>
      </c>
      <c r="AU76" s="164">
        <f t="shared" si="30"/>
        <v>0</v>
      </c>
      <c r="AV76" s="164">
        <f t="shared" si="30"/>
        <v>0</v>
      </c>
      <c r="AW76" s="164">
        <f t="shared" si="30"/>
        <v>0</v>
      </c>
      <c r="AX76" s="164">
        <f t="shared" si="30"/>
        <v>0</v>
      </c>
      <c r="AY76" s="164">
        <f t="shared" si="31"/>
        <v>0</v>
      </c>
      <c r="AZ76" s="22" t="s">
        <v>181</v>
      </c>
    </row>
    <row r="77" spans="1:52">
      <c r="A77" s="164" t="s">
        <v>201</v>
      </c>
      <c r="B77" s="164">
        <f t="shared" si="29"/>
        <v>0</v>
      </c>
      <c r="C77" s="164">
        <f t="shared" si="29"/>
        <v>0</v>
      </c>
      <c r="D77" s="164">
        <f t="shared" si="29"/>
        <v>0</v>
      </c>
      <c r="E77" s="164">
        <f t="shared" si="29"/>
        <v>0</v>
      </c>
      <c r="F77" s="164">
        <f t="shared" si="29"/>
        <v>0</v>
      </c>
      <c r="G77" s="164">
        <f t="shared" si="29"/>
        <v>0</v>
      </c>
      <c r="H77" s="164">
        <f t="shared" si="29"/>
        <v>0</v>
      </c>
      <c r="I77" s="164">
        <f t="shared" si="29"/>
        <v>0</v>
      </c>
      <c r="J77" s="164">
        <f t="shared" si="29"/>
        <v>0</v>
      </c>
      <c r="K77" s="164">
        <f t="shared" si="29"/>
        <v>0</v>
      </c>
      <c r="L77" s="164">
        <f t="shared" si="29"/>
        <v>0</v>
      </c>
      <c r="M77" s="164">
        <f t="shared" si="29"/>
        <v>0</v>
      </c>
      <c r="N77" s="164">
        <f t="shared" si="29"/>
        <v>0</v>
      </c>
      <c r="O77" s="164">
        <f t="shared" si="29"/>
        <v>0</v>
      </c>
      <c r="P77" s="164">
        <f t="shared" si="29"/>
        <v>0</v>
      </c>
      <c r="Q77" s="164">
        <f t="shared" si="29"/>
        <v>0</v>
      </c>
      <c r="R77" s="164">
        <f t="shared" si="29"/>
        <v>0</v>
      </c>
      <c r="S77" s="164">
        <f t="shared" si="29"/>
        <v>0</v>
      </c>
      <c r="T77" s="164">
        <f t="shared" si="29"/>
        <v>0</v>
      </c>
      <c r="U77" s="164">
        <f t="shared" si="29"/>
        <v>0</v>
      </c>
      <c r="V77" s="164">
        <f t="shared" si="29"/>
        <v>0</v>
      </c>
      <c r="W77" s="164">
        <f t="shared" si="29"/>
        <v>0</v>
      </c>
      <c r="X77" s="164">
        <f t="shared" si="29"/>
        <v>0</v>
      </c>
      <c r="Y77" s="164">
        <f t="shared" si="29"/>
        <v>0</v>
      </c>
      <c r="AA77" s="164">
        <f t="shared" si="30"/>
        <v>0</v>
      </c>
      <c r="AB77" s="164">
        <f t="shared" si="30"/>
        <v>0</v>
      </c>
      <c r="AC77" s="164">
        <f t="shared" si="30"/>
        <v>0</v>
      </c>
      <c r="AD77" s="164">
        <f t="shared" si="30"/>
        <v>0</v>
      </c>
      <c r="AE77" s="164">
        <f t="shared" si="30"/>
        <v>0</v>
      </c>
      <c r="AF77" s="164">
        <f t="shared" si="30"/>
        <v>0</v>
      </c>
      <c r="AG77" s="164">
        <f t="shared" si="30"/>
        <v>0</v>
      </c>
      <c r="AH77" s="164">
        <f t="shared" si="30"/>
        <v>0</v>
      </c>
      <c r="AI77" s="164">
        <f t="shared" si="30"/>
        <v>0</v>
      </c>
      <c r="AJ77" s="164">
        <f t="shared" si="30"/>
        <v>0</v>
      </c>
      <c r="AK77" s="164">
        <f t="shared" si="30"/>
        <v>0</v>
      </c>
      <c r="AL77" s="164">
        <f t="shared" si="30"/>
        <v>0</v>
      </c>
      <c r="AM77" s="164">
        <f t="shared" si="30"/>
        <v>0</v>
      </c>
      <c r="AN77" s="164">
        <f t="shared" si="30"/>
        <v>0</v>
      </c>
      <c r="AO77" s="164">
        <f t="shared" si="30"/>
        <v>0</v>
      </c>
      <c r="AP77" s="164">
        <f t="shared" si="30"/>
        <v>0</v>
      </c>
      <c r="AQ77" s="164">
        <f t="shared" si="30"/>
        <v>0</v>
      </c>
      <c r="AR77" s="164">
        <f t="shared" si="30"/>
        <v>0</v>
      </c>
      <c r="AS77" s="164">
        <f t="shared" si="30"/>
        <v>0</v>
      </c>
      <c r="AT77" s="164">
        <f t="shared" si="30"/>
        <v>0</v>
      </c>
      <c r="AU77" s="164">
        <f t="shared" si="30"/>
        <v>0</v>
      </c>
      <c r="AV77" s="164">
        <f t="shared" si="30"/>
        <v>0</v>
      </c>
      <c r="AW77" s="164">
        <f t="shared" si="30"/>
        <v>0</v>
      </c>
      <c r="AX77" s="164">
        <f t="shared" si="30"/>
        <v>0</v>
      </c>
      <c r="AY77" s="164">
        <f t="shared" si="31"/>
        <v>0</v>
      </c>
      <c r="AZ77" s="22" t="s">
        <v>181</v>
      </c>
    </row>
    <row r="78" spans="1:52">
      <c r="A78" s="164" t="s">
        <v>202</v>
      </c>
      <c r="B78" s="164">
        <f t="shared" si="29"/>
        <v>0</v>
      </c>
      <c r="C78" s="164">
        <f t="shared" si="29"/>
        <v>0</v>
      </c>
      <c r="D78" s="164">
        <f t="shared" si="29"/>
        <v>0</v>
      </c>
      <c r="E78" s="164">
        <f t="shared" si="29"/>
        <v>0</v>
      </c>
      <c r="F78" s="164">
        <f t="shared" si="29"/>
        <v>0</v>
      </c>
      <c r="G78" s="164">
        <f t="shared" si="29"/>
        <v>0</v>
      </c>
      <c r="H78" s="164">
        <f t="shared" si="29"/>
        <v>0</v>
      </c>
      <c r="I78" s="164">
        <f t="shared" si="29"/>
        <v>0</v>
      </c>
      <c r="J78" s="164">
        <f t="shared" si="29"/>
        <v>0</v>
      </c>
      <c r="K78" s="164">
        <f t="shared" si="29"/>
        <v>0</v>
      </c>
      <c r="L78" s="164">
        <f t="shared" si="29"/>
        <v>0</v>
      </c>
      <c r="M78" s="164">
        <f t="shared" si="29"/>
        <v>0</v>
      </c>
      <c r="N78" s="164">
        <f t="shared" si="29"/>
        <v>0</v>
      </c>
      <c r="O78" s="164">
        <f t="shared" si="29"/>
        <v>0</v>
      </c>
      <c r="P78" s="164">
        <f t="shared" si="29"/>
        <v>0</v>
      </c>
      <c r="Q78" s="164">
        <f t="shared" si="29"/>
        <v>0</v>
      </c>
      <c r="R78" s="164">
        <f t="shared" si="29"/>
        <v>0</v>
      </c>
      <c r="S78" s="164">
        <f t="shared" si="29"/>
        <v>0</v>
      </c>
      <c r="T78" s="164">
        <f t="shared" si="29"/>
        <v>0</v>
      </c>
      <c r="U78" s="164">
        <f t="shared" si="29"/>
        <v>0</v>
      </c>
      <c r="V78" s="164">
        <f t="shared" si="29"/>
        <v>0</v>
      </c>
      <c r="W78" s="164">
        <f t="shared" si="29"/>
        <v>0</v>
      </c>
      <c r="X78" s="164">
        <f t="shared" si="29"/>
        <v>0</v>
      </c>
      <c r="Y78" s="164">
        <f t="shared" si="29"/>
        <v>0</v>
      </c>
      <c r="AA78" s="164">
        <f t="shared" si="30"/>
        <v>0</v>
      </c>
      <c r="AB78" s="164">
        <f t="shared" si="30"/>
        <v>0</v>
      </c>
      <c r="AC78" s="164">
        <f t="shared" si="30"/>
        <v>0</v>
      </c>
      <c r="AD78" s="164">
        <f t="shared" si="30"/>
        <v>0</v>
      </c>
      <c r="AE78" s="164">
        <f t="shared" si="30"/>
        <v>0</v>
      </c>
      <c r="AF78" s="164">
        <f t="shared" si="30"/>
        <v>0</v>
      </c>
      <c r="AG78" s="164">
        <f t="shared" si="30"/>
        <v>0</v>
      </c>
      <c r="AH78" s="164">
        <f t="shared" si="30"/>
        <v>0</v>
      </c>
      <c r="AI78" s="164">
        <f t="shared" si="30"/>
        <v>0</v>
      </c>
      <c r="AJ78" s="164">
        <f t="shared" si="30"/>
        <v>0</v>
      </c>
      <c r="AK78" s="164">
        <f t="shared" si="30"/>
        <v>0</v>
      </c>
      <c r="AL78" s="164">
        <f t="shared" si="30"/>
        <v>0</v>
      </c>
      <c r="AM78" s="164">
        <f t="shared" si="30"/>
        <v>0</v>
      </c>
      <c r="AN78" s="164">
        <f t="shared" si="30"/>
        <v>0</v>
      </c>
      <c r="AO78" s="164">
        <f t="shared" si="30"/>
        <v>0</v>
      </c>
      <c r="AP78" s="164">
        <f t="shared" si="30"/>
        <v>0</v>
      </c>
      <c r="AQ78" s="164">
        <f t="shared" si="30"/>
        <v>0</v>
      </c>
      <c r="AR78" s="164">
        <f t="shared" si="30"/>
        <v>0</v>
      </c>
      <c r="AS78" s="164">
        <f t="shared" si="30"/>
        <v>0</v>
      </c>
      <c r="AT78" s="164">
        <f t="shared" si="30"/>
        <v>0</v>
      </c>
      <c r="AU78" s="164">
        <f t="shared" si="30"/>
        <v>0</v>
      </c>
      <c r="AV78" s="164">
        <f t="shared" si="30"/>
        <v>0</v>
      </c>
      <c r="AW78" s="164">
        <f t="shared" si="30"/>
        <v>0</v>
      </c>
      <c r="AX78" s="164">
        <f t="shared" si="30"/>
        <v>0</v>
      </c>
      <c r="AY78" s="164">
        <f t="shared" si="31"/>
        <v>0</v>
      </c>
      <c r="AZ78" s="22" t="s">
        <v>181</v>
      </c>
    </row>
    <row r="79" spans="1:52">
      <c r="A79" s="164" t="s">
        <v>203</v>
      </c>
      <c r="B79" s="164">
        <f t="shared" si="29"/>
        <v>0</v>
      </c>
      <c r="C79" s="164">
        <f t="shared" si="29"/>
        <v>0</v>
      </c>
      <c r="D79" s="164">
        <f t="shared" si="29"/>
        <v>0</v>
      </c>
      <c r="E79" s="164">
        <f t="shared" si="29"/>
        <v>0</v>
      </c>
      <c r="F79" s="164">
        <f t="shared" si="29"/>
        <v>0</v>
      </c>
      <c r="G79" s="164">
        <f t="shared" si="29"/>
        <v>0</v>
      </c>
      <c r="H79" s="164">
        <f t="shared" si="29"/>
        <v>0</v>
      </c>
      <c r="I79" s="164">
        <f t="shared" si="29"/>
        <v>0</v>
      </c>
      <c r="J79" s="164">
        <f t="shared" si="29"/>
        <v>0</v>
      </c>
      <c r="K79" s="164">
        <f t="shared" si="29"/>
        <v>0</v>
      </c>
      <c r="L79" s="164">
        <f t="shared" si="29"/>
        <v>0</v>
      </c>
      <c r="M79" s="164">
        <f t="shared" si="29"/>
        <v>0</v>
      </c>
      <c r="N79" s="164">
        <f t="shared" si="29"/>
        <v>0</v>
      </c>
      <c r="O79" s="164">
        <f t="shared" si="29"/>
        <v>0</v>
      </c>
      <c r="P79" s="164">
        <f t="shared" si="29"/>
        <v>0</v>
      </c>
      <c r="Q79" s="164">
        <f t="shared" si="29"/>
        <v>0</v>
      </c>
      <c r="R79" s="164">
        <f t="shared" si="29"/>
        <v>0</v>
      </c>
      <c r="S79" s="164">
        <f t="shared" si="29"/>
        <v>0</v>
      </c>
      <c r="T79" s="164">
        <f t="shared" si="29"/>
        <v>0</v>
      </c>
      <c r="U79" s="164">
        <f t="shared" si="29"/>
        <v>0</v>
      </c>
      <c r="V79" s="164">
        <f t="shared" si="29"/>
        <v>0</v>
      </c>
      <c r="W79" s="164">
        <f t="shared" si="29"/>
        <v>0</v>
      </c>
      <c r="X79" s="164">
        <f t="shared" si="29"/>
        <v>0</v>
      </c>
      <c r="Y79" s="164">
        <f t="shared" si="29"/>
        <v>0</v>
      </c>
      <c r="AA79" s="164">
        <f t="shared" si="30"/>
        <v>0</v>
      </c>
      <c r="AB79" s="164">
        <f t="shared" si="30"/>
        <v>0</v>
      </c>
      <c r="AC79" s="164">
        <f t="shared" si="30"/>
        <v>0</v>
      </c>
      <c r="AD79" s="164">
        <f t="shared" si="30"/>
        <v>0</v>
      </c>
      <c r="AE79" s="164">
        <f t="shared" si="30"/>
        <v>0</v>
      </c>
      <c r="AF79" s="164">
        <f t="shared" si="30"/>
        <v>0</v>
      </c>
      <c r="AG79" s="164">
        <f t="shared" si="30"/>
        <v>0</v>
      </c>
      <c r="AH79" s="164">
        <f t="shared" si="30"/>
        <v>0</v>
      </c>
      <c r="AI79" s="164">
        <f t="shared" si="30"/>
        <v>0</v>
      </c>
      <c r="AJ79" s="164">
        <f t="shared" si="30"/>
        <v>0</v>
      </c>
      <c r="AK79" s="164">
        <f t="shared" si="30"/>
        <v>0</v>
      </c>
      <c r="AL79" s="164">
        <f t="shared" si="30"/>
        <v>0</v>
      </c>
      <c r="AM79" s="164">
        <f t="shared" si="30"/>
        <v>0</v>
      </c>
      <c r="AN79" s="164">
        <f t="shared" si="30"/>
        <v>0</v>
      </c>
      <c r="AO79" s="164">
        <f t="shared" si="30"/>
        <v>0</v>
      </c>
      <c r="AP79" s="164">
        <f t="shared" si="30"/>
        <v>0</v>
      </c>
      <c r="AQ79" s="164">
        <f t="shared" si="30"/>
        <v>0</v>
      </c>
      <c r="AR79" s="164">
        <f t="shared" si="30"/>
        <v>0</v>
      </c>
      <c r="AS79" s="164">
        <f t="shared" si="30"/>
        <v>0</v>
      </c>
      <c r="AT79" s="164">
        <f t="shared" si="30"/>
        <v>0</v>
      </c>
      <c r="AU79" s="164">
        <f t="shared" si="30"/>
        <v>0</v>
      </c>
      <c r="AV79" s="164">
        <f t="shared" si="30"/>
        <v>0</v>
      </c>
      <c r="AW79" s="164">
        <f t="shared" si="30"/>
        <v>0</v>
      </c>
      <c r="AX79" s="164">
        <f t="shared" si="30"/>
        <v>0</v>
      </c>
      <c r="AY79" s="164">
        <f t="shared" si="31"/>
        <v>0</v>
      </c>
      <c r="AZ79" s="22" t="s">
        <v>181</v>
      </c>
    </row>
    <row r="80" spans="1:52">
      <c r="A80" s="164" t="s">
        <v>204</v>
      </c>
      <c r="B80" s="164">
        <f t="shared" si="29"/>
        <v>0</v>
      </c>
      <c r="C80" s="164">
        <f t="shared" si="29"/>
        <v>0</v>
      </c>
      <c r="D80" s="164">
        <f t="shared" si="29"/>
        <v>0</v>
      </c>
      <c r="E80" s="164">
        <f t="shared" si="29"/>
        <v>0</v>
      </c>
      <c r="F80" s="164">
        <f t="shared" si="29"/>
        <v>0</v>
      </c>
      <c r="G80" s="164">
        <f t="shared" si="29"/>
        <v>0</v>
      </c>
      <c r="H80" s="164">
        <f t="shared" si="29"/>
        <v>0</v>
      </c>
      <c r="I80" s="164">
        <f t="shared" si="29"/>
        <v>0</v>
      </c>
      <c r="J80" s="164">
        <f t="shared" si="29"/>
        <v>0</v>
      </c>
      <c r="K80" s="164">
        <f t="shared" si="29"/>
        <v>0</v>
      </c>
      <c r="L80" s="164">
        <f t="shared" si="29"/>
        <v>0</v>
      </c>
      <c r="M80" s="164">
        <f t="shared" si="29"/>
        <v>0</v>
      </c>
      <c r="N80" s="164">
        <f t="shared" si="29"/>
        <v>0</v>
      </c>
      <c r="O80" s="164">
        <f t="shared" si="29"/>
        <v>0</v>
      </c>
      <c r="P80" s="164">
        <f t="shared" si="29"/>
        <v>0</v>
      </c>
      <c r="Q80" s="164">
        <f t="shared" si="29"/>
        <v>0</v>
      </c>
      <c r="R80" s="164">
        <f t="shared" si="29"/>
        <v>0</v>
      </c>
      <c r="S80" s="164">
        <f t="shared" si="29"/>
        <v>0</v>
      </c>
      <c r="T80" s="164">
        <f t="shared" si="29"/>
        <v>0</v>
      </c>
      <c r="U80" s="164">
        <f t="shared" si="29"/>
        <v>0</v>
      </c>
      <c r="V80" s="164">
        <f t="shared" si="29"/>
        <v>0</v>
      </c>
      <c r="W80" s="164">
        <f t="shared" si="29"/>
        <v>0</v>
      </c>
      <c r="X80" s="164">
        <f t="shared" si="29"/>
        <v>0</v>
      </c>
      <c r="Y80" s="164">
        <f t="shared" si="29"/>
        <v>0</v>
      </c>
      <c r="AA80" s="164">
        <f t="shared" si="30"/>
        <v>0</v>
      </c>
      <c r="AB80" s="164">
        <f t="shared" si="30"/>
        <v>0</v>
      </c>
      <c r="AC80" s="164">
        <f t="shared" si="30"/>
        <v>0</v>
      </c>
      <c r="AD80" s="164">
        <f t="shared" si="30"/>
        <v>0</v>
      </c>
      <c r="AE80" s="164">
        <f t="shared" si="30"/>
        <v>0</v>
      </c>
      <c r="AF80" s="164">
        <f t="shared" si="30"/>
        <v>0</v>
      </c>
      <c r="AG80" s="164">
        <f t="shared" si="30"/>
        <v>0</v>
      </c>
      <c r="AH80" s="164">
        <f t="shared" si="30"/>
        <v>0</v>
      </c>
      <c r="AI80" s="164">
        <f t="shared" si="30"/>
        <v>0</v>
      </c>
      <c r="AJ80" s="164">
        <f t="shared" si="30"/>
        <v>0</v>
      </c>
      <c r="AK80" s="164">
        <f t="shared" si="30"/>
        <v>0</v>
      </c>
      <c r="AL80" s="164">
        <f t="shared" si="30"/>
        <v>0</v>
      </c>
      <c r="AM80" s="164">
        <f t="shared" si="30"/>
        <v>0</v>
      </c>
      <c r="AN80" s="164">
        <f t="shared" si="30"/>
        <v>0</v>
      </c>
      <c r="AO80" s="164">
        <f t="shared" si="30"/>
        <v>0</v>
      </c>
      <c r="AP80" s="164">
        <f t="shared" si="30"/>
        <v>0</v>
      </c>
      <c r="AQ80" s="164">
        <f t="shared" si="30"/>
        <v>0</v>
      </c>
      <c r="AR80" s="164">
        <f t="shared" si="30"/>
        <v>0</v>
      </c>
      <c r="AS80" s="164">
        <f t="shared" si="30"/>
        <v>0</v>
      </c>
      <c r="AT80" s="164">
        <f t="shared" si="30"/>
        <v>0</v>
      </c>
      <c r="AU80" s="164">
        <f t="shared" si="30"/>
        <v>0</v>
      </c>
      <c r="AV80" s="164">
        <f t="shared" si="30"/>
        <v>0</v>
      </c>
      <c r="AW80" s="164">
        <f t="shared" si="30"/>
        <v>0</v>
      </c>
      <c r="AX80" s="164">
        <f t="shared" si="30"/>
        <v>0</v>
      </c>
      <c r="AY80" s="164">
        <f t="shared" si="31"/>
        <v>0</v>
      </c>
      <c r="AZ80" s="22" t="s">
        <v>181</v>
      </c>
    </row>
    <row r="81" spans="1:52">
      <c r="A81" s="164" t="s">
        <v>205</v>
      </c>
      <c r="B81" s="164">
        <f t="shared" si="29"/>
        <v>0</v>
      </c>
      <c r="C81" s="164">
        <f t="shared" si="29"/>
        <v>0</v>
      </c>
      <c r="D81" s="164">
        <f t="shared" si="29"/>
        <v>0</v>
      </c>
      <c r="E81" s="164">
        <f t="shared" si="29"/>
        <v>0</v>
      </c>
      <c r="F81" s="164">
        <f t="shared" si="29"/>
        <v>0</v>
      </c>
      <c r="G81" s="164">
        <f t="shared" si="29"/>
        <v>0</v>
      </c>
      <c r="H81" s="164">
        <f t="shared" si="29"/>
        <v>0</v>
      </c>
      <c r="I81" s="164">
        <f t="shared" si="29"/>
        <v>0</v>
      </c>
      <c r="J81" s="164">
        <f t="shared" si="29"/>
        <v>0</v>
      </c>
      <c r="K81" s="164">
        <f t="shared" si="29"/>
        <v>0</v>
      </c>
      <c r="L81" s="164">
        <f t="shared" si="29"/>
        <v>0</v>
      </c>
      <c r="M81" s="164">
        <f t="shared" si="29"/>
        <v>0</v>
      </c>
      <c r="N81" s="164">
        <f t="shared" si="29"/>
        <v>0</v>
      </c>
      <c r="O81" s="164">
        <f t="shared" si="29"/>
        <v>0</v>
      </c>
      <c r="P81" s="164">
        <f t="shared" si="29"/>
        <v>0</v>
      </c>
      <c r="Q81" s="164">
        <f t="shared" ref="Q81:Y81" si="32">IF(IFERROR(FIND($A$70,Q15,1),0)=0,0,1)</f>
        <v>0</v>
      </c>
      <c r="R81" s="164">
        <f t="shared" si="32"/>
        <v>0</v>
      </c>
      <c r="S81" s="164">
        <f t="shared" si="32"/>
        <v>0</v>
      </c>
      <c r="T81" s="164">
        <f t="shared" si="32"/>
        <v>0</v>
      </c>
      <c r="U81" s="164">
        <f t="shared" si="32"/>
        <v>0</v>
      </c>
      <c r="V81" s="164">
        <f t="shared" si="32"/>
        <v>0</v>
      </c>
      <c r="W81" s="164">
        <f t="shared" si="32"/>
        <v>0</v>
      </c>
      <c r="X81" s="164">
        <f t="shared" si="32"/>
        <v>0</v>
      </c>
      <c r="Y81" s="164">
        <f t="shared" si="32"/>
        <v>0</v>
      </c>
      <c r="AA81" s="164">
        <f t="shared" si="30"/>
        <v>0</v>
      </c>
      <c r="AB81" s="164">
        <f t="shared" si="30"/>
        <v>0</v>
      </c>
      <c r="AC81" s="164">
        <f t="shared" si="30"/>
        <v>0</v>
      </c>
      <c r="AD81" s="164">
        <f t="shared" si="30"/>
        <v>0</v>
      </c>
      <c r="AE81" s="164">
        <f t="shared" si="30"/>
        <v>0</v>
      </c>
      <c r="AF81" s="164">
        <f t="shared" si="30"/>
        <v>0</v>
      </c>
      <c r="AG81" s="164">
        <f t="shared" si="30"/>
        <v>0</v>
      </c>
      <c r="AH81" s="164">
        <f t="shared" si="30"/>
        <v>0</v>
      </c>
      <c r="AI81" s="164">
        <f t="shared" si="30"/>
        <v>0</v>
      </c>
      <c r="AJ81" s="164">
        <f t="shared" si="30"/>
        <v>0</v>
      </c>
      <c r="AK81" s="164">
        <f t="shared" si="30"/>
        <v>0</v>
      </c>
      <c r="AL81" s="164">
        <f t="shared" si="30"/>
        <v>0</v>
      </c>
      <c r="AM81" s="164">
        <f t="shared" si="30"/>
        <v>0</v>
      </c>
      <c r="AN81" s="164">
        <f t="shared" si="30"/>
        <v>0</v>
      </c>
      <c r="AO81" s="164">
        <f t="shared" si="30"/>
        <v>0</v>
      </c>
      <c r="AP81" s="164">
        <f t="shared" ref="AP81:AX96" si="33">IF(Q81=0,0,Q81/AP15)</f>
        <v>0</v>
      </c>
      <c r="AQ81" s="164">
        <f t="shared" si="33"/>
        <v>0</v>
      </c>
      <c r="AR81" s="164">
        <f t="shared" si="33"/>
        <v>0</v>
      </c>
      <c r="AS81" s="164">
        <f t="shared" si="33"/>
        <v>0</v>
      </c>
      <c r="AT81" s="164">
        <f t="shared" si="33"/>
        <v>0</v>
      </c>
      <c r="AU81" s="164">
        <f t="shared" si="33"/>
        <v>0</v>
      </c>
      <c r="AV81" s="164">
        <f t="shared" si="33"/>
        <v>0</v>
      </c>
      <c r="AW81" s="164">
        <f t="shared" si="33"/>
        <v>0</v>
      </c>
      <c r="AX81" s="164">
        <f t="shared" si="33"/>
        <v>0</v>
      </c>
      <c r="AY81" s="164">
        <f t="shared" si="31"/>
        <v>0</v>
      </c>
      <c r="AZ81" s="22" t="s">
        <v>181</v>
      </c>
    </row>
    <row r="82" spans="1:52">
      <c r="A82" s="164" t="s">
        <v>206</v>
      </c>
      <c r="B82" s="164">
        <f t="shared" ref="B82:Y92" si="34">IF(IFERROR(FIND($A$70,B16,1),0)=0,0,1)</f>
        <v>0</v>
      </c>
      <c r="C82" s="164">
        <f t="shared" si="34"/>
        <v>0</v>
      </c>
      <c r="D82" s="164">
        <f t="shared" si="34"/>
        <v>0</v>
      </c>
      <c r="E82" s="164">
        <f t="shared" si="34"/>
        <v>0</v>
      </c>
      <c r="F82" s="164">
        <f t="shared" si="34"/>
        <v>0</v>
      </c>
      <c r="G82" s="164">
        <f t="shared" si="34"/>
        <v>0</v>
      </c>
      <c r="H82" s="164">
        <f t="shared" si="34"/>
        <v>0</v>
      </c>
      <c r="I82" s="164">
        <f t="shared" si="34"/>
        <v>0</v>
      </c>
      <c r="J82" s="164">
        <f t="shared" si="34"/>
        <v>0</v>
      </c>
      <c r="K82" s="164">
        <f t="shared" si="34"/>
        <v>0</v>
      </c>
      <c r="L82" s="164">
        <f t="shared" si="34"/>
        <v>0</v>
      </c>
      <c r="M82" s="164">
        <f t="shared" si="34"/>
        <v>0</v>
      </c>
      <c r="N82" s="164">
        <f t="shared" si="34"/>
        <v>0</v>
      </c>
      <c r="O82" s="164">
        <f t="shared" si="34"/>
        <v>0</v>
      </c>
      <c r="P82" s="164">
        <f t="shared" si="34"/>
        <v>0</v>
      </c>
      <c r="Q82" s="164">
        <f t="shared" si="34"/>
        <v>0</v>
      </c>
      <c r="R82" s="164">
        <f t="shared" si="34"/>
        <v>0</v>
      </c>
      <c r="S82" s="164">
        <f t="shared" si="34"/>
        <v>0</v>
      </c>
      <c r="T82" s="164">
        <f t="shared" si="34"/>
        <v>0</v>
      </c>
      <c r="U82" s="164">
        <f t="shared" si="34"/>
        <v>0</v>
      </c>
      <c r="V82" s="164">
        <f t="shared" si="34"/>
        <v>0</v>
      </c>
      <c r="W82" s="164">
        <f t="shared" si="34"/>
        <v>0</v>
      </c>
      <c r="X82" s="164">
        <f t="shared" si="34"/>
        <v>0</v>
      </c>
      <c r="Y82" s="164">
        <f t="shared" si="34"/>
        <v>0</v>
      </c>
      <c r="AA82" s="164">
        <f t="shared" ref="AA82:AP97" si="35">IF(B82=0,0,B82/AA16)</f>
        <v>0</v>
      </c>
      <c r="AB82" s="164">
        <f t="shared" si="35"/>
        <v>0</v>
      </c>
      <c r="AC82" s="164">
        <f t="shared" si="35"/>
        <v>0</v>
      </c>
      <c r="AD82" s="164">
        <f t="shared" si="35"/>
        <v>0</v>
      </c>
      <c r="AE82" s="164">
        <f t="shared" si="35"/>
        <v>0</v>
      </c>
      <c r="AF82" s="164">
        <f t="shared" si="35"/>
        <v>0</v>
      </c>
      <c r="AG82" s="164">
        <f t="shared" si="35"/>
        <v>0</v>
      </c>
      <c r="AH82" s="164">
        <f t="shared" si="35"/>
        <v>0</v>
      </c>
      <c r="AI82" s="164">
        <f t="shared" si="35"/>
        <v>0</v>
      </c>
      <c r="AJ82" s="164">
        <f t="shared" si="35"/>
        <v>0</v>
      </c>
      <c r="AK82" s="164">
        <f t="shared" si="35"/>
        <v>0</v>
      </c>
      <c r="AL82" s="164">
        <f t="shared" si="35"/>
        <v>0</v>
      </c>
      <c r="AM82" s="164">
        <f t="shared" si="35"/>
        <v>0</v>
      </c>
      <c r="AN82" s="164">
        <f t="shared" si="35"/>
        <v>0</v>
      </c>
      <c r="AO82" s="164">
        <f t="shared" si="35"/>
        <v>0</v>
      </c>
      <c r="AP82" s="164">
        <f t="shared" si="33"/>
        <v>0</v>
      </c>
      <c r="AQ82" s="164">
        <f t="shared" si="33"/>
        <v>0</v>
      </c>
      <c r="AR82" s="164">
        <f t="shared" si="33"/>
        <v>0</v>
      </c>
      <c r="AS82" s="164">
        <f t="shared" si="33"/>
        <v>0</v>
      </c>
      <c r="AT82" s="164">
        <f t="shared" si="33"/>
        <v>0</v>
      </c>
      <c r="AU82" s="164">
        <f t="shared" si="33"/>
        <v>0</v>
      </c>
      <c r="AV82" s="164">
        <f t="shared" si="33"/>
        <v>0</v>
      </c>
      <c r="AW82" s="164">
        <f t="shared" si="33"/>
        <v>0</v>
      </c>
      <c r="AX82" s="164">
        <f t="shared" si="33"/>
        <v>0</v>
      </c>
      <c r="AY82" s="164">
        <f t="shared" si="31"/>
        <v>0</v>
      </c>
      <c r="AZ82" s="22" t="s">
        <v>181</v>
      </c>
    </row>
    <row r="83" spans="1:52">
      <c r="A83" s="164" t="s">
        <v>207</v>
      </c>
      <c r="B83" s="164">
        <f t="shared" si="34"/>
        <v>0</v>
      </c>
      <c r="C83" s="164">
        <f t="shared" si="34"/>
        <v>0</v>
      </c>
      <c r="D83" s="164">
        <f t="shared" si="34"/>
        <v>0</v>
      </c>
      <c r="E83" s="164">
        <f t="shared" si="34"/>
        <v>0</v>
      </c>
      <c r="F83" s="164">
        <f t="shared" si="34"/>
        <v>0</v>
      </c>
      <c r="G83" s="164">
        <f t="shared" si="34"/>
        <v>0</v>
      </c>
      <c r="H83" s="164">
        <f t="shared" si="34"/>
        <v>0</v>
      </c>
      <c r="I83" s="164">
        <f t="shared" si="34"/>
        <v>0</v>
      </c>
      <c r="J83" s="164">
        <f t="shared" si="34"/>
        <v>0</v>
      </c>
      <c r="K83" s="164">
        <f t="shared" si="34"/>
        <v>0</v>
      </c>
      <c r="L83" s="164">
        <f t="shared" si="34"/>
        <v>0</v>
      </c>
      <c r="M83" s="164">
        <f t="shared" si="34"/>
        <v>0</v>
      </c>
      <c r="N83" s="164">
        <f t="shared" si="34"/>
        <v>0</v>
      </c>
      <c r="O83" s="164">
        <f t="shared" si="34"/>
        <v>0</v>
      </c>
      <c r="P83" s="164">
        <f t="shared" si="34"/>
        <v>0</v>
      </c>
      <c r="Q83" s="164">
        <f t="shared" si="34"/>
        <v>0</v>
      </c>
      <c r="R83" s="164">
        <f t="shared" si="34"/>
        <v>0</v>
      </c>
      <c r="S83" s="164">
        <f t="shared" si="34"/>
        <v>0</v>
      </c>
      <c r="T83" s="164">
        <f t="shared" si="34"/>
        <v>0</v>
      </c>
      <c r="U83" s="164">
        <f t="shared" si="34"/>
        <v>0</v>
      </c>
      <c r="V83" s="164">
        <f t="shared" si="34"/>
        <v>0</v>
      </c>
      <c r="W83" s="164">
        <f t="shared" si="34"/>
        <v>0</v>
      </c>
      <c r="X83" s="164">
        <f t="shared" si="34"/>
        <v>0</v>
      </c>
      <c r="Y83" s="164">
        <f t="shared" si="34"/>
        <v>0</v>
      </c>
      <c r="AA83" s="164">
        <f t="shared" si="35"/>
        <v>0</v>
      </c>
      <c r="AB83" s="164">
        <f t="shared" si="35"/>
        <v>0</v>
      </c>
      <c r="AC83" s="164">
        <f t="shared" si="35"/>
        <v>0</v>
      </c>
      <c r="AD83" s="164">
        <f t="shared" si="35"/>
        <v>0</v>
      </c>
      <c r="AE83" s="164">
        <f t="shared" si="35"/>
        <v>0</v>
      </c>
      <c r="AF83" s="164">
        <f t="shared" si="35"/>
        <v>0</v>
      </c>
      <c r="AG83" s="164">
        <f t="shared" si="35"/>
        <v>0</v>
      </c>
      <c r="AH83" s="164">
        <f t="shared" si="35"/>
        <v>0</v>
      </c>
      <c r="AI83" s="164">
        <f t="shared" si="35"/>
        <v>0</v>
      </c>
      <c r="AJ83" s="164">
        <f t="shared" si="35"/>
        <v>0</v>
      </c>
      <c r="AK83" s="164">
        <f t="shared" si="35"/>
        <v>0</v>
      </c>
      <c r="AL83" s="164">
        <f t="shared" si="35"/>
        <v>0</v>
      </c>
      <c r="AM83" s="164">
        <f t="shared" si="35"/>
        <v>0</v>
      </c>
      <c r="AN83" s="164">
        <f t="shared" si="35"/>
        <v>0</v>
      </c>
      <c r="AO83" s="164">
        <f t="shared" si="35"/>
        <v>0</v>
      </c>
      <c r="AP83" s="164">
        <f t="shared" si="33"/>
        <v>0</v>
      </c>
      <c r="AQ83" s="164">
        <f t="shared" si="33"/>
        <v>0</v>
      </c>
      <c r="AR83" s="164">
        <f t="shared" si="33"/>
        <v>0</v>
      </c>
      <c r="AS83" s="164">
        <f t="shared" si="33"/>
        <v>0</v>
      </c>
      <c r="AT83" s="164">
        <f t="shared" si="33"/>
        <v>0</v>
      </c>
      <c r="AU83" s="164">
        <f t="shared" si="33"/>
        <v>0</v>
      </c>
      <c r="AV83" s="164">
        <f t="shared" si="33"/>
        <v>0</v>
      </c>
      <c r="AW83" s="164">
        <f t="shared" si="33"/>
        <v>0</v>
      </c>
      <c r="AX83" s="164">
        <f t="shared" si="33"/>
        <v>0</v>
      </c>
      <c r="AY83" s="164">
        <f t="shared" si="31"/>
        <v>0</v>
      </c>
      <c r="AZ83" s="22" t="s">
        <v>181</v>
      </c>
    </row>
    <row r="84" spans="1:52">
      <c r="A84" s="164" t="s">
        <v>208</v>
      </c>
      <c r="B84" s="164">
        <f t="shared" si="34"/>
        <v>0</v>
      </c>
      <c r="C84" s="164">
        <f t="shared" si="34"/>
        <v>0</v>
      </c>
      <c r="D84" s="164">
        <f t="shared" si="34"/>
        <v>0</v>
      </c>
      <c r="E84" s="164">
        <f t="shared" si="34"/>
        <v>0</v>
      </c>
      <c r="F84" s="164">
        <f t="shared" si="34"/>
        <v>0</v>
      </c>
      <c r="G84" s="164">
        <f t="shared" si="34"/>
        <v>0</v>
      </c>
      <c r="H84" s="164">
        <f t="shared" si="34"/>
        <v>0</v>
      </c>
      <c r="I84" s="164">
        <f t="shared" si="34"/>
        <v>0</v>
      </c>
      <c r="J84" s="164">
        <f t="shared" si="34"/>
        <v>0</v>
      </c>
      <c r="K84" s="164">
        <f t="shared" si="34"/>
        <v>0</v>
      </c>
      <c r="L84" s="164">
        <f t="shared" si="34"/>
        <v>0</v>
      </c>
      <c r="M84" s="164">
        <f t="shared" si="34"/>
        <v>0</v>
      </c>
      <c r="N84" s="164">
        <f t="shared" si="34"/>
        <v>0</v>
      </c>
      <c r="O84" s="164">
        <f t="shared" si="34"/>
        <v>0</v>
      </c>
      <c r="P84" s="164">
        <f t="shared" si="34"/>
        <v>0</v>
      </c>
      <c r="Q84" s="164">
        <f t="shared" si="34"/>
        <v>0</v>
      </c>
      <c r="R84" s="164">
        <f t="shared" si="34"/>
        <v>0</v>
      </c>
      <c r="S84" s="164">
        <f t="shared" si="34"/>
        <v>0</v>
      </c>
      <c r="T84" s="164">
        <f t="shared" si="34"/>
        <v>0</v>
      </c>
      <c r="U84" s="164">
        <f t="shared" si="34"/>
        <v>0</v>
      </c>
      <c r="V84" s="164">
        <f t="shared" si="34"/>
        <v>0</v>
      </c>
      <c r="W84" s="164">
        <f t="shared" si="34"/>
        <v>0</v>
      </c>
      <c r="X84" s="164">
        <f t="shared" si="34"/>
        <v>0</v>
      </c>
      <c r="Y84" s="164">
        <f t="shared" si="34"/>
        <v>0</v>
      </c>
      <c r="AA84" s="164">
        <f t="shared" si="35"/>
        <v>0</v>
      </c>
      <c r="AB84" s="164">
        <f t="shared" si="35"/>
        <v>0</v>
      </c>
      <c r="AC84" s="164">
        <f t="shared" si="35"/>
        <v>0</v>
      </c>
      <c r="AD84" s="164">
        <f t="shared" si="35"/>
        <v>0</v>
      </c>
      <c r="AE84" s="164">
        <f t="shared" si="35"/>
        <v>0</v>
      </c>
      <c r="AF84" s="164">
        <f t="shared" si="35"/>
        <v>0</v>
      </c>
      <c r="AG84" s="164">
        <f t="shared" si="35"/>
        <v>0</v>
      </c>
      <c r="AH84" s="164">
        <f t="shared" si="35"/>
        <v>0</v>
      </c>
      <c r="AI84" s="164">
        <f t="shared" si="35"/>
        <v>0</v>
      </c>
      <c r="AJ84" s="164">
        <f t="shared" si="35"/>
        <v>0</v>
      </c>
      <c r="AK84" s="164">
        <f t="shared" si="35"/>
        <v>0</v>
      </c>
      <c r="AL84" s="164">
        <f t="shared" si="35"/>
        <v>0</v>
      </c>
      <c r="AM84" s="164">
        <f t="shared" si="35"/>
        <v>0</v>
      </c>
      <c r="AN84" s="164">
        <f t="shared" si="35"/>
        <v>0</v>
      </c>
      <c r="AO84" s="164">
        <f t="shared" si="35"/>
        <v>0</v>
      </c>
      <c r="AP84" s="164">
        <f t="shared" si="33"/>
        <v>0</v>
      </c>
      <c r="AQ84" s="164">
        <f t="shared" si="33"/>
        <v>0</v>
      </c>
      <c r="AR84" s="164">
        <f t="shared" si="33"/>
        <v>0</v>
      </c>
      <c r="AS84" s="164">
        <f t="shared" si="33"/>
        <v>0</v>
      </c>
      <c r="AT84" s="164">
        <f t="shared" si="33"/>
        <v>0</v>
      </c>
      <c r="AU84" s="164">
        <f t="shared" si="33"/>
        <v>0</v>
      </c>
      <c r="AV84" s="164">
        <f t="shared" si="33"/>
        <v>0</v>
      </c>
      <c r="AW84" s="164">
        <f t="shared" si="33"/>
        <v>0</v>
      </c>
      <c r="AX84" s="164">
        <f t="shared" si="33"/>
        <v>0</v>
      </c>
      <c r="AY84" s="164">
        <f t="shared" si="31"/>
        <v>0</v>
      </c>
      <c r="AZ84" s="22" t="s">
        <v>181</v>
      </c>
    </row>
    <row r="85" spans="1:52">
      <c r="A85" s="164" t="s">
        <v>209</v>
      </c>
      <c r="B85" s="164">
        <f t="shared" si="34"/>
        <v>0</v>
      </c>
      <c r="C85" s="164">
        <f t="shared" si="34"/>
        <v>0</v>
      </c>
      <c r="D85" s="164">
        <f t="shared" si="34"/>
        <v>0</v>
      </c>
      <c r="E85" s="164">
        <f t="shared" si="34"/>
        <v>0</v>
      </c>
      <c r="F85" s="164">
        <f t="shared" si="34"/>
        <v>0</v>
      </c>
      <c r="G85" s="164">
        <f t="shared" si="34"/>
        <v>0</v>
      </c>
      <c r="H85" s="164">
        <f t="shared" si="34"/>
        <v>0</v>
      </c>
      <c r="I85" s="164">
        <f t="shared" si="34"/>
        <v>0</v>
      </c>
      <c r="J85" s="164">
        <f t="shared" si="34"/>
        <v>0</v>
      </c>
      <c r="K85" s="164">
        <f t="shared" si="34"/>
        <v>0</v>
      </c>
      <c r="L85" s="164">
        <f t="shared" si="34"/>
        <v>0</v>
      </c>
      <c r="M85" s="164">
        <f t="shared" si="34"/>
        <v>0</v>
      </c>
      <c r="N85" s="164">
        <f t="shared" si="34"/>
        <v>0</v>
      </c>
      <c r="O85" s="164">
        <f t="shared" si="34"/>
        <v>0</v>
      </c>
      <c r="P85" s="164">
        <f t="shared" si="34"/>
        <v>0</v>
      </c>
      <c r="Q85" s="164">
        <f t="shared" si="34"/>
        <v>0</v>
      </c>
      <c r="R85" s="164">
        <f t="shared" si="34"/>
        <v>0</v>
      </c>
      <c r="S85" s="164">
        <f t="shared" si="34"/>
        <v>0</v>
      </c>
      <c r="T85" s="164">
        <f t="shared" si="34"/>
        <v>0</v>
      </c>
      <c r="U85" s="164">
        <f t="shared" si="34"/>
        <v>0</v>
      </c>
      <c r="V85" s="164">
        <f t="shared" si="34"/>
        <v>0</v>
      </c>
      <c r="W85" s="164">
        <f t="shared" si="34"/>
        <v>0</v>
      </c>
      <c r="X85" s="164">
        <f t="shared" si="34"/>
        <v>0</v>
      </c>
      <c r="Y85" s="164">
        <f t="shared" si="34"/>
        <v>0</v>
      </c>
      <c r="AA85" s="164">
        <f t="shared" si="35"/>
        <v>0</v>
      </c>
      <c r="AB85" s="164">
        <f t="shared" si="35"/>
        <v>0</v>
      </c>
      <c r="AC85" s="164">
        <f t="shared" si="35"/>
        <v>0</v>
      </c>
      <c r="AD85" s="164">
        <f t="shared" si="35"/>
        <v>0</v>
      </c>
      <c r="AE85" s="164">
        <f t="shared" si="35"/>
        <v>0</v>
      </c>
      <c r="AF85" s="164">
        <f t="shared" si="35"/>
        <v>0</v>
      </c>
      <c r="AG85" s="164">
        <f t="shared" si="35"/>
        <v>0</v>
      </c>
      <c r="AH85" s="164">
        <f t="shared" si="35"/>
        <v>0</v>
      </c>
      <c r="AI85" s="164">
        <f t="shared" si="35"/>
        <v>0</v>
      </c>
      <c r="AJ85" s="164">
        <f t="shared" si="35"/>
        <v>0</v>
      </c>
      <c r="AK85" s="164">
        <f t="shared" si="35"/>
        <v>0</v>
      </c>
      <c r="AL85" s="164">
        <f t="shared" si="35"/>
        <v>0</v>
      </c>
      <c r="AM85" s="164">
        <f t="shared" si="35"/>
        <v>0</v>
      </c>
      <c r="AN85" s="164">
        <f t="shared" si="35"/>
        <v>0</v>
      </c>
      <c r="AO85" s="164">
        <f t="shared" si="35"/>
        <v>0</v>
      </c>
      <c r="AP85" s="164">
        <f t="shared" si="33"/>
        <v>0</v>
      </c>
      <c r="AQ85" s="164">
        <f t="shared" si="33"/>
        <v>0</v>
      </c>
      <c r="AR85" s="164">
        <f t="shared" si="33"/>
        <v>0</v>
      </c>
      <c r="AS85" s="164">
        <f t="shared" si="33"/>
        <v>0</v>
      </c>
      <c r="AT85" s="164">
        <f t="shared" si="33"/>
        <v>0</v>
      </c>
      <c r="AU85" s="164">
        <f t="shared" si="33"/>
        <v>0</v>
      </c>
      <c r="AV85" s="164">
        <f t="shared" si="33"/>
        <v>0</v>
      </c>
      <c r="AW85" s="164">
        <f t="shared" si="33"/>
        <v>0</v>
      </c>
      <c r="AX85" s="164">
        <f t="shared" si="33"/>
        <v>0</v>
      </c>
      <c r="AY85" s="164">
        <f t="shared" si="31"/>
        <v>0</v>
      </c>
      <c r="AZ85" s="22" t="s">
        <v>181</v>
      </c>
    </row>
    <row r="86" spans="1:52">
      <c r="A86" s="164" t="s">
        <v>210</v>
      </c>
      <c r="B86" s="164">
        <f t="shared" si="34"/>
        <v>0</v>
      </c>
      <c r="C86" s="164">
        <f t="shared" si="34"/>
        <v>0</v>
      </c>
      <c r="D86" s="164">
        <f t="shared" si="34"/>
        <v>0</v>
      </c>
      <c r="E86" s="164">
        <f t="shared" si="34"/>
        <v>0</v>
      </c>
      <c r="F86" s="164">
        <f t="shared" si="34"/>
        <v>0</v>
      </c>
      <c r="G86" s="164">
        <f t="shared" si="34"/>
        <v>0</v>
      </c>
      <c r="H86" s="164">
        <f t="shared" si="34"/>
        <v>0</v>
      </c>
      <c r="I86" s="164">
        <f t="shared" si="34"/>
        <v>0</v>
      </c>
      <c r="J86" s="164">
        <f t="shared" si="34"/>
        <v>0</v>
      </c>
      <c r="K86" s="164">
        <f t="shared" si="34"/>
        <v>0</v>
      </c>
      <c r="L86" s="164">
        <f t="shared" si="34"/>
        <v>0</v>
      </c>
      <c r="M86" s="164">
        <f t="shared" si="34"/>
        <v>0</v>
      </c>
      <c r="N86" s="164">
        <f t="shared" si="34"/>
        <v>0</v>
      </c>
      <c r="O86" s="164">
        <f t="shared" si="34"/>
        <v>0</v>
      </c>
      <c r="P86" s="164">
        <f t="shared" si="34"/>
        <v>0</v>
      </c>
      <c r="Q86" s="164">
        <f t="shared" si="34"/>
        <v>0</v>
      </c>
      <c r="R86" s="164">
        <f t="shared" si="34"/>
        <v>0</v>
      </c>
      <c r="S86" s="164">
        <f t="shared" si="34"/>
        <v>0</v>
      </c>
      <c r="T86" s="164">
        <f t="shared" si="34"/>
        <v>0</v>
      </c>
      <c r="U86" s="164">
        <f t="shared" si="34"/>
        <v>0</v>
      </c>
      <c r="V86" s="164">
        <f t="shared" si="34"/>
        <v>0</v>
      </c>
      <c r="W86" s="164">
        <f t="shared" si="34"/>
        <v>0</v>
      </c>
      <c r="X86" s="164">
        <f t="shared" si="34"/>
        <v>0</v>
      </c>
      <c r="Y86" s="164">
        <f t="shared" si="34"/>
        <v>0</v>
      </c>
      <c r="AA86" s="164">
        <f t="shared" si="35"/>
        <v>0</v>
      </c>
      <c r="AB86" s="164">
        <f t="shared" si="35"/>
        <v>0</v>
      </c>
      <c r="AC86" s="164">
        <f t="shared" si="35"/>
        <v>0</v>
      </c>
      <c r="AD86" s="164">
        <f t="shared" si="35"/>
        <v>0</v>
      </c>
      <c r="AE86" s="164">
        <f t="shared" si="35"/>
        <v>0</v>
      </c>
      <c r="AF86" s="164">
        <f t="shared" si="35"/>
        <v>0</v>
      </c>
      <c r="AG86" s="164">
        <f t="shared" si="35"/>
        <v>0</v>
      </c>
      <c r="AH86" s="164">
        <f t="shared" si="35"/>
        <v>0</v>
      </c>
      <c r="AI86" s="164">
        <f t="shared" si="35"/>
        <v>0</v>
      </c>
      <c r="AJ86" s="164">
        <f t="shared" si="35"/>
        <v>0</v>
      </c>
      <c r="AK86" s="164">
        <f t="shared" si="35"/>
        <v>0</v>
      </c>
      <c r="AL86" s="164">
        <f t="shared" si="35"/>
        <v>0</v>
      </c>
      <c r="AM86" s="164">
        <f t="shared" si="35"/>
        <v>0</v>
      </c>
      <c r="AN86" s="164">
        <f t="shared" si="35"/>
        <v>0</v>
      </c>
      <c r="AO86" s="164">
        <f t="shared" si="35"/>
        <v>0</v>
      </c>
      <c r="AP86" s="164">
        <f t="shared" si="33"/>
        <v>0</v>
      </c>
      <c r="AQ86" s="164">
        <f t="shared" si="33"/>
        <v>0</v>
      </c>
      <c r="AR86" s="164">
        <f t="shared" si="33"/>
        <v>0</v>
      </c>
      <c r="AS86" s="164">
        <f t="shared" si="33"/>
        <v>0</v>
      </c>
      <c r="AT86" s="164">
        <f t="shared" si="33"/>
        <v>0</v>
      </c>
      <c r="AU86" s="164">
        <f t="shared" si="33"/>
        <v>0</v>
      </c>
      <c r="AV86" s="164">
        <f t="shared" si="33"/>
        <v>0</v>
      </c>
      <c r="AW86" s="164">
        <f t="shared" si="33"/>
        <v>0</v>
      </c>
      <c r="AX86" s="164">
        <f t="shared" si="33"/>
        <v>0</v>
      </c>
      <c r="AY86" s="164">
        <f t="shared" si="31"/>
        <v>0</v>
      </c>
      <c r="AZ86" s="22" t="s">
        <v>181</v>
      </c>
    </row>
    <row r="87" spans="1:52">
      <c r="A87" s="164" t="s">
        <v>211</v>
      </c>
      <c r="B87" s="164">
        <f t="shared" si="34"/>
        <v>0</v>
      </c>
      <c r="C87" s="164">
        <f t="shared" si="34"/>
        <v>0</v>
      </c>
      <c r="D87" s="164">
        <f t="shared" si="34"/>
        <v>0</v>
      </c>
      <c r="E87" s="164">
        <f t="shared" si="34"/>
        <v>0</v>
      </c>
      <c r="F87" s="164">
        <f t="shared" si="34"/>
        <v>0</v>
      </c>
      <c r="G87" s="164">
        <f t="shared" si="34"/>
        <v>0</v>
      </c>
      <c r="H87" s="164">
        <f t="shared" si="34"/>
        <v>0</v>
      </c>
      <c r="I87" s="164">
        <f t="shared" si="34"/>
        <v>0</v>
      </c>
      <c r="J87" s="164">
        <f t="shared" si="34"/>
        <v>0</v>
      </c>
      <c r="K87" s="164">
        <f t="shared" si="34"/>
        <v>0</v>
      </c>
      <c r="L87" s="164">
        <f t="shared" si="34"/>
        <v>0</v>
      </c>
      <c r="M87" s="164">
        <f t="shared" si="34"/>
        <v>0</v>
      </c>
      <c r="N87" s="164">
        <f t="shared" si="34"/>
        <v>0</v>
      </c>
      <c r="O87" s="164">
        <f t="shared" si="34"/>
        <v>0</v>
      </c>
      <c r="P87" s="164">
        <f t="shared" si="34"/>
        <v>0</v>
      </c>
      <c r="Q87" s="164">
        <f t="shared" si="34"/>
        <v>0</v>
      </c>
      <c r="R87" s="164">
        <f t="shared" si="34"/>
        <v>0</v>
      </c>
      <c r="S87" s="164">
        <f t="shared" si="34"/>
        <v>0</v>
      </c>
      <c r="T87" s="164">
        <f t="shared" si="34"/>
        <v>0</v>
      </c>
      <c r="U87" s="164">
        <f t="shared" si="34"/>
        <v>0</v>
      </c>
      <c r="V87" s="164">
        <f t="shared" si="34"/>
        <v>0</v>
      </c>
      <c r="W87" s="164">
        <f t="shared" si="34"/>
        <v>0</v>
      </c>
      <c r="X87" s="164">
        <f t="shared" si="34"/>
        <v>0</v>
      </c>
      <c r="Y87" s="164">
        <f t="shared" si="34"/>
        <v>0</v>
      </c>
      <c r="AA87" s="164">
        <f t="shared" si="35"/>
        <v>0</v>
      </c>
      <c r="AB87" s="164">
        <f t="shared" si="35"/>
        <v>0</v>
      </c>
      <c r="AC87" s="164">
        <f t="shared" si="35"/>
        <v>0</v>
      </c>
      <c r="AD87" s="164">
        <f t="shared" si="35"/>
        <v>0</v>
      </c>
      <c r="AE87" s="164">
        <f t="shared" si="35"/>
        <v>0</v>
      </c>
      <c r="AF87" s="164">
        <f t="shared" si="35"/>
        <v>0</v>
      </c>
      <c r="AG87" s="164">
        <f t="shared" si="35"/>
        <v>0</v>
      </c>
      <c r="AH87" s="164">
        <f t="shared" si="35"/>
        <v>0</v>
      </c>
      <c r="AI87" s="164">
        <f t="shared" si="35"/>
        <v>0</v>
      </c>
      <c r="AJ87" s="164">
        <f t="shared" si="35"/>
        <v>0</v>
      </c>
      <c r="AK87" s="164">
        <f t="shared" si="35"/>
        <v>0</v>
      </c>
      <c r="AL87" s="164">
        <f t="shared" si="35"/>
        <v>0</v>
      </c>
      <c r="AM87" s="164">
        <f t="shared" si="35"/>
        <v>0</v>
      </c>
      <c r="AN87" s="164">
        <f t="shared" si="35"/>
        <v>0</v>
      </c>
      <c r="AO87" s="164">
        <f t="shared" si="35"/>
        <v>0</v>
      </c>
      <c r="AP87" s="164">
        <f t="shared" si="33"/>
        <v>0</v>
      </c>
      <c r="AQ87" s="164">
        <f t="shared" si="33"/>
        <v>0</v>
      </c>
      <c r="AR87" s="164">
        <f t="shared" si="33"/>
        <v>0</v>
      </c>
      <c r="AS87" s="164">
        <f t="shared" si="33"/>
        <v>0</v>
      </c>
      <c r="AT87" s="164">
        <f t="shared" si="33"/>
        <v>0</v>
      </c>
      <c r="AU87" s="164">
        <f t="shared" si="33"/>
        <v>0</v>
      </c>
      <c r="AV87" s="164">
        <f t="shared" si="33"/>
        <v>0</v>
      </c>
      <c r="AW87" s="164">
        <f t="shared" si="33"/>
        <v>0</v>
      </c>
      <c r="AX87" s="164">
        <f t="shared" si="33"/>
        <v>0</v>
      </c>
      <c r="AY87" s="164">
        <f t="shared" si="31"/>
        <v>0</v>
      </c>
      <c r="AZ87" s="22" t="s">
        <v>181</v>
      </c>
    </row>
    <row r="88" spans="1:52">
      <c r="A88" s="164" t="s">
        <v>212</v>
      </c>
      <c r="B88" s="164">
        <f t="shared" si="34"/>
        <v>0</v>
      </c>
      <c r="C88" s="164">
        <f t="shared" si="34"/>
        <v>0</v>
      </c>
      <c r="D88" s="164">
        <f t="shared" si="34"/>
        <v>0</v>
      </c>
      <c r="E88" s="164">
        <f t="shared" si="34"/>
        <v>0</v>
      </c>
      <c r="F88" s="164">
        <f t="shared" si="34"/>
        <v>0</v>
      </c>
      <c r="G88" s="164">
        <f t="shared" si="34"/>
        <v>0</v>
      </c>
      <c r="H88" s="164">
        <f t="shared" si="34"/>
        <v>0</v>
      </c>
      <c r="I88" s="164">
        <f t="shared" si="34"/>
        <v>0</v>
      </c>
      <c r="J88" s="164">
        <f t="shared" si="34"/>
        <v>0</v>
      </c>
      <c r="K88" s="164">
        <f t="shared" si="34"/>
        <v>0</v>
      </c>
      <c r="L88" s="164">
        <f t="shared" si="34"/>
        <v>0</v>
      </c>
      <c r="M88" s="164">
        <f t="shared" si="34"/>
        <v>0</v>
      </c>
      <c r="N88" s="164">
        <f t="shared" si="34"/>
        <v>0</v>
      </c>
      <c r="O88" s="164">
        <f t="shared" si="34"/>
        <v>0</v>
      </c>
      <c r="P88" s="164">
        <f t="shared" si="34"/>
        <v>0</v>
      </c>
      <c r="Q88" s="164">
        <f t="shared" si="34"/>
        <v>0</v>
      </c>
      <c r="R88" s="164">
        <f t="shared" si="34"/>
        <v>0</v>
      </c>
      <c r="S88" s="164">
        <f t="shared" si="34"/>
        <v>0</v>
      </c>
      <c r="T88" s="164">
        <f t="shared" si="34"/>
        <v>0</v>
      </c>
      <c r="U88" s="164">
        <f t="shared" si="34"/>
        <v>0</v>
      </c>
      <c r="V88" s="164">
        <f t="shared" si="34"/>
        <v>0</v>
      </c>
      <c r="W88" s="164">
        <f t="shared" si="34"/>
        <v>0</v>
      </c>
      <c r="X88" s="164">
        <f t="shared" si="34"/>
        <v>0</v>
      </c>
      <c r="Y88" s="164">
        <f t="shared" si="34"/>
        <v>0</v>
      </c>
      <c r="AA88" s="164">
        <f t="shared" si="35"/>
        <v>0</v>
      </c>
      <c r="AB88" s="164">
        <f t="shared" si="35"/>
        <v>0</v>
      </c>
      <c r="AC88" s="164">
        <f t="shared" si="35"/>
        <v>0</v>
      </c>
      <c r="AD88" s="164">
        <f t="shared" si="35"/>
        <v>0</v>
      </c>
      <c r="AE88" s="164">
        <f t="shared" si="35"/>
        <v>0</v>
      </c>
      <c r="AF88" s="164">
        <f t="shared" si="35"/>
        <v>0</v>
      </c>
      <c r="AG88" s="164">
        <f t="shared" si="35"/>
        <v>0</v>
      </c>
      <c r="AH88" s="164">
        <f t="shared" si="35"/>
        <v>0</v>
      </c>
      <c r="AI88" s="164">
        <f t="shared" si="35"/>
        <v>0</v>
      </c>
      <c r="AJ88" s="164">
        <f t="shared" si="35"/>
        <v>0</v>
      </c>
      <c r="AK88" s="164">
        <f t="shared" si="35"/>
        <v>0</v>
      </c>
      <c r="AL88" s="164">
        <f t="shared" si="35"/>
        <v>0</v>
      </c>
      <c r="AM88" s="164">
        <f t="shared" si="35"/>
        <v>0</v>
      </c>
      <c r="AN88" s="164">
        <f t="shared" si="35"/>
        <v>0</v>
      </c>
      <c r="AO88" s="164">
        <f t="shared" si="35"/>
        <v>0</v>
      </c>
      <c r="AP88" s="164">
        <f t="shared" si="33"/>
        <v>0</v>
      </c>
      <c r="AQ88" s="164">
        <f t="shared" si="33"/>
        <v>0</v>
      </c>
      <c r="AR88" s="164">
        <f t="shared" si="33"/>
        <v>0</v>
      </c>
      <c r="AS88" s="164">
        <f t="shared" si="33"/>
        <v>0</v>
      </c>
      <c r="AT88" s="164">
        <f t="shared" si="33"/>
        <v>0</v>
      </c>
      <c r="AU88" s="164">
        <f t="shared" si="33"/>
        <v>0</v>
      </c>
      <c r="AV88" s="164">
        <f t="shared" si="33"/>
        <v>0</v>
      </c>
      <c r="AW88" s="164">
        <f t="shared" si="33"/>
        <v>0</v>
      </c>
      <c r="AX88" s="164">
        <f t="shared" si="33"/>
        <v>0</v>
      </c>
      <c r="AY88" s="164">
        <f t="shared" si="31"/>
        <v>0</v>
      </c>
      <c r="AZ88" s="22" t="s">
        <v>181</v>
      </c>
    </row>
    <row r="89" spans="1:52">
      <c r="A89" s="164" t="s">
        <v>213</v>
      </c>
      <c r="B89" s="164">
        <f t="shared" si="34"/>
        <v>0</v>
      </c>
      <c r="C89" s="164">
        <f t="shared" si="34"/>
        <v>0</v>
      </c>
      <c r="D89" s="164">
        <f t="shared" si="34"/>
        <v>0</v>
      </c>
      <c r="E89" s="164">
        <f t="shared" si="34"/>
        <v>0</v>
      </c>
      <c r="F89" s="164">
        <f t="shared" si="34"/>
        <v>0</v>
      </c>
      <c r="G89" s="164">
        <f t="shared" si="34"/>
        <v>0</v>
      </c>
      <c r="H89" s="164">
        <f t="shared" si="34"/>
        <v>0</v>
      </c>
      <c r="I89" s="164">
        <f t="shared" si="34"/>
        <v>0</v>
      </c>
      <c r="J89" s="164">
        <f t="shared" si="34"/>
        <v>0</v>
      </c>
      <c r="K89" s="164">
        <f t="shared" si="34"/>
        <v>0</v>
      </c>
      <c r="L89" s="164">
        <f t="shared" si="34"/>
        <v>0</v>
      </c>
      <c r="M89" s="164">
        <f t="shared" si="34"/>
        <v>0</v>
      </c>
      <c r="N89" s="164">
        <f t="shared" si="34"/>
        <v>0</v>
      </c>
      <c r="O89" s="164">
        <f t="shared" si="34"/>
        <v>0</v>
      </c>
      <c r="P89" s="164">
        <f t="shared" si="34"/>
        <v>0</v>
      </c>
      <c r="Q89" s="164">
        <f t="shared" si="34"/>
        <v>0</v>
      </c>
      <c r="R89" s="164">
        <f t="shared" si="34"/>
        <v>0</v>
      </c>
      <c r="S89" s="164">
        <f t="shared" si="34"/>
        <v>0</v>
      </c>
      <c r="T89" s="164">
        <f t="shared" si="34"/>
        <v>0</v>
      </c>
      <c r="U89" s="164">
        <f t="shared" si="34"/>
        <v>0</v>
      </c>
      <c r="V89" s="164">
        <f t="shared" si="34"/>
        <v>0</v>
      </c>
      <c r="W89" s="164">
        <f t="shared" si="34"/>
        <v>0</v>
      </c>
      <c r="X89" s="164">
        <f t="shared" si="34"/>
        <v>0</v>
      </c>
      <c r="Y89" s="164">
        <f t="shared" si="34"/>
        <v>0</v>
      </c>
      <c r="AA89" s="164">
        <f t="shared" si="35"/>
        <v>0</v>
      </c>
      <c r="AB89" s="164">
        <f t="shared" si="35"/>
        <v>0</v>
      </c>
      <c r="AC89" s="164">
        <f t="shared" si="35"/>
        <v>0</v>
      </c>
      <c r="AD89" s="164">
        <f t="shared" si="35"/>
        <v>0</v>
      </c>
      <c r="AE89" s="164">
        <f t="shared" si="35"/>
        <v>0</v>
      </c>
      <c r="AF89" s="164">
        <f t="shared" si="35"/>
        <v>0</v>
      </c>
      <c r="AG89" s="164">
        <f t="shared" si="35"/>
        <v>0</v>
      </c>
      <c r="AH89" s="164">
        <f t="shared" si="35"/>
        <v>0</v>
      </c>
      <c r="AI89" s="164">
        <f t="shared" si="35"/>
        <v>0</v>
      </c>
      <c r="AJ89" s="164">
        <f t="shared" si="35"/>
        <v>0</v>
      </c>
      <c r="AK89" s="164">
        <f t="shared" si="35"/>
        <v>0</v>
      </c>
      <c r="AL89" s="164">
        <f t="shared" si="35"/>
        <v>0</v>
      </c>
      <c r="AM89" s="164">
        <f t="shared" si="35"/>
        <v>0</v>
      </c>
      <c r="AN89" s="164">
        <f t="shared" si="35"/>
        <v>0</v>
      </c>
      <c r="AO89" s="164">
        <f t="shared" si="35"/>
        <v>0</v>
      </c>
      <c r="AP89" s="164">
        <f t="shared" si="33"/>
        <v>0</v>
      </c>
      <c r="AQ89" s="164">
        <f t="shared" si="33"/>
        <v>0</v>
      </c>
      <c r="AR89" s="164">
        <f t="shared" si="33"/>
        <v>0</v>
      </c>
      <c r="AS89" s="164">
        <f t="shared" si="33"/>
        <v>0</v>
      </c>
      <c r="AT89" s="164">
        <f t="shared" si="33"/>
        <v>0</v>
      </c>
      <c r="AU89" s="164">
        <f t="shared" si="33"/>
        <v>0</v>
      </c>
      <c r="AV89" s="164">
        <f t="shared" si="33"/>
        <v>0</v>
      </c>
      <c r="AW89" s="164">
        <f t="shared" si="33"/>
        <v>0</v>
      </c>
      <c r="AX89" s="164">
        <f t="shared" si="33"/>
        <v>0</v>
      </c>
      <c r="AY89" s="164">
        <f t="shared" si="31"/>
        <v>0</v>
      </c>
      <c r="AZ89" s="22" t="s">
        <v>181</v>
      </c>
    </row>
    <row r="90" spans="1:52">
      <c r="A90" s="164" t="s">
        <v>214</v>
      </c>
      <c r="B90" s="164">
        <f t="shared" si="34"/>
        <v>0</v>
      </c>
      <c r="C90" s="164">
        <f t="shared" si="34"/>
        <v>0</v>
      </c>
      <c r="D90" s="164">
        <f t="shared" si="34"/>
        <v>0</v>
      </c>
      <c r="E90" s="164">
        <f t="shared" si="34"/>
        <v>0</v>
      </c>
      <c r="F90" s="164">
        <f t="shared" si="34"/>
        <v>0</v>
      </c>
      <c r="G90" s="164">
        <f t="shared" si="34"/>
        <v>0</v>
      </c>
      <c r="H90" s="164">
        <f t="shared" si="34"/>
        <v>0</v>
      </c>
      <c r="I90" s="164">
        <f t="shared" si="34"/>
        <v>0</v>
      </c>
      <c r="J90" s="164">
        <f t="shared" si="34"/>
        <v>0</v>
      </c>
      <c r="K90" s="164">
        <f t="shared" si="34"/>
        <v>0</v>
      </c>
      <c r="L90" s="164">
        <f t="shared" si="34"/>
        <v>0</v>
      </c>
      <c r="M90" s="164">
        <f t="shared" si="34"/>
        <v>0</v>
      </c>
      <c r="N90" s="164">
        <f t="shared" si="34"/>
        <v>0</v>
      </c>
      <c r="O90" s="164">
        <f t="shared" si="34"/>
        <v>0</v>
      </c>
      <c r="P90" s="164">
        <f t="shared" si="34"/>
        <v>0</v>
      </c>
      <c r="Q90" s="164">
        <f t="shared" si="34"/>
        <v>0</v>
      </c>
      <c r="R90" s="164">
        <f t="shared" si="34"/>
        <v>0</v>
      </c>
      <c r="S90" s="164">
        <f t="shared" si="34"/>
        <v>0</v>
      </c>
      <c r="T90" s="164">
        <f t="shared" si="34"/>
        <v>0</v>
      </c>
      <c r="U90" s="164">
        <f t="shared" si="34"/>
        <v>0</v>
      </c>
      <c r="V90" s="164">
        <f t="shared" si="34"/>
        <v>0</v>
      </c>
      <c r="W90" s="164">
        <f t="shared" si="34"/>
        <v>0</v>
      </c>
      <c r="X90" s="164">
        <f t="shared" si="34"/>
        <v>0</v>
      </c>
      <c r="Y90" s="164">
        <f t="shared" si="34"/>
        <v>0</v>
      </c>
      <c r="AA90" s="164">
        <f t="shared" si="35"/>
        <v>0</v>
      </c>
      <c r="AB90" s="164">
        <f t="shared" si="35"/>
        <v>0</v>
      </c>
      <c r="AC90" s="164">
        <f t="shared" si="35"/>
        <v>0</v>
      </c>
      <c r="AD90" s="164">
        <f t="shared" si="35"/>
        <v>0</v>
      </c>
      <c r="AE90" s="164">
        <f t="shared" si="35"/>
        <v>0</v>
      </c>
      <c r="AF90" s="164">
        <f t="shared" si="35"/>
        <v>0</v>
      </c>
      <c r="AG90" s="164">
        <f t="shared" si="35"/>
        <v>0</v>
      </c>
      <c r="AH90" s="164">
        <f t="shared" si="35"/>
        <v>0</v>
      </c>
      <c r="AI90" s="164">
        <f t="shared" si="35"/>
        <v>0</v>
      </c>
      <c r="AJ90" s="164">
        <f t="shared" si="35"/>
        <v>0</v>
      </c>
      <c r="AK90" s="164">
        <f t="shared" si="35"/>
        <v>0</v>
      </c>
      <c r="AL90" s="164">
        <f t="shared" si="35"/>
        <v>0</v>
      </c>
      <c r="AM90" s="164">
        <f t="shared" si="35"/>
        <v>0</v>
      </c>
      <c r="AN90" s="164">
        <f t="shared" si="35"/>
        <v>0</v>
      </c>
      <c r="AO90" s="164">
        <f t="shared" si="35"/>
        <v>0</v>
      </c>
      <c r="AP90" s="164">
        <f t="shared" si="33"/>
        <v>0</v>
      </c>
      <c r="AQ90" s="164">
        <f t="shared" si="33"/>
        <v>0</v>
      </c>
      <c r="AR90" s="164">
        <f t="shared" si="33"/>
        <v>0</v>
      </c>
      <c r="AS90" s="164">
        <f t="shared" si="33"/>
        <v>0</v>
      </c>
      <c r="AT90" s="164">
        <f t="shared" si="33"/>
        <v>0</v>
      </c>
      <c r="AU90" s="164">
        <f t="shared" si="33"/>
        <v>0</v>
      </c>
      <c r="AV90" s="164">
        <f t="shared" si="33"/>
        <v>0</v>
      </c>
      <c r="AW90" s="164">
        <f t="shared" si="33"/>
        <v>0</v>
      </c>
      <c r="AX90" s="164">
        <f t="shared" si="33"/>
        <v>0</v>
      </c>
      <c r="AY90" s="164">
        <f t="shared" si="31"/>
        <v>0</v>
      </c>
      <c r="AZ90" s="22" t="s">
        <v>181</v>
      </c>
    </row>
    <row r="91" spans="1:52">
      <c r="A91" s="164" t="s">
        <v>215</v>
      </c>
      <c r="B91" s="164">
        <f t="shared" si="34"/>
        <v>0</v>
      </c>
      <c r="C91" s="164">
        <f t="shared" si="34"/>
        <v>0</v>
      </c>
      <c r="D91" s="164">
        <f t="shared" si="34"/>
        <v>0</v>
      </c>
      <c r="E91" s="164">
        <f t="shared" si="34"/>
        <v>0</v>
      </c>
      <c r="F91" s="164">
        <f t="shared" si="34"/>
        <v>0</v>
      </c>
      <c r="G91" s="164">
        <f t="shared" si="34"/>
        <v>0</v>
      </c>
      <c r="H91" s="164">
        <f t="shared" si="34"/>
        <v>0</v>
      </c>
      <c r="I91" s="164">
        <f t="shared" si="34"/>
        <v>0</v>
      </c>
      <c r="J91" s="164">
        <f t="shared" si="34"/>
        <v>0</v>
      </c>
      <c r="K91" s="164">
        <f t="shared" si="34"/>
        <v>0</v>
      </c>
      <c r="L91" s="164">
        <f t="shared" si="34"/>
        <v>0</v>
      </c>
      <c r="M91" s="164">
        <f t="shared" si="34"/>
        <v>0</v>
      </c>
      <c r="N91" s="164">
        <f t="shared" si="34"/>
        <v>0</v>
      </c>
      <c r="O91" s="164">
        <f t="shared" si="34"/>
        <v>0</v>
      </c>
      <c r="P91" s="164">
        <f t="shared" si="34"/>
        <v>0</v>
      </c>
      <c r="Q91" s="164">
        <f t="shared" si="34"/>
        <v>0</v>
      </c>
      <c r="R91" s="164">
        <f t="shared" si="34"/>
        <v>0</v>
      </c>
      <c r="S91" s="164">
        <f t="shared" si="34"/>
        <v>0</v>
      </c>
      <c r="T91" s="164">
        <f t="shared" si="34"/>
        <v>0</v>
      </c>
      <c r="U91" s="164">
        <f t="shared" si="34"/>
        <v>0</v>
      </c>
      <c r="V91" s="164">
        <f t="shared" si="34"/>
        <v>0</v>
      </c>
      <c r="W91" s="164">
        <f t="shared" si="34"/>
        <v>0</v>
      </c>
      <c r="X91" s="164">
        <f t="shared" si="34"/>
        <v>0</v>
      </c>
      <c r="Y91" s="164">
        <f t="shared" si="34"/>
        <v>0</v>
      </c>
      <c r="AA91" s="164">
        <f t="shared" si="35"/>
        <v>0</v>
      </c>
      <c r="AB91" s="164">
        <f t="shared" si="35"/>
        <v>0</v>
      </c>
      <c r="AC91" s="164">
        <f t="shared" si="35"/>
        <v>0</v>
      </c>
      <c r="AD91" s="164">
        <f t="shared" si="35"/>
        <v>0</v>
      </c>
      <c r="AE91" s="164">
        <f t="shared" si="35"/>
        <v>0</v>
      </c>
      <c r="AF91" s="164">
        <f t="shared" si="35"/>
        <v>0</v>
      </c>
      <c r="AG91" s="164">
        <f t="shared" si="35"/>
        <v>0</v>
      </c>
      <c r="AH91" s="164">
        <f t="shared" si="35"/>
        <v>0</v>
      </c>
      <c r="AI91" s="164">
        <f t="shared" si="35"/>
        <v>0</v>
      </c>
      <c r="AJ91" s="164">
        <f t="shared" si="35"/>
        <v>0</v>
      </c>
      <c r="AK91" s="164">
        <f t="shared" si="35"/>
        <v>0</v>
      </c>
      <c r="AL91" s="164">
        <f t="shared" si="35"/>
        <v>0</v>
      </c>
      <c r="AM91" s="164">
        <f t="shared" si="35"/>
        <v>0</v>
      </c>
      <c r="AN91" s="164">
        <f t="shared" si="35"/>
        <v>0</v>
      </c>
      <c r="AO91" s="164">
        <f t="shared" si="35"/>
        <v>0</v>
      </c>
      <c r="AP91" s="164">
        <f t="shared" si="33"/>
        <v>0</v>
      </c>
      <c r="AQ91" s="164">
        <f t="shared" si="33"/>
        <v>0</v>
      </c>
      <c r="AR91" s="164">
        <f t="shared" si="33"/>
        <v>0</v>
      </c>
      <c r="AS91" s="164">
        <f t="shared" si="33"/>
        <v>0</v>
      </c>
      <c r="AT91" s="164">
        <f t="shared" si="33"/>
        <v>0</v>
      </c>
      <c r="AU91" s="164">
        <f t="shared" si="33"/>
        <v>0</v>
      </c>
      <c r="AV91" s="164">
        <f t="shared" si="33"/>
        <v>0</v>
      </c>
      <c r="AW91" s="164">
        <f t="shared" si="33"/>
        <v>0</v>
      </c>
      <c r="AX91" s="164">
        <f t="shared" si="33"/>
        <v>0</v>
      </c>
      <c r="AY91" s="164">
        <f t="shared" si="31"/>
        <v>0</v>
      </c>
      <c r="AZ91" s="22" t="s">
        <v>181</v>
      </c>
    </row>
    <row r="92" spans="1:52">
      <c r="A92" s="164" t="s">
        <v>216</v>
      </c>
      <c r="B92" s="164">
        <f t="shared" si="34"/>
        <v>0</v>
      </c>
      <c r="C92" s="164">
        <f t="shared" si="34"/>
        <v>0</v>
      </c>
      <c r="D92" s="164">
        <f t="shared" si="34"/>
        <v>0</v>
      </c>
      <c r="E92" s="164">
        <f t="shared" si="34"/>
        <v>0</v>
      </c>
      <c r="F92" s="164">
        <f t="shared" si="34"/>
        <v>0</v>
      </c>
      <c r="G92" s="164">
        <f t="shared" si="34"/>
        <v>0</v>
      </c>
      <c r="H92" s="164">
        <f t="shared" si="34"/>
        <v>0</v>
      </c>
      <c r="I92" s="164">
        <f t="shared" si="34"/>
        <v>0</v>
      </c>
      <c r="J92" s="164">
        <f t="shared" si="34"/>
        <v>0</v>
      </c>
      <c r="K92" s="164">
        <f t="shared" si="34"/>
        <v>0</v>
      </c>
      <c r="L92" s="164">
        <f t="shared" si="34"/>
        <v>0</v>
      </c>
      <c r="M92" s="164">
        <f t="shared" si="34"/>
        <v>0</v>
      </c>
      <c r="N92" s="164">
        <f t="shared" si="34"/>
        <v>0</v>
      </c>
      <c r="O92" s="164">
        <f t="shared" si="34"/>
        <v>0</v>
      </c>
      <c r="P92" s="164">
        <f t="shared" si="34"/>
        <v>0</v>
      </c>
      <c r="Q92" s="164">
        <f t="shared" ref="Q92:Y92" si="36">IF(IFERROR(FIND($A$70,Q26,1),0)=0,0,1)</f>
        <v>0</v>
      </c>
      <c r="R92" s="164">
        <f t="shared" si="36"/>
        <v>0</v>
      </c>
      <c r="S92" s="164">
        <f t="shared" si="36"/>
        <v>0</v>
      </c>
      <c r="T92" s="164">
        <f t="shared" si="36"/>
        <v>0</v>
      </c>
      <c r="U92" s="164">
        <f t="shared" si="36"/>
        <v>0</v>
      </c>
      <c r="V92" s="164">
        <f t="shared" si="36"/>
        <v>0</v>
      </c>
      <c r="W92" s="164">
        <f t="shared" si="36"/>
        <v>0</v>
      </c>
      <c r="X92" s="164">
        <f t="shared" si="36"/>
        <v>0</v>
      </c>
      <c r="Y92" s="164">
        <f t="shared" si="36"/>
        <v>0</v>
      </c>
      <c r="AA92" s="164">
        <f t="shared" si="35"/>
        <v>0</v>
      </c>
      <c r="AB92" s="164">
        <f t="shared" si="35"/>
        <v>0</v>
      </c>
      <c r="AC92" s="164">
        <f t="shared" si="35"/>
        <v>0</v>
      </c>
      <c r="AD92" s="164">
        <f t="shared" si="35"/>
        <v>0</v>
      </c>
      <c r="AE92" s="164">
        <f t="shared" si="35"/>
        <v>0</v>
      </c>
      <c r="AF92" s="164">
        <f t="shared" si="35"/>
        <v>0</v>
      </c>
      <c r="AG92" s="164">
        <f t="shared" si="35"/>
        <v>0</v>
      </c>
      <c r="AH92" s="164">
        <f t="shared" si="35"/>
        <v>0</v>
      </c>
      <c r="AI92" s="164">
        <f t="shared" si="35"/>
        <v>0</v>
      </c>
      <c r="AJ92" s="164">
        <f t="shared" si="35"/>
        <v>0</v>
      </c>
      <c r="AK92" s="164">
        <f t="shared" si="35"/>
        <v>0</v>
      </c>
      <c r="AL92" s="164">
        <f t="shared" si="35"/>
        <v>0</v>
      </c>
      <c r="AM92" s="164">
        <f t="shared" si="35"/>
        <v>0</v>
      </c>
      <c r="AN92" s="164">
        <f t="shared" si="35"/>
        <v>0</v>
      </c>
      <c r="AO92" s="164">
        <f t="shared" si="35"/>
        <v>0</v>
      </c>
      <c r="AP92" s="164">
        <f t="shared" si="33"/>
        <v>0</v>
      </c>
      <c r="AQ92" s="164">
        <f t="shared" si="33"/>
        <v>0</v>
      </c>
      <c r="AR92" s="164">
        <f t="shared" si="33"/>
        <v>0</v>
      </c>
      <c r="AS92" s="164">
        <f t="shared" si="33"/>
        <v>0</v>
      </c>
      <c r="AT92" s="164">
        <f t="shared" si="33"/>
        <v>0</v>
      </c>
      <c r="AU92" s="164">
        <f t="shared" si="33"/>
        <v>0</v>
      </c>
      <c r="AV92" s="164">
        <f t="shared" si="33"/>
        <v>0</v>
      </c>
      <c r="AW92" s="164">
        <f t="shared" si="33"/>
        <v>0</v>
      </c>
      <c r="AX92" s="164">
        <f t="shared" si="33"/>
        <v>0</v>
      </c>
      <c r="AY92" s="164">
        <f t="shared" si="31"/>
        <v>0</v>
      </c>
      <c r="AZ92" s="22" t="s">
        <v>181</v>
      </c>
    </row>
    <row r="93" spans="1:52">
      <c r="A93" s="164" t="s">
        <v>217</v>
      </c>
      <c r="B93" s="164">
        <f t="shared" ref="B93:Y101" si="37">IF(IFERROR(FIND($A$70,B27,1),0)=0,0,1)</f>
        <v>0</v>
      </c>
      <c r="C93" s="164">
        <f t="shared" si="37"/>
        <v>0</v>
      </c>
      <c r="D93" s="164">
        <f t="shared" si="37"/>
        <v>0</v>
      </c>
      <c r="E93" s="164">
        <f t="shared" si="37"/>
        <v>0</v>
      </c>
      <c r="F93" s="164">
        <f t="shared" si="37"/>
        <v>0</v>
      </c>
      <c r="G93" s="164">
        <f t="shared" si="37"/>
        <v>0</v>
      </c>
      <c r="H93" s="164">
        <f t="shared" si="37"/>
        <v>0</v>
      </c>
      <c r="I93" s="164">
        <f t="shared" si="37"/>
        <v>0</v>
      </c>
      <c r="J93" s="164">
        <f t="shared" si="37"/>
        <v>0</v>
      </c>
      <c r="K93" s="164">
        <f t="shared" si="37"/>
        <v>0</v>
      </c>
      <c r="L93" s="164">
        <f t="shared" si="37"/>
        <v>0</v>
      </c>
      <c r="M93" s="164">
        <f t="shared" si="37"/>
        <v>0</v>
      </c>
      <c r="N93" s="164">
        <f t="shared" si="37"/>
        <v>0</v>
      </c>
      <c r="O93" s="164">
        <f t="shared" si="37"/>
        <v>0</v>
      </c>
      <c r="P93" s="164">
        <f t="shared" si="37"/>
        <v>0</v>
      </c>
      <c r="Q93" s="164">
        <f t="shared" si="37"/>
        <v>0</v>
      </c>
      <c r="R93" s="164">
        <f t="shared" si="37"/>
        <v>0</v>
      </c>
      <c r="S93" s="164">
        <f t="shared" si="37"/>
        <v>0</v>
      </c>
      <c r="T93" s="164">
        <f t="shared" si="37"/>
        <v>0</v>
      </c>
      <c r="U93" s="164">
        <f t="shared" si="37"/>
        <v>0</v>
      </c>
      <c r="V93" s="164">
        <f t="shared" si="37"/>
        <v>0</v>
      </c>
      <c r="W93" s="164">
        <f t="shared" si="37"/>
        <v>0</v>
      </c>
      <c r="X93" s="164">
        <f t="shared" si="37"/>
        <v>0</v>
      </c>
      <c r="Y93" s="164">
        <f t="shared" si="37"/>
        <v>0</v>
      </c>
      <c r="AA93" s="164">
        <f t="shared" si="35"/>
        <v>0</v>
      </c>
      <c r="AB93" s="164">
        <f t="shared" si="35"/>
        <v>0</v>
      </c>
      <c r="AC93" s="164">
        <f t="shared" si="35"/>
        <v>0</v>
      </c>
      <c r="AD93" s="164">
        <f t="shared" si="35"/>
        <v>0</v>
      </c>
      <c r="AE93" s="164">
        <f t="shared" si="35"/>
        <v>0</v>
      </c>
      <c r="AF93" s="164">
        <f t="shared" si="35"/>
        <v>0</v>
      </c>
      <c r="AG93" s="164">
        <f t="shared" si="35"/>
        <v>0</v>
      </c>
      <c r="AH93" s="164">
        <f t="shared" si="35"/>
        <v>0</v>
      </c>
      <c r="AI93" s="164">
        <f t="shared" si="35"/>
        <v>0</v>
      </c>
      <c r="AJ93" s="164">
        <f t="shared" si="35"/>
        <v>0</v>
      </c>
      <c r="AK93" s="164">
        <f t="shared" si="35"/>
        <v>0</v>
      </c>
      <c r="AL93" s="164">
        <f t="shared" si="35"/>
        <v>0</v>
      </c>
      <c r="AM93" s="164">
        <f t="shared" si="35"/>
        <v>0</v>
      </c>
      <c r="AN93" s="164">
        <f t="shared" si="35"/>
        <v>0</v>
      </c>
      <c r="AO93" s="164">
        <f t="shared" si="35"/>
        <v>0</v>
      </c>
      <c r="AP93" s="164">
        <f t="shared" si="33"/>
        <v>0</v>
      </c>
      <c r="AQ93" s="164">
        <f t="shared" si="33"/>
        <v>0</v>
      </c>
      <c r="AR93" s="164">
        <f t="shared" si="33"/>
        <v>0</v>
      </c>
      <c r="AS93" s="164">
        <f t="shared" si="33"/>
        <v>0</v>
      </c>
      <c r="AT93" s="164">
        <f t="shared" si="33"/>
        <v>0</v>
      </c>
      <c r="AU93" s="164">
        <f t="shared" si="33"/>
        <v>0</v>
      </c>
      <c r="AV93" s="164">
        <f t="shared" si="33"/>
        <v>0</v>
      </c>
      <c r="AW93" s="164">
        <f t="shared" si="33"/>
        <v>0</v>
      </c>
      <c r="AX93" s="164">
        <f t="shared" si="33"/>
        <v>0</v>
      </c>
      <c r="AY93" s="164">
        <f t="shared" si="31"/>
        <v>0</v>
      </c>
      <c r="AZ93" s="22" t="s">
        <v>181</v>
      </c>
    </row>
    <row r="94" spans="1:52">
      <c r="A94" s="164" t="s">
        <v>218</v>
      </c>
      <c r="B94" s="164">
        <f t="shared" si="37"/>
        <v>0</v>
      </c>
      <c r="C94" s="164">
        <f t="shared" si="37"/>
        <v>0</v>
      </c>
      <c r="D94" s="164">
        <f t="shared" si="37"/>
        <v>0</v>
      </c>
      <c r="E94" s="164">
        <f t="shared" si="37"/>
        <v>0</v>
      </c>
      <c r="F94" s="164">
        <f t="shared" si="37"/>
        <v>0</v>
      </c>
      <c r="G94" s="164">
        <f t="shared" si="37"/>
        <v>0</v>
      </c>
      <c r="H94" s="164">
        <f t="shared" si="37"/>
        <v>0</v>
      </c>
      <c r="I94" s="164">
        <f t="shared" si="37"/>
        <v>0</v>
      </c>
      <c r="J94" s="164">
        <f t="shared" si="37"/>
        <v>0</v>
      </c>
      <c r="K94" s="164">
        <f t="shared" si="37"/>
        <v>0</v>
      </c>
      <c r="L94" s="164">
        <f t="shared" si="37"/>
        <v>0</v>
      </c>
      <c r="M94" s="164">
        <f t="shared" si="37"/>
        <v>0</v>
      </c>
      <c r="N94" s="164">
        <f t="shared" si="37"/>
        <v>0</v>
      </c>
      <c r="O94" s="164">
        <f t="shared" si="37"/>
        <v>0</v>
      </c>
      <c r="P94" s="164">
        <f t="shared" si="37"/>
        <v>0</v>
      </c>
      <c r="Q94" s="164">
        <f t="shared" si="37"/>
        <v>0</v>
      </c>
      <c r="R94" s="164">
        <f t="shared" si="37"/>
        <v>0</v>
      </c>
      <c r="S94" s="164">
        <f t="shared" si="37"/>
        <v>0</v>
      </c>
      <c r="T94" s="164">
        <f t="shared" si="37"/>
        <v>0</v>
      </c>
      <c r="U94" s="164">
        <f t="shared" si="37"/>
        <v>0</v>
      </c>
      <c r="V94" s="164">
        <f t="shared" si="37"/>
        <v>0</v>
      </c>
      <c r="W94" s="164">
        <f t="shared" si="37"/>
        <v>0</v>
      </c>
      <c r="X94" s="164">
        <f t="shared" si="37"/>
        <v>0</v>
      </c>
      <c r="Y94" s="164">
        <f t="shared" si="37"/>
        <v>0</v>
      </c>
      <c r="AA94" s="164">
        <f t="shared" si="35"/>
        <v>0</v>
      </c>
      <c r="AB94" s="164">
        <f t="shared" si="35"/>
        <v>0</v>
      </c>
      <c r="AC94" s="164">
        <f t="shared" si="35"/>
        <v>0</v>
      </c>
      <c r="AD94" s="164">
        <f t="shared" si="35"/>
        <v>0</v>
      </c>
      <c r="AE94" s="164">
        <f t="shared" si="35"/>
        <v>0</v>
      </c>
      <c r="AF94" s="164">
        <f t="shared" si="35"/>
        <v>0</v>
      </c>
      <c r="AG94" s="164">
        <f t="shared" si="35"/>
        <v>0</v>
      </c>
      <c r="AH94" s="164">
        <f t="shared" si="35"/>
        <v>0</v>
      </c>
      <c r="AI94" s="164">
        <f t="shared" si="35"/>
        <v>0</v>
      </c>
      <c r="AJ94" s="164">
        <f t="shared" si="35"/>
        <v>0</v>
      </c>
      <c r="AK94" s="164">
        <f t="shared" si="35"/>
        <v>0</v>
      </c>
      <c r="AL94" s="164">
        <f t="shared" si="35"/>
        <v>0</v>
      </c>
      <c r="AM94" s="164">
        <f t="shared" si="35"/>
        <v>0</v>
      </c>
      <c r="AN94" s="164">
        <f t="shared" si="35"/>
        <v>0</v>
      </c>
      <c r="AO94" s="164">
        <f t="shared" si="35"/>
        <v>0</v>
      </c>
      <c r="AP94" s="164">
        <f t="shared" si="33"/>
        <v>0</v>
      </c>
      <c r="AQ94" s="164">
        <f t="shared" si="33"/>
        <v>0</v>
      </c>
      <c r="AR94" s="164">
        <f t="shared" si="33"/>
        <v>0</v>
      </c>
      <c r="AS94" s="164">
        <f t="shared" si="33"/>
        <v>0</v>
      </c>
      <c r="AT94" s="164">
        <f t="shared" si="33"/>
        <v>0</v>
      </c>
      <c r="AU94" s="164">
        <f t="shared" si="33"/>
        <v>0</v>
      </c>
      <c r="AV94" s="164">
        <f t="shared" si="33"/>
        <v>0</v>
      </c>
      <c r="AW94" s="164">
        <f t="shared" si="33"/>
        <v>0</v>
      </c>
      <c r="AX94" s="164">
        <f t="shared" si="33"/>
        <v>0</v>
      </c>
      <c r="AY94" s="164">
        <f t="shared" si="31"/>
        <v>0</v>
      </c>
      <c r="AZ94" s="22" t="s">
        <v>181</v>
      </c>
    </row>
    <row r="95" spans="1:52">
      <c r="A95" s="164" t="s">
        <v>219</v>
      </c>
      <c r="B95" s="164">
        <f t="shared" si="37"/>
        <v>0</v>
      </c>
      <c r="C95" s="164">
        <f t="shared" si="37"/>
        <v>0</v>
      </c>
      <c r="D95" s="164">
        <f t="shared" si="37"/>
        <v>0</v>
      </c>
      <c r="E95" s="164">
        <f t="shared" si="37"/>
        <v>0</v>
      </c>
      <c r="F95" s="164">
        <f t="shared" si="37"/>
        <v>0</v>
      </c>
      <c r="G95" s="164">
        <f t="shared" si="37"/>
        <v>0</v>
      </c>
      <c r="H95" s="164">
        <f t="shared" si="37"/>
        <v>0</v>
      </c>
      <c r="I95" s="164">
        <f t="shared" si="37"/>
        <v>0</v>
      </c>
      <c r="J95" s="164">
        <f t="shared" si="37"/>
        <v>0</v>
      </c>
      <c r="K95" s="164">
        <f t="shared" si="37"/>
        <v>0</v>
      </c>
      <c r="L95" s="164">
        <f t="shared" si="37"/>
        <v>0</v>
      </c>
      <c r="M95" s="164">
        <f t="shared" si="37"/>
        <v>0</v>
      </c>
      <c r="N95" s="164">
        <f t="shared" si="37"/>
        <v>0</v>
      </c>
      <c r="O95" s="164">
        <f t="shared" si="37"/>
        <v>0</v>
      </c>
      <c r="P95" s="164">
        <f t="shared" si="37"/>
        <v>0</v>
      </c>
      <c r="Q95" s="164">
        <f t="shared" si="37"/>
        <v>0</v>
      </c>
      <c r="R95" s="164">
        <f t="shared" si="37"/>
        <v>0</v>
      </c>
      <c r="S95" s="164">
        <f t="shared" si="37"/>
        <v>0</v>
      </c>
      <c r="T95" s="164">
        <f t="shared" si="37"/>
        <v>0</v>
      </c>
      <c r="U95" s="164">
        <f t="shared" si="37"/>
        <v>0</v>
      </c>
      <c r="V95" s="164">
        <f t="shared" si="37"/>
        <v>0</v>
      </c>
      <c r="W95" s="164">
        <f t="shared" si="37"/>
        <v>0</v>
      </c>
      <c r="X95" s="164">
        <f t="shared" si="37"/>
        <v>0</v>
      </c>
      <c r="Y95" s="164">
        <f t="shared" si="37"/>
        <v>0</v>
      </c>
      <c r="AA95" s="164">
        <f t="shared" si="35"/>
        <v>0</v>
      </c>
      <c r="AB95" s="164">
        <f t="shared" si="35"/>
        <v>0</v>
      </c>
      <c r="AC95" s="164">
        <f t="shared" si="35"/>
        <v>0</v>
      </c>
      <c r="AD95" s="164">
        <f t="shared" si="35"/>
        <v>0</v>
      </c>
      <c r="AE95" s="164">
        <f t="shared" si="35"/>
        <v>0</v>
      </c>
      <c r="AF95" s="164">
        <f t="shared" si="35"/>
        <v>0</v>
      </c>
      <c r="AG95" s="164">
        <f t="shared" si="35"/>
        <v>0</v>
      </c>
      <c r="AH95" s="164">
        <f t="shared" si="35"/>
        <v>0</v>
      </c>
      <c r="AI95" s="164">
        <f t="shared" si="35"/>
        <v>0</v>
      </c>
      <c r="AJ95" s="164">
        <f t="shared" si="35"/>
        <v>0</v>
      </c>
      <c r="AK95" s="164">
        <f t="shared" si="35"/>
        <v>0</v>
      </c>
      <c r="AL95" s="164">
        <f t="shared" si="35"/>
        <v>0</v>
      </c>
      <c r="AM95" s="164">
        <f t="shared" si="35"/>
        <v>0</v>
      </c>
      <c r="AN95" s="164">
        <f t="shared" si="35"/>
        <v>0</v>
      </c>
      <c r="AO95" s="164">
        <f t="shared" si="35"/>
        <v>0</v>
      </c>
      <c r="AP95" s="164">
        <f t="shared" si="33"/>
        <v>0</v>
      </c>
      <c r="AQ95" s="164">
        <f t="shared" si="33"/>
        <v>0</v>
      </c>
      <c r="AR95" s="164">
        <f t="shared" si="33"/>
        <v>0</v>
      </c>
      <c r="AS95" s="164">
        <f t="shared" si="33"/>
        <v>0</v>
      </c>
      <c r="AT95" s="164">
        <f t="shared" si="33"/>
        <v>0</v>
      </c>
      <c r="AU95" s="164">
        <f t="shared" si="33"/>
        <v>0</v>
      </c>
      <c r="AV95" s="164">
        <f t="shared" si="33"/>
        <v>0</v>
      </c>
      <c r="AW95" s="164">
        <f t="shared" si="33"/>
        <v>0</v>
      </c>
      <c r="AX95" s="164">
        <f t="shared" si="33"/>
        <v>0</v>
      </c>
      <c r="AY95" s="164">
        <f t="shared" si="31"/>
        <v>0</v>
      </c>
      <c r="AZ95" s="22" t="s">
        <v>181</v>
      </c>
    </row>
    <row r="96" spans="1:52">
      <c r="A96" s="164" t="s">
        <v>220</v>
      </c>
      <c r="B96" s="164">
        <f t="shared" si="37"/>
        <v>0</v>
      </c>
      <c r="C96" s="164">
        <f t="shared" si="37"/>
        <v>0</v>
      </c>
      <c r="D96" s="164">
        <f t="shared" si="37"/>
        <v>0</v>
      </c>
      <c r="E96" s="164">
        <f t="shared" si="37"/>
        <v>0</v>
      </c>
      <c r="F96" s="164">
        <f t="shared" si="37"/>
        <v>0</v>
      </c>
      <c r="G96" s="164">
        <f t="shared" si="37"/>
        <v>0</v>
      </c>
      <c r="H96" s="164">
        <f t="shared" si="37"/>
        <v>0</v>
      </c>
      <c r="I96" s="164">
        <f t="shared" si="37"/>
        <v>0</v>
      </c>
      <c r="J96" s="164">
        <f t="shared" si="37"/>
        <v>0</v>
      </c>
      <c r="K96" s="164">
        <f t="shared" si="37"/>
        <v>0</v>
      </c>
      <c r="L96" s="164">
        <f t="shared" si="37"/>
        <v>0</v>
      </c>
      <c r="M96" s="164">
        <f t="shared" si="37"/>
        <v>0</v>
      </c>
      <c r="N96" s="164">
        <f t="shared" si="37"/>
        <v>0</v>
      </c>
      <c r="O96" s="164">
        <f t="shared" si="37"/>
        <v>0</v>
      </c>
      <c r="P96" s="164">
        <f t="shared" si="37"/>
        <v>0</v>
      </c>
      <c r="Q96" s="164">
        <f t="shared" si="37"/>
        <v>0</v>
      </c>
      <c r="R96" s="164">
        <f t="shared" si="37"/>
        <v>0</v>
      </c>
      <c r="S96" s="164">
        <f t="shared" si="37"/>
        <v>0</v>
      </c>
      <c r="T96" s="164">
        <f t="shared" si="37"/>
        <v>0</v>
      </c>
      <c r="U96" s="164">
        <f t="shared" si="37"/>
        <v>0</v>
      </c>
      <c r="V96" s="164">
        <f t="shared" si="37"/>
        <v>0</v>
      </c>
      <c r="W96" s="164">
        <f t="shared" si="37"/>
        <v>0</v>
      </c>
      <c r="X96" s="164">
        <f t="shared" si="37"/>
        <v>0</v>
      </c>
      <c r="Y96" s="164">
        <f t="shared" si="37"/>
        <v>0</v>
      </c>
      <c r="AA96" s="164">
        <f t="shared" si="35"/>
        <v>0</v>
      </c>
      <c r="AB96" s="164">
        <f t="shared" si="35"/>
        <v>0</v>
      </c>
      <c r="AC96" s="164">
        <f t="shared" si="35"/>
        <v>0</v>
      </c>
      <c r="AD96" s="164">
        <f t="shared" si="35"/>
        <v>0</v>
      </c>
      <c r="AE96" s="164">
        <f t="shared" si="35"/>
        <v>0</v>
      </c>
      <c r="AF96" s="164">
        <f t="shared" si="35"/>
        <v>0</v>
      </c>
      <c r="AG96" s="164">
        <f t="shared" si="35"/>
        <v>0</v>
      </c>
      <c r="AH96" s="164">
        <f t="shared" si="35"/>
        <v>0</v>
      </c>
      <c r="AI96" s="164">
        <f t="shared" si="35"/>
        <v>0</v>
      </c>
      <c r="AJ96" s="164">
        <f t="shared" si="35"/>
        <v>0</v>
      </c>
      <c r="AK96" s="164">
        <f t="shared" si="35"/>
        <v>0</v>
      </c>
      <c r="AL96" s="164">
        <f t="shared" si="35"/>
        <v>0</v>
      </c>
      <c r="AM96" s="164">
        <f t="shared" si="35"/>
        <v>0</v>
      </c>
      <c r="AN96" s="164">
        <f t="shared" si="35"/>
        <v>0</v>
      </c>
      <c r="AO96" s="164">
        <f t="shared" si="35"/>
        <v>0</v>
      </c>
      <c r="AP96" s="164">
        <f t="shared" si="33"/>
        <v>0</v>
      </c>
      <c r="AQ96" s="164">
        <f t="shared" si="33"/>
        <v>0</v>
      </c>
      <c r="AR96" s="164">
        <f t="shared" si="33"/>
        <v>0</v>
      </c>
      <c r="AS96" s="164">
        <f t="shared" si="33"/>
        <v>0</v>
      </c>
      <c r="AT96" s="164">
        <f t="shared" si="33"/>
        <v>0</v>
      </c>
      <c r="AU96" s="164">
        <f t="shared" si="33"/>
        <v>0</v>
      </c>
      <c r="AV96" s="164">
        <f t="shared" si="33"/>
        <v>0</v>
      </c>
      <c r="AW96" s="164">
        <f t="shared" si="33"/>
        <v>0</v>
      </c>
      <c r="AX96" s="164">
        <f t="shared" si="33"/>
        <v>0</v>
      </c>
      <c r="AY96" s="164">
        <f t="shared" si="31"/>
        <v>0</v>
      </c>
      <c r="AZ96" s="22" t="s">
        <v>181</v>
      </c>
    </row>
    <row r="97" spans="1:52">
      <c r="A97" s="164" t="s">
        <v>221</v>
      </c>
      <c r="B97" s="164">
        <f t="shared" si="37"/>
        <v>0</v>
      </c>
      <c r="C97" s="164">
        <f t="shared" si="37"/>
        <v>0</v>
      </c>
      <c r="D97" s="164">
        <f t="shared" si="37"/>
        <v>0</v>
      </c>
      <c r="E97" s="164">
        <f t="shared" si="37"/>
        <v>0</v>
      </c>
      <c r="F97" s="164">
        <f t="shared" si="37"/>
        <v>0</v>
      </c>
      <c r="G97" s="164">
        <f t="shared" si="37"/>
        <v>0</v>
      </c>
      <c r="H97" s="164">
        <f t="shared" si="37"/>
        <v>0</v>
      </c>
      <c r="I97" s="164">
        <f t="shared" si="37"/>
        <v>0</v>
      </c>
      <c r="J97" s="164">
        <f t="shared" si="37"/>
        <v>0</v>
      </c>
      <c r="K97" s="164">
        <f t="shared" si="37"/>
        <v>0</v>
      </c>
      <c r="L97" s="164">
        <f t="shared" si="37"/>
        <v>0</v>
      </c>
      <c r="M97" s="164">
        <f t="shared" si="37"/>
        <v>0</v>
      </c>
      <c r="N97" s="164">
        <f t="shared" si="37"/>
        <v>0</v>
      </c>
      <c r="O97" s="164">
        <f t="shared" si="37"/>
        <v>0</v>
      </c>
      <c r="P97" s="164">
        <f t="shared" si="37"/>
        <v>0</v>
      </c>
      <c r="Q97" s="164">
        <f t="shared" si="37"/>
        <v>0</v>
      </c>
      <c r="R97" s="164">
        <f t="shared" si="37"/>
        <v>0</v>
      </c>
      <c r="S97" s="164">
        <f t="shared" si="37"/>
        <v>0</v>
      </c>
      <c r="T97" s="164">
        <f t="shared" si="37"/>
        <v>0</v>
      </c>
      <c r="U97" s="164">
        <f t="shared" si="37"/>
        <v>0</v>
      </c>
      <c r="V97" s="164">
        <f t="shared" si="37"/>
        <v>0</v>
      </c>
      <c r="W97" s="164">
        <f t="shared" si="37"/>
        <v>0</v>
      </c>
      <c r="X97" s="164">
        <f t="shared" si="37"/>
        <v>0</v>
      </c>
      <c r="Y97" s="164">
        <f t="shared" si="37"/>
        <v>0</v>
      </c>
      <c r="AA97" s="164">
        <f t="shared" si="35"/>
        <v>0</v>
      </c>
      <c r="AB97" s="164">
        <f t="shared" si="35"/>
        <v>0</v>
      </c>
      <c r="AC97" s="164">
        <f t="shared" si="35"/>
        <v>0</v>
      </c>
      <c r="AD97" s="164">
        <f t="shared" si="35"/>
        <v>0</v>
      </c>
      <c r="AE97" s="164">
        <f t="shared" si="35"/>
        <v>0</v>
      </c>
      <c r="AF97" s="164">
        <f t="shared" si="35"/>
        <v>0</v>
      </c>
      <c r="AG97" s="164">
        <f t="shared" si="35"/>
        <v>0</v>
      </c>
      <c r="AH97" s="164">
        <f t="shared" si="35"/>
        <v>0</v>
      </c>
      <c r="AI97" s="164">
        <f t="shared" si="35"/>
        <v>0</v>
      </c>
      <c r="AJ97" s="164">
        <f t="shared" si="35"/>
        <v>0</v>
      </c>
      <c r="AK97" s="164">
        <f t="shared" si="35"/>
        <v>0</v>
      </c>
      <c r="AL97" s="164">
        <f t="shared" si="35"/>
        <v>0</v>
      </c>
      <c r="AM97" s="164">
        <f t="shared" si="35"/>
        <v>0</v>
      </c>
      <c r="AN97" s="164">
        <f t="shared" si="35"/>
        <v>0</v>
      </c>
      <c r="AO97" s="164">
        <f t="shared" si="35"/>
        <v>0</v>
      </c>
      <c r="AP97" s="164">
        <f t="shared" si="35"/>
        <v>0</v>
      </c>
      <c r="AQ97" s="164">
        <f t="shared" ref="AQ97:AX101" si="38">IF(R97=0,0,R97/AQ31)</f>
        <v>0</v>
      </c>
      <c r="AR97" s="164">
        <f t="shared" si="38"/>
        <v>0</v>
      </c>
      <c r="AS97" s="164">
        <f t="shared" si="38"/>
        <v>0</v>
      </c>
      <c r="AT97" s="164">
        <f t="shared" si="38"/>
        <v>0</v>
      </c>
      <c r="AU97" s="164">
        <f t="shared" si="38"/>
        <v>0</v>
      </c>
      <c r="AV97" s="164">
        <f t="shared" si="38"/>
        <v>0</v>
      </c>
      <c r="AW97" s="164">
        <f t="shared" si="38"/>
        <v>0</v>
      </c>
      <c r="AX97" s="164">
        <f t="shared" si="38"/>
        <v>0</v>
      </c>
      <c r="AY97" s="164">
        <f t="shared" si="31"/>
        <v>0</v>
      </c>
      <c r="AZ97" s="22" t="s">
        <v>181</v>
      </c>
    </row>
    <row r="98" spans="1:52">
      <c r="A98" s="164" t="s">
        <v>222</v>
      </c>
      <c r="B98" s="164">
        <f t="shared" si="37"/>
        <v>0</v>
      </c>
      <c r="C98" s="164">
        <f t="shared" si="37"/>
        <v>0</v>
      </c>
      <c r="D98" s="164">
        <f t="shared" si="37"/>
        <v>0</v>
      </c>
      <c r="E98" s="164">
        <f t="shared" si="37"/>
        <v>0</v>
      </c>
      <c r="F98" s="164">
        <f t="shared" si="37"/>
        <v>0</v>
      </c>
      <c r="G98" s="164">
        <f t="shared" si="37"/>
        <v>0</v>
      </c>
      <c r="H98" s="164">
        <f t="shared" si="37"/>
        <v>0</v>
      </c>
      <c r="I98" s="164">
        <f t="shared" si="37"/>
        <v>0</v>
      </c>
      <c r="J98" s="164">
        <f t="shared" si="37"/>
        <v>0</v>
      </c>
      <c r="K98" s="164">
        <f t="shared" si="37"/>
        <v>0</v>
      </c>
      <c r="L98" s="164">
        <f t="shared" si="37"/>
        <v>0</v>
      </c>
      <c r="M98" s="164">
        <f t="shared" si="37"/>
        <v>0</v>
      </c>
      <c r="N98" s="164">
        <f t="shared" si="37"/>
        <v>0</v>
      </c>
      <c r="O98" s="164">
        <f t="shared" si="37"/>
        <v>0</v>
      </c>
      <c r="P98" s="164">
        <f t="shared" si="37"/>
        <v>0</v>
      </c>
      <c r="Q98" s="164">
        <f t="shared" si="37"/>
        <v>0</v>
      </c>
      <c r="R98" s="164">
        <f t="shared" si="37"/>
        <v>0</v>
      </c>
      <c r="S98" s="164">
        <f t="shared" si="37"/>
        <v>0</v>
      </c>
      <c r="T98" s="164">
        <f t="shared" si="37"/>
        <v>0</v>
      </c>
      <c r="U98" s="164">
        <f t="shared" si="37"/>
        <v>0</v>
      </c>
      <c r="V98" s="164">
        <f t="shared" si="37"/>
        <v>0</v>
      </c>
      <c r="W98" s="164">
        <f t="shared" si="37"/>
        <v>0</v>
      </c>
      <c r="X98" s="164">
        <f t="shared" si="37"/>
        <v>0</v>
      </c>
      <c r="Y98" s="164">
        <f t="shared" si="37"/>
        <v>0</v>
      </c>
      <c r="AA98" s="164">
        <f t="shared" ref="AA98:AP101" si="39">IF(B98=0,0,B98/AA32)</f>
        <v>0</v>
      </c>
      <c r="AB98" s="164">
        <f t="shared" si="39"/>
        <v>0</v>
      </c>
      <c r="AC98" s="164">
        <f t="shared" si="39"/>
        <v>0</v>
      </c>
      <c r="AD98" s="164">
        <f t="shared" si="39"/>
        <v>0</v>
      </c>
      <c r="AE98" s="164">
        <f t="shared" si="39"/>
        <v>0</v>
      </c>
      <c r="AF98" s="164">
        <f t="shared" si="39"/>
        <v>0</v>
      </c>
      <c r="AG98" s="164">
        <f t="shared" si="39"/>
        <v>0</v>
      </c>
      <c r="AH98" s="164">
        <f t="shared" si="39"/>
        <v>0</v>
      </c>
      <c r="AI98" s="164">
        <f t="shared" si="39"/>
        <v>0</v>
      </c>
      <c r="AJ98" s="164">
        <f t="shared" si="39"/>
        <v>0</v>
      </c>
      <c r="AK98" s="164">
        <f t="shared" si="39"/>
        <v>0</v>
      </c>
      <c r="AL98" s="164">
        <f t="shared" si="39"/>
        <v>0</v>
      </c>
      <c r="AM98" s="164">
        <f t="shared" si="39"/>
        <v>0</v>
      </c>
      <c r="AN98" s="164">
        <f t="shared" si="39"/>
        <v>0</v>
      </c>
      <c r="AO98" s="164">
        <f t="shared" si="39"/>
        <v>0</v>
      </c>
      <c r="AP98" s="164">
        <f t="shared" si="39"/>
        <v>0</v>
      </c>
      <c r="AQ98" s="164">
        <f t="shared" si="38"/>
        <v>0</v>
      </c>
      <c r="AR98" s="164">
        <f t="shared" si="38"/>
        <v>0</v>
      </c>
      <c r="AS98" s="164">
        <f t="shared" si="38"/>
        <v>0</v>
      </c>
      <c r="AT98" s="164">
        <f t="shared" si="38"/>
        <v>0</v>
      </c>
      <c r="AU98" s="164">
        <f t="shared" si="38"/>
        <v>0</v>
      </c>
      <c r="AV98" s="164">
        <f t="shared" si="38"/>
        <v>0</v>
      </c>
      <c r="AW98" s="164">
        <f t="shared" si="38"/>
        <v>0</v>
      </c>
      <c r="AX98" s="164">
        <f t="shared" si="38"/>
        <v>0</v>
      </c>
      <c r="AY98" s="164">
        <f t="shared" si="31"/>
        <v>0</v>
      </c>
      <c r="AZ98" s="22" t="s">
        <v>181</v>
      </c>
    </row>
    <row r="99" spans="1:52">
      <c r="A99" s="164" t="s">
        <v>223</v>
      </c>
      <c r="B99" s="164">
        <f t="shared" si="37"/>
        <v>0</v>
      </c>
      <c r="C99" s="164">
        <f t="shared" si="37"/>
        <v>0</v>
      </c>
      <c r="D99" s="164">
        <f t="shared" si="37"/>
        <v>0</v>
      </c>
      <c r="E99" s="164">
        <f t="shared" si="37"/>
        <v>0</v>
      </c>
      <c r="F99" s="164">
        <f t="shared" si="37"/>
        <v>0</v>
      </c>
      <c r="G99" s="164">
        <f t="shared" si="37"/>
        <v>0</v>
      </c>
      <c r="H99" s="164">
        <f t="shared" si="37"/>
        <v>0</v>
      </c>
      <c r="I99" s="164">
        <f t="shared" si="37"/>
        <v>0</v>
      </c>
      <c r="J99" s="164">
        <f t="shared" si="37"/>
        <v>0</v>
      </c>
      <c r="K99" s="164">
        <f t="shared" si="37"/>
        <v>0</v>
      </c>
      <c r="L99" s="164">
        <f t="shared" si="37"/>
        <v>0</v>
      </c>
      <c r="M99" s="164">
        <f t="shared" si="37"/>
        <v>0</v>
      </c>
      <c r="N99" s="164">
        <f t="shared" si="37"/>
        <v>0</v>
      </c>
      <c r="O99" s="164">
        <f t="shared" si="37"/>
        <v>0</v>
      </c>
      <c r="P99" s="164">
        <f t="shared" si="37"/>
        <v>0</v>
      </c>
      <c r="Q99" s="164">
        <f t="shared" si="37"/>
        <v>0</v>
      </c>
      <c r="R99" s="164">
        <f t="shared" si="37"/>
        <v>0</v>
      </c>
      <c r="S99" s="164">
        <f t="shared" si="37"/>
        <v>0</v>
      </c>
      <c r="T99" s="164">
        <f t="shared" si="37"/>
        <v>0</v>
      </c>
      <c r="U99" s="164">
        <f t="shared" si="37"/>
        <v>0</v>
      </c>
      <c r="V99" s="164">
        <f t="shared" si="37"/>
        <v>0</v>
      </c>
      <c r="W99" s="164">
        <f t="shared" si="37"/>
        <v>0</v>
      </c>
      <c r="X99" s="164">
        <f t="shared" si="37"/>
        <v>0</v>
      </c>
      <c r="Y99" s="164">
        <f t="shared" si="37"/>
        <v>0</v>
      </c>
      <c r="AA99" s="164">
        <f t="shared" si="39"/>
        <v>0</v>
      </c>
      <c r="AB99" s="164">
        <f t="shared" si="39"/>
        <v>0</v>
      </c>
      <c r="AC99" s="164">
        <f t="shared" si="39"/>
        <v>0</v>
      </c>
      <c r="AD99" s="164">
        <f t="shared" si="39"/>
        <v>0</v>
      </c>
      <c r="AE99" s="164">
        <f t="shared" si="39"/>
        <v>0</v>
      </c>
      <c r="AF99" s="164">
        <f t="shared" si="39"/>
        <v>0</v>
      </c>
      <c r="AG99" s="164">
        <f t="shared" si="39"/>
        <v>0</v>
      </c>
      <c r="AH99" s="164">
        <f t="shared" si="39"/>
        <v>0</v>
      </c>
      <c r="AI99" s="164">
        <f t="shared" si="39"/>
        <v>0</v>
      </c>
      <c r="AJ99" s="164">
        <f t="shared" si="39"/>
        <v>0</v>
      </c>
      <c r="AK99" s="164">
        <f t="shared" si="39"/>
        <v>0</v>
      </c>
      <c r="AL99" s="164">
        <f t="shared" si="39"/>
        <v>0</v>
      </c>
      <c r="AM99" s="164">
        <f t="shared" si="39"/>
        <v>0</v>
      </c>
      <c r="AN99" s="164">
        <f t="shared" si="39"/>
        <v>0</v>
      </c>
      <c r="AO99" s="164">
        <f t="shared" si="39"/>
        <v>0</v>
      </c>
      <c r="AP99" s="164">
        <f t="shared" si="39"/>
        <v>0</v>
      </c>
      <c r="AQ99" s="164">
        <f t="shared" si="38"/>
        <v>0</v>
      </c>
      <c r="AR99" s="164">
        <f t="shared" si="38"/>
        <v>0</v>
      </c>
      <c r="AS99" s="164">
        <f t="shared" si="38"/>
        <v>0</v>
      </c>
      <c r="AT99" s="164">
        <f t="shared" si="38"/>
        <v>0</v>
      </c>
      <c r="AU99" s="164">
        <f t="shared" si="38"/>
        <v>0</v>
      </c>
      <c r="AV99" s="164">
        <f t="shared" si="38"/>
        <v>0</v>
      </c>
      <c r="AW99" s="164">
        <f t="shared" si="38"/>
        <v>0</v>
      </c>
      <c r="AX99" s="164">
        <f t="shared" si="38"/>
        <v>0</v>
      </c>
      <c r="AY99" s="164">
        <f t="shared" si="31"/>
        <v>0</v>
      </c>
      <c r="AZ99" s="22" t="s">
        <v>181</v>
      </c>
    </row>
    <row r="100" spans="1:52">
      <c r="A100" s="164" t="s">
        <v>224</v>
      </c>
      <c r="B100" s="164">
        <f t="shared" si="37"/>
        <v>0</v>
      </c>
      <c r="C100" s="164">
        <f t="shared" si="37"/>
        <v>0</v>
      </c>
      <c r="D100" s="164">
        <f t="shared" si="37"/>
        <v>0</v>
      </c>
      <c r="E100" s="164">
        <f t="shared" si="37"/>
        <v>0</v>
      </c>
      <c r="F100" s="164">
        <f t="shared" si="37"/>
        <v>0</v>
      </c>
      <c r="G100" s="164">
        <f t="shared" si="37"/>
        <v>0</v>
      </c>
      <c r="H100" s="164">
        <f t="shared" si="37"/>
        <v>0</v>
      </c>
      <c r="I100" s="164">
        <f t="shared" si="37"/>
        <v>0</v>
      </c>
      <c r="J100" s="164">
        <f t="shared" si="37"/>
        <v>0</v>
      </c>
      <c r="K100" s="164">
        <f t="shared" si="37"/>
        <v>0</v>
      </c>
      <c r="L100" s="164">
        <f t="shared" si="37"/>
        <v>0</v>
      </c>
      <c r="M100" s="164">
        <f t="shared" si="37"/>
        <v>0</v>
      </c>
      <c r="N100" s="164">
        <f t="shared" si="37"/>
        <v>0</v>
      </c>
      <c r="O100" s="164">
        <f t="shared" si="37"/>
        <v>0</v>
      </c>
      <c r="P100" s="164">
        <f t="shared" si="37"/>
        <v>0</v>
      </c>
      <c r="Q100" s="164">
        <f t="shared" si="37"/>
        <v>0</v>
      </c>
      <c r="R100" s="164">
        <f t="shared" si="37"/>
        <v>0</v>
      </c>
      <c r="S100" s="164">
        <f t="shared" si="37"/>
        <v>0</v>
      </c>
      <c r="T100" s="164">
        <f t="shared" si="37"/>
        <v>0</v>
      </c>
      <c r="U100" s="164">
        <f t="shared" si="37"/>
        <v>0</v>
      </c>
      <c r="V100" s="164">
        <f t="shared" si="37"/>
        <v>0</v>
      </c>
      <c r="W100" s="164">
        <f t="shared" si="37"/>
        <v>0</v>
      </c>
      <c r="X100" s="164">
        <f t="shared" si="37"/>
        <v>0</v>
      </c>
      <c r="Y100" s="164">
        <f t="shared" si="37"/>
        <v>0</v>
      </c>
      <c r="AA100" s="164">
        <f t="shared" si="39"/>
        <v>0</v>
      </c>
      <c r="AB100" s="164">
        <f t="shared" si="39"/>
        <v>0</v>
      </c>
      <c r="AC100" s="164">
        <f t="shared" si="39"/>
        <v>0</v>
      </c>
      <c r="AD100" s="164">
        <f t="shared" si="39"/>
        <v>0</v>
      </c>
      <c r="AE100" s="164">
        <f t="shared" si="39"/>
        <v>0</v>
      </c>
      <c r="AF100" s="164">
        <f t="shared" si="39"/>
        <v>0</v>
      </c>
      <c r="AG100" s="164">
        <f t="shared" si="39"/>
        <v>0</v>
      </c>
      <c r="AH100" s="164">
        <f t="shared" si="39"/>
        <v>0</v>
      </c>
      <c r="AI100" s="164">
        <f t="shared" si="39"/>
        <v>0</v>
      </c>
      <c r="AJ100" s="164">
        <f t="shared" si="39"/>
        <v>0</v>
      </c>
      <c r="AK100" s="164">
        <f t="shared" si="39"/>
        <v>0</v>
      </c>
      <c r="AL100" s="164">
        <f t="shared" si="39"/>
        <v>0</v>
      </c>
      <c r="AM100" s="164">
        <f t="shared" si="39"/>
        <v>0</v>
      </c>
      <c r="AN100" s="164">
        <f t="shared" si="39"/>
        <v>0</v>
      </c>
      <c r="AO100" s="164">
        <f t="shared" si="39"/>
        <v>0</v>
      </c>
      <c r="AP100" s="164">
        <f t="shared" si="39"/>
        <v>0</v>
      </c>
      <c r="AQ100" s="164">
        <f t="shared" si="38"/>
        <v>0</v>
      </c>
      <c r="AR100" s="164">
        <f t="shared" si="38"/>
        <v>0</v>
      </c>
      <c r="AS100" s="164">
        <f t="shared" si="38"/>
        <v>0</v>
      </c>
      <c r="AT100" s="164">
        <f t="shared" si="38"/>
        <v>0</v>
      </c>
      <c r="AU100" s="164">
        <f t="shared" si="38"/>
        <v>0</v>
      </c>
      <c r="AV100" s="164">
        <f t="shared" si="38"/>
        <v>0</v>
      </c>
      <c r="AW100" s="164">
        <f t="shared" si="38"/>
        <v>0</v>
      </c>
      <c r="AX100" s="164">
        <f t="shared" si="38"/>
        <v>0</v>
      </c>
      <c r="AY100" s="164">
        <f t="shared" si="31"/>
        <v>0</v>
      </c>
      <c r="AZ100" s="22" t="s">
        <v>181</v>
      </c>
    </row>
    <row r="101" spans="1:52">
      <c r="A101" s="164" t="s">
        <v>225</v>
      </c>
      <c r="B101" s="164">
        <f t="shared" si="37"/>
        <v>0</v>
      </c>
      <c r="C101" s="164">
        <f t="shared" si="37"/>
        <v>0</v>
      </c>
      <c r="D101" s="164">
        <f t="shared" si="37"/>
        <v>0</v>
      </c>
      <c r="E101" s="164">
        <f t="shared" si="37"/>
        <v>0</v>
      </c>
      <c r="F101" s="164">
        <f t="shared" si="37"/>
        <v>0</v>
      </c>
      <c r="G101" s="164">
        <f t="shared" si="37"/>
        <v>0</v>
      </c>
      <c r="H101" s="164">
        <f t="shared" si="37"/>
        <v>0</v>
      </c>
      <c r="I101" s="164">
        <f t="shared" si="37"/>
        <v>0</v>
      </c>
      <c r="J101" s="164">
        <f t="shared" si="37"/>
        <v>0</v>
      </c>
      <c r="K101" s="164">
        <f t="shared" si="37"/>
        <v>0</v>
      </c>
      <c r="L101" s="164">
        <f t="shared" si="37"/>
        <v>0</v>
      </c>
      <c r="M101" s="164">
        <f t="shared" si="37"/>
        <v>0</v>
      </c>
      <c r="N101" s="164">
        <f t="shared" si="37"/>
        <v>0</v>
      </c>
      <c r="O101" s="164">
        <f t="shared" si="37"/>
        <v>0</v>
      </c>
      <c r="P101" s="164">
        <f t="shared" si="37"/>
        <v>0</v>
      </c>
      <c r="Q101" s="164">
        <f t="shared" si="37"/>
        <v>0</v>
      </c>
      <c r="R101" s="164">
        <f t="shared" si="37"/>
        <v>0</v>
      </c>
      <c r="S101" s="164">
        <f t="shared" si="37"/>
        <v>0</v>
      </c>
      <c r="T101" s="164">
        <f t="shared" si="37"/>
        <v>0</v>
      </c>
      <c r="U101" s="164">
        <f t="shared" si="37"/>
        <v>0</v>
      </c>
      <c r="V101" s="164">
        <f t="shared" si="37"/>
        <v>0</v>
      </c>
      <c r="W101" s="164">
        <f t="shared" si="37"/>
        <v>0</v>
      </c>
      <c r="X101" s="164">
        <f t="shared" si="37"/>
        <v>0</v>
      </c>
      <c r="Y101" s="164">
        <f t="shared" si="37"/>
        <v>0</v>
      </c>
      <c r="AA101" s="164">
        <f t="shared" si="39"/>
        <v>0</v>
      </c>
      <c r="AB101" s="164">
        <f t="shared" si="39"/>
        <v>0</v>
      </c>
      <c r="AC101" s="164">
        <f t="shared" si="39"/>
        <v>0</v>
      </c>
      <c r="AD101" s="164">
        <f t="shared" si="39"/>
        <v>0</v>
      </c>
      <c r="AE101" s="164">
        <f t="shared" si="39"/>
        <v>0</v>
      </c>
      <c r="AF101" s="164">
        <f t="shared" si="39"/>
        <v>0</v>
      </c>
      <c r="AG101" s="164">
        <f t="shared" si="39"/>
        <v>0</v>
      </c>
      <c r="AH101" s="164">
        <f t="shared" si="39"/>
        <v>0</v>
      </c>
      <c r="AI101" s="164">
        <f t="shared" si="39"/>
        <v>0</v>
      </c>
      <c r="AJ101" s="164">
        <f t="shared" si="39"/>
        <v>0</v>
      </c>
      <c r="AK101" s="164">
        <f t="shared" si="39"/>
        <v>0</v>
      </c>
      <c r="AL101" s="164">
        <f t="shared" si="39"/>
        <v>0</v>
      </c>
      <c r="AM101" s="164">
        <f t="shared" si="39"/>
        <v>0</v>
      </c>
      <c r="AN101" s="164">
        <f t="shared" si="39"/>
        <v>0</v>
      </c>
      <c r="AO101" s="164">
        <f t="shared" si="39"/>
        <v>0</v>
      </c>
      <c r="AP101" s="164">
        <f t="shared" si="39"/>
        <v>0</v>
      </c>
      <c r="AQ101" s="164">
        <f t="shared" si="38"/>
        <v>0</v>
      </c>
      <c r="AR101" s="164">
        <f t="shared" si="38"/>
        <v>0</v>
      </c>
      <c r="AS101" s="164">
        <f t="shared" si="38"/>
        <v>0</v>
      </c>
      <c r="AT101" s="164">
        <f t="shared" si="38"/>
        <v>0</v>
      </c>
      <c r="AU101" s="164">
        <f t="shared" si="38"/>
        <v>0</v>
      </c>
      <c r="AV101" s="164">
        <f t="shared" si="38"/>
        <v>0</v>
      </c>
      <c r="AW101" s="164">
        <f t="shared" si="38"/>
        <v>0</v>
      </c>
      <c r="AX101" s="164">
        <f t="shared" si="38"/>
        <v>0</v>
      </c>
      <c r="AY101" s="164">
        <f t="shared" si="31"/>
        <v>0</v>
      </c>
      <c r="AZ101" s="22" t="s">
        <v>181</v>
      </c>
    </row>
    <row r="103" spans="1:52">
      <c r="A103" s="185" t="s">
        <v>182</v>
      </c>
    </row>
    <row r="104" spans="1:52">
      <c r="A104" s="164" t="s">
        <v>195</v>
      </c>
      <c r="B104" s="164">
        <f t="shared" ref="B104:Y114" si="40">IF(IFERROR(FIND($A$103,B5,1),0)=0,0,1)</f>
        <v>0</v>
      </c>
      <c r="C104" s="164">
        <f t="shared" si="40"/>
        <v>0</v>
      </c>
      <c r="D104" s="164">
        <f t="shared" si="40"/>
        <v>0</v>
      </c>
      <c r="E104" s="164">
        <f t="shared" si="40"/>
        <v>0</v>
      </c>
      <c r="F104" s="164">
        <f t="shared" si="40"/>
        <v>0</v>
      </c>
      <c r="G104" s="164">
        <f t="shared" si="40"/>
        <v>0</v>
      </c>
      <c r="H104" s="164">
        <f t="shared" si="40"/>
        <v>0</v>
      </c>
      <c r="I104" s="164">
        <f t="shared" si="40"/>
        <v>0</v>
      </c>
      <c r="J104" s="164">
        <f t="shared" si="40"/>
        <v>0</v>
      </c>
      <c r="K104" s="164">
        <f t="shared" si="40"/>
        <v>0</v>
      </c>
      <c r="L104" s="164">
        <f t="shared" si="40"/>
        <v>0</v>
      </c>
      <c r="M104" s="164">
        <f t="shared" si="40"/>
        <v>0</v>
      </c>
      <c r="N104" s="164">
        <f t="shared" si="40"/>
        <v>0</v>
      </c>
      <c r="O104" s="164">
        <f t="shared" si="40"/>
        <v>0</v>
      </c>
      <c r="P104" s="164">
        <f t="shared" si="40"/>
        <v>0</v>
      </c>
      <c r="Q104" s="164">
        <f t="shared" si="40"/>
        <v>0</v>
      </c>
      <c r="R104" s="164">
        <f t="shared" si="40"/>
        <v>0</v>
      </c>
      <c r="S104" s="164">
        <f t="shared" si="40"/>
        <v>0</v>
      </c>
      <c r="T104" s="164">
        <f t="shared" si="40"/>
        <v>0</v>
      </c>
      <c r="U104" s="164">
        <f t="shared" si="40"/>
        <v>0</v>
      </c>
      <c r="V104" s="164">
        <f t="shared" si="40"/>
        <v>0</v>
      </c>
      <c r="W104" s="164">
        <f t="shared" si="40"/>
        <v>0</v>
      </c>
      <c r="X104" s="164">
        <f t="shared" si="40"/>
        <v>0</v>
      </c>
      <c r="Y104" s="164">
        <f t="shared" si="40"/>
        <v>0</v>
      </c>
      <c r="AA104" s="164">
        <f t="shared" ref="AA104:AX114" si="41">IF(B104=0,0,B104/AA5)</f>
        <v>0</v>
      </c>
      <c r="AB104" s="164">
        <f t="shared" si="41"/>
        <v>0</v>
      </c>
      <c r="AC104" s="164">
        <f t="shared" si="41"/>
        <v>0</v>
      </c>
      <c r="AD104" s="164">
        <f t="shared" si="41"/>
        <v>0</v>
      </c>
      <c r="AE104" s="164">
        <f t="shared" si="41"/>
        <v>0</v>
      </c>
      <c r="AF104" s="164">
        <f t="shared" si="41"/>
        <v>0</v>
      </c>
      <c r="AG104" s="164">
        <f t="shared" si="41"/>
        <v>0</v>
      </c>
      <c r="AH104" s="164">
        <f t="shared" si="41"/>
        <v>0</v>
      </c>
      <c r="AI104" s="164">
        <f t="shared" si="41"/>
        <v>0</v>
      </c>
      <c r="AJ104" s="164">
        <f t="shared" si="41"/>
        <v>0</v>
      </c>
      <c r="AK104" s="164">
        <f t="shared" si="41"/>
        <v>0</v>
      </c>
      <c r="AL104" s="164">
        <f t="shared" si="41"/>
        <v>0</v>
      </c>
      <c r="AM104" s="164">
        <f t="shared" si="41"/>
        <v>0</v>
      </c>
      <c r="AN104" s="164">
        <f t="shared" si="41"/>
        <v>0</v>
      </c>
      <c r="AO104" s="164">
        <f t="shared" si="41"/>
        <v>0</v>
      </c>
      <c r="AP104" s="164">
        <f t="shared" si="41"/>
        <v>0</v>
      </c>
      <c r="AQ104" s="164">
        <f t="shared" si="41"/>
        <v>0</v>
      </c>
      <c r="AR104" s="164">
        <f t="shared" si="41"/>
        <v>0</v>
      </c>
      <c r="AS104" s="164">
        <f t="shared" si="41"/>
        <v>0</v>
      </c>
      <c r="AT104" s="164">
        <f t="shared" si="41"/>
        <v>0</v>
      </c>
      <c r="AU104" s="164">
        <f t="shared" si="41"/>
        <v>0</v>
      </c>
      <c r="AV104" s="164">
        <f t="shared" si="41"/>
        <v>0</v>
      </c>
      <c r="AW104" s="164">
        <f t="shared" si="41"/>
        <v>0</v>
      </c>
      <c r="AX104" s="164">
        <f t="shared" si="41"/>
        <v>0</v>
      </c>
      <c r="AY104" s="164">
        <f t="shared" ref="AY104:AY134" si="42">SUM(AA104:AX104)</f>
        <v>0</v>
      </c>
      <c r="AZ104" s="22" t="s">
        <v>182</v>
      </c>
    </row>
    <row r="105" spans="1:52">
      <c r="A105" s="164" t="s">
        <v>196</v>
      </c>
      <c r="B105" s="164">
        <f t="shared" si="40"/>
        <v>0</v>
      </c>
      <c r="C105" s="164">
        <f t="shared" si="40"/>
        <v>0</v>
      </c>
      <c r="D105" s="164">
        <f t="shared" si="40"/>
        <v>0</v>
      </c>
      <c r="E105" s="164">
        <f t="shared" si="40"/>
        <v>0</v>
      </c>
      <c r="F105" s="164">
        <f t="shared" si="40"/>
        <v>0</v>
      </c>
      <c r="G105" s="164">
        <f t="shared" si="40"/>
        <v>0</v>
      </c>
      <c r="H105" s="164">
        <f t="shared" si="40"/>
        <v>0</v>
      </c>
      <c r="I105" s="164">
        <f t="shared" si="40"/>
        <v>0</v>
      </c>
      <c r="J105" s="164">
        <f t="shared" si="40"/>
        <v>0</v>
      </c>
      <c r="K105" s="164">
        <f t="shared" si="40"/>
        <v>0</v>
      </c>
      <c r="L105" s="164">
        <f t="shared" si="40"/>
        <v>0</v>
      </c>
      <c r="M105" s="164">
        <f t="shared" si="40"/>
        <v>0</v>
      </c>
      <c r="N105" s="164">
        <f t="shared" si="40"/>
        <v>0</v>
      </c>
      <c r="O105" s="164">
        <f t="shared" si="40"/>
        <v>0</v>
      </c>
      <c r="P105" s="164">
        <f t="shared" si="40"/>
        <v>0</v>
      </c>
      <c r="Q105" s="164">
        <f t="shared" si="40"/>
        <v>0</v>
      </c>
      <c r="R105" s="164">
        <f t="shared" si="40"/>
        <v>0</v>
      </c>
      <c r="S105" s="164">
        <f t="shared" si="40"/>
        <v>0</v>
      </c>
      <c r="T105" s="164">
        <f t="shared" si="40"/>
        <v>0</v>
      </c>
      <c r="U105" s="164">
        <f t="shared" si="40"/>
        <v>0</v>
      </c>
      <c r="V105" s="164">
        <f t="shared" si="40"/>
        <v>0</v>
      </c>
      <c r="W105" s="164">
        <f t="shared" si="40"/>
        <v>0</v>
      </c>
      <c r="X105" s="164">
        <f t="shared" si="40"/>
        <v>0</v>
      </c>
      <c r="Y105" s="164">
        <f t="shared" si="40"/>
        <v>0</v>
      </c>
      <c r="AA105" s="164">
        <f t="shared" si="41"/>
        <v>0</v>
      </c>
      <c r="AB105" s="164">
        <f t="shared" si="41"/>
        <v>0</v>
      </c>
      <c r="AC105" s="164">
        <f t="shared" si="41"/>
        <v>0</v>
      </c>
      <c r="AD105" s="164">
        <f t="shared" si="41"/>
        <v>0</v>
      </c>
      <c r="AE105" s="164">
        <f t="shared" si="41"/>
        <v>0</v>
      </c>
      <c r="AF105" s="164">
        <f t="shared" si="41"/>
        <v>0</v>
      </c>
      <c r="AG105" s="164">
        <f t="shared" si="41"/>
        <v>0</v>
      </c>
      <c r="AH105" s="164">
        <f t="shared" si="41"/>
        <v>0</v>
      </c>
      <c r="AI105" s="164">
        <f t="shared" si="41"/>
        <v>0</v>
      </c>
      <c r="AJ105" s="164">
        <f t="shared" si="41"/>
        <v>0</v>
      </c>
      <c r="AK105" s="164">
        <f t="shared" si="41"/>
        <v>0</v>
      </c>
      <c r="AL105" s="164">
        <f t="shared" si="41"/>
        <v>0</v>
      </c>
      <c r="AM105" s="164">
        <f t="shared" si="41"/>
        <v>0</v>
      </c>
      <c r="AN105" s="164">
        <f t="shared" si="41"/>
        <v>0</v>
      </c>
      <c r="AO105" s="164">
        <f t="shared" si="41"/>
        <v>0</v>
      </c>
      <c r="AP105" s="164">
        <f t="shared" si="41"/>
        <v>0</v>
      </c>
      <c r="AQ105" s="164">
        <f t="shared" si="41"/>
        <v>0</v>
      </c>
      <c r="AR105" s="164">
        <f t="shared" si="41"/>
        <v>0</v>
      </c>
      <c r="AS105" s="164">
        <f t="shared" si="41"/>
        <v>0</v>
      </c>
      <c r="AT105" s="164">
        <f t="shared" si="41"/>
        <v>0</v>
      </c>
      <c r="AU105" s="164">
        <f t="shared" si="41"/>
        <v>0</v>
      </c>
      <c r="AV105" s="164">
        <f t="shared" si="41"/>
        <v>0</v>
      </c>
      <c r="AW105" s="164">
        <f t="shared" si="41"/>
        <v>0</v>
      </c>
      <c r="AX105" s="164">
        <f t="shared" si="41"/>
        <v>0</v>
      </c>
      <c r="AY105" s="164">
        <f t="shared" si="42"/>
        <v>0</v>
      </c>
      <c r="AZ105" s="22" t="s">
        <v>182</v>
      </c>
    </row>
    <row r="106" spans="1:52">
      <c r="A106" s="164" t="s">
        <v>197</v>
      </c>
      <c r="B106" s="164">
        <f t="shared" si="40"/>
        <v>0</v>
      </c>
      <c r="C106" s="164">
        <f t="shared" si="40"/>
        <v>0</v>
      </c>
      <c r="D106" s="164">
        <f t="shared" si="40"/>
        <v>0</v>
      </c>
      <c r="E106" s="164">
        <f t="shared" si="40"/>
        <v>0</v>
      </c>
      <c r="F106" s="164">
        <f t="shared" si="40"/>
        <v>0</v>
      </c>
      <c r="G106" s="164">
        <f t="shared" si="40"/>
        <v>0</v>
      </c>
      <c r="H106" s="164">
        <f t="shared" si="40"/>
        <v>0</v>
      </c>
      <c r="I106" s="164">
        <f t="shared" si="40"/>
        <v>0</v>
      </c>
      <c r="J106" s="164">
        <f t="shared" si="40"/>
        <v>0</v>
      </c>
      <c r="K106" s="164">
        <f t="shared" si="40"/>
        <v>0</v>
      </c>
      <c r="L106" s="164">
        <f t="shared" si="40"/>
        <v>0</v>
      </c>
      <c r="M106" s="164">
        <f t="shared" si="40"/>
        <v>0</v>
      </c>
      <c r="N106" s="164">
        <f t="shared" si="40"/>
        <v>0</v>
      </c>
      <c r="O106" s="164">
        <f t="shared" si="40"/>
        <v>0</v>
      </c>
      <c r="P106" s="164">
        <f t="shared" si="40"/>
        <v>0</v>
      </c>
      <c r="Q106" s="164">
        <f t="shared" si="40"/>
        <v>0</v>
      </c>
      <c r="R106" s="164">
        <f t="shared" si="40"/>
        <v>0</v>
      </c>
      <c r="S106" s="164">
        <f t="shared" si="40"/>
        <v>0</v>
      </c>
      <c r="T106" s="164">
        <f t="shared" si="40"/>
        <v>0</v>
      </c>
      <c r="U106" s="164">
        <f t="shared" si="40"/>
        <v>0</v>
      </c>
      <c r="V106" s="164">
        <f t="shared" si="40"/>
        <v>0</v>
      </c>
      <c r="W106" s="164">
        <f t="shared" si="40"/>
        <v>0</v>
      </c>
      <c r="X106" s="164">
        <f t="shared" si="40"/>
        <v>0</v>
      </c>
      <c r="Y106" s="164">
        <f t="shared" si="40"/>
        <v>0</v>
      </c>
      <c r="AA106" s="164">
        <f t="shared" si="41"/>
        <v>0</v>
      </c>
      <c r="AB106" s="164">
        <f t="shared" si="41"/>
        <v>0</v>
      </c>
      <c r="AC106" s="164">
        <f t="shared" si="41"/>
        <v>0</v>
      </c>
      <c r="AD106" s="164">
        <f t="shared" si="41"/>
        <v>0</v>
      </c>
      <c r="AE106" s="164">
        <f t="shared" si="41"/>
        <v>0</v>
      </c>
      <c r="AF106" s="164">
        <f t="shared" si="41"/>
        <v>0</v>
      </c>
      <c r="AG106" s="164">
        <f t="shared" si="41"/>
        <v>0</v>
      </c>
      <c r="AH106" s="164">
        <f t="shared" si="41"/>
        <v>0</v>
      </c>
      <c r="AI106" s="164">
        <f t="shared" si="41"/>
        <v>0</v>
      </c>
      <c r="AJ106" s="164">
        <f t="shared" si="41"/>
        <v>0</v>
      </c>
      <c r="AK106" s="164">
        <f t="shared" si="41"/>
        <v>0</v>
      </c>
      <c r="AL106" s="164">
        <f t="shared" si="41"/>
        <v>0</v>
      </c>
      <c r="AM106" s="164">
        <f t="shared" si="41"/>
        <v>0</v>
      </c>
      <c r="AN106" s="164">
        <f t="shared" si="41"/>
        <v>0</v>
      </c>
      <c r="AO106" s="164">
        <f t="shared" si="41"/>
        <v>0</v>
      </c>
      <c r="AP106" s="164">
        <f t="shared" si="41"/>
        <v>0</v>
      </c>
      <c r="AQ106" s="164">
        <f t="shared" si="41"/>
        <v>0</v>
      </c>
      <c r="AR106" s="164">
        <f t="shared" si="41"/>
        <v>0</v>
      </c>
      <c r="AS106" s="164">
        <f t="shared" si="41"/>
        <v>0</v>
      </c>
      <c r="AT106" s="164">
        <f t="shared" si="41"/>
        <v>0</v>
      </c>
      <c r="AU106" s="164">
        <f t="shared" si="41"/>
        <v>0</v>
      </c>
      <c r="AV106" s="164">
        <f t="shared" si="41"/>
        <v>0</v>
      </c>
      <c r="AW106" s="164">
        <f t="shared" si="41"/>
        <v>0</v>
      </c>
      <c r="AX106" s="164">
        <f t="shared" si="41"/>
        <v>0</v>
      </c>
      <c r="AY106" s="164">
        <f t="shared" si="42"/>
        <v>0</v>
      </c>
      <c r="AZ106" s="22" t="s">
        <v>182</v>
      </c>
    </row>
    <row r="107" spans="1:52">
      <c r="A107" s="164" t="s">
        <v>198</v>
      </c>
      <c r="B107" s="164">
        <f t="shared" si="40"/>
        <v>0</v>
      </c>
      <c r="C107" s="164">
        <f t="shared" si="40"/>
        <v>0</v>
      </c>
      <c r="D107" s="164">
        <f t="shared" si="40"/>
        <v>0</v>
      </c>
      <c r="E107" s="164">
        <f t="shared" si="40"/>
        <v>0</v>
      </c>
      <c r="F107" s="164">
        <f t="shared" si="40"/>
        <v>0</v>
      </c>
      <c r="G107" s="164">
        <f t="shared" si="40"/>
        <v>0</v>
      </c>
      <c r="H107" s="164">
        <f t="shared" si="40"/>
        <v>0</v>
      </c>
      <c r="I107" s="164">
        <f t="shared" si="40"/>
        <v>0</v>
      </c>
      <c r="J107" s="164">
        <f t="shared" si="40"/>
        <v>0</v>
      </c>
      <c r="K107" s="164">
        <f t="shared" si="40"/>
        <v>0</v>
      </c>
      <c r="L107" s="164">
        <f t="shared" si="40"/>
        <v>0</v>
      </c>
      <c r="M107" s="164">
        <f t="shared" si="40"/>
        <v>0</v>
      </c>
      <c r="N107" s="164">
        <f t="shared" si="40"/>
        <v>0</v>
      </c>
      <c r="O107" s="164">
        <f t="shared" si="40"/>
        <v>0</v>
      </c>
      <c r="P107" s="164">
        <f t="shared" si="40"/>
        <v>0</v>
      </c>
      <c r="Q107" s="164">
        <f t="shared" si="40"/>
        <v>0</v>
      </c>
      <c r="R107" s="164">
        <f t="shared" si="40"/>
        <v>0</v>
      </c>
      <c r="S107" s="164">
        <f t="shared" si="40"/>
        <v>0</v>
      </c>
      <c r="T107" s="164">
        <f t="shared" si="40"/>
        <v>0</v>
      </c>
      <c r="U107" s="164">
        <f t="shared" si="40"/>
        <v>0</v>
      </c>
      <c r="V107" s="164">
        <f t="shared" si="40"/>
        <v>0</v>
      </c>
      <c r="W107" s="164">
        <f t="shared" si="40"/>
        <v>0</v>
      </c>
      <c r="X107" s="164">
        <f t="shared" si="40"/>
        <v>0</v>
      </c>
      <c r="Y107" s="164">
        <f t="shared" si="40"/>
        <v>0</v>
      </c>
      <c r="AA107" s="164">
        <f t="shared" si="41"/>
        <v>0</v>
      </c>
      <c r="AB107" s="164">
        <f t="shared" si="41"/>
        <v>0</v>
      </c>
      <c r="AC107" s="164">
        <f t="shared" si="41"/>
        <v>0</v>
      </c>
      <c r="AD107" s="164">
        <f t="shared" si="41"/>
        <v>0</v>
      </c>
      <c r="AE107" s="164">
        <f t="shared" si="41"/>
        <v>0</v>
      </c>
      <c r="AF107" s="164">
        <f t="shared" si="41"/>
        <v>0</v>
      </c>
      <c r="AG107" s="164">
        <f t="shared" si="41"/>
        <v>0</v>
      </c>
      <c r="AH107" s="164">
        <f t="shared" si="41"/>
        <v>0</v>
      </c>
      <c r="AI107" s="164">
        <f t="shared" si="41"/>
        <v>0</v>
      </c>
      <c r="AJ107" s="164">
        <f t="shared" si="41"/>
        <v>0</v>
      </c>
      <c r="AK107" s="164">
        <f t="shared" si="41"/>
        <v>0</v>
      </c>
      <c r="AL107" s="164">
        <f t="shared" si="41"/>
        <v>0</v>
      </c>
      <c r="AM107" s="164">
        <f t="shared" si="41"/>
        <v>0</v>
      </c>
      <c r="AN107" s="164">
        <f t="shared" si="41"/>
        <v>0</v>
      </c>
      <c r="AO107" s="164">
        <f t="shared" si="41"/>
        <v>0</v>
      </c>
      <c r="AP107" s="164">
        <f t="shared" si="41"/>
        <v>0</v>
      </c>
      <c r="AQ107" s="164">
        <f t="shared" si="41"/>
        <v>0</v>
      </c>
      <c r="AR107" s="164">
        <f t="shared" si="41"/>
        <v>0</v>
      </c>
      <c r="AS107" s="164">
        <f t="shared" si="41"/>
        <v>0</v>
      </c>
      <c r="AT107" s="164">
        <f t="shared" si="41"/>
        <v>0</v>
      </c>
      <c r="AU107" s="164">
        <f t="shared" si="41"/>
        <v>0</v>
      </c>
      <c r="AV107" s="164">
        <f t="shared" si="41"/>
        <v>0</v>
      </c>
      <c r="AW107" s="164">
        <f t="shared" si="41"/>
        <v>0</v>
      </c>
      <c r="AX107" s="164">
        <f t="shared" si="41"/>
        <v>0</v>
      </c>
      <c r="AY107" s="164">
        <f t="shared" si="42"/>
        <v>0</v>
      </c>
      <c r="AZ107" s="22" t="s">
        <v>182</v>
      </c>
    </row>
    <row r="108" spans="1:52">
      <c r="A108" s="164" t="s">
        <v>199</v>
      </c>
      <c r="B108" s="164">
        <f t="shared" si="40"/>
        <v>0</v>
      </c>
      <c r="C108" s="164">
        <f t="shared" si="40"/>
        <v>0</v>
      </c>
      <c r="D108" s="164">
        <f t="shared" si="40"/>
        <v>0</v>
      </c>
      <c r="E108" s="164">
        <f t="shared" si="40"/>
        <v>0</v>
      </c>
      <c r="F108" s="164">
        <f t="shared" si="40"/>
        <v>0</v>
      </c>
      <c r="G108" s="164">
        <f t="shared" si="40"/>
        <v>0</v>
      </c>
      <c r="H108" s="164">
        <f t="shared" si="40"/>
        <v>0</v>
      </c>
      <c r="I108" s="164">
        <f t="shared" si="40"/>
        <v>0</v>
      </c>
      <c r="J108" s="164">
        <f t="shared" si="40"/>
        <v>0</v>
      </c>
      <c r="K108" s="164">
        <f t="shared" si="40"/>
        <v>0</v>
      </c>
      <c r="L108" s="164">
        <f t="shared" si="40"/>
        <v>0</v>
      </c>
      <c r="M108" s="164">
        <f t="shared" si="40"/>
        <v>0</v>
      </c>
      <c r="N108" s="164">
        <f t="shared" si="40"/>
        <v>0</v>
      </c>
      <c r="O108" s="164">
        <f t="shared" si="40"/>
        <v>0</v>
      </c>
      <c r="P108" s="164">
        <f t="shared" si="40"/>
        <v>0</v>
      </c>
      <c r="Q108" s="164">
        <f t="shared" si="40"/>
        <v>0</v>
      </c>
      <c r="R108" s="164">
        <f t="shared" si="40"/>
        <v>0</v>
      </c>
      <c r="S108" s="164">
        <f t="shared" si="40"/>
        <v>0</v>
      </c>
      <c r="T108" s="164">
        <f t="shared" si="40"/>
        <v>0</v>
      </c>
      <c r="U108" s="164">
        <f t="shared" si="40"/>
        <v>0</v>
      </c>
      <c r="V108" s="164">
        <f t="shared" si="40"/>
        <v>0</v>
      </c>
      <c r="W108" s="164">
        <f t="shared" si="40"/>
        <v>0</v>
      </c>
      <c r="X108" s="164">
        <f t="shared" si="40"/>
        <v>0</v>
      </c>
      <c r="Y108" s="164">
        <f t="shared" si="40"/>
        <v>0</v>
      </c>
      <c r="AA108" s="164">
        <f t="shared" si="41"/>
        <v>0</v>
      </c>
      <c r="AB108" s="164">
        <f t="shared" si="41"/>
        <v>0</v>
      </c>
      <c r="AC108" s="164">
        <f t="shared" si="41"/>
        <v>0</v>
      </c>
      <c r="AD108" s="164">
        <f t="shared" si="41"/>
        <v>0</v>
      </c>
      <c r="AE108" s="164">
        <f t="shared" si="41"/>
        <v>0</v>
      </c>
      <c r="AF108" s="164">
        <f t="shared" si="41"/>
        <v>0</v>
      </c>
      <c r="AG108" s="164">
        <f t="shared" si="41"/>
        <v>0</v>
      </c>
      <c r="AH108" s="164">
        <f t="shared" si="41"/>
        <v>0</v>
      </c>
      <c r="AI108" s="164">
        <f t="shared" si="41"/>
        <v>0</v>
      </c>
      <c r="AJ108" s="164">
        <f t="shared" si="41"/>
        <v>0</v>
      </c>
      <c r="AK108" s="164">
        <f t="shared" si="41"/>
        <v>0</v>
      </c>
      <c r="AL108" s="164">
        <f t="shared" si="41"/>
        <v>0</v>
      </c>
      <c r="AM108" s="164">
        <f t="shared" si="41"/>
        <v>0</v>
      </c>
      <c r="AN108" s="164">
        <f t="shared" si="41"/>
        <v>0</v>
      </c>
      <c r="AO108" s="164">
        <f t="shared" si="41"/>
        <v>0</v>
      </c>
      <c r="AP108" s="164">
        <f t="shared" si="41"/>
        <v>0</v>
      </c>
      <c r="AQ108" s="164">
        <f t="shared" si="41"/>
        <v>0</v>
      </c>
      <c r="AR108" s="164">
        <f t="shared" si="41"/>
        <v>0</v>
      </c>
      <c r="AS108" s="164">
        <f t="shared" si="41"/>
        <v>0</v>
      </c>
      <c r="AT108" s="164">
        <f t="shared" si="41"/>
        <v>0</v>
      </c>
      <c r="AU108" s="164">
        <f t="shared" si="41"/>
        <v>0</v>
      </c>
      <c r="AV108" s="164">
        <f t="shared" si="41"/>
        <v>0</v>
      </c>
      <c r="AW108" s="164">
        <f t="shared" si="41"/>
        <v>0</v>
      </c>
      <c r="AX108" s="164">
        <f t="shared" si="41"/>
        <v>0</v>
      </c>
      <c r="AY108" s="164">
        <f t="shared" si="42"/>
        <v>0</v>
      </c>
      <c r="AZ108" s="22" t="s">
        <v>182</v>
      </c>
    </row>
    <row r="109" spans="1:52">
      <c r="A109" s="164" t="s">
        <v>200</v>
      </c>
      <c r="B109" s="164">
        <f t="shared" si="40"/>
        <v>0</v>
      </c>
      <c r="C109" s="164">
        <f t="shared" si="40"/>
        <v>0</v>
      </c>
      <c r="D109" s="164">
        <f t="shared" si="40"/>
        <v>0</v>
      </c>
      <c r="E109" s="164">
        <f t="shared" si="40"/>
        <v>0</v>
      </c>
      <c r="F109" s="164">
        <f t="shared" si="40"/>
        <v>0</v>
      </c>
      <c r="G109" s="164">
        <f t="shared" si="40"/>
        <v>0</v>
      </c>
      <c r="H109" s="164">
        <f t="shared" si="40"/>
        <v>0</v>
      </c>
      <c r="I109" s="164">
        <f t="shared" si="40"/>
        <v>0</v>
      </c>
      <c r="J109" s="164">
        <f t="shared" si="40"/>
        <v>0</v>
      </c>
      <c r="K109" s="164">
        <f t="shared" si="40"/>
        <v>0</v>
      </c>
      <c r="L109" s="164">
        <f t="shared" si="40"/>
        <v>0</v>
      </c>
      <c r="M109" s="164">
        <f t="shared" si="40"/>
        <v>0</v>
      </c>
      <c r="N109" s="164">
        <f t="shared" si="40"/>
        <v>0</v>
      </c>
      <c r="O109" s="164">
        <f t="shared" si="40"/>
        <v>0</v>
      </c>
      <c r="P109" s="164">
        <f t="shared" si="40"/>
        <v>0</v>
      </c>
      <c r="Q109" s="164">
        <f t="shared" si="40"/>
        <v>0</v>
      </c>
      <c r="R109" s="164">
        <f t="shared" si="40"/>
        <v>0</v>
      </c>
      <c r="S109" s="164">
        <f t="shared" si="40"/>
        <v>0</v>
      </c>
      <c r="T109" s="164">
        <f t="shared" si="40"/>
        <v>0</v>
      </c>
      <c r="U109" s="164">
        <f t="shared" si="40"/>
        <v>0</v>
      </c>
      <c r="V109" s="164">
        <f t="shared" si="40"/>
        <v>0</v>
      </c>
      <c r="W109" s="164">
        <f t="shared" si="40"/>
        <v>0</v>
      </c>
      <c r="X109" s="164">
        <f t="shared" si="40"/>
        <v>0</v>
      </c>
      <c r="Y109" s="164">
        <f t="shared" si="40"/>
        <v>0</v>
      </c>
      <c r="AA109" s="164">
        <f t="shared" si="41"/>
        <v>0</v>
      </c>
      <c r="AB109" s="164">
        <f t="shared" si="41"/>
        <v>0</v>
      </c>
      <c r="AC109" s="164">
        <f t="shared" si="41"/>
        <v>0</v>
      </c>
      <c r="AD109" s="164">
        <f t="shared" si="41"/>
        <v>0</v>
      </c>
      <c r="AE109" s="164">
        <f t="shared" si="41"/>
        <v>0</v>
      </c>
      <c r="AF109" s="164">
        <f t="shared" si="41"/>
        <v>0</v>
      </c>
      <c r="AG109" s="164">
        <f t="shared" si="41"/>
        <v>0</v>
      </c>
      <c r="AH109" s="164">
        <f t="shared" si="41"/>
        <v>0</v>
      </c>
      <c r="AI109" s="164">
        <f t="shared" si="41"/>
        <v>0</v>
      </c>
      <c r="AJ109" s="164">
        <f t="shared" si="41"/>
        <v>0</v>
      </c>
      <c r="AK109" s="164">
        <f t="shared" si="41"/>
        <v>0</v>
      </c>
      <c r="AL109" s="164">
        <f t="shared" si="41"/>
        <v>0</v>
      </c>
      <c r="AM109" s="164">
        <f t="shared" si="41"/>
        <v>0</v>
      </c>
      <c r="AN109" s="164">
        <f t="shared" si="41"/>
        <v>0</v>
      </c>
      <c r="AO109" s="164">
        <f t="shared" si="41"/>
        <v>0</v>
      </c>
      <c r="AP109" s="164">
        <f t="shared" si="41"/>
        <v>0</v>
      </c>
      <c r="AQ109" s="164">
        <f t="shared" si="41"/>
        <v>0</v>
      </c>
      <c r="AR109" s="164">
        <f t="shared" si="41"/>
        <v>0</v>
      </c>
      <c r="AS109" s="164">
        <f t="shared" si="41"/>
        <v>0</v>
      </c>
      <c r="AT109" s="164">
        <f t="shared" si="41"/>
        <v>0</v>
      </c>
      <c r="AU109" s="164">
        <f t="shared" si="41"/>
        <v>0</v>
      </c>
      <c r="AV109" s="164">
        <f t="shared" si="41"/>
        <v>0</v>
      </c>
      <c r="AW109" s="164">
        <f t="shared" si="41"/>
        <v>0</v>
      </c>
      <c r="AX109" s="164">
        <f t="shared" si="41"/>
        <v>0</v>
      </c>
      <c r="AY109" s="164">
        <f t="shared" si="42"/>
        <v>0</v>
      </c>
      <c r="AZ109" s="22" t="s">
        <v>182</v>
      </c>
    </row>
    <row r="110" spans="1:52">
      <c r="A110" s="164" t="s">
        <v>201</v>
      </c>
      <c r="B110" s="164">
        <f t="shared" si="40"/>
        <v>0</v>
      </c>
      <c r="C110" s="164">
        <f t="shared" si="40"/>
        <v>0</v>
      </c>
      <c r="D110" s="164">
        <f t="shared" si="40"/>
        <v>0</v>
      </c>
      <c r="E110" s="164">
        <f t="shared" si="40"/>
        <v>0</v>
      </c>
      <c r="F110" s="164">
        <f t="shared" si="40"/>
        <v>0</v>
      </c>
      <c r="G110" s="164">
        <f t="shared" si="40"/>
        <v>0</v>
      </c>
      <c r="H110" s="164">
        <f t="shared" si="40"/>
        <v>0</v>
      </c>
      <c r="I110" s="164">
        <f t="shared" si="40"/>
        <v>0</v>
      </c>
      <c r="J110" s="164">
        <f t="shared" si="40"/>
        <v>0</v>
      </c>
      <c r="K110" s="164">
        <f t="shared" si="40"/>
        <v>0</v>
      </c>
      <c r="L110" s="164">
        <f t="shared" si="40"/>
        <v>0</v>
      </c>
      <c r="M110" s="164">
        <f t="shared" si="40"/>
        <v>0</v>
      </c>
      <c r="N110" s="164">
        <f t="shared" si="40"/>
        <v>0</v>
      </c>
      <c r="O110" s="164">
        <f t="shared" si="40"/>
        <v>0</v>
      </c>
      <c r="P110" s="164">
        <f t="shared" si="40"/>
        <v>0</v>
      </c>
      <c r="Q110" s="164">
        <f t="shared" si="40"/>
        <v>0</v>
      </c>
      <c r="R110" s="164">
        <f t="shared" si="40"/>
        <v>0</v>
      </c>
      <c r="S110" s="164">
        <f t="shared" si="40"/>
        <v>0</v>
      </c>
      <c r="T110" s="164">
        <f t="shared" si="40"/>
        <v>0</v>
      </c>
      <c r="U110" s="164">
        <f t="shared" si="40"/>
        <v>0</v>
      </c>
      <c r="V110" s="164">
        <f t="shared" si="40"/>
        <v>0</v>
      </c>
      <c r="W110" s="164">
        <f t="shared" si="40"/>
        <v>0</v>
      </c>
      <c r="X110" s="164">
        <f t="shared" si="40"/>
        <v>0</v>
      </c>
      <c r="Y110" s="164">
        <f t="shared" si="40"/>
        <v>0</v>
      </c>
      <c r="AA110" s="164">
        <f t="shared" si="41"/>
        <v>0</v>
      </c>
      <c r="AB110" s="164">
        <f t="shared" si="41"/>
        <v>0</v>
      </c>
      <c r="AC110" s="164">
        <f t="shared" si="41"/>
        <v>0</v>
      </c>
      <c r="AD110" s="164">
        <f t="shared" si="41"/>
        <v>0</v>
      </c>
      <c r="AE110" s="164">
        <f t="shared" si="41"/>
        <v>0</v>
      </c>
      <c r="AF110" s="164">
        <f t="shared" si="41"/>
        <v>0</v>
      </c>
      <c r="AG110" s="164">
        <f t="shared" si="41"/>
        <v>0</v>
      </c>
      <c r="AH110" s="164">
        <f t="shared" si="41"/>
        <v>0</v>
      </c>
      <c r="AI110" s="164">
        <f t="shared" si="41"/>
        <v>0</v>
      </c>
      <c r="AJ110" s="164">
        <f t="shared" si="41"/>
        <v>0</v>
      </c>
      <c r="AK110" s="164">
        <f t="shared" si="41"/>
        <v>0</v>
      </c>
      <c r="AL110" s="164">
        <f t="shared" si="41"/>
        <v>0</v>
      </c>
      <c r="AM110" s="164">
        <f t="shared" si="41"/>
        <v>0</v>
      </c>
      <c r="AN110" s="164">
        <f t="shared" si="41"/>
        <v>0</v>
      </c>
      <c r="AO110" s="164">
        <f t="shared" si="41"/>
        <v>0</v>
      </c>
      <c r="AP110" s="164">
        <f t="shared" si="41"/>
        <v>0</v>
      </c>
      <c r="AQ110" s="164">
        <f t="shared" si="41"/>
        <v>0</v>
      </c>
      <c r="AR110" s="164">
        <f t="shared" si="41"/>
        <v>0</v>
      </c>
      <c r="AS110" s="164">
        <f t="shared" si="41"/>
        <v>0</v>
      </c>
      <c r="AT110" s="164">
        <f t="shared" si="41"/>
        <v>0</v>
      </c>
      <c r="AU110" s="164">
        <f t="shared" si="41"/>
        <v>0</v>
      </c>
      <c r="AV110" s="164">
        <f t="shared" si="41"/>
        <v>0</v>
      </c>
      <c r="AW110" s="164">
        <f t="shared" si="41"/>
        <v>0</v>
      </c>
      <c r="AX110" s="164">
        <f t="shared" si="41"/>
        <v>0</v>
      </c>
      <c r="AY110" s="164">
        <f t="shared" si="42"/>
        <v>0</v>
      </c>
      <c r="AZ110" s="22" t="s">
        <v>182</v>
      </c>
    </row>
    <row r="111" spans="1:52">
      <c r="A111" s="164" t="s">
        <v>202</v>
      </c>
      <c r="B111" s="164">
        <f t="shared" si="40"/>
        <v>0</v>
      </c>
      <c r="C111" s="164">
        <f t="shared" si="40"/>
        <v>0</v>
      </c>
      <c r="D111" s="164">
        <f t="shared" si="40"/>
        <v>0</v>
      </c>
      <c r="E111" s="164">
        <f t="shared" si="40"/>
        <v>0</v>
      </c>
      <c r="F111" s="164">
        <f t="shared" si="40"/>
        <v>0</v>
      </c>
      <c r="G111" s="164">
        <f t="shared" si="40"/>
        <v>0</v>
      </c>
      <c r="H111" s="164">
        <f t="shared" si="40"/>
        <v>0</v>
      </c>
      <c r="I111" s="164">
        <f t="shared" si="40"/>
        <v>0</v>
      </c>
      <c r="J111" s="164">
        <f t="shared" si="40"/>
        <v>0</v>
      </c>
      <c r="K111" s="164">
        <f t="shared" si="40"/>
        <v>0</v>
      </c>
      <c r="L111" s="164">
        <f t="shared" si="40"/>
        <v>0</v>
      </c>
      <c r="M111" s="164">
        <f t="shared" si="40"/>
        <v>0</v>
      </c>
      <c r="N111" s="164">
        <f t="shared" si="40"/>
        <v>0</v>
      </c>
      <c r="O111" s="164">
        <f t="shared" si="40"/>
        <v>0</v>
      </c>
      <c r="P111" s="164">
        <f t="shared" si="40"/>
        <v>0</v>
      </c>
      <c r="Q111" s="164">
        <f t="shared" si="40"/>
        <v>0</v>
      </c>
      <c r="R111" s="164">
        <f t="shared" si="40"/>
        <v>0</v>
      </c>
      <c r="S111" s="164">
        <f t="shared" si="40"/>
        <v>0</v>
      </c>
      <c r="T111" s="164">
        <f t="shared" si="40"/>
        <v>0</v>
      </c>
      <c r="U111" s="164">
        <f t="shared" si="40"/>
        <v>0</v>
      </c>
      <c r="V111" s="164">
        <f t="shared" si="40"/>
        <v>0</v>
      </c>
      <c r="W111" s="164">
        <f t="shared" si="40"/>
        <v>0</v>
      </c>
      <c r="X111" s="164">
        <f t="shared" si="40"/>
        <v>0</v>
      </c>
      <c r="Y111" s="164">
        <f t="shared" si="40"/>
        <v>0</v>
      </c>
      <c r="AA111" s="164">
        <f t="shared" si="41"/>
        <v>0</v>
      </c>
      <c r="AB111" s="164">
        <f t="shared" si="41"/>
        <v>0</v>
      </c>
      <c r="AC111" s="164">
        <f t="shared" si="41"/>
        <v>0</v>
      </c>
      <c r="AD111" s="164">
        <f t="shared" si="41"/>
        <v>0</v>
      </c>
      <c r="AE111" s="164">
        <f t="shared" si="41"/>
        <v>0</v>
      </c>
      <c r="AF111" s="164">
        <f t="shared" si="41"/>
        <v>0</v>
      </c>
      <c r="AG111" s="164">
        <f t="shared" si="41"/>
        <v>0</v>
      </c>
      <c r="AH111" s="164">
        <f t="shared" si="41"/>
        <v>0</v>
      </c>
      <c r="AI111" s="164">
        <f t="shared" si="41"/>
        <v>0</v>
      </c>
      <c r="AJ111" s="164">
        <f t="shared" si="41"/>
        <v>0</v>
      </c>
      <c r="AK111" s="164">
        <f t="shared" si="41"/>
        <v>0</v>
      </c>
      <c r="AL111" s="164">
        <f t="shared" si="41"/>
        <v>0</v>
      </c>
      <c r="AM111" s="164">
        <f t="shared" si="41"/>
        <v>0</v>
      </c>
      <c r="AN111" s="164">
        <f t="shared" si="41"/>
        <v>0</v>
      </c>
      <c r="AO111" s="164">
        <f t="shared" si="41"/>
        <v>0</v>
      </c>
      <c r="AP111" s="164">
        <f t="shared" si="41"/>
        <v>0</v>
      </c>
      <c r="AQ111" s="164">
        <f t="shared" si="41"/>
        <v>0</v>
      </c>
      <c r="AR111" s="164">
        <f t="shared" si="41"/>
        <v>0</v>
      </c>
      <c r="AS111" s="164">
        <f t="shared" si="41"/>
        <v>0</v>
      </c>
      <c r="AT111" s="164">
        <f t="shared" si="41"/>
        <v>0</v>
      </c>
      <c r="AU111" s="164">
        <f t="shared" si="41"/>
        <v>0</v>
      </c>
      <c r="AV111" s="164">
        <f t="shared" si="41"/>
        <v>0</v>
      </c>
      <c r="AW111" s="164">
        <f t="shared" si="41"/>
        <v>0</v>
      </c>
      <c r="AX111" s="164">
        <f t="shared" si="41"/>
        <v>0</v>
      </c>
      <c r="AY111" s="164">
        <f t="shared" si="42"/>
        <v>0</v>
      </c>
      <c r="AZ111" s="22" t="s">
        <v>182</v>
      </c>
    </row>
    <row r="112" spans="1:52">
      <c r="A112" s="164" t="s">
        <v>203</v>
      </c>
      <c r="B112" s="164">
        <f t="shared" si="40"/>
        <v>0</v>
      </c>
      <c r="C112" s="164">
        <f t="shared" si="40"/>
        <v>0</v>
      </c>
      <c r="D112" s="164">
        <f t="shared" si="40"/>
        <v>0</v>
      </c>
      <c r="E112" s="164">
        <f t="shared" si="40"/>
        <v>0</v>
      </c>
      <c r="F112" s="164">
        <f t="shared" si="40"/>
        <v>0</v>
      </c>
      <c r="G112" s="164">
        <f t="shared" si="40"/>
        <v>0</v>
      </c>
      <c r="H112" s="164">
        <f t="shared" si="40"/>
        <v>0</v>
      </c>
      <c r="I112" s="164">
        <f t="shared" si="40"/>
        <v>0</v>
      </c>
      <c r="J112" s="164">
        <f t="shared" si="40"/>
        <v>0</v>
      </c>
      <c r="K112" s="164">
        <f t="shared" si="40"/>
        <v>0</v>
      </c>
      <c r="L112" s="164">
        <f t="shared" si="40"/>
        <v>0</v>
      </c>
      <c r="M112" s="164">
        <f t="shared" si="40"/>
        <v>0</v>
      </c>
      <c r="N112" s="164">
        <f t="shared" si="40"/>
        <v>0</v>
      </c>
      <c r="O112" s="164">
        <f t="shared" si="40"/>
        <v>0</v>
      </c>
      <c r="P112" s="164">
        <f t="shared" si="40"/>
        <v>0</v>
      </c>
      <c r="Q112" s="164">
        <f t="shared" si="40"/>
        <v>0</v>
      </c>
      <c r="R112" s="164">
        <f t="shared" si="40"/>
        <v>0</v>
      </c>
      <c r="S112" s="164">
        <f t="shared" si="40"/>
        <v>0</v>
      </c>
      <c r="T112" s="164">
        <f t="shared" si="40"/>
        <v>0</v>
      </c>
      <c r="U112" s="164">
        <f t="shared" si="40"/>
        <v>0</v>
      </c>
      <c r="V112" s="164">
        <f t="shared" si="40"/>
        <v>0</v>
      </c>
      <c r="W112" s="164">
        <f t="shared" si="40"/>
        <v>0</v>
      </c>
      <c r="X112" s="164">
        <f t="shared" si="40"/>
        <v>0</v>
      </c>
      <c r="Y112" s="164">
        <f t="shared" si="40"/>
        <v>0</v>
      </c>
      <c r="AA112" s="164">
        <f t="shared" si="41"/>
        <v>0</v>
      </c>
      <c r="AB112" s="164">
        <f t="shared" si="41"/>
        <v>0</v>
      </c>
      <c r="AC112" s="164">
        <f t="shared" si="41"/>
        <v>0</v>
      </c>
      <c r="AD112" s="164">
        <f t="shared" si="41"/>
        <v>0</v>
      </c>
      <c r="AE112" s="164">
        <f t="shared" si="41"/>
        <v>0</v>
      </c>
      <c r="AF112" s="164">
        <f t="shared" si="41"/>
        <v>0</v>
      </c>
      <c r="AG112" s="164">
        <f t="shared" si="41"/>
        <v>0</v>
      </c>
      <c r="AH112" s="164">
        <f t="shared" si="41"/>
        <v>0</v>
      </c>
      <c r="AI112" s="164">
        <f t="shared" si="41"/>
        <v>0</v>
      </c>
      <c r="AJ112" s="164">
        <f t="shared" si="41"/>
        <v>0</v>
      </c>
      <c r="AK112" s="164">
        <f t="shared" si="41"/>
        <v>0</v>
      </c>
      <c r="AL112" s="164">
        <f t="shared" si="41"/>
        <v>0</v>
      </c>
      <c r="AM112" s="164">
        <f t="shared" si="41"/>
        <v>0</v>
      </c>
      <c r="AN112" s="164">
        <f t="shared" si="41"/>
        <v>0</v>
      </c>
      <c r="AO112" s="164">
        <f t="shared" si="41"/>
        <v>0</v>
      </c>
      <c r="AP112" s="164">
        <f t="shared" si="41"/>
        <v>0</v>
      </c>
      <c r="AQ112" s="164">
        <f t="shared" si="41"/>
        <v>0</v>
      </c>
      <c r="AR112" s="164">
        <f t="shared" si="41"/>
        <v>0</v>
      </c>
      <c r="AS112" s="164">
        <f t="shared" si="41"/>
        <v>0</v>
      </c>
      <c r="AT112" s="164">
        <f t="shared" si="41"/>
        <v>0</v>
      </c>
      <c r="AU112" s="164">
        <f t="shared" si="41"/>
        <v>0</v>
      </c>
      <c r="AV112" s="164">
        <f t="shared" si="41"/>
        <v>0</v>
      </c>
      <c r="AW112" s="164">
        <f t="shared" si="41"/>
        <v>0</v>
      </c>
      <c r="AX112" s="164">
        <f t="shared" si="41"/>
        <v>0</v>
      </c>
      <c r="AY112" s="164">
        <f t="shared" si="42"/>
        <v>0</v>
      </c>
      <c r="AZ112" s="22" t="s">
        <v>182</v>
      </c>
    </row>
    <row r="113" spans="1:52">
      <c r="A113" s="164" t="s">
        <v>204</v>
      </c>
      <c r="B113" s="164">
        <f t="shared" si="40"/>
        <v>0</v>
      </c>
      <c r="C113" s="164">
        <f t="shared" si="40"/>
        <v>0</v>
      </c>
      <c r="D113" s="164">
        <f t="shared" si="40"/>
        <v>0</v>
      </c>
      <c r="E113" s="164">
        <f t="shared" si="40"/>
        <v>0</v>
      </c>
      <c r="F113" s="164">
        <f t="shared" si="40"/>
        <v>0</v>
      </c>
      <c r="G113" s="164">
        <f t="shared" si="40"/>
        <v>0</v>
      </c>
      <c r="H113" s="164">
        <f t="shared" si="40"/>
        <v>0</v>
      </c>
      <c r="I113" s="164">
        <f t="shared" si="40"/>
        <v>0</v>
      </c>
      <c r="J113" s="164">
        <f t="shared" si="40"/>
        <v>0</v>
      </c>
      <c r="K113" s="164">
        <f t="shared" si="40"/>
        <v>0</v>
      </c>
      <c r="L113" s="164">
        <f t="shared" si="40"/>
        <v>0</v>
      </c>
      <c r="M113" s="164">
        <f t="shared" si="40"/>
        <v>0</v>
      </c>
      <c r="N113" s="164">
        <f t="shared" si="40"/>
        <v>0</v>
      </c>
      <c r="O113" s="164">
        <f t="shared" si="40"/>
        <v>0</v>
      </c>
      <c r="P113" s="164">
        <f t="shared" si="40"/>
        <v>0</v>
      </c>
      <c r="Q113" s="164">
        <f t="shared" si="40"/>
        <v>0</v>
      </c>
      <c r="R113" s="164">
        <f t="shared" si="40"/>
        <v>0</v>
      </c>
      <c r="S113" s="164">
        <f t="shared" si="40"/>
        <v>0</v>
      </c>
      <c r="T113" s="164">
        <f t="shared" si="40"/>
        <v>0</v>
      </c>
      <c r="U113" s="164">
        <f t="shared" si="40"/>
        <v>0</v>
      </c>
      <c r="V113" s="164">
        <f t="shared" si="40"/>
        <v>0</v>
      </c>
      <c r="W113" s="164">
        <f t="shared" si="40"/>
        <v>0</v>
      </c>
      <c r="X113" s="164">
        <f t="shared" si="40"/>
        <v>0</v>
      </c>
      <c r="Y113" s="164">
        <f t="shared" si="40"/>
        <v>0</v>
      </c>
      <c r="AA113" s="164">
        <f t="shared" si="41"/>
        <v>0</v>
      </c>
      <c r="AB113" s="164">
        <f t="shared" si="41"/>
        <v>0</v>
      </c>
      <c r="AC113" s="164">
        <f t="shared" si="41"/>
        <v>0</v>
      </c>
      <c r="AD113" s="164">
        <f t="shared" si="41"/>
        <v>0</v>
      </c>
      <c r="AE113" s="164">
        <f t="shared" si="41"/>
        <v>0</v>
      </c>
      <c r="AF113" s="164">
        <f t="shared" si="41"/>
        <v>0</v>
      </c>
      <c r="AG113" s="164">
        <f t="shared" si="41"/>
        <v>0</v>
      </c>
      <c r="AH113" s="164">
        <f t="shared" si="41"/>
        <v>0</v>
      </c>
      <c r="AI113" s="164">
        <f t="shared" si="41"/>
        <v>0</v>
      </c>
      <c r="AJ113" s="164">
        <f t="shared" si="41"/>
        <v>0</v>
      </c>
      <c r="AK113" s="164">
        <f t="shared" si="41"/>
        <v>0</v>
      </c>
      <c r="AL113" s="164">
        <f t="shared" si="41"/>
        <v>0</v>
      </c>
      <c r="AM113" s="164">
        <f t="shared" si="41"/>
        <v>0</v>
      </c>
      <c r="AN113" s="164">
        <f t="shared" si="41"/>
        <v>0</v>
      </c>
      <c r="AO113" s="164">
        <f t="shared" si="41"/>
        <v>0</v>
      </c>
      <c r="AP113" s="164">
        <f t="shared" si="41"/>
        <v>0</v>
      </c>
      <c r="AQ113" s="164">
        <f t="shared" si="41"/>
        <v>0</v>
      </c>
      <c r="AR113" s="164">
        <f t="shared" si="41"/>
        <v>0</v>
      </c>
      <c r="AS113" s="164">
        <f t="shared" si="41"/>
        <v>0</v>
      </c>
      <c r="AT113" s="164">
        <f t="shared" si="41"/>
        <v>0</v>
      </c>
      <c r="AU113" s="164">
        <f t="shared" si="41"/>
        <v>0</v>
      </c>
      <c r="AV113" s="164">
        <f t="shared" si="41"/>
        <v>0</v>
      </c>
      <c r="AW113" s="164">
        <f t="shared" si="41"/>
        <v>0</v>
      </c>
      <c r="AX113" s="164">
        <f t="shared" si="41"/>
        <v>0</v>
      </c>
      <c r="AY113" s="164">
        <f t="shared" si="42"/>
        <v>0</v>
      </c>
      <c r="AZ113" s="22" t="s">
        <v>182</v>
      </c>
    </row>
    <row r="114" spans="1:52">
      <c r="A114" s="164" t="s">
        <v>205</v>
      </c>
      <c r="B114" s="164">
        <f t="shared" si="40"/>
        <v>0</v>
      </c>
      <c r="C114" s="164">
        <f t="shared" si="40"/>
        <v>0</v>
      </c>
      <c r="D114" s="164">
        <f t="shared" si="40"/>
        <v>0</v>
      </c>
      <c r="E114" s="164">
        <f t="shared" si="40"/>
        <v>0</v>
      </c>
      <c r="F114" s="164">
        <f t="shared" si="40"/>
        <v>0</v>
      </c>
      <c r="G114" s="164">
        <f t="shared" si="40"/>
        <v>0</v>
      </c>
      <c r="H114" s="164">
        <f t="shared" si="40"/>
        <v>0</v>
      </c>
      <c r="I114" s="164">
        <f t="shared" si="40"/>
        <v>0</v>
      </c>
      <c r="J114" s="164">
        <f t="shared" si="40"/>
        <v>0</v>
      </c>
      <c r="K114" s="164">
        <f t="shared" si="40"/>
        <v>0</v>
      </c>
      <c r="L114" s="164">
        <f t="shared" si="40"/>
        <v>0</v>
      </c>
      <c r="M114" s="164">
        <f t="shared" si="40"/>
        <v>0</v>
      </c>
      <c r="N114" s="164">
        <f t="shared" si="40"/>
        <v>0</v>
      </c>
      <c r="O114" s="164">
        <f t="shared" si="40"/>
        <v>0</v>
      </c>
      <c r="P114" s="164">
        <f t="shared" si="40"/>
        <v>0</v>
      </c>
      <c r="Q114" s="164">
        <f t="shared" ref="Q114:Y114" si="43">IF(IFERROR(FIND($A$103,Q15,1),0)=0,0,1)</f>
        <v>0</v>
      </c>
      <c r="R114" s="164">
        <f t="shared" si="43"/>
        <v>0</v>
      </c>
      <c r="S114" s="164">
        <f t="shared" si="43"/>
        <v>0</v>
      </c>
      <c r="T114" s="164">
        <f t="shared" si="43"/>
        <v>0</v>
      </c>
      <c r="U114" s="164">
        <f t="shared" si="43"/>
        <v>0</v>
      </c>
      <c r="V114" s="164">
        <f t="shared" si="43"/>
        <v>0</v>
      </c>
      <c r="W114" s="164">
        <f t="shared" si="43"/>
        <v>0</v>
      </c>
      <c r="X114" s="164">
        <f t="shared" si="43"/>
        <v>0</v>
      </c>
      <c r="Y114" s="164">
        <f t="shared" si="43"/>
        <v>0</v>
      </c>
      <c r="AA114" s="164">
        <f t="shared" si="41"/>
        <v>0</v>
      </c>
      <c r="AB114" s="164">
        <f t="shared" si="41"/>
        <v>0</v>
      </c>
      <c r="AC114" s="164">
        <f t="shared" si="41"/>
        <v>0</v>
      </c>
      <c r="AD114" s="164">
        <f t="shared" si="41"/>
        <v>0</v>
      </c>
      <c r="AE114" s="164">
        <f t="shared" si="41"/>
        <v>0</v>
      </c>
      <c r="AF114" s="164">
        <f t="shared" si="41"/>
        <v>0</v>
      </c>
      <c r="AG114" s="164">
        <f t="shared" si="41"/>
        <v>0</v>
      </c>
      <c r="AH114" s="164">
        <f t="shared" si="41"/>
        <v>0</v>
      </c>
      <c r="AI114" s="164">
        <f t="shared" si="41"/>
        <v>0</v>
      </c>
      <c r="AJ114" s="164">
        <f t="shared" si="41"/>
        <v>0</v>
      </c>
      <c r="AK114" s="164">
        <f t="shared" si="41"/>
        <v>0</v>
      </c>
      <c r="AL114" s="164">
        <f t="shared" si="41"/>
        <v>0</v>
      </c>
      <c r="AM114" s="164">
        <f t="shared" si="41"/>
        <v>0</v>
      </c>
      <c r="AN114" s="164">
        <f t="shared" si="41"/>
        <v>0</v>
      </c>
      <c r="AO114" s="164">
        <f t="shared" si="41"/>
        <v>0</v>
      </c>
      <c r="AP114" s="164">
        <f t="shared" ref="AP114:AX129" si="44">IF(Q114=0,0,Q114/AP15)</f>
        <v>0</v>
      </c>
      <c r="AQ114" s="164">
        <f t="shared" si="44"/>
        <v>0</v>
      </c>
      <c r="AR114" s="164">
        <f t="shared" si="44"/>
        <v>0</v>
      </c>
      <c r="AS114" s="164">
        <f t="shared" si="44"/>
        <v>0</v>
      </c>
      <c r="AT114" s="164">
        <f t="shared" si="44"/>
        <v>0</v>
      </c>
      <c r="AU114" s="164">
        <f t="shared" si="44"/>
        <v>0</v>
      </c>
      <c r="AV114" s="164">
        <f t="shared" si="44"/>
        <v>0</v>
      </c>
      <c r="AW114" s="164">
        <f t="shared" si="44"/>
        <v>0</v>
      </c>
      <c r="AX114" s="164">
        <f t="shared" si="44"/>
        <v>0</v>
      </c>
      <c r="AY114" s="164">
        <f t="shared" si="42"/>
        <v>0</v>
      </c>
      <c r="AZ114" s="22" t="s">
        <v>182</v>
      </c>
    </row>
    <row r="115" spans="1:52">
      <c r="A115" s="164" t="s">
        <v>206</v>
      </c>
      <c r="B115" s="164">
        <f t="shared" ref="B115:Y125" si="45">IF(IFERROR(FIND($A$103,B16,1),0)=0,0,1)</f>
        <v>0</v>
      </c>
      <c r="C115" s="164">
        <f t="shared" si="45"/>
        <v>0</v>
      </c>
      <c r="D115" s="164">
        <f t="shared" si="45"/>
        <v>0</v>
      </c>
      <c r="E115" s="164">
        <f t="shared" si="45"/>
        <v>0</v>
      </c>
      <c r="F115" s="164">
        <f t="shared" si="45"/>
        <v>0</v>
      </c>
      <c r="G115" s="164">
        <f t="shared" si="45"/>
        <v>0</v>
      </c>
      <c r="H115" s="164">
        <f t="shared" si="45"/>
        <v>0</v>
      </c>
      <c r="I115" s="164">
        <f t="shared" si="45"/>
        <v>0</v>
      </c>
      <c r="J115" s="164">
        <f t="shared" si="45"/>
        <v>0</v>
      </c>
      <c r="K115" s="164">
        <f t="shared" si="45"/>
        <v>0</v>
      </c>
      <c r="L115" s="164">
        <f t="shared" si="45"/>
        <v>0</v>
      </c>
      <c r="M115" s="164">
        <f t="shared" si="45"/>
        <v>0</v>
      </c>
      <c r="N115" s="164">
        <f t="shared" si="45"/>
        <v>0</v>
      </c>
      <c r="O115" s="164">
        <f t="shared" si="45"/>
        <v>0</v>
      </c>
      <c r="P115" s="164">
        <f t="shared" si="45"/>
        <v>0</v>
      </c>
      <c r="Q115" s="164">
        <f t="shared" si="45"/>
        <v>0</v>
      </c>
      <c r="R115" s="164">
        <f t="shared" si="45"/>
        <v>0</v>
      </c>
      <c r="S115" s="164">
        <f t="shared" si="45"/>
        <v>0</v>
      </c>
      <c r="T115" s="164">
        <f t="shared" si="45"/>
        <v>0</v>
      </c>
      <c r="U115" s="164">
        <f t="shared" si="45"/>
        <v>0</v>
      </c>
      <c r="V115" s="164">
        <f t="shared" si="45"/>
        <v>0</v>
      </c>
      <c r="W115" s="164">
        <f t="shared" si="45"/>
        <v>0</v>
      </c>
      <c r="X115" s="164">
        <f t="shared" si="45"/>
        <v>0</v>
      </c>
      <c r="Y115" s="164">
        <f t="shared" si="45"/>
        <v>0</v>
      </c>
      <c r="AA115" s="164">
        <f t="shared" ref="AA115:AP130" si="46">IF(B115=0,0,B115/AA16)</f>
        <v>0</v>
      </c>
      <c r="AB115" s="164">
        <f t="shared" si="46"/>
        <v>0</v>
      </c>
      <c r="AC115" s="164">
        <f t="shared" si="46"/>
        <v>0</v>
      </c>
      <c r="AD115" s="164">
        <f t="shared" si="46"/>
        <v>0</v>
      </c>
      <c r="AE115" s="164">
        <f t="shared" si="46"/>
        <v>0</v>
      </c>
      <c r="AF115" s="164">
        <f t="shared" si="46"/>
        <v>0</v>
      </c>
      <c r="AG115" s="164">
        <f t="shared" si="46"/>
        <v>0</v>
      </c>
      <c r="AH115" s="164">
        <f t="shared" si="46"/>
        <v>0</v>
      </c>
      <c r="AI115" s="164">
        <f t="shared" si="46"/>
        <v>0</v>
      </c>
      <c r="AJ115" s="164">
        <f t="shared" si="46"/>
        <v>0</v>
      </c>
      <c r="AK115" s="164">
        <f t="shared" si="46"/>
        <v>0</v>
      </c>
      <c r="AL115" s="164">
        <f t="shared" si="46"/>
        <v>0</v>
      </c>
      <c r="AM115" s="164">
        <f t="shared" si="46"/>
        <v>0</v>
      </c>
      <c r="AN115" s="164">
        <f t="shared" si="46"/>
        <v>0</v>
      </c>
      <c r="AO115" s="164">
        <f t="shared" si="46"/>
        <v>0</v>
      </c>
      <c r="AP115" s="164">
        <f t="shared" si="44"/>
        <v>0</v>
      </c>
      <c r="AQ115" s="164">
        <f t="shared" si="44"/>
        <v>0</v>
      </c>
      <c r="AR115" s="164">
        <f t="shared" si="44"/>
        <v>0</v>
      </c>
      <c r="AS115" s="164">
        <f t="shared" si="44"/>
        <v>0</v>
      </c>
      <c r="AT115" s="164">
        <f t="shared" si="44"/>
        <v>0</v>
      </c>
      <c r="AU115" s="164">
        <f t="shared" si="44"/>
        <v>0</v>
      </c>
      <c r="AV115" s="164">
        <f t="shared" si="44"/>
        <v>0</v>
      </c>
      <c r="AW115" s="164">
        <f t="shared" si="44"/>
        <v>0</v>
      </c>
      <c r="AX115" s="164">
        <f t="shared" si="44"/>
        <v>0</v>
      </c>
      <c r="AY115" s="164">
        <f t="shared" si="42"/>
        <v>0</v>
      </c>
      <c r="AZ115" s="22" t="s">
        <v>182</v>
      </c>
    </row>
    <row r="116" spans="1:52">
      <c r="A116" s="164" t="s">
        <v>207</v>
      </c>
      <c r="B116" s="164">
        <f t="shared" si="45"/>
        <v>0</v>
      </c>
      <c r="C116" s="164">
        <f t="shared" si="45"/>
        <v>0</v>
      </c>
      <c r="D116" s="164">
        <f t="shared" si="45"/>
        <v>0</v>
      </c>
      <c r="E116" s="164">
        <f t="shared" si="45"/>
        <v>0</v>
      </c>
      <c r="F116" s="164">
        <f t="shared" si="45"/>
        <v>0</v>
      </c>
      <c r="G116" s="164">
        <f t="shared" si="45"/>
        <v>0</v>
      </c>
      <c r="H116" s="164">
        <f t="shared" si="45"/>
        <v>0</v>
      </c>
      <c r="I116" s="164">
        <f t="shared" si="45"/>
        <v>0</v>
      </c>
      <c r="J116" s="164">
        <f t="shared" si="45"/>
        <v>0</v>
      </c>
      <c r="K116" s="164">
        <f t="shared" si="45"/>
        <v>0</v>
      </c>
      <c r="L116" s="164">
        <f t="shared" si="45"/>
        <v>0</v>
      </c>
      <c r="M116" s="164">
        <f t="shared" si="45"/>
        <v>0</v>
      </c>
      <c r="N116" s="164">
        <f t="shared" si="45"/>
        <v>0</v>
      </c>
      <c r="O116" s="164">
        <f t="shared" si="45"/>
        <v>0</v>
      </c>
      <c r="P116" s="164">
        <f t="shared" si="45"/>
        <v>0</v>
      </c>
      <c r="Q116" s="164">
        <f t="shared" si="45"/>
        <v>0</v>
      </c>
      <c r="R116" s="164">
        <f t="shared" si="45"/>
        <v>0</v>
      </c>
      <c r="S116" s="164">
        <f t="shared" si="45"/>
        <v>0</v>
      </c>
      <c r="T116" s="164">
        <f t="shared" si="45"/>
        <v>0</v>
      </c>
      <c r="U116" s="164">
        <f t="shared" si="45"/>
        <v>0</v>
      </c>
      <c r="V116" s="164">
        <f t="shared" si="45"/>
        <v>0</v>
      </c>
      <c r="W116" s="164">
        <f t="shared" si="45"/>
        <v>0</v>
      </c>
      <c r="X116" s="164">
        <f t="shared" si="45"/>
        <v>0</v>
      </c>
      <c r="Y116" s="164">
        <f t="shared" si="45"/>
        <v>0</v>
      </c>
      <c r="AA116" s="164">
        <f t="shared" si="46"/>
        <v>0</v>
      </c>
      <c r="AB116" s="164">
        <f t="shared" si="46"/>
        <v>0</v>
      </c>
      <c r="AC116" s="164">
        <f t="shared" si="46"/>
        <v>0</v>
      </c>
      <c r="AD116" s="164">
        <f t="shared" si="46"/>
        <v>0</v>
      </c>
      <c r="AE116" s="164">
        <f t="shared" si="46"/>
        <v>0</v>
      </c>
      <c r="AF116" s="164">
        <f t="shared" si="46"/>
        <v>0</v>
      </c>
      <c r="AG116" s="164">
        <f t="shared" si="46"/>
        <v>0</v>
      </c>
      <c r="AH116" s="164">
        <f t="shared" si="46"/>
        <v>0</v>
      </c>
      <c r="AI116" s="164">
        <f t="shared" si="46"/>
        <v>0</v>
      </c>
      <c r="AJ116" s="164">
        <f t="shared" si="46"/>
        <v>0</v>
      </c>
      <c r="AK116" s="164">
        <f t="shared" si="46"/>
        <v>0</v>
      </c>
      <c r="AL116" s="164">
        <f t="shared" si="46"/>
        <v>0</v>
      </c>
      <c r="AM116" s="164">
        <f t="shared" si="46"/>
        <v>0</v>
      </c>
      <c r="AN116" s="164">
        <f t="shared" si="46"/>
        <v>0</v>
      </c>
      <c r="AO116" s="164">
        <f t="shared" si="46"/>
        <v>0</v>
      </c>
      <c r="AP116" s="164">
        <f t="shared" si="44"/>
        <v>0</v>
      </c>
      <c r="AQ116" s="164">
        <f t="shared" si="44"/>
        <v>0</v>
      </c>
      <c r="AR116" s="164">
        <f t="shared" si="44"/>
        <v>0</v>
      </c>
      <c r="AS116" s="164">
        <f t="shared" si="44"/>
        <v>0</v>
      </c>
      <c r="AT116" s="164">
        <f t="shared" si="44"/>
        <v>0</v>
      </c>
      <c r="AU116" s="164">
        <f t="shared" si="44"/>
        <v>0</v>
      </c>
      <c r="AV116" s="164">
        <f t="shared" si="44"/>
        <v>0</v>
      </c>
      <c r="AW116" s="164">
        <f t="shared" si="44"/>
        <v>0</v>
      </c>
      <c r="AX116" s="164">
        <f t="shared" si="44"/>
        <v>0</v>
      </c>
      <c r="AY116" s="164">
        <f t="shared" si="42"/>
        <v>0</v>
      </c>
      <c r="AZ116" s="22" t="s">
        <v>182</v>
      </c>
    </row>
    <row r="117" spans="1:52">
      <c r="A117" s="164" t="s">
        <v>208</v>
      </c>
      <c r="B117" s="164">
        <f t="shared" si="45"/>
        <v>0</v>
      </c>
      <c r="C117" s="164">
        <f t="shared" si="45"/>
        <v>0</v>
      </c>
      <c r="D117" s="164">
        <f t="shared" si="45"/>
        <v>0</v>
      </c>
      <c r="E117" s="164">
        <f t="shared" si="45"/>
        <v>0</v>
      </c>
      <c r="F117" s="164">
        <f t="shared" si="45"/>
        <v>0</v>
      </c>
      <c r="G117" s="164">
        <f t="shared" si="45"/>
        <v>0</v>
      </c>
      <c r="H117" s="164">
        <f t="shared" si="45"/>
        <v>0</v>
      </c>
      <c r="I117" s="164">
        <f t="shared" si="45"/>
        <v>0</v>
      </c>
      <c r="J117" s="164">
        <f t="shared" si="45"/>
        <v>0</v>
      </c>
      <c r="K117" s="164">
        <f t="shared" si="45"/>
        <v>0</v>
      </c>
      <c r="L117" s="164">
        <f t="shared" si="45"/>
        <v>0</v>
      </c>
      <c r="M117" s="164">
        <f t="shared" si="45"/>
        <v>0</v>
      </c>
      <c r="N117" s="164">
        <f t="shared" si="45"/>
        <v>0</v>
      </c>
      <c r="O117" s="164">
        <f t="shared" si="45"/>
        <v>0</v>
      </c>
      <c r="P117" s="164">
        <f t="shared" si="45"/>
        <v>0</v>
      </c>
      <c r="Q117" s="164">
        <f t="shared" si="45"/>
        <v>0</v>
      </c>
      <c r="R117" s="164">
        <f t="shared" si="45"/>
        <v>0</v>
      </c>
      <c r="S117" s="164">
        <f t="shared" si="45"/>
        <v>0</v>
      </c>
      <c r="T117" s="164">
        <f t="shared" si="45"/>
        <v>0</v>
      </c>
      <c r="U117" s="164">
        <f t="shared" si="45"/>
        <v>0</v>
      </c>
      <c r="V117" s="164">
        <f t="shared" si="45"/>
        <v>0</v>
      </c>
      <c r="W117" s="164">
        <f t="shared" si="45"/>
        <v>0</v>
      </c>
      <c r="X117" s="164">
        <f t="shared" si="45"/>
        <v>0</v>
      </c>
      <c r="Y117" s="164">
        <f t="shared" si="45"/>
        <v>0</v>
      </c>
      <c r="AA117" s="164">
        <f t="shared" si="46"/>
        <v>0</v>
      </c>
      <c r="AB117" s="164">
        <f t="shared" si="46"/>
        <v>0</v>
      </c>
      <c r="AC117" s="164">
        <f t="shared" si="46"/>
        <v>0</v>
      </c>
      <c r="AD117" s="164">
        <f t="shared" si="46"/>
        <v>0</v>
      </c>
      <c r="AE117" s="164">
        <f t="shared" si="46"/>
        <v>0</v>
      </c>
      <c r="AF117" s="164">
        <f t="shared" si="46"/>
        <v>0</v>
      </c>
      <c r="AG117" s="164">
        <f t="shared" si="46"/>
        <v>0</v>
      </c>
      <c r="AH117" s="164">
        <f t="shared" si="46"/>
        <v>0</v>
      </c>
      <c r="AI117" s="164">
        <f t="shared" si="46"/>
        <v>0</v>
      </c>
      <c r="AJ117" s="164">
        <f t="shared" si="46"/>
        <v>0</v>
      </c>
      <c r="AK117" s="164">
        <f t="shared" si="46"/>
        <v>0</v>
      </c>
      <c r="AL117" s="164">
        <f t="shared" si="46"/>
        <v>0</v>
      </c>
      <c r="AM117" s="164">
        <f t="shared" si="46"/>
        <v>0</v>
      </c>
      <c r="AN117" s="164">
        <f t="shared" si="46"/>
        <v>0</v>
      </c>
      <c r="AO117" s="164">
        <f t="shared" si="46"/>
        <v>0</v>
      </c>
      <c r="AP117" s="164">
        <f t="shared" si="44"/>
        <v>0</v>
      </c>
      <c r="AQ117" s="164">
        <f t="shared" si="44"/>
        <v>0</v>
      </c>
      <c r="AR117" s="164">
        <f t="shared" si="44"/>
        <v>0</v>
      </c>
      <c r="AS117" s="164">
        <f t="shared" si="44"/>
        <v>0</v>
      </c>
      <c r="AT117" s="164">
        <f t="shared" si="44"/>
        <v>0</v>
      </c>
      <c r="AU117" s="164">
        <f t="shared" si="44"/>
        <v>0</v>
      </c>
      <c r="AV117" s="164">
        <f t="shared" si="44"/>
        <v>0</v>
      </c>
      <c r="AW117" s="164">
        <f t="shared" si="44"/>
        <v>0</v>
      </c>
      <c r="AX117" s="164">
        <f t="shared" si="44"/>
        <v>0</v>
      </c>
      <c r="AY117" s="164">
        <f t="shared" si="42"/>
        <v>0</v>
      </c>
      <c r="AZ117" s="22" t="s">
        <v>182</v>
      </c>
    </row>
    <row r="118" spans="1:52">
      <c r="A118" s="164" t="s">
        <v>209</v>
      </c>
      <c r="B118" s="164">
        <f t="shared" si="45"/>
        <v>0</v>
      </c>
      <c r="C118" s="164">
        <f t="shared" si="45"/>
        <v>0</v>
      </c>
      <c r="D118" s="164">
        <f t="shared" si="45"/>
        <v>0</v>
      </c>
      <c r="E118" s="164">
        <f t="shared" si="45"/>
        <v>0</v>
      </c>
      <c r="F118" s="164">
        <f t="shared" si="45"/>
        <v>0</v>
      </c>
      <c r="G118" s="164">
        <f t="shared" si="45"/>
        <v>0</v>
      </c>
      <c r="H118" s="164">
        <f t="shared" si="45"/>
        <v>0</v>
      </c>
      <c r="I118" s="164">
        <f t="shared" si="45"/>
        <v>0</v>
      </c>
      <c r="J118" s="164">
        <f t="shared" si="45"/>
        <v>0</v>
      </c>
      <c r="K118" s="164">
        <f t="shared" si="45"/>
        <v>0</v>
      </c>
      <c r="L118" s="164">
        <f t="shared" si="45"/>
        <v>0</v>
      </c>
      <c r="M118" s="164">
        <f t="shared" si="45"/>
        <v>0</v>
      </c>
      <c r="N118" s="164">
        <f t="shared" si="45"/>
        <v>0</v>
      </c>
      <c r="O118" s="164">
        <f t="shared" si="45"/>
        <v>0</v>
      </c>
      <c r="P118" s="164">
        <f t="shared" si="45"/>
        <v>0</v>
      </c>
      <c r="Q118" s="164">
        <f t="shared" si="45"/>
        <v>0</v>
      </c>
      <c r="R118" s="164">
        <f t="shared" si="45"/>
        <v>0</v>
      </c>
      <c r="S118" s="164">
        <f t="shared" si="45"/>
        <v>0</v>
      </c>
      <c r="T118" s="164">
        <f t="shared" si="45"/>
        <v>0</v>
      </c>
      <c r="U118" s="164">
        <f t="shared" si="45"/>
        <v>0</v>
      </c>
      <c r="V118" s="164">
        <f t="shared" si="45"/>
        <v>0</v>
      </c>
      <c r="W118" s="164">
        <f t="shared" si="45"/>
        <v>0</v>
      </c>
      <c r="X118" s="164">
        <f t="shared" si="45"/>
        <v>0</v>
      </c>
      <c r="Y118" s="164">
        <f t="shared" si="45"/>
        <v>0</v>
      </c>
      <c r="AA118" s="164">
        <f t="shared" si="46"/>
        <v>0</v>
      </c>
      <c r="AB118" s="164">
        <f t="shared" si="46"/>
        <v>0</v>
      </c>
      <c r="AC118" s="164">
        <f t="shared" si="46"/>
        <v>0</v>
      </c>
      <c r="AD118" s="164">
        <f t="shared" si="46"/>
        <v>0</v>
      </c>
      <c r="AE118" s="164">
        <f t="shared" si="46"/>
        <v>0</v>
      </c>
      <c r="AF118" s="164">
        <f t="shared" si="46"/>
        <v>0</v>
      </c>
      <c r="AG118" s="164">
        <f t="shared" si="46"/>
        <v>0</v>
      </c>
      <c r="AH118" s="164">
        <f t="shared" si="46"/>
        <v>0</v>
      </c>
      <c r="AI118" s="164">
        <f t="shared" si="46"/>
        <v>0</v>
      </c>
      <c r="AJ118" s="164">
        <f t="shared" si="46"/>
        <v>0</v>
      </c>
      <c r="AK118" s="164">
        <f t="shared" si="46"/>
        <v>0</v>
      </c>
      <c r="AL118" s="164">
        <f t="shared" si="46"/>
        <v>0</v>
      </c>
      <c r="AM118" s="164">
        <f t="shared" si="46"/>
        <v>0</v>
      </c>
      <c r="AN118" s="164">
        <f t="shared" si="46"/>
        <v>0</v>
      </c>
      <c r="AO118" s="164">
        <f t="shared" si="46"/>
        <v>0</v>
      </c>
      <c r="AP118" s="164">
        <f t="shared" si="44"/>
        <v>0</v>
      </c>
      <c r="AQ118" s="164">
        <f t="shared" si="44"/>
        <v>0</v>
      </c>
      <c r="AR118" s="164">
        <f t="shared" si="44"/>
        <v>0</v>
      </c>
      <c r="AS118" s="164">
        <f t="shared" si="44"/>
        <v>0</v>
      </c>
      <c r="AT118" s="164">
        <f t="shared" si="44"/>
        <v>0</v>
      </c>
      <c r="AU118" s="164">
        <f t="shared" si="44"/>
        <v>0</v>
      </c>
      <c r="AV118" s="164">
        <f t="shared" si="44"/>
        <v>0</v>
      </c>
      <c r="AW118" s="164">
        <f t="shared" si="44"/>
        <v>0</v>
      </c>
      <c r="AX118" s="164">
        <f t="shared" si="44"/>
        <v>0</v>
      </c>
      <c r="AY118" s="164">
        <f t="shared" si="42"/>
        <v>0</v>
      </c>
      <c r="AZ118" s="22" t="s">
        <v>182</v>
      </c>
    </row>
    <row r="119" spans="1:52">
      <c r="A119" s="164" t="s">
        <v>210</v>
      </c>
      <c r="B119" s="164">
        <f t="shared" si="45"/>
        <v>0</v>
      </c>
      <c r="C119" s="164">
        <f t="shared" si="45"/>
        <v>0</v>
      </c>
      <c r="D119" s="164">
        <f t="shared" si="45"/>
        <v>0</v>
      </c>
      <c r="E119" s="164">
        <f t="shared" si="45"/>
        <v>0</v>
      </c>
      <c r="F119" s="164">
        <f t="shared" si="45"/>
        <v>0</v>
      </c>
      <c r="G119" s="164">
        <f t="shared" si="45"/>
        <v>0</v>
      </c>
      <c r="H119" s="164">
        <f t="shared" si="45"/>
        <v>0</v>
      </c>
      <c r="I119" s="164">
        <f t="shared" si="45"/>
        <v>0</v>
      </c>
      <c r="J119" s="164">
        <f t="shared" si="45"/>
        <v>0</v>
      </c>
      <c r="K119" s="164">
        <f t="shared" si="45"/>
        <v>0</v>
      </c>
      <c r="L119" s="164">
        <f t="shared" si="45"/>
        <v>0</v>
      </c>
      <c r="M119" s="164">
        <f t="shared" si="45"/>
        <v>0</v>
      </c>
      <c r="N119" s="164">
        <f t="shared" si="45"/>
        <v>0</v>
      </c>
      <c r="O119" s="164">
        <f t="shared" si="45"/>
        <v>0</v>
      </c>
      <c r="P119" s="164">
        <f t="shared" si="45"/>
        <v>0</v>
      </c>
      <c r="Q119" s="164">
        <f t="shared" si="45"/>
        <v>0</v>
      </c>
      <c r="R119" s="164">
        <f t="shared" si="45"/>
        <v>0</v>
      </c>
      <c r="S119" s="164">
        <f t="shared" si="45"/>
        <v>0</v>
      </c>
      <c r="T119" s="164">
        <f t="shared" si="45"/>
        <v>0</v>
      </c>
      <c r="U119" s="164">
        <f t="shared" si="45"/>
        <v>0</v>
      </c>
      <c r="V119" s="164">
        <f t="shared" si="45"/>
        <v>0</v>
      </c>
      <c r="W119" s="164">
        <f t="shared" si="45"/>
        <v>0</v>
      </c>
      <c r="X119" s="164">
        <f t="shared" si="45"/>
        <v>0</v>
      </c>
      <c r="Y119" s="164">
        <f t="shared" si="45"/>
        <v>0</v>
      </c>
      <c r="AA119" s="164">
        <f t="shared" si="46"/>
        <v>0</v>
      </c>
      <c r="AB119" s="164">
        <f t="shared" si="46"/>
        <v>0</v>
      </c>
      <c r="AC119" s="164">
        <f t="shared" si="46"/>
        <v>0</v>
      </c>
      <c r="AD119" s="164">
        <f t="shared" si="46"/>
        <v>0</v>
      </c>
      <c r="AE119" s="164">
        <f t="shared" si="46"/>
        <v>0</v>
      </c>
      <c r="AF119" s="164">
        <f t="shared" si="46"/>
        <v>0</v>
      </c>
      <c r="AG119" s="164">
        <f t="shared" si="46"/>
        <v>0</v>
      </c>
      <c r="AH119" s="164">
        <f t="shared" si="46"/>
        <v>0</v>
      </c>
      <c r="AI119" s="164">
        <f t="shared" si="46"/>
        <v>0</v>
      </c>
      <c r="AJ119" s="164">
        <f t="shared" si="46"/>
        <v>0</v>
      </c>
      <c r="AK119" s="164">
        <f t="shared" si="46"/>
        <v>0</v>
      </c>
      <c r="AL119" s="164">
        <f t="shared" si="46"/>
        <v>0</v>
      </c>
      <c r="AM119" s="164">
        <f t="shared" si="46"/>
        <v>0</v>
      </c>
      <c r="AN119" s="164">
        <f t="shared" si="46"/>
        <v>0</v>
      </c>
      <c r="AO119" s="164">
        <f t="shared" si="46"/>
        <v>0</v>
      </c>
      <c r="AP119" s="164">
        <f t="shared" si="44"/>
        <v>0</v>
      </c>
      <c r="AQ119" s="164">
        <f t="shared" si="44"/>
        <v>0</v>
      </c>
      <c r="AR119" s="164">
        <f t="shared" si="44"/>
        <v>0</v>
      </c>
      <c r="AS119" s="164">
        <f t="shared" si="44"/>
        <v>0</v>
      </c>
      <c r="AT119" s="164">
        <f t="shared" si="44"/>
        <v>0</v>
      </c>
      <c r="AU119" s="164">
        <f t="shared" si="44"/>
        <v>0</v>
      </c>
      <c r="AV119" s="164">
        <f t="shared" si="44"/>
        <v>0</v>
      </c>
      <c r="AW119" s="164">
        <f t="shared" si="44"/>
        <v>0</v>
      </c>
      <c r="AX119" s="164">
        <f t="shared" si="44"/>
        <v>0</v>
      </c>
      <c r="AY119" s="164">
        <f t="shared" si="42"/>
        <v>0</v>
      </c>
      <c r="AZ119" s="22" t="s">
        <v>182</v>
      </c>
    </row>
    <row r="120" spans="1:52">
      <c r="A120" s="164" t="s">
        <v>211</v>
      </c>
      <c r="B120" s="164">
        <f t="shared" si="45"/>
        <v>0</v>
      </c>
      <c r="C120" s="164">
        <f t="shared" si="45"/>
        <v>0</v>
      </c>
      <c r="D120" s="164">
        <f t="shared" si="45"/>
        <v>0</v>
      </c>
      <c r="E120" s="164">
        <f t="shared" si="45"/>
        <v>0</v>
      </c>
      <c r="F120" s="164">
        <f t="shared" si="45"/>
        <v>0</v>
      </c>
      <c r="G120" s="164">
        <f t="shared" si="45"/>
        <v>0</v>
      </c>
      <c r="H120" s="164">
        <f t="shared" si="45"/>
        <v>0</v>
      </c>
      <c r="I120" s="164">
        <f t="shared" si="45"/>
        <v>0</v>
      </c>
      <c r="J120" s="164">
        <f t="shared" si="45"/>
        <v>0</v>
      </c>
      <c r="K120" s="164">
        <f t="shared" si="45"/>
        <v>0</v>
      </c>
      <c r="L120" s="164">
        <f t="shared" si="45"/>
        <v>0</v>
      </c>
      <c r="M120" s="164">
        <f t="shared" si="45"/>
        <v>0</v>
      </c>
      <c r="N120" s="164">
        <f t="shared" si="45"/>
        <v>0</v>
      </c>
      <c r="O120" s="164">
        <f t="shared" si="45"/>
        <v>0</v>
      </c>
      <c r="P120" s="164">
        <f t="shared" si="45"/>
        <v>0</v>
      </c>
      <c r="Q120" s="164">
        <f t="shared" si="45"/>
        <v>0</v>
      </c>
      <c r="R120" s="164">
        <f t="shared" si="45"/>
        <v>0</v>
      </c>
      <c r="S120" s="164">
        <f t="shared" si="45"/>
        <v>0</v>
      </c>
      <c r="T120" s="164">
        <f t="shared" si="45"/>
        <v>0</v>
      </c>
      <c r="U120" s="164">
        <f t="shared" si="45"/>
        <v>0</v>
      </c>
      <c r="V120" s="164">
        <f t="shared" si="45"/>
        <v>0</v>
      </c>
      <c r="W120" s="164">
        <f t="shared" si="45"/>
        <v>0</v>
      </c>
      <c r="X120" s="164">
        <f t="shared" si="45"/>
        <v>0</v>
      </c>
      <c r="Y120" s="164">
        <f t="shared" si="45"/>
        <v>0</v>
      </c>
      <c r="AA120" s="164">
        <f t="shared" si="46"/>
        <v>0</v>
      </c>
      <c r="AB120" s="164">
        <f t="shared" si="46"/>
        <v>0</v>
      </c>
      <c r="AC120" s="164">
        <f t="shared" si="46"/>
        <v>0</v>
      </c>
      <c r="AD120" s="164">
        <f t="shared" si="46"/>
        <v>0</v>
      </c>
      <c r="AE120" s="164">
        <f t="shared" si="46"/>
        <v>0</v>
      </c>
      <c r="AF120" s="164">
        <f t="shared" si="46"/>
        <v>0</v>
      </c>
      <c r="AG120" s="164">
        <f t="shared" si="46"/>
        <v>0</v>
      </c>
      <c r="AH120" s="164">
        <f t="shared" si="46"/>
        <v>0</v>
      </c>
      <c r="AI120" s="164">
        <f t="shared" si="46"/>
        <v>0</v>
      </c>
      <c r="AJ120" s="164">
        <f t="shared" si="46"/>
        <v>0</v>
      </c>
      <c r="AK120" s="164">
        <f t="shared" si="46"/>
        <v>0</v>
      </c>
      <c r="AL120" s="164">
        <f t="shared" si="46"/>
        <v>0</v>
      </c>
      <c r="AM120" s="164">
        <f t="shared" si="46"/>
        <v>0</v>
      </c>
      <c r="AN120" s="164">
        <f t="shared" si="46"/>
        <v>0</v>
      </c>
      <c r="AO120" s="164">
        <f t="shared" si="46"/>
        <v>0</v>
      </c>
      <c r="AP120" s="164">
        <f t="shared" si="44"/>
        <v>0</v>
      </c>
      <c r="AQ120" s="164">
        <f t="shared" si="44"/>
        <v>0</v>
      </c>
      <c r="AR120" s="164">
        <f t="shared" si="44"/>
        <v>0</v>
      </c>
      <c r="AS120" s="164">
        <f t="shared" si="44"/>
        <v>0</v>
      </c>
      <c r="AT120" s="164">
        <f t="shared" si="44"/>
        <v>0</v>
      </c>
      <c r="AU120" s="164">
        <f t="shared" si="44"/>
        <v>0</v>
      </c>
      <c r="AV120" s="164">
        <f t="shared" si="44"/>
        <v>0</v>
      </c>
      <c r="AW120" s="164">
        <f t="shared" si="44"/>
        <v>0</v>
      </c>
      <c r="AX120" s="164">
        <f t="shared" si="44"/>
        <v>0</v>
      </c>
      <c r="AY120" s="164">
        <f t="shared" si="42"/>
        <v>0</v>
      </c>
      <c r="AZ120" s="22" t="s">
        <v>182</v>
      </c>
    </row>
    <row r="121" spans="1:52">
      <c r="A121" s="164" t="s">
        <v>212</v>
      </c>
      <c r="B121" s="164">
        <f t="shared" si="45"/>
        <v>0</v>
      </c>
      <c r="C121" s="164">
        <f t="shared" si="45"/>
        <v>0</v>
      </c>
      <c r="D121" s="164">
        <f t="shared" si="45"/>
        <v>0</v>
      </c>
      <c r="E121" s="164">
        <f t="shared" si="45"/>
        <v>0</v>
      </c>
      <c r="F121" s="164">
        <f t="shared" si="45"/>
        <v>0</v>
      </c>
      <c r="G121" s="164">
        <f t="shared" si="45"/>
        <v>0</v>
      </c>
      <c r="H121" s="164">
        <f t="shared" si="45"/>
        <v>0</v>
      </c>
      <c r="I121" s="164">
        <f t="shared" si="45"/>
        <v>0</v>
      </c>
      <c r="J121" s="164">
        <f t="shared" si="45"/>
        <v>0</v>
      </c>
      <c r="K121" s="164">
        <f t="shared" si="45"/>
        <v>0</v>
      </c>
      <c r="L121" s="164">
        <f t="shared" si="45"/>
        <v>0</v>
      </c>
      <c r="M121" s="164">
        <f t="shared" si="45"/>
        <v>0</v>
      </c>
      <c r="N121" s="164">
        <f t="shared" si="45"/>
        <v>0</v>
      </c>
      <c r="O121" s="164">
        <f t="shared" si="45"/>
        <v>0</v>
      </c>
      <c r="P121" s="164">
        <f t="shared" si="45"/>
        <v>0</v>
      </c>
      <c r="Q121" s="164">
        <f t="shared" si="45"/>
        <v>0</v>
      </c>
      <c r="R121" s="164">
        <f t="shared" si="45"/>
        <v>0</v>
      </c>
      <c r="S121" s="164">
        <f t="shared" si="45"/>
        <v>0</v>
      </c>
      <c r="T121" s="164">
        <f t="shared" si="45"/>
        <v>0</v>
      </c>
      <c r="U121" s="164">
        <f t="shared" si="45"/>
        <v>0</v>
      </c>
      <c r="V121" s="164">
        <f t="shared" si="45"/>
        <v>0</v>
      </c>
      <c r="W121" s="164">
        <f t="shared" si="45"/>
        <v>0</v>
      </c>
      <c r="X121" s="164">
        <f t="shared" si="45"/>
        <v>0</v>
      </c>
      <c r="Y121" s="164">
        <f t="shared" si="45"/>
        <v>0</v>
      </c>
      <c r="AA121" s="164">
        <f t="shared" si="46"/>
        <v>0</v>
      </c>
      <c r="AB121" s="164">
        <f t="shared" si="46"/>
        <v>0</v>
      </c>
      <c r="AC121" s="164">
        <f t="shared" si="46"/>
        <v>0</v>
      </c>
      <c r="AD121" s="164">
        <f t="shared" si="46"/>
        <v>0</v>
      </c>
      <c r="AE121" s="164">
        <f t="shared" si="46"/>
        <v>0</v>
      </c>
      <c r="AF121" s="164">
        <f t="shared" si="46"/>
        <v>0</v>
      </c>
      <c r="AG121" s="164">
        <f t="shared" si="46"/>
        <v>0</v>
      </c>
      <c r="AH121" s="164">
        <f t="shared" si="46"/>
        <v>0</v>
      </c>
      <c r="AI121" s="164">
        <f t="shared" si="46"/>
        <v>0</v>
      </c>
      <c r="AJ121" s="164">
        <f t="shared" si="46"/>
        <v>0</v>
      </c>
      <c r="AK121" s="164">
        <f t="shared" si="46"/>
        <v>0</v>
      </c>
      <c r="AL121" s="164">
        <f t="shared" si="46"/>
        <v>0</v>
      </c>
      <c r="AM121" s="164">
        <f t="shared" si="46"/>
        <v>0</v>
      </c>
      <c r="AN121" s="164">
        <f t="shared" si="46"/>
        <v>0</v>
      </c>
      <c r="AO121" s="164">
        <f t="shared" si="46"/>
        <v>0</v>
      </c>
      <c r="AP121" s="164">
        <f t="shared" si="44"/>
        <v>0</v>
      </c>
      <c r="AQ121" s="164">
        <f t="shared" si="44"/>
        <v>0</v>
      </c>
      <c r="AR121" s="164">
        <f t="shared" si="44"/>
        <v>0</v>
      </c>
      <c r="AS121" s="164">
        <f t="shared" si="44"/>
        <v>0</v>
      </c>
      <c r="AT121" s="164">
        <f t="shared" si="44"/>
        <v>0</v>
      </c>
      <c r="AU121" s="164">
        <f t="shared" si="44"/>
        <v>0</v>
      </c>
      <c r="AV121" s="164">
        <f t="shared" si="44"/>
        <v>0</v>
      </c>
      <c r="AW121" s="164">
        <f t="shared" si="44"/>
        <v>0</v>
      </c>
      <c r="AX121" s="164">
        <f t="shared" si="44"/>
        <v>0</v>
      </c>
      <c r="AY121" s="164">
        <f t="shared" si="42"/>
        <v>0</v>
      </c>
      <c r="AZ121" s="22" t="s">
        <v>182</v>
      </c>
    </row>
    <row r="122" spans="1:52">
      <c r="A122" s="164" t="s">
        <v>213</v>
      </c>
      <c r="B122" s="164">
        <f t="shared" si="45"/>
        <v>0</v>
      </c>
      <c r="C122" s="164">
        <f t="shared" si="45"/>
        <v>0</v>
      </c>
      <c r="D122" s="164">
        <f t="shared" si="45"/>
        <v>0</v>
      </c>
      <c r="E122" s="164">
        <f t="shared" si="45"/>
        <v>0</v>
      </c>
      <c r="F122" s="164">
        <f t="shared" si="45"/>
        <v>0</v>
      </c>
      <c r="G122" s="164">
        <f t="shared" si="45"/>
        <v>0</v>
      </c>
      <c r="H122" s="164">
        <f t="shared" si="45"/>
        <v>0</v>
      </c>
      <c r="I122" s="164">
        <f t="shared" si="45"/>
        <v>0</v>
      </c>
      <c r="J122" s="164">
        <f t="shared" si="45"/>
        <v>0</v>
      </c>
      <c r="K122" s="164">
        <f t="shared" si="45"/>
        <v>0</v>
      </c>
      <c r="L122" s="164">
        <f t="shared" si="45"/>
        <v>0</v>
      </c>
      <c r="M122" s="164">
        <f t="shared" si="45"/>
        <v>0</v>
      </c>
      <c r="N122" s="164">
        <f t="shared" si="45"/>
        <v>0</v>
      </c>
      <c r="O122" s="164">
        <f t="shared" si="45"/>
        <v>0</v>
      </c>
      <c r="P122" s="164">
        <f t="shared" si="45"/>
        <v>0</v>
      </c>
      <c r="Q122" s="164">
        <f t="shared" si="45"/>
        <v>0</v>
      </c>
      <c r="R122" s="164">
        <f t="shared" si="45"/>
        <v>0</v>
      </c>
      <c r="S122" s="164">
        <f t="shared" si="45"/>
        <v>0</v>
      </c>
      <c r="T122" s="164">
        <f t="shared" si="45"/>
        <v>0</v>
      </c>
      <c r="U122" s="164">
        <f t="shared" si="45"/>
        <v>0</v>
      </c>
      <c r="V122" s="164">
        <f t="shared" si="45"/>
        <v>0</v>
      </c>
      <c r="W122" s="164">
        <f t="shared" si="45"/>
        <v>0</v>
      </c>
      <c r="X122" s="164">
        <f t="shared" si="45"/>
        <v>0</v>
      </c>
      <c r="Y122" s="164">
        <f t="shared" si="45"/>
        <v>0</v>
      </c>
      <c r="AA122" s="164">
        <f t="shared" si="46"/>
        <v>0</v>
      </c>
      <c r="AB122" s="164">
        <f t="shared" si="46"/>
        <v>0</v>
      </c>
      <c r="AC122" s="164">
        <f t="shared" si="46"/>
        <v>0</v>
      </c>
      <c r="AD122" s="164">
        <f t="shared" si="46"/>
        <v>0</v>
      </c>
      <c r="AE122" s="164">
        <f t="shared" si="46"/>
        <v>0</v>
      </c>
      <c r="AF122" s="164">
        <f t="shared" si="46"/>
        <v>0</v>
      </c>
      <c r="AG122" s="164">
        <f t="shared" si="46"/>
        <v>0</v>
      </c>
      <c r="AH122" s="164">
        <f t="shared" si="46"/>
        <v>0</v>
      </c>
      <c r="AI122" s="164">
        <f t="shared" si="46"/>
        <v>0</v>
      </c>
      <c r="AJ122" s="164">
        <f t="shared" si="46"/>
        <v>0</v>
      </c>
      <c r="AK122" s="164">
        <f t="shared" si="46"/>
        <v>0</v>
      </c>
      <c r="AL122" s="164">
        <f t="shared" si="46"/>
        <v>0</v>
      </c>
      <c r="AM122" s="164">
        <f t="shared" si="46"/>
        <v>0</v>
      </c>
      <c r="AN122" s="164">
        <f t="shared" si="46"/>
        <v>0</v>
      </c>
      <c r="AO122" s="164">
        <f t="shared" si="46"/>
        <v>0</v>
      </c>
      <c r="AP122" s="164">
        <f t="shared" si="44"/>
        <v>0</v>
      </c>
      <c r="AQ122" s="164">
        <f t="shared" si="44"/>
        <v>0</v>
      </c>
      <c r="AR122" s="164">
        <f t="shared" si="44"/>
        <v>0</v>
      </c>
      <c r="AS122" s="164">
        <f t="shared" si="44"/>
        <v>0</v>
      </c>
      <c r="AT122" s="164">
        <f t="shared" si="44"/>
        <v>0</v>
      </c>
      <c r="AU122" s="164">
        <f t="shared" si="44"/>
        <v>0</v>
      </c>
      <c r="AV122" s="164">
        <f t="shared" si="44"/>
        <v>0</v>
      </c>
      <c r="AW122" s="164">
        <f t="shared" si="44"/>
        <v>0</v>
      </c>
      <c r="AX122" s="164">
        <f t="shared" si="44"/>
        <v>0</v>
      </c>
      <c r="AY122" s="164">
        <f t="shared" si="42"/>
        <v>0</v>
      </c>
      <c r="AZ122" s="22" t="s">
        <v>182</v>
      </c>
    </row>
    <row r="123" spans="1:52">
      <c r="A123" s="164" t="s">
        <v>214</v>
      </c>
      <c r="B123" s="164">
        <f t="shared" si="45"/>
        <v>0</v>
      </c>
      <c r="C123" s="164">
        <f t="shared" si="45"/>
        <v>0</v>
      </c>
      <c r="D123" s="164">
        <f t="shared" si="45"/>
        <v>0</v>
      </c>
      <c r="E123" s="164">
        <f t="shared" si="45"/>
        <v>0</v>
      </c>
      <c r="F123" s="164">
        <f t="shared" si="45"/>
        <v>0</v>
      </c>
      <c r="G123" s="164">
        <f t="shared" si="45"/>
        <v>0</v>
      </c>
      <c r="H123" s="164">
        <f t="shared" si="45"/>
        <v>0</v>
      </c>
      <c r="I123" s="164">
        <f t="shared" si="45"/>
        <v>0</v>
      </c>
      <c r="J123" s="164">
        <f t="shared" si="45"/>
        <v>0</v>
      </c>
      <c r="K123" s="164">
        <f t="shared" si="45"/>
        <v>0</v>
      </c>
      <c r="L123" s="164">
        <f t="shared" si="45"/>
        <v>0</v>
      </c>
      <c r="M123" s="164">
        <f t="shared" si="45"/>
        <v>0</v>
      </c>
      <c r="N123" s="164">
        <f t="shared" si="45"/>
        <v>0</v>
      </c>
      <c r="O123" s="164">
        <f t="shared" si="45"/>
        <v>0</v>
      </c>
      <c r="P123" s="164">
        <f t="shared" si="45"/>
        <v>0</v>
      </c>
      <c r="Q123" s="164">
        <f t="shared" si="45"/>
        <v>0</v>
      </c>
      <c r="R123" s="164">
        <f t="shared" si="45"/>
        <v>0</v>
      </c>
      <c r="S123" s="164">
        <f t="shared" si="45"/>
        <v>0</v>
      </c>
      <c r="T123" s="164">
        <f t="shared" si="45"/>
        <v>0</v>
      </c>
      <c r="U123" s="164">
        <f t="shared" si="45"/>
        <v>0</v>
      </c>
      <c r="V123" s="164">
        <f t="shared" si="45"/>
        <v>0</v>
      </c>
      <c r="W123" s="164">
        <f t="shared" si="45"/>
        <v>0</v>
      </c>
      <c r="X123" s="164">
        <f t="shared" si="45"/>
        <v>0</v>
      </c>
      <c r="Y123" s="164">
        <f t="shared" si="45"/>
        <v>0</v>
      </c>
      <c r="AA123" s="164">
        <f t="shared" si="46"/>
        <v>0</v>
      </c>
      <c r="AB123" s="164">
        <f t="shared" si="46"/>
        <v>0</v>
      </c>
      <c r="AC123" s="164">
        <f t="shared" si="46"/>
        <v>0</v>
      </c>
      <c r="AD123" s="164">
        <f t="shared" si="46"/>
        <v>0</v>
      </c>
      <c r="AE123" s="164">
        <f t="shared" si="46"/>
        <v>0</v>
      </c>
      <c r="AF123" s="164">
        <f t="shared" si="46"/>
        <v>0</v>
      </c>
      <c r="AG123" s="164">
        <f t="shared" si="46"/>
        <v>0</v>
      </c>
      <c r="AH123" s="164">
        <f t="shared" si="46"/>
        <v>0</v>
      </c>
      <c r="AI123" s="164">
        <f t="shared" si="46"/>
        <v>0</v>
      </c>
      <c r="AJ123" s="164">
        <f t="shared" si="46"/>
        <v>0</v>
      </c>
      <c r="AK123" s="164">
        <f t="shared" si="46"/>
        <v>0</v>
      </c>
      <c r="AL123" s="164">
        <f t="shared" si="46"/>
        <v>0</v>
      </c>
      <c r="AM123" s="164">
        <f t="shared" si="46"/>
        <v>0</v>
      </c>
      <c r="AN123" s="164">
        <f t="shared" si="46"/>
        <v>0</v>
      </c>
      <c r="AO123" s="164">
        <f t="shared" si="46"/>
        <v>0</v>
      </c>
      <c r="AP123" s="164">
        <f t="shared" si="44"/>
        <v>0</v>
      </c>
      <c r="AQ123" s="164">
        <f t="shared" si="44"/>
        <v>0</v>
      </c>
      <c r="AR123" s="164">
        <f t="shared" si="44"/>
        <v>0</v>
      </c>
      <c r="AS123" s="164">
        <f t="shared" si="44"/>
        <v>0</v>
      </c>
      <c r="AT123" s="164">
        <f t="shared" si="44"/>
        <v>0</v>
      </c>
      <c r="AU123" s="164">
        <f t="shared" si="44"/>
        <v>0</v>
      </c>
      <c r="AV123" s="164">
        <f t="shared" si="44"/>
        <v>0</v>
      </c>
      <c r="AW123" s="164">
        <f t="shared" si="44"/>
        <v>0</v>
      </c>
      <c r="AX123" s="164">
        <f t="shared" si="44"/>
        <v>0</v>
      </c>
      <c r="AY123" s="164">
        <f t="shared" si="42"/>
        <v>0</v>
      </c>
      <c r="AZ123" s="22" t="s">
        <v>182</v>
      </c>
    </row>
    <row r="124" spans="1:52">
      <c r="A124" s="164" t="s">
        <v>215</v>
      </c>
      <c r="B124" s="164">
        <f t="shared" si="45"/>
        <v>0</v>
      </c>
      <c r="C124" s="164">
        <f t="shared" si="45"/>
        <v>0</v>
      </c>
      <c r="D124" s="164">
        <f t="shared" si="45"/>
        <v>0</v>
      </c>
      <c r="E124" s="164">
        <f t="shared" si="45"/>
        <v>0</v>
      </c>
      <c r="F124" s="164">
        <f t="shared" si="45"/>
        <v>0</v>
      </c>
      <c r="G124" s="164">
        <f t="shared" si="45"/>
        <v>0</v>
      </c>
      <c r="H124" s="164">
        <f t="shared" si="45"/>
        <v>0</v>
      </c>
      <c r="I124" s="164">
        <f t="shared" si="45"/>
        <v>0</v>
      </c>
      <c r="J124" s="164">
        <f t="shared" si="45"/>
        <v>0</v>
      </c>
      <c r="K124" s="164">
        <f t="shared" si="45"/>
        <v>0</v>
      </c>
      <c r="L124" s="164">
        <f t="shared" si="45"/>
        <v>0</v>
      </c>
      <c r="M124" s="164">
        <f t="shared" si="45"/>
        <v>0</v>
      </c>
      <c r="N124" s="164">
        <f t="shared" si="45"/>
        <v>0</v>
      </c>
      <c r="O124" s="164">
        <f t="shared" si="45"/>
        <v>0</v>
      </c>
      <c r="P124" s="164">
        <f t="shared" si="45"/>
        <v>0</v>
      </c>
      <c r="Q124" s="164">
        <f t="shared" si="45"/>
        <v>0</v>
      </c>
      <c r="R124" s="164">
        <f t="shared" si="45"/>
        <v>0</v>
      </c>
      <c r="S124" s="164">
        <f t="shared" si="45"/>
        <v>0</v>
      </c>
      <c r="T124" s="164">
        <f t="shared" si="45"/>
        <v>0</v>
      </c>
      <c r="U124" s="164">
        <f t="shared" si="45"/>
        <v>0</v>
      </c>
      <c r="V124" s="164">
        <f t="shared" si="45"/>
        <v>0</v>
      </c>
      <c r="W124" s="164">
        <f t="shared" si="45"/>
        <v>0</v>
      </c>
      <c r="X124" s="164">
        <f t="shared" si="45"/>
        <v>0</v>
      </c>
      <c r="Y124" s="164">
        <f t="shared" si="45"/>
        <v>0</v>
      </c>
      <c r="AA124" s="164">
        <f t="shared" si="46"/>
        <v>0</v>
      </c>
      <c r="AB124" s="164">
        <f t="shared" si="46"/>
        <v>0</v>
      </c>
      <c r="AC124" s="164">
        <f t="shared" si="46"/>
        <v>0</v>
      </c>
      <c r="AD124" s="164">
        <f t="shared" si="46"/>
        <v>0</v>
      </c>
      <c r="AE124" s="164">
        <f t="shared" si="46"/>
        <v>0</v>
      </c>
      <c r="AF124" s="164">
        <f t="shared" si="46"/>
        <v>0</v>
      </c>
      <c r="AG124" s="164">
        <f t="shared" si="46"/>
        <v>0</v>
      </c>
      <c r="AH124" s="164">
        <f t="shared" si="46"/>
        <v>0</v>
      </c>
      <c r="AI124" s="164">
        <f t="shared" si="46"/>
        <v>0</v>
      </c>
      <c r="AJ124" s="164">
        <f t="shared" si="46"/>
        <v>0</v>
      </c>
      <c r="AK124" s="164">
        <f t="shared" si="46"/>
        <v>0</v>
      </c>
      <c r="AL124" s="164">
        <f t="shared" si="46"/>
        <v>0</v>
      </c>
      <c r="AM124" s="164">
        <f t="shared" si="46"/>
        <v>0</v>
      </c>
      <c r="AN124" s="164">
        <f t="shared" si="46"/>
        <v>0</v>
      </c>
      <c r="AO124" s="164">
        <f t="shared" si="46"/>
        <v>0</v>
      </c>
      <c r="AP124" s="164">
        <f t="shared" si="44"/>
        <v>0</v>
      </c>
      <c r="AQ124" s="164">
        <f t="shared" si="44"/>
        <v>0</v>
      </c>
      <c r="AR124" s="164">
        <f t="shared" si="44"/>
        <v>0</v>
      </c>
      <c r="AS124" s="164">
        <f t="shared" si="44"/>
        <v>0</v>
      </c>
      <c r="AT124" s="164">
        <f t="shared" si="44"/>
        <v>0</v>
      </c>
      <c r="AU124" s="164">
        <f t="shared" si="44"/>
        <v>0</v>
      </c>
      <c r="AV124" s="164">
        <f t="shared" si="44"/>
        <v>0</v>
      </c>
      <c r="AW124" s="164">
        <f t="shared" si="44"/>
        <v>0</v>
      </c>
      <c r="AX124" s="164">
        <f t="shared" si="44"/>
        <v>0</v>
      </c>
      <c r="AY124" s="164">
        <f t="shared" si="42"/>
        <v>0</v>
      </c>
      <c r="AZ124" s="22" t="s">
        <v>182</v>
      </c>
    </row>
    <row r="125" spans="1:52">
      <c r="A125" s="164" t="s">
        <v>216</v>
      </c>
      <c r="B125" s="164">
        <f t="shared" si="45"/>
        <v>0</v>
      </c>
      <c r="C125" s="164">
        <f t="shared" si="45"/>
        <v>0</v>
      </c>
      <c r="D125" s="164">
        <f t="shared" si="45"/>
        <v>0</v>
      </c>
      <c r="E125" s="164">
        <f t="shared" si="45"/>
        <v>0</v>
      </c>
      <c r="F125" s="164">
        <f t="shared" si="45"/>
        <v>0</v>
      </c>
      <c r="G125" s="164">
        <f t="shared" si="45"/>
        <v>0</v>
      </c>
      <c r="H125" s="164">
        <f t="shared" si="45"/>
        <v>0</v>
      </c>
      <c r="I125" s="164">
        <f t="shared" si="45"/>
        <v>0</v>
      </c>
      <c r="J125" s="164">
        <f t="shared" si="45"/>
        <v>0</v>
      </c>
      <c r="K125" s="164">
        <f t="shared" si="45"/>
        <v>0</v>
      </c>
      <c r="L125" s="164">
        <f t="shared" si="45"/>
        <v>0</v>
      </c>
      <c r="M125" s="164">
        <f t="shared" si="45"/>
        <v>0</v>
      </c>
      <c r="N125" s="164">
        <f t="shared" si="45"/>
        <v>0</v>
      </c>
      <c r="O125" s="164">
        <f t="shared" si="45"/>
        <v>0</v>
      </c>
      <c r="P125" s="164">
        <f t="shared" si="45"/>
        <v>0</v>
      </c>
      <c r="Q125" s="164">
        <f t="shared" ref="Q125:Y125" si="47">IF(IFERROR(FIND($A$103,Q26,1),0)=0,0,1)</f>
        <v>0</v>
      </c>
      <c r="R125" s="164">
        <f t="shared" si="47"/>
        <v>0</v>
      </c>
      <c r="S125" s="164">
        <f t="shared" si="47"/>
        <v>0</v>
      </c>
      <c r="T125" s="164">
        <f t="shared" si="47"/>
        <v>0</v>
      </c>
      <c r="U125" s="164">
        <f t="shared" si="47"/>
        <v>0</v>
      </c>
      <c r="V125" s="164">
        <f t="shared" si="47"/>
        <v>0</v>
      </c>
      <c r="W125" s="164">
        <f t="shared" si="47"/>
        <v>0</v>
      </c>
      <c r="X125" s="164">
        <f t="shared" si="47"/>
        <v>0</v>
      </c>
      <c r="Y125" s="164">
        <f t="shared" si="47"/>
        <v>0</v>
      </c>
      <c r="AA125" s="164">
        <f t="shared" si="46"/>
        <v>0</v>
      </c>
      <c r="AB125" s="164">
        <f t="shared" si="46"/>
        <v>0</v>
      </c>
      <c r="AC125" s="164">
        <f t="shared" si="46"/>
        <v>0</v>
      </c>
      <c r="AD125" s="164">
        <f t="shared" si="46"/>
        <v>0</v>
      </c>
      <c r="AE125" s="164">
        <f t="shared" si="46"/>
        <v>0</v>
      </c>
      <c r="AF125" s="164">
        <f t="shared" si="46"/>
        <v>0</v>
      </c>
      <c r="AG125" s="164">
        <f t="shared" si="46"/>
        <v>0</v>
      </c>
      <c r="AH125" s="164">
        <f t="shared" si="46"/>
        <v>0</v>
      </c>
      <c r="AI125" s="164">
        <f t="shared" si="46"/>
        <v>0</v>
      </c>
      <c r="AJ125" s="164">
        <f t="shared" si="46"/>
        <v>0</v>
      </c>
      <c r="AK125" s="164">
        <f t="shared" si="46"/>
        <v>0</v>
      </c>
      <c r="AL125" s="164">
        <f t="shared" si="46"/>
        <v>0</v>
      </c>
      <c r="AM125" s="164">
        <f t="shared" si="46"/>
        <v>0</v>
      </c>
      <c r="AN125" s="164">
        <f t="shared" si="46"/>
        <v>0</v>
      </c>
      <c r="AO125" s="164">
        <f t="shared" si="46"/>
        <v>0</v>
      </c>
      <c r="AP125" s="164">
        <f t="shared" si="44"/>
        <v>0</v>
      </c>
      <c r="AQ125" s="164">
        <f t="shared" si="44"/>
        <v>0</v>
      </c>
      <c r="AR125" s="164">
        <f t="shared" si="44"/>
        <v>0</v>
      </c>
      <c r="AS125" s="164">
        <f t="shared" si="44"/>
        <v>0</v>
      </c>
      <c r="AT125" s="164">
        <f t="shared" si="44"/>
        <v>0</v>
      </c>
      <c r="AU125" s="164">
        <f t="shared" si="44"/>
        <v>0</v>
      </c>
      <c r="AV125" s="164">
        <f t="shared" si="44"/>
        <v>0</v>
      </c>
      <c r="AW125" s="164">
        <f t="shared" si="44"/>
        <v>0</v>
      </c>
      <c r="AX125" s="164">
        <f t="shared" si="44"/>
        <v>0</v>
      </c>
      <c r="AY125" s="164">
        <f t="shared" si="42"/>
        <v>0</v>
      </c>
      <c r="AZ125" s="22" t="s">
        <v>182</v>
      </c>
    </row>
    <row r="126" spans="1:52">
      <c r="A126" s="164" t="s">
        <v>217</v>
      </c>
      <c r="B126" s="164">
        <f t="shared" ref="B126:Y134" si="48">IF(IFERROR(FIND($A$103,B27,1),0)=0,0,1)</f>
        <v>0</v>
      </c>
      <c r="C126" s="164">
        <f t="shared" si="48"/>
        <v>0</v>
      </c>
      <c r="D126" s="164">
        <f t="shared" si="48"/>
        <v>0</v>
      </c>
      <c r="E126" s="164">
        <f t="shared" si="48"/>
        <v>0</v>
      </c>
      <c r="F126" s="164">
        <f t="shared" si="48"/>
        <v>0</v>
      </c>
      <c r="G126" s="164">
        <f t="shared" si="48"/>
        <v>0</v>
      </c>
      <c r="H126" s="164">
        <f t="shared" si="48"/>
        <v>0</v>
      </c>
      <c r="I126" s="164">
        <f t="shared" si="48"/>
        <v>0</v>
      </c>
      <c r="J126" s="164">
        <f t="shared" si="48"/>
        <v>0</v>
      </c>
      <c r="K126" s="164">
        <f t="shared" si="48"/>
        <v>0</v>
      </c>
      <c r="L126" s="164">
        <f t="shared" si="48"/>
        <v>0</v>
      </c>
      <c r="M126" s="164">
        <f t="shared" si="48"/>
        <v>0</v>
      </c>
      <c r="N126" s="164">
        <f t="shared" si="48"/>
        <v>0</v>
      </c>
      <c r="O126" s="164">
        <f t="shared" si="48"/>
        <v>0</v>
      </c>
      <c r="P126" s="164">
        <f t="shared" si="48"/>
        <v>0</v>
      </c>
      <c r="Q126" s="164">
        <f t="shared" si="48"/>
        <v>0</v>
      </c>
      <c r="R126" s="164">
        <f t="shared" si="48"/>
        <v>0</v>
      </c>
      <c r="S126" s="164">
        <f t="shared" si="48"/>
        <v>0</v>
      </c>
      <c r="T126" s="164">
        <f t="shared" si="48"/>
        <v>0</v>
      </c>
      <c r="U126" s="164">
        <f t="shared" si="48"/>
        <v>0</v>
      </c>
      <c r="V126" s="164">
        <f t="shared" si="48"/>
        <v>0</v>
      </c>
      <c r="W126" s="164">
        <f t="shared" si="48"/>
        <v>0</v>
      </c>
      <c r="X126" s="164">
        <f t="shared" si="48"/>
        <v>0</v>
      </c>
      <c r="Y126" s="164">
        <f t="shared" si="48"/>
        <v>0</v>
      </c>
      <c r="AA126" s="164">
        <f t="shared" si="46"/>
        <v>0</v>
      </c>
      <c r="AB126" s="164">
        <f t="shared" si="46"/>
        <v>0</v>
      </c>
      <c r="AC126" s="164">
        <f t="shared" si="46"/>
        <v>0</v>
      </c>
      <c r="AD126" s="164">
        <f t="shared" si="46"/>
        <v>0</v>
      </c>
      <c r="AE126" s="164">
        <f t="shared" si="46"/>
        <v>0</v>
      </c>
      <c r="AF126" s="164">
        <f t="shared" si="46"/>
        <v>0</v>
      </c>
      <c r="AG126" s="164">
        <f t="shared" si="46"/>
        <v>0</v>
      </c>
      <c r="AH126" s="164">
        <f t="shared" si="46"/>
        <v>0</v>
      </c>
      <c r="AI126" s="164">
        <f t="shared" si="46"/>
        <v>0</v>
      </c>
      <c r="AJ126" s="164">
        <f t="shared" si="46"/>
        <v>0</v>
      </c>
      <c r="AK126" s="164">
        <f t="shared" si="46"/>
        <v>0</v>
      </c>
      <c r="AL126" s="164">
        <f t="shared" si="46"/>
        <v>0</v>
      </c>
      <c r="AM126" s="164">
        <f t="shared" si="46"/>
        <v>0</v>
      </c>
      <c r="AN126" s="164">
        <f t="shared" si="46"/>
        <v>0</v>
      </c>
      <c r="AO126" s="164">
        <f t="shared" si="46"/>
        <v>0</v>
      </c>
      <c r="AP126" s="164">
        <f t="shared" si="44"/>
        <v>0</v>
      </c>
      <c r="AQ126" s="164">
        <f t="shared" si="44"/>
        <v>0</v>
      </c>
      <c r="AR126" s="164">
        <f t="shared" si="44"/>
        <v>0</v>
      </c>
      <c r="AS126" s="164">
        <f t="shared" si="44"/>
        <v>0</v>
      </c>
      <c r="AT126" s="164">
        <f t="shared" si="44"/>
        <v>0</v>
      </c>
      <c r="AU126" s="164">
        <f t="shared" si="44"/>
        <v>0</v>
      </c>
      <c r="AV126" s="164">
        <f t="shared" si="44"/>
        <v>0</v>
      </c>
      <c r="AW126" s="164">
        <f t="shared" si="44"/>
        <v>0</v>
      </c>
      <c r="AX126" s="164">
        <f t="shared" si="44"/>
        <v>0</v>
      </c>
      <c r="AY126" s="164">
        <f t="shared" si="42"/>
        <v>0</v>
      </c>
      <c r="AZ126" s="22" t="s">
        <v>182</v>
      </c>
    </row>
    <row r="127" spans="1:52">
      <c r="A127" s="164" t="s">
        <v>218</v>
      </c>
      <c r="B127" s="164">
        <f t="shared" si="48"/>
        <v>0</v>
      </c>
      <c r="C127" s="164">
        <f t="shared" si="48"/>
        <v>0</v>
      </c>
      <c r="D127" s="164">
        <f t="shared" si="48"/>
        <v>0</v>
      </c>
      <c r="E127" s="164">
        <f t="shared" si="48"/>
        <v>0</v>
      </c>
      <c r="F127" s="164">
        <f t="shared" si="48"/>
        <v>0</v>
      </c>
      <c r="G127" s="164">
        <f t="shared" si="48"/>
        <v>0</v>
      </c>
      <c r="H127" s="164">
        <f t="shared" si="48"/>
        <v>0</v>
      </c>
      <c r="I127" s="164">
        <f t="shared" si="48"/>
        <v>0</v>
      </c>
      <c r="J127" s="164">
        <f t="shared" si="48"/>
        <v>0</v>
      </c>
      <c r="K127" s="164">
        <f t="shared" si="48"/>
        <v>0</v>
      </c>
      <c r="L127" s="164">
        <f t="shared" si="48"/>
        <v>0</v>
      </c>
      <c r="M127" s="164">
        <f t="shared" si="48"/>
        <v>0</v>
      </c>
      <c r="N127" s="164">
        <f t="shared" si="48"/>
        <v>0</v>
      </c>
      <c r="O127" s="164">
        <f t="shared" si="48"/>
        <v>0</v>
      </c>
      <c r="P127" s="164">
        <f t="shared" si="48"/>
        <v>0</v>
      </c>
      <c r="Q127" s="164">
        <f t="shared" si="48"/>
        <v>0</v>
      </c>
      <c r="R127" s="164">
        <f t="shared" si="48"/>
        <v>0</v>
      </c>
      <c r="S127" s="164">
        <f t="shared" si="48"/>
        <v>0</v>
      </c>
      <c r="T127" s="164">
        <f t="shared" si="48"/>
        <v>0</v>
      </c>
      <c r="U127" s="164">
        <f t="shared" si="48"/>
        <v>0</v>
      </c>
      <c r="V127" s="164">
        <f t="shared" si="48"/>
        <v>0</v>
      </c>
      <c r="W127" s="164">
        <f t="shared" si="48"/>
        <v>0</v>
      </c>
      <c r="X127" s="164">
        <f t="shared" si="48"/>
        <v>0</v>
      </c>
      <c r="Y127" s="164">
        <f t="shared" si="48"/>
        <v>0</v>
      </c>
      <c r="AA127" s="164">
        <f t="shared" si="46"/>
        <v>0</v>
      </c>
      <c r="AB127" s="164">
        <f t="shared" si="46"/>
        <v>0</v>
      </c>
      <c r="AC127" s="164">
        <f t="shared" si="46"/>
        <v>0</v>
      </c>
      <c r="AD127" s="164">
        <f t="shared" si="46"/>
        <v>0</v>
      </c>
      <c r="AE127" s="164">
        <f t="shared" si="46"/>
        <v>0</v>
      </c>
      <c r="AF127" s="164">
        <f t="shared" si="46"/>
        <v>0</v>
      </c>
      <c r="AG127" s="164">
        <f t="shared" si="46"/>
        <v>0</v>
      </c>
      <c r="AH127" s="164">
        <f t="shared" si="46"/>
        <v>0</v>
      </c>
      <c r="AI127" s="164">
        <f t="shared" si="46"/>
        <v>0</v>
      </c>
      <c r="AJ127" s="164">
        <f t="shared" si="46"/>
        <v>0</v>
      </c>
      <c r="AK127" s="164">
        <f t="shared" si="46"/>
        <v>0</v>
      </c>
      <c r="AL127" s="164">
        <f t="shared" si="46"/>
        <v>0</v>
      </c>
      <c r="AM127" s="164">
        <f t="shared" si="46"/>
        <v>0</v>
      </c>
      <c r="AN127" s="164">
        <f t="shared" si="46"/>
        <v>0</v>
      </c>
      <c r="AO127" s="164">
        <f t="shared" si="46"/>
        <v>0</v>
      </c>
      <c r="AP127" s="164">
        <f t="shared" si="44"/>
        <v>0</v>
      </c>
      <c r="AQ127" s="164">
        <f t="shared" si="44"/>
        <v>0</v>
      </c>
      <c r="AR127" s="164">
        <f t="shared" si="44"/>
        <v>0</v>
      </c>
      <c r="AS127" s="164">
        <f t="shared" si="44"/>
        <v>0</v>
      </c>
      <c r="AT127" s="164">
        <f t="shared" si="44"/>
        <v>0</v>
      </c>
      <c r="AU127" s="164">
        <f t="shared" si="44"/>
        <v>0</v>
      </c>
      <c r="AV127" s="164">
        <f t="shared" si="44"/>
        <v>0</v>
      </c>
      <c r="AW127" s="164">
        <f t="shared" si="44"/>
        <v>0</v>
      </c>
      <c r="AX127" s="164">
        <f t="shared" si="44"/>
        <v>0</v>
      </c>
      <c r="AY127" s="164">
        <f t="shared" si="42"/>
        <v>0</v>
      </c>
      <c r="AZ127" s="22" t="s">
        <v>182</v>
      </c>
    </row>
    <row r="128" spans="1:52">
      <c r="A128" s="164" t="s">
        <v>219</v>
      </c>
      <c r="B128" s="164">
        <f t="shared" si="48"/>
        <v>0</v>
      </c>
      <c r="C128" s="164">
        <f t="shared" si="48"/>
        <v>0</v>
      </c>
      <c r="D128" s="164">
        <f t="shared" si="48"/>
        <v>0</v>
      </c>
      <c r="E128" s="164">
        <f t="shared" si="48"/>
        <v>0</v>
      </c>
      <c r="F128" s="164">
        <f t="shared" si="48"/>
        <v>0</v>
      </c>
      <c r="G128" s="164">
        <f t="shared" si="48"/>
        <v>0</v>
      </c>
      <c r="H128" s="164">
        <f t="shared" si="48"/>
        <v>0</v>
      </c>
      <c r="I128" s="164">
        <f t="shared" si="48"/>
        <v>0</v>
      </c>
      <c r="J128" s="164">
        <f t="shared" si="48"/>
        <v>0</v>
      </c>
      <c r="K128" s="164">
        <f t="shared" si="48"/>
        <v>0</v>
      </c>
      <c r="L128" s="164">
        <f t="shared" si="48"/>
        <v>0</v>
      </c>
      <c r="M128" s="164">
        <f t="shared" si="48"/>
        <v>0</v>
      </c>
      <c r="N128" s="164">
        <f t="shared" si="48"/>
        <v>0</v>
      </c>
      <c r="O128" s="164">
        <f t="shared" si="48"/>
        <v>0</v>
      </c>
      <c r="P128" s="164">
        <f t="shared" si="48"/>
        <v>0</v>
      </c>
      <c r="Q128" s="164">
        <f t="shared" si="48"/>
        <v>0</v>
      </c>
      <c r="R128" s="164">
        <f t="shared" si="48"/>
        <v>0</v>
      </c>
      <c r="S128" s="164">
        <f t="shared" si="48"/>
        <v>0</v>
      </c>
      <c r="T128" s="164">
        <f t="shared" si="48"/>
        <v>0</v>
      </c>
      <c r="U128" s="164">
        <f t="shared" si="48"/>
        <v>0</v>
      </c>
      <c r="V128" s="164">
        <f t="shared" si="48"/>
        <v>0</v>
      </c>
      <c r="W128" s="164">
        <f t="shared" si="48"/>
        <v>0</v>
      </c>
      <c r="X128" s="164">
        <f t="shared" si="48"/>
        <v>0</v>
      </c>
      <c r="Y128" s="164">
        <f t="shared" si="48"/>
        <v>0</v>
      </c>
      <c r="AA128" s="164">
        <f t="shared" si="46"/>
        <v>0</v>
      </c>
      <c r="AB128" s="164">
        <f t="shared" si="46"/>
        <v>0</v>
      </c>
      <c r="AC128" s="164">
        <f t="shared" si="46"/>
        <v>0</v>
      </c>
      <c r="AD128" s="164">
        <f t="shared" si="46"/>
        <v>0</v>
      </c>
      <c r="AE128" s="164">
        <f t="shared" si="46"/>
        <v>0</v>
      </c>
      <c r="AF128" s="164">
        <f t="shared" si="46"/>
        <v>0</v>
      </c>
      <c r="AG128" s="164">
        <f t="shared" si="46"/>
        <v>0</v>
      </c>
      <c r="AH128" s="164">
        <f t="shared" si="46"/>
        <v>0</v>
      </c>
      <c r="AI128" s="164">
        <f t="shared" si="46"/>
        <v>0</v>
      </c>
      <c r="AJ128" s="164">
        <f t="shared" si="46"/>
        <v>0</v>
      </c>
      <c r="AK128" s="164">
        <f t="shared" si="46"/>
        <v>0</v>
      </c>
      <c r="AL128" s="164">
        <f t="shared" si="46"/>
        <v>0</v>
      </c>
      <c r="AM128" s="164">
        <f t="shared" si="46"/>
        <v>0</v>
      </c>
      <c r="AN128" s="164">
        <f t="shared" si="46"/>
        <v>0</v>
      </c>
      <c r="AO128" s="164">
        <f t="shared" si="46"/>
        <v>0</v>
      </c>
      <c r="AP128" s="164">
        <f t="shared" si="44"/>
        <v>0</v>
      </c>
      <c r="AQ128" s="164">
        <f t="shared" si="44"/>
        <v>0</v>
      </c>
      <c r="AR128" s="164">
        <f t="shared" si="44"/>
        <v>0</v>
      </c>
      <c r="AS128" s="164">
        <f t="shared" si="44"/>
        <v>0</v>
      </c>
      <c r="AT128" s="164">
        <f t="shared" si="44"/>
        <v>0</v>
      </c>
      <c r="AU128" s="164">
        <f t="shared" si="44"/>
        <v>0</v>
      </c>
      <c r="AV128" s="164">
        <f t="shared" si="44"/>
        <v>0</v>
      </c>
      <c r="AW128" s="164">
        <f t="shared" si="44"/>
        <v>0</v>
      </c>
      <c r="AX128" s="164">
        <f t="shared" si="44"/>
        <v>0</v>
      </c>
      <c r="AY128" s="164">
        <f t="shared" si="42"/>
        <v>0</v>
      </c>
      <c r="AZ128" s="22" t="s">
        <v>182</v>
      </c>
    </row>
    <row r="129" spans="1:52">
      <c r="A129" s="164" t="s">
        <v>220</v>
      </c>
      <c r="B129" s="164">
        <f t="shared" si="48"/>
        <v>0</v>
      </c>
      <c r="C129" s="164">
        <f t="shared" si="48"/>
        <v>0</v>
      </c>
      <c r="D129" s="164">
        <f t="shared" si="48"/>
        <v>0</v>
      </c>
      <c r="E129" s="164">
        <f t="shared" si="48"/>
        <v>0</v>
      </c>
      <c r="F129" s="164">
        <f t="shared" si="48"/>
        <v>0</v>
      </c>
      <c r="G129" s="164">
        <f t="shared" si="48"/>
        <v>0</v>
      </c>
      <c r="H129" s="164">
        <f t="shared" si="48"/>
        <v>0</v>
      </c>
      <c r="I129" s="164">
        <f t="shared" si="48"/>
        <v>0</v>
      </c>
      <c r="J129" s="164">
        <f t="shared" si="48"/>
        <v>0</v>
      </c>
      <c r="K129" s="164">
        <f t="shared" si="48"/>
        <v>0</v>
      </c>
      <c r="L129" s="164">
        <f t="shared" si="48"/>
        <v>0</v>
      </c>
      <c r="M129" s="164">
        <f t="shared" si="48"/>
        <v>0</v>
      </c>
      <c r="N129" s="164">
        <f t="shared" si="48"/>
        <v>0</v>
      </c>
      <c r="O129" s="164">
        <f t="shared" si="48"/>
        <v>0</v>
      </c>
      <c r="P129" s="164">
        <f t="shared" si="48"/>
        <v>0</v>
      </c>
      <c r="Q129" s="164">
        <f t="shared" si="48"/>
        <v>0</v>
      </c>
      <c r="R129" s="164">
        <f t="shared" si="48"/>
        <v>0</v>
      </c>
      <c r="S129" s="164">
        <f t="shared" si="48"/>
        <v>0</v>
      </c>
      <c r="T129" s="164">
        <f t="shared" si="48"/>
        <v>0</v>
      </c>
      <c r="U129" s="164">
        <f t="shared" si="48"/>
        <v>0</v>
      </c>
      <c r="V129" s="164">
        <f t="shared" si="48"/>
        <v>0</v>
      </c>
      <c r="W129" s="164">
        <f t="shared" si="48"/>
        <v>0</v>
      </c>
      <c r="X129" s="164">
        <f t="shared" si="48"/>
        <v>0</v>
      </c>
      <c r="Y129" s="164">
        <f t="shared" si="48"/>
        <v>0</v>
      </c>
      <c r="AA129" s="164">
        <f t="shared" si="46"/>
        <v>0</v>
      </c>
      <c r="AB129" s="164">
        <f t="shared" si="46"/>
        <v>0</v>
      </c>
      <c r="AC129" s="164">
        <f t="shared" si="46"/>
        <v>0</v>
      </c>
      <c r="AD129" s="164">
        <f t="shared" si="46"/>
        <v>0</v>
      </c>
      <c r="AE129" s="164">
        <f t="shared" si="46"/>
        <v>0</v>
      </c>
      <c r="AF129" s="164">
        <f t="shared" si="46"/>
        <v>0</v>
      </c>
      <c r="AG129" s="164">
        <f t="shared" si="46"/>
        <v>0</v>
      </c>
      <c r="AH129" s="164">
        <f t="shared" si="46"/>
        <v>0</v>
      </c>
      <c r="AI129" s="164">
        <f t="shared" si="46"/>
        <v>0</v>
      </c>
      <c r="AJ129" s="164">
        <f t="shared" si="46"/>
        <v>0</v>
      </c>
      <c r="AK129" s="164">
        <f t="shared" si="46"/>
        <v>0</v>
      </c>
      <c r="AL129" s="164">
        <f t="shared" si="46"/>
        <v>0</v>
      </c>
      <c r="AM129" s="164">
        <f t="shared" si="46"/>
        <v>0</v>
      </c>
      <c r="AN129" s="164">
        <f t="shared" si="46"/>
        <v>0</v>
      </c>
      <c r="AO129" s="164">
        <f t="shared" si="46"/>
        <v>0</v>
      </c>
      <c r="AP129" s="164">
        <f t="shared" si="44"/>
        <v>0</v>
      </c>
      <c r="AQ129" s="164">
        <f t="shared" si="44"/>
        <v>0</v>
      </c>
      <c r="AR129" s="164">
        <f t="shared" si="44"/>
        <v>0</v>
      </c>
      <c r="AS129" s="164">
        <f t="shared" si="44"/>
        <v>0</v>
      </c>
      <c r="AT129" s="164">
        <f t="shared" si="44"/>
        <v>0</v>
      </c>
      <c r="AU129" s="164">
        <f t="shared" si="44"/>
        <v>0</v>
      </c>
      <c r="AV129" s="164">
        <f t="shared" si="44"/>
        <v>0</v>
      </c>
      <c r="AW129" s="164">
        <f t="shared" si="44"/>
        <v>0</v>
      </c>
      <c r="AX129" s="164">
        <f t="shared" si="44"/>
        <v>0</v>
      </c>
      <c r="AY129" s="164">
        <f t="shared" si="42"/>
        <v>0</v>
      </c>
      <c r="AZ129" s="22" t="s">
        <v>182</v>
      </c>
    </row>
    <row r="130" spans="1:52">
      <c r="A130" s="164" t="s">
        <v>221</v>
      </c>
      <c r="B130" s="164">
        <f t="shared" si="48"/>
        <v>0</v>
      </c>
      <c r="C130" s="164">
        <f t="shared" si="48"/>
        <v>0</v>
      </c>
      <c r="D130" s="164">
        <f t="shared" si="48"/>
        <v>0</v>
      </c>
      <c r="E130" s="164">
        <f t="shared" si="48"/>
        <v>0</v>
      </c>
      <c r="F130" s="164">
        <f t="shared" si="48"/>
        <v>0</v>
      </c>
      <c r="G130" s="164">
        <f t="shared" si="48"/>
        <v>0</v>
      </c>
      <c r="H130" s="164">
        <f t="shared" si="48"/>
        <v>0</v>
      </c>
      <c r="I130" s="164">
        <f t="shared" si="48"/>
        <v>0</v>
      </c>
      <c r="J130" s="164">
        <f t="shared" si="48"/>
        <v>0</v>
      </c>
      <c r="K130" s="164">
        <f t="shared" si="48"/>
        <v>0</v>
      </c>
      <c r="L130" s="164">
        <f t="shared" si="48"/>
        <v>0</v>
      </c>
      <c r="M130" s="164">
        <f t="shared" si="48"/>
        <v>0</v>
      </c>
      <c r="N130" s="164">
        <f t="shared" si="48"/>
        <v>0</v>
      </c>
      <c r="O130" s="164">
        <f t="shared" si="48"/>
        <v>0</v>
      </c>
      <c r="P130" s="164">
        <f t="shared" si="48"/>
        <v>0</v>
      </c>
      <c r="Q130" s="164">
        <f t="shared" si="48"/>
        <v>0</v>
      </c>
      <c r="R130" s="164">
        <f t="shared" si="48"/>
        <v>0</v>
      </c>
      <c r="S130" s="164">
        <f t="shared" si="48"/>
        <v>0</v>
      </c>
      <c r="T130" s="164">
        <f t="shared" si="48"/>
        <v>0</v>
      </c>
      <c r="U130" s="164">
        <f t="shared" si="48"/>
        <v>0</v>
      </c>
      <c r="V130" s="164">
        <f t="shared" si="48"/>
        <v>0</v>
      </c>
      <c r="W130" s="164">
        <f t="shared" si="48"/>
        <v>0</v>
      </c>
      <c r="X130" s="164">
        <f t="shared" si="48"/>
        <v>0</v>
      </c>
      <c r="Y130" s="164">
        <f t="shared" si="48"/>
        <v>0</v>
      </c>
      <c r="AA130" s="164">
        <f t="shared" si="46"/>
        <v>0</v>
      </c>
      <c r="AB130" s="164">
        <f t="shared" si="46"/>
        <v>0</v>
      </c>
      <c r="AC130" s="164">
        <f t="shared" si="46"/>
        <v>0</v>
      </c>
      <c r="AD130" s="164">
        <f t="shared" si="46"/>
        <v>0</v>
      </c>
      <c r="AE130" s="164">
        <f t="shared" si="46"/>
        <v>0</v>
      </c>
      <c r="AF130" s="164">
        <f t="shared" si="46"/>
        <v>0</v>
      </c>
      <c r="AG130" s="164">
        <f t="shared" si="46"/>
        <v>0</v>
      </c>
      <c r="AH130" s="164">
        <f t="shared" si="46"/>
        <v>0</v>
      </c>
      <c r="AI130" s="164">
        <f t="shared" si="46"/>
        <v>0</v>
      </c>
      <c r="AJ130" s="164">
        <f t="shared" si="46"/>
        <v>0</v>
      </c>
      <c r="AK130" s="164">
        <f t="shared" si="46"/>
        <v>0</v>
      </c>
      <c r="AL130" s="164">
        <f t="shared" si="46"/>
        <v>0</v>
      </c>
      <c r="AM130" s="164">
        <f t="shared" si="46"/>
        <v>0</v>
      </c>
      <c r="AN130" s="164">
        <f t="shared" si="46"/>
        <v>0</v>
      </c>
      <c r="AO130" s="164">
        <f t="shared" si="46"/>
        <v>0</v>
      </c>
      <c r="AP130" s="164">
        <f t="shared" si="46"/>
        <v>0</v>
      </c>
      <c r="AQ130" s="164">
        <f t="shared" ref="AQ130:AX134" si="49">IF(R130=0,0,R130/AQ31)</f>
        <v>0</v>
      </c>
      <c r="AR130" s="164">
        <f t="shared" si="49"/>
        <v>0</v>
      </c>
      <c r="AS130" s="164">
        <f t="shared" si="49"/>
        <v>0</v>
      </c>
      <c r="AT130" s="164">
        <f t="shared" si="49"/>
        <v>0</v>
      </c>
      <c r="AU130" s="164">
        <f t="shared" si="49"/>
        <v>0</v>
      </c>
      <c r="AV130" s="164">
        <f t="shared" si="49"/>
        <v>0</v>
      </c>
      <c r="AW130" s="164">
        <f t="shared" si="49"/>
        <v>0</v>
      </c>
      <c r="AX130" s="164">
        <f t="shared" si="49"/>
        <v>0</v>
      </c>
      <c r="AY130" s="164">
        <f t="shared" si="42"/>
        <v>0</v>
      </c>
      <c r="AZ130" s="22" t="s">
        <v>182</v>
      </c>
    </row>
    <row r="131" spans="1:52">
      <c r="A131" s="164" t="s">
        <v>222</v>
      </c>
      <c r="B131" s="164">
        <f t="shared" si="48"/>
        <v>0</v>
      </c>
      <c r="C131" s="164">
        <f t="shared" si="48"/>
        <v>0</v>
      </c>
      <c r="D131" s="164">
        <f t="shared" si="48"/>
        <v>0</v>
      </c>
      <c r="E131" s="164">
        <f t="shared" si="48"/>
        <v>0</v>
      </c>
      <c r="F131" s="164">
        <f t="shared" si="48"/>
        <v>0</v>
      </c>
      <c r="G131" s="164">
        <f t="shared" si="48"/>
        <v>0</v>
      </c>
      <c r="H131" s="164">
        <f t="shared" si="48"/>
        <v>0</v>
      </c>
      <c r="I131" s="164">
        <f t="shared" si="48"/>
        <v>0</v>
      </c>
      <c r="J131" s="164">
        <f t="shared" si="48"/>
        <v>0</v>
      </c>
      <c r="K131" s="164">
        <f t="shared" si="48"/>
        <v>0</v>
      </c>
      <c r="L131" s="164">
        <f t="shared" si="48"/>
        <v>0</v>
      </c>
      <c r="M131" s="164">
        <f t="shared" si="48"/>
        <v>0</v>
      </c>
      <c r="N131" s="164">
        <f t="shared" si="48"/>
        <v>0</v>
      </c>
      <c r="O131" s="164">
        <f t="shared" si="48"/>
        <v>0</v>
      </c>
      <c r="P131" s="164">
        <f t="shared" si="48"/>
        <v>0</v>
      </c>
      <c r="Q131" s="164">
        <f t="shared" si="48"/>
        <v>0</v>
      </c>
      <c r="R131" s="164">
        <f t="shared" si="48"/>
        <v>0</v>
      </c>
      <c r="S131" s="164">
        <f t="shared" si="48"/>
        <v>0</v>
      </c>
      <c r="T131" s="164">
        <f t="shared" si="48"/>
        <v>0</v>
      </c>
      <c r="U131" s="164">
        <f t="shared" si="48"/>
        <v>0</v>
      </c>
      <c r="V131" s="164">
        <f t="shared" si="48"/>
        <v>0</v>
      </c>
      <c r="W131" s="164">
        <f t="shared" si="48"/>
        <v>0</v>
      </c>
      <c r="X131" s="164">
        <f t="shared" si="48"/>
        <v>0</v>
      </c>
      <c r="Y131" s="164">
        <f t="shared" si="48"/>
        <v>0</v>
      </c>
      <c r="AA131" s="164">
        <f t="shared" ref="AA131:AP134" si="50">IF(B131=0,0,B131/AA32)</f>
        <v>0</v>
      </c>
      <c r="AB131" s="164">
        <f t="shared" si="50"/>
        <v>0</v>
      </c>
      <c r="AC131" s="164">
        <f t="shared" si="50"/>
        <v>0</v>
      </c>
      <c r="AD131" s="164">
        <f t="shared" si="50"/>
        <v>0</v>
      </c>
      <c r="AE131" s="164">
        <f t="shared" si="50"/>
        <v>0</v>
      </c>
      <c r="AF131" s="164">
        <f t="shared" si="50"/>
        <v>0</v>
      </c>
      <c r="AG131" s="164">
        <f t="shared" si="50"/>
        <v>0</v>
      </c>
      <c r="AH131" s="164">
        <f t="shared" si="50"/>
        <v>0</v>
      </c>
      <c r="AI131" s="164">
        <f t="shared" si="50"/>
        <v>0</v>
      </c>
      <c r="AJ131" s="164">
        <f t="shared" si="50"/>
        <v>0</v>
      </c>
      <c r="AK131" s="164">
        <f t="shared" si="50"/>
        <v>0</v>
      </c>
      <c r="AL131" s="164">
        <f t="shared" si="50"/>
        <v>0</v>
      </c>
      <c r="AM131" s="164">
        <f t="shared" si="50"/>
        <v>0</v>
      </c>
      <c r="AN131" s="164">
        <f t="shared" si="50"/>
        <v>0</v>
      </c>
      <c r="AO131" s="164">
        <f t="shared" si="50"/>
        <v>0</v>
      </c>
      <c r="AP131" s="164">
        <f t="shared" si="50"/>
        <v>0</v>
      </c>
      <c r="AQ131" s="164">
        <f t="shared" si="49"/>
        <v>0</v>
      </c>
      <c r="AR131" s="164">
        <f t="shared" si="49"/>
        <v>0</v>
      </c>
      <c r="AS131" s="164">
        <f t="shared" si="49"/>
        <v>0</v>
      </c>
      <c r="AT131" s="164">
        <f t="shared" si="49"/>
        <v>0</v>
      </c>
      <c r="AU131" s="164">
        <f t="shared" si="49"/>
        <v>0</v>
      </c>
      <c r="AV131" s="164">
        <f t="shared" si="49"/>
        <v>0</v>
      </c>
      <c r="AW131" s="164">
        <f t="shared" si="49"/>
        <v>0</v>
      </c>
      <c r="AX131" s="164">
        <f t="shared" si="49"/>
        <v>0</v>
      </c>
      <c r="AY131" s="164">
        <f t="shared" si="42"/>
        <v>0</v>
      </c>
      <c r="AZ131" s="22" t="s">
        <v>182</v>
      </c>
    </row>
    <row r="132" spans="1:52">
      <c r="A132" s="164" t="s">
        <v>223</v>
      </c>
      <c r="B132" s="164">
        <f t="shared" si="48"/>
        <v>0</v>
      </c>
      <c r="C132" s="164">
        <f t="shared" si="48"/>
        <v>0</v>
      </c>
      <c r="D132" s="164">
        <f t="shared" si="48"/>
        <v>0</v>
      </c>
      <c r="E132" s="164">
        <f t="shared" si="48"/>
        <v>0</v>
      </c>
      <c r="F132" s="164">
        <f t="shared" si="48"/>
        <v>0</v>
      </c>
      <c r="G132" s="164">
        <f t="shared" si="48"/>
        <v>0</v>
      </c>
      <c r="H132" s="164">
        <f t="shared" si="48"/>
        <v>0</v>
      </c>
      <c r="I132" s="164">
        <f t="shared" si="48"/>
        <v>0</v>
      </c>
      <c r="J132" s="164">
        <f t="shared" si="48"/>
        <v>0</v>
      </c>
      <c r="K132" s="164">
        <f t="shared" si="48"/>
        <v>0</v>
      </c>
      <c r="L132" s="164">
        <f t="shared" si="48"/>
        <v>0</v>
      </c>
      <c r="M132" s="164">
        <f t="shared" si="48"/>
        <v>0</v>
      </c>
      <c r="N132" s="164">
        <f t="shared" si="48"/>
        <v>0</v>
      </c>
      <c r="O132" s="164">
        <f t="shared" si="48"/>
        <v>0</v>
      </c>
      <c r="P132" s="164">
        <f t="shared" si="48"/>
        <v>0</v>
      </c>
      <c r="Q132" s="164">
        <f t="shared" si="48"/>
        <v>0</v>
      </c>
      <c r="R132" s="164">
        <f t="shared" si="48"/>
        <v>0</v>
      </c>
      <c r="S132" s="164">
        <f t="shared" si="48"/>
        <v>0</v>
      </c>
      <c r="T132" s="164">
        <f t="shared" si="48"/>
        <v>0</v>
      </c>
      <c r="U132" s="164">
        <f t="shared" si="48"/>
        <v>0</v>
      </c>
      <c r="V132" s="164">
        <f t="shared" si="48"/>
        <v>0</v>
      </c>
      <c r="W132" s="164">
        <f t="shared" si="48"/>
        <v>0</v>
      </c>
      <c r="X132" s="164">
        <f t="shared" si="48"/>
        <v>0</v>
      </c>
      <c r="Y132" s="164">
        <f t="shared" si="48"/>
        <v>0</v>
      </c>
      <c r="AA132" s="164">
        <f t="shared" si="50"/>
        <v>0</v>
      </c>
      <c r="AB132" s="164">
        <f t="shared" si="50"/>
        <v>0</v>
      </c>
      <c r="AC132" s="164">
        <f t="shared" si="50"/>
        <v>0</v>
      </c>
      <c r="AD132" s="164">
        <f t="shared" si="50"/>
        <v>0</v>
      </c>
      <c r="AE132" s="164">
        <f t="shared" si="50"/>
        <v>0</v>
      </c>
      <c r="AF132" s="164">
        <f t="shared" si="50"/>
        <v>0</v>
      </c>
      <c r="AG132" s="164">
        <f t="shared" si="50"/>
        <v>0</v>
      </c>
      <c r="AH132" s="164">
        <f t="shared" si="50"/>
        <v>0</v>
      </c>
      <c r="AI132" s="164">
        <f t="shared" si="50"/>
        <v>0</v>
      </c>
      <c r="AJ132" s="164">
        <f t="shared" si="50"/>
        <v>0</v>
      </c>
      <c r="AK132" s="164">
        <f t="shared" si="50"/>
        <v>0</v>
      </c>
      <c r="AL132" s="164">
        <f t="shared" si="50"/>
        <v>0</v>
      </c>
      <c r="AM132" s="164">
        <f t="shared" si="50"/>
        <v>0</v>
      </c>
      <c r="AN132" s="164">
        <f t="shared" si="50"/>
        <v>0</v>
      </c>
      <c r="AO132" s="164">
        <f t="shared" si="50"/>
        <v>0</v>
      </c>
      <c r="AP132" s="164">
        <f t="shared" si="50"/>
        <v>0</v>
      </c>
      <c r="AQ132" s="164">
        <f t="shared" si="49"/>
        <v>0</v>
      </c>
      <c r="AR132" s="164">
        <f t="shared" si="49"/>
        <v>0</v>
      </c>
      <c r="AS132" s="164">
        <f t="shared" si="49"/>
        <v>0</v>
      </c>
      <c r="AT132" s="164">
        <f t="shared" si="49"/>
        <v>0</v>
      </c>
      <c r="AU132" s="164">
        <f t="shared" si="49"/>
        <v>0</v>
      </c>
      <c r="AV132" s="164">
        <f t="shared" si="49"/>
        <v>0</v>
      </c>
      <c r="AW132" s="164">
        <f t="shared" si="49"/>
        <v>0</v>
      </c>
      <c r="AX132" s="164">
        <f t="shared" si="49"/>
        <v>0</v>
      </c>
      <c r="AY132" s="164">
        <f t="shared" si="42"/>
        <v>0</v>
      </c>
      <c r="AZ132" s="22" t="s">
        <v>182</v>
      </c>
    </row>
    <row r="133" spans="1:52">
      <c r="A133" s="164" t="s">
        <v>224</v>
      </c>
      <c r="B133" s="164">
        <f t="shared" si="48"/>
        <v>0</v>
      </c>
      <c r="C133" s="164">
        <f t="shared" si="48"/>
        <v>0</v>
      </c>
      <c r="D133" s="164">
        <f t="shared" si="48"/>
        <v>0</v>
      </c>
      <c r="E133" s="164">
        <f t="shared" si="48"/>
        <v>0</v>
      </c>
      <c r="F133" s="164">
        <f t="shared" si="48"/>
        <v>0</v>
      </c>
      <c r="G133" s="164">
        <f t="shared" si="48"/>
        <v>0</v>
      </c>
      <c r="H133" s="164">
        <f t="shared" si="48"/>
        <v>0</v>
      </c>
      <c r="I133" s="164">
        <f t="shared" si="48"/>
        <v>0</v>
      </c>
      <c r="J133" s="164">
        <f t="shared" si="48"/>
        <v>0</v>
      </c>
      <c r="K133" s="164">
        <f t="shared" si="48"/>
        <v>0</v>
      </c>
      <c r="L133" s="164">
        <f t="shared" si="48"/>
        <v>0</v>
      </c>
      <c r="M133" s="164">
        <f t="shared" si="48"/>
        <v>0</v>
      </c>
      <c r="N133" s="164">
        <f t="shared" si="48"/>
        <v>0</v>
      </c>
      <c r="O133" s="164">
        <f t="shared" si="48"/>
        <v>0</v>
      </c>
      <c r="P133" s="164">
        <f t="shared" si="48"/>
        <v>0</v>
      </c>
      <c r="Q133" s="164">
        <f t="shared" si="48"/>
        <v>0</v>
      </c>
      <c r="R133" s="164">
        <f t="shared" si="48"/>
        <v>0</v>
      </c>
      <c r="S133" s="164">
        <f t="shared" si="48"/>
        <v>0</v>
      </c>
      <c r="T133" s="164">
        <f t="shared" si="48"/>
        <v>0</v>
      </c>
      <c r="U133" s="164">
        <f t="shared" si="48"/>
        <v>0</v>
      </c>
      <c r="V133" s="164">
        <f t="shared" si="48"/>
        <v>0</v>
      </c>
      <c r="W133" s="164">
        <f t="shared" si="48"/>
        <v>0</v>
      </c>
      <c r="X133" s="164">
        <f t="shared" si="48"/>
        <v>0</v>
      </c>
      <c r="Y133" s="164">
        <f t="shared" si="48"/>
        <v>0</v>
      </c>
      <c r="AA133" s="164">
        <f t="shared" si="50"/>
        <v>0</v>
      </c>
      <c r="AB133" s="164">
        <f t="shared" si="50"/>
        <v>0</v>
      </c>
      <c r="AC133" s="164">
        <f t="shared" si="50"/>
        <v>0</v>
      </c>
      <c r="AD133" s="164">
        <f t="shared" si="50"/>
        <v>0</v>
      </c>
      <c r="AE133" s="164">
        <f t="shared" si="50"/>
        <v>0</v>
      </c>
      <c r="AF133" s="164">
        <f t="shared" si="50"/>
        <v>0</v>
      </c>
      <c r="AG133" s="164">
        <f t="shared" si="50"/>
        <v>0</v>
      </c>
      <c r="AH133" s="164">
        <f t="shared" si="50"/>
        <v>0</v>
      </c>
      <c r="AI133" s="164">
        <f t="shared" si="50"/>
        <v>0</v>
      </c>
      <c r="AJ133" s="164">
        <f t="shared" si="50"/>
        <v>0</v>
      </c>
      <c r="AK133" s="164">
        <f t="shared" si="50"/>
        <v>0</v>
      </c>
      <c r="AL133" s="164">
        <f t="shared" si="50"/>
        <v>0</v>
      </c>
      <c r="AM133" s="164">
        <f t="shared" si="50"/>
        <v>0</v>
      </c>
      <c r="AN133" s="164">
        <f t="shared" si="50"/>
        <v>0</v>
      </c>
      <c r="AO133" s="164">
        <f t="shared" si="50"/>
        <v>0</v>
      </c>
      <c r="AP133" s="164">
        <f t="shared" si="50"/>
        <v>0</v>
      </c>
      <c r="AQ133" s="164">
        <f t="shared" si="49"/>
        <v>0</v>
      </c>
      <c r="AR133" s="164">
        <f t="shared" si="49"/>
        <v>0</v>
      </c>
      <c r="AS133" s="164">
        <f t="shared" si="49"/>
        <v>0</v>
      </c>
      <c r="AT133" s="164">
        <f t="shared" si="49"/>
        <v>0</v>
      </c>
      <c r="AU133" s="164">
        <f t="shared" si="49"/>
        <v>0</v>
      </c>
      <c r="AV133" s="164">
        <f t="shared" si="49"/>
        <v>0</v>
      </c>
      <c r="AW133" s="164">
        <f t="shared" si="49"/>
        <v>0</v>
      </c>
      <c r="AX133" s="164">
        <f t="shared" si="49"/>
        <v>0</v>
      </c>
      <c r="AY133" s="164">
        <f t="shared" si="42"/>
        <v>0</v>
      </c>
      <c r="AZ133" s="22" t="s">
        <v>182</v>
      </c>
    </row>
    <row r="134" spans="1:52">
      <c r="A134" s="164" t="s">
        <v>225</v>
      </c>
      <c r="B134" s="164">
        <f t="shared" si="48"/>
        <v>0</v>
      </c>
      <c r="C134" s="164">
        <f t="shared" si="48"/>
        <v>0</v>
      </c>
      <c r="D134" s="164">
        <f t="shared" si="48"/>
        <v>0</v>
      </c>
      <c r="E134" s="164">
        <f t="shared" si="48"/>
        <v>0</v>
      </c>
      <c r="F134" s="164">
        <f t="shared" si="48"/>
        <v>0</v>
      </c>
      <c r="G134" s="164">
        <f t="shared" si="48"/>
        <v>0</v>
      </c>
      <c r="H134" s="164">
        <f t="shared" si="48"/>
        <v>0</v>
      </c>
      <c r="I134" s="164">
        <f t="shared" si="48"/>
        <v>0</v>
      </c>
      <c r="J134" s="164">
        <f t="shared" si="48"/>
        <v>0</v>
      </c>
      <c r="K134" s="164">
        <f t="shared" si="48"/>
        <v>0</v>
      </c>
      <c r="L134" s="164">
        <f t="shared" si="48"/>
        <v>0</v>
      </c>
      <c r="M134" s="164">
        <f t="shared" si="48"/>
        <v>0</v>
      </c>
      <c r="N134" s="164">
        <f t="shared" si="48"/>
        <v>0</v>
      </c>
      <c r="O134" s="164">
        <f t="shared" si="48"/>
        <v>0</v>
      </c>
      <c r="P134" s="164">
        <f t="shared" si="48"/>
        <v>0</v>
      </c>
      <c r="Q134" s="164">
        <f t="shared" si="48"/>
        <v>0</v>
      </c>
      <c r="R134" s="164">
        <f t="shared" si="48"/>
        <v>0</v>
      </c>
      <c r="S134" s="164">
        <f t="shared" si="48"/>
        <v>0</v>
      </c>
      <c r="T134" s="164">
        <f t="shared" si="48"/>
        <v>0</v>
      </c>
      <c r="U134" s="164">
        <f t="shared" si="48"/>
        <v>0</v>
      </c>
      <c r="V134" s="164">
        <f t="shared" si="48"/>
        <v>0</v>
      </c>
      <c r="W134" s="164">
        <f t="shared" si="48"/>
        <v>0</v>
      </c>
      <c r="X134" s="164">
        <f t="shared" si="48"/>
        <v>0</v>
      </c>
      <c r="Y134" s="164">
        <f t="shared" si="48"/>
        <v>0</v>
      </c>
      <c r="AA134" s="164">
        <f t="shared" si="50"/>
        <v>0</v>
      </c>
      <c r="AB134" s="164">
        <f t="shared" si="50"/>
        <v>0</v>
      </c>
      <c r="AC134" s="164">
        <f t="shared" si="50"/>
        <v>0</v>
      </c>
      <c r="AD134" s="164">
        <f t="shared" si="50"/>
        <v>0</v>
      </c>
      <c r="AE134" s="164">
        <f t="shared" si="50"/>
        <v>0</v>
      </c>
      <c r="AF134" s="164">
        <f t="shared" si="50"/>
        <v>0</v>
      </c>
      <c r="AG134" s="164">
        <f t="shared" si="50"/>
        <v>0</v>
      </c>
      <c r="AH134" s="164">
        <f t="shared" si="50"/>
        <v>0</v>
      </c>
      <c r="AI134" s="164">
        <f t="shared" si="50"/>
        <v>0</v>
      </c>
      <c r="AJ134" s="164">
        <f t="shared" si="50"/>
        <v>0</v>
      </c>
      <c r="AK134" s="164">
        <f t="shared" si="50"/>
        <v>0</v>
      </c>
      <c r="AL134" s="164">
        <f t="shared" si="50"/>
        <v>0</v>
      </c>
      <c r="AM134" s="164">
        <f t="shared" si="50"/>
        <v>0</v>
      </c>
      <c r="AN134" s="164">
        <f t="shared" si="50"/>
        <v>0</v>
      </c>
      <c r="AO134" s="164">
        <f t="shared" si="50"/>
        <v>0</v>
      </c>
      <c r="AP134" s="164">
        <f t="shared" si="50"/>
        <v>0</v>
      </c>
      <c r="AQ134" s="164">
        <f t="shared" si="49"/>
        <v>0</v>
      </c>
      <c r="AR134" s="164">
        <f t="shared" si="49"/>
        <v>0</v>
      </c>
      <c r="AS134" s="164">
        <f t="shared" si="49"/>
        <v>0</v>
      </c>
      <c r="AT134" s="164">
        <f t="shared" si="49"/>
        <v>0</v>
      </c>
      <c r="AU134" s="164">
        <f t="shared" si="49"/>
        <v>0</v>
      </c>
      <c r="AV134" s="164">
        <f t="shared" si="49"/>
        <v>0</v>
      </c>
      <c r="AW134" s="164">
        <f t="shared" si="49"/>
        <v>0</v>
      </c>
      <c r="AX134" s="164">
        <f t="shared" si="49"/>
        <v>0</v>
      </c>
      <c r="AY134" s="164">
        <f t="shared" si="42"/>
        <v>0</v>
      </c>
      <c r="AZ134" s="22" t="s">
        <v>182</v>
      </c>
    </row>
    <row r="136" spans="1:52">
      <c r="A136" s="185" t="s">
        <v>183</v>
      </c>
    </row>
    <row r="137" spans="1:52">
      <c r="A137" s="164" t="s">
        <v>195</v>
      </c>
      <c r="B137" s="164">
        <f t="shared" ref="B137:Y147" si="51">IF(IFERROR(FIND($A$136,B5,1),0)=0,0,1)</f>
        <v>0</v>
      </c>
      <c r="C137" s="164">
        <f t="shared" si="51"/>
        <v>0</v>
      </c>
      <c r="D137" s="164">
        <f t="shared" si="51"/>
        <v>1</v>
      </c>
      <c r="E137" s="164">
        <f t="shared" si="51"/>
        <v>0</v>
      </c>
      <c r="F137" s="164">
        <f t="shared" si="51"/>
        <v>1</v>
      </c>
      <c r="G137" s="164">
        <f t="shared" si="51"/>
        <v>1</v>
      </c>
      <c r="H137" s="164">
        <f t="shared" si="51"/>
        <v>0</v>
      </c>
      <c r="I137" s="164">
        <f t="shared" si="51"/>
        <v>0</v>
      </c>
      <c r="J137" s="164">
        <f t="shared" si="51"/>
        <v>0</v>
      </c>
      <c r="K137" s="164">
        <f t="shared" si="51"/>
        <v>0</v>
      </c>
      <c r="L137" s="164">
        <f t="shared" si="51"/>
        <v>0</v>
      </c>
      <c r="M137" s="164">
        <f t="shared" si="51"/>
        <v>0</v>
      </c>
      <c r="N137" s="164">
        <f t="shared" si="51"/>
        <v>1</v>
      </c>
      <c r="O137" s="164">
        <f t="shared" si="51"/>
        <v>0</v>
      </c>
      <c r="P137" s="164">
        <f t="shared" si="51"/>
        <v>1</v>
      </c>
      <c r="Q137" s="164">
        <f t="shared" si="51"/>
        <v>0</v>
      </c>
      <c r="R137" s="164">
        <f t="shared" si="51"/>
        <v>0</v>
      </c>
      <c r="S137" s="164">
        <f t="shared" si="51"/>
        <v>0</v>
      </c>
      <c r="T137" s="164">
        <f t="shared" si="51"/>
        <v>0</v>
      </c>
      <c r="U137" s="164">
        <f t="shared" si="51"/>
        <v>0</v>
      </c>
      <c r="V137" s="164">
        <f t="shared" si="51"/>
        <v>0</v>
      </c>
      <c r="W137" s="164">
        <f t="shared" si="51"/>
        <v>0</v>
      </c>
      <c r="X137" s="164">
        <f t="shared" si="51"/>
        <v>1</v>
      </c>
      <c r="Y137" s="164">
        <f t="shared" si="51"/>
        <v>0</v>
      </c>
      <c r="AA137" s="164">
        <f t="shared" ref="AA137:AX147" si="52">IF(B137=0,0,B137/AA5)</f>
        <v>0</v>
      </c>
      <c r="AB137" s="164">
        <f t="shared" si="52"/>
        <v>0</v>
      </c>
      <c r="AC137" s="164">
        <f t="shared" si="52"/>
        <v>1</v>
      </c>
      <c r="AD137" s="164">
        <f t="shared" si="52"/>
        <v>0</v>
      </c>
      <c r="AE137" s="164">
        <f t="shared" si="52"/>
        <v>0.5</v>
      </c>
      <c r="AF137" s="164">
        <f t="shared" si="52"/>
        <v>0.5</v>
      </c>
      <c r="AG137" s="164">
        <f t="shared" si="52"/>
        <v>0</v>
      </c>
      <c r="AH137" s="164">
        <f t="shared" si="52"/>
        <v>0</v>
      </c>
      <c r="AI137" s="164">
        <f t="shared" si="52"/>
        <v>0</v>
      </c>
      <c r="AJ137" s="164">
        <f t="shared" si="52"/>
        <v>0</v>
      </c>
      <c r="AK137" s="164">
        <f t="shared" si="52"/>
        <v>0</v>
      </c>
      <c r="AL137" s="164">
        <f t="shared" si="52"/>
        <v>0</v>
      </c>
      <c r="AM137" s="164">
        <f t="shared" si="52"/>
        <v>1</v>
      </c>
      <c r="AN137" s="164">
        <f t="shared" si="52"/>
        <v>0</v>
      </c>
      <c r="AO137" s="164">
        <f t="shared" si="52"/>
        <v>1</v>
      </c>
      <c r="AP137" s="164">
        <f t="shared" si="52"/>
        <v>0</v>
      </c>
      <c r="AQ137" s="164">
        <f t="shared" si="52"/>
        <v>0</v>
      </c>
      <c r="AR137" s="164">
        <f t="shared" si="52"/>
        <v>0</v>
      </c>
      <c r="AS137" s="164">
        <f t="shared" si="52"/>
        <v>0</v>
      </c>
      <c r="AT137" s="164">
        <f t="shared" si="52"/>
        <v>0</v>
      </c>
      <c r="AU137" s="164">
        <f t="shared" si="52"/>
        <v>0</v>
      </c>
      <c r="AV137" s="164">
        <f t="shared" si="52"/>
        <v>0</v>
      </c>
      <c r="AW137" s="164">
        <f t="shared" si="52"/>
        <v>1</v>
      </c>
      <c r="AX137" s="164">
        <f t="shared" si="52"/>
        <v>0</v>
      </c>
      <c r="AY137" s="164">
        <f t="shared" ref="AY137:AY167" si="53">SUM(AA137:AX137)</f>
        <v>5</v>
      </c>
      <c r="AZ137" s="22" t="s">
        <v>183</v>
      </c>
    </row>
    <row r="138" spans="1:52">
      <c r="A138" s="164" t="s">
        <v>196</v>
      </c>
      <c r="B138" s="164">
        <f t="shared" si="51"/>
        <v>0</v>
      </c>
      <c r="C138" s="164">
        <f t="shared" si="51"/>
        <v>0</v>
      </c>
      <c r="D138" s="164">
        <f t="shared" si="51"/>
        <v>1</v>
      </c>
      <c r="E138" s="164">
        <f t="shared" si="51"/>
        <v>1</v>
      </c>
      <c r="F138" s="164">
        <f t="shared" si="51"/>
        <v>0</v>
      </c>
      <c r="G138" s="164">
        <f t="shared" si="51"/>
        <v>0</v>
      </c>
      <c r="H138" s="164">
        <f t="shared" si="51"/>
        <v>0</v>
      </c>
      <c r="I138" s="164">
        <f t="shared" si="51"/>
        <v>1</v>
      </c>
      <c r="J138" s="164">
        <f t="shared" si="51"/>
        <v>1</v>
      </c>
      <c r="K138" s="164">
        <f t="shared" si="51"/>
        <v>1</v>
      </c>
      <c r="L138" s="164">
        <f t="shared" si="51"/>
        <v>0</v>
      </c>
      <c r="M138" s="164">
        <f t="shared" si="51"/>
        <v>0</v>
      </c>
      <c r="N138" s="164">
        <f t="shared" si="51"/>
        <v>0</v>
      </c>
      <c r="O138" s="164">
        <f t="shared" si="51"/>
        <v>0</v>
      </c>
      <c r="P138" s="164">
        <f t="shared" si="51"/>
        <v>0</v>
      </c>
      <c r="Q138" s="164">
        <f t="shared" si="51"/>
        <v>0</v>
      </c>
      <c r="R138" s="164">
        <f t="shared" si="51"/>
        <v>1</v>
      </c>
      <c r="S138" s="164">
        <f t="shared" si="51"/>
        <v>0</v>
      </c>
      <c r="T138" s="164">
        <f t="shared" si="51"/>
        <v>0</v>
      </c>
      <c r="U138" s="164">
        <f t="shared" si="51"/>
        <v>0</v>
      </c>
      <c r="V138" s="164">
        <f t="shared" si="51"/>
        <v>0</v>
      </c>
      <c r="W138" s="164">
        <f t="shared" si="51"/>
        <v>0</v>
      </c>
      <c r="X138" s="164">
        <f t="shared" si="51"/>
        <v>0</v>
      </c>
      <c r="Y138" s="164">
        <f t="shared" si="51"/>
        <v>0</v>
      </c>
      <c r="AA138" s="164">
        <f t="shared" si="52"/>
        <v>0</v>
      </c>
      <c r="AB138" s="164">
        <f t="shared" si="52"/>
        <v>0</v>
      </c>
      <c r="AC138" s="164">
        <f t="shared" si="52"/>
        <v>0.5</v>
      </c>
      <c r="AD138" s="164">
        <f t="shared" si="52"/>
        <v>0.5</v>
      </c>
      <c r="AE138" s="164">
        <f t="shared" si="52"/>
        <v>0</v>
      </c>
      <c r="AF138" s="164">
        <f t="shared" si="52"/>
        <v>0</v>
      </c>
      <c r="AG138" s="164">
        <f t="shared" si="52"/>
        <v>0</v>
      </c>
      <c r="AH138" s="164">
        <f t="shared" si="52"/>
        <v>1</v>
      </c>
      <c r="AI138" s="164">
        <f t="shared" si="52"/>
        <v>0.5</v>
      </c>
      <c r="AJ138" s="164">
        <f t="shared" si="52"/>
        <v>1</v>
      </c>
      <c r="AK138" s="164">
        <f t="shared" si="52"/>
        <v>0</v>
      </c>
      <c r="AL138" s="164">
        <f t="shared" si="52"/>
        <v>0</v>
      </c>
      <c r="AM138" s="164">
        <f t="shared" si="52"/>
        <v>0</v>
      </c>
      <c r="AN138" s="164">
        <f t="shared" si="52"/>
        <v>0</v>
      </c>
      <c r="AO138" s="164">
        <f t="shared" si="52"/>
        <v>0</v>
      </c>
      <c r="AP138" s="164">
        <f t="shared" si="52"/>
        <v>0</v>
      </c>
      <c r="AQ138" s="164">
        <f t="shared" si="52"/>
        <v>0.5</v>
      </c>
      <c r="AR138" s="164">
        <f t="shared" si="52"/>
        <v>0</v>
      </c>
      <c r="AS138" s="164">
        <f t="shared" si="52"/>
        <v>0</v>
      </c>
      <c r="AT138" s="164">
        <f t="shared" si="52"/>
        <v>0</v>
      </c>
      <c r="AU138" s="164">
        <f t="shared" si="52"/>
        <v>0</v>
      </c>
      <c r="AV138" s="164">
        <f t="shared" si="52"/>
        <v>0</v>
      </c>
      <c r="AW138" s="164">
        <f t="shared" si="52"/>
        <v>0</v>
      </c>
      <c r="AX138" s="164">
        <f t="shared" si="52"/>
        <v>0</v>
      </c>
      <c r="AY138" s="164">
        <f t="shared" si="53"/>
        <v>4</v>
      </c>
      <c r="AZ138" s="22" t="s">
        <v>183</v>
      </c>
    </row>
    <row r="139" spans="1:52">
      <c r="A139" s="164" t="s">
        <v>197</v>
      </c>
      <c r="B139" s="164">
        <f t="shared" si="51"/>
        <v>0</v>
      </c>
      <c r="C139" s="164">
        <f t="shared" si="51"/>
        <v>1</v>
      </c>
      <c r="D139" s="164">
        <f t="shared" si="51"/>
        <v>1</v>
      </c>
      <c r="E139" s="164">
        <f t="shared" si="51"/>
        <v>1</v>
      </c>
      <c r="F139" s="164">
        <f t="shared" si="51"/>
        <v>0</v>
      </c>
      <c r="G139" s="164">
        <f t="shared" si="51"/>
        <v>1</v>
      </c>
      <c r="H139" s="164">
        <f t="shared" si="51"/>
        <v>1</v>
      </c>
      <c r="I139" s="164">
        <f t="shared" si="51"/>
        <v>1</v>
      </c>
      <c r="J139" s="164">
        <f t="shared" si="51"/>
        <v>0</v>
      </c>
      <c r="K139" s="164">
        <f t="shared" si="51"/>
        <v>1</v>
      </c>
      <c r="L139" s="164">
        <f t="shared" si="51"/>
        <v>1</v>
      </c>
      <c r="M139" s="164">
        <f t="shared" si="51"/>
        <v>1</v>
      </c>
      <c r="N139" s="164">
        <f t="shared" si="51"/>
        <v>1</v>
      </c>
      <c r="O139" s="164">
        <f t="shared" si="51"/>
        <v>0</v>
      </c>
      <c r="P139" s="164">
        <f t="shared" si="51"/>
        <v>0</v>
      </c>
      <c r="Q139" s="164">
        <f t="shared" si="51"/>
        <v>0</v>
      </c>
      <c r="R139" s="164">
        <f t="shared" si="51"/>
        <v>1</v>
      </c>
      <c r="S139" s="164">
        <f t="shared" si="51"/>
        <v>0</v>
      </c>
      <c r="T139" s="164">
        <f t="shared" si="51"/>
        <v>0</v>
      </c>
      <c r="U139" s="164">
        <f t="shared" si="51"/>
        <v>0</v>
      </c>
      <c r="V139" s="164">
        <f t="shared" si="51"/>
        <v>0</v>
      </c>
      <c r="W139" s="164">
        <f t="shared" si="51"/>
        <v>0</v>
      </c>
      <c r="X139" s="164">
        <f t="shared" si="51"/>
        <v>1</v>
      </c>
      <c r="Y139" s="164">
        <f t="shared" si="51"/>
        <v>0</v>
      </c>
      <c r="AA139" s="164">
        <f t="shared" si="52"/>
        <v>0</v>
      </c>
      <c r="AB139" s="164">
        <f t="shared" si="52"/>
        <v>0.5</v>
      </c>
      <c r="AC139" s="164">
        <f t="shared" si="52"/>
        <v>0.5</v>
      </c>
      <c r="AD139" s="164">
        <f t="shared" si="52"/>
        <v>0.5</v>
      </c>
      <c r="AE139" s="164">
        <f t="shared" si="52"/>
        <v>0</v>
      </c>
      <c r="AF139" s="164">
        <f t="shared" si="52"/>
        <v>0.5</v>
      </c>
      <c r="AG139" s="164">
        <f t="shared" si="52"/>
        <v>1</v>
      </c>
      <c r="AH139" s="164">
        <f t="shared" si="52"/>
        <v>1</v>
      </c>
      <c r="AI139" s="164">
        <f t="shared" si="52"/>
        <v>0</v>
      </c>
      <c r="AJ139" s="164">
        <f t="shared" si="52"/>
        <v>1</v>
      </c>
      <c r="AK139" s="164">
        <f t="shared" si="52"/>
        <v>1</v>
      </c>
      <c r="AL139" s="164">
        <f t="shared" si="52"/>
        <v>1</v>
      </c>
      <c r="AM139" s="164">
        <f t="shared" si="52"/>
        <v>0.5</v>
      </c>
      <c r="AN139" s="164">
        <f t="shared" si="52"/>
        <v>0</v>
      </c>
      <c r="AO139" s="164">
        <f t="shared" si="52"/>
        <v>0</v>
      </c>
      <c r="AP139" s="164">
        <f t="shared" si="52"/>
        <v>0</v>
      </c>
      <c r="AQ139" s="164">
        <f t="shared" si="52"/>
        <v>0.33333333333333331</v>
      </c>
      <c r="AR139" s="164">
        <f t="shared" si="52"/>
        <v>0</v>
      </c>
      <c r="AS139" s="164">
        <f t="shared" si="52"/>
        <v>0</v>
      </c>
      <c r="AT139" s="164">
        <f t="shared" si="52"/>
        <v>0</v>
      </c>
      <c r="AU139" s="164">
        <f t="shared" si="52"/>
        <v>0</v>
      </c>
      <c r="AV139" s="164">
        <f t="shared" si="52"/>
        <v>0</v>
      </c>
      <c r="AW139" s="164">
        <f t="shared" si="52"/>
        <v>1</v>
      </c>
      <c r="AX139" s="164">
        <f t="shared" si="52"/>
        <v>0</v>
      </c>
      <c r="AY139" s="164">
        <f t="shared" si="53"/>
        <v>8.8333333333333321</v>
      </c>
      <c r="AZ139" s="22" t="s">
        <v>183</v>
      </c>
    </row>
    <row r="140" spans="1:52">
      <c r="A140" s="164" t="s">
        <v>198</v>
      </c>
      <c r="B140" s="164">
        <f t="shared" si="51"/>
        <v>0</v>
      </c>
      <c r="C140" s="164">
        <f t="shared" si="51"/>
        <v>0</v>
      </c>
      <c r="D140" s="164">
        <f t="shared" si="51"/>
        <v>0</v>
      </c>
      <c r="E140" s="164">
        <f t="shared" si="51"/>
        <v>0</v>
      </c>
      <c r="F140" s="164">
        <f t="shared" si="51"/>
        <v>1</v>
      </c>
      <c r="G140" s="164">
        <f t="shared" si="51"/>
        <v>0</v>
      </c>
      <c r="H140" s="164">
        <f t="shared" si="51"/>
        <v>1</v>
      </c>
      <c r="I140" s="164">
        <f t="shared" si="51"/>
        <v>0</v>
      </c>
      <c r="J140" s="164">
        <f t="shared" si="51"/>
        <v>0</v>
      </c>
      <c r="K140" s="164">
        <f t="shared" si="51"/>
        <v>1</v>
      </c>
      <c r="L140" s="164">
        <f t="shared" si="51"/>
        <v>1</v>
      </c>
      <c r="M140" s="164">
        <f t="shared" si="51"/>
        <v>1</v>
      </c>
      <c r="N140" s="164">
        <f t="shared" si="51"/>
        <v>1</v>
      </c>
      <c r="O140" s="164">
        <f t="shared" si="51"/>
        <v>1</v>
      </c>
      <c r="P140" s="164">
        <f t="shared" si="51"/>
        <v>0</v>
      </c>
      <c r="Q140" s="164">
        <f t="shared" si="51"/>
        <v>0</v>
      </c>
      <c r="R140" s="164">
        <f t="shared" si="51"/>
        <v>1</v>
      </c>
      <c r="S140" s="164">
        <f t="shared" si="51"/>
        <v>1</v>
      </c>
      <c r="T140" s="164">
        <f t="shared" si="51"/>
        <v>1</v>
      </c>
      <c r="U140" s="164">
        <f t="shared" si="51"/>
        <v>0</v>
      </c>
      <c r="V140" s="164">
        <f t="shared" si="51"/>
        <v>1</v>
      </c>
      <c r="W140" s="164">
        <f t="shared" si="51"/>
        <v>0</v>
      </c>
      <c r="X140" s="164">
        <f t="shared" si="51"/>
        <v>0</v>
      </c>
      <c r="Y140" s="164">
        <f t="shared" si="51"/>
        <v>1</v>
      </c>
      <c r="AA140" s="164">
        <f t="shared" si="52"/>
        <v>0</v>
      </c>
      <c r="AB140" s="164">
        <f t="shared" si="52"/>
        <v>0</v>
      </c>
      <c r="AC140" s="164">
        <f t="shared" si="52"/>
        <v>0</v>
      </c>
      <c r="AD140" s="164">
        <f t="shared" si="52"/>
        <v>0</v>
      </c>
      <c r="AE140" s="164">
        <f t="shared" si="52"/>
        <v>0.5</v>
      </c>
      <c r="AF140" s="164">
        <f t="shared" si="52"/>
        <v>0</v>
      </c>
      <c r="AG140" s="164">
        <f t="shared" si="52"/>
        <v>0.5</v>
      </c>
      <c r="AH140" s="164">
        <f t="shared" si="52"/>
        <v>0</v>
      </c>
      <c r="AI140" s="164">
        <f t="shared" si="52"/>
        <v>0</v>
      </c>
      <c r="AJ140" s="164">
        <f t="shared" si="52"/>
        <v>1</v>
      </c>
      <c r="AK140" s="164">
        <f t="shared" si="52"/>
        <v>0.5</v>
      </c>
      <c r="AL140" s="164">
        <f t="shared" si="52"/>
        <v>1</v>
      </c>
      <c r="AM140" s="164">
        <f t="shared" si="52"/>
        <v>1</v>
      </c>
      <c r="AN140" s="164">
        <f t="shared" si="52"/>
        <v>1</v>
      </c>
      <c r="AO140" s="164">
        <f t="shared" si="52"/>
        <v>0</v>
      </c>
      <c r="AP140" s="164">
        <f t="shared" si="52"/>
        <v>0</v>
      </c>
      <c r="AQ140" s="164">
        <f t="shared" si="52"/>
        <v>0.5</v>
      </c>
      <c r="AR140" s="164">
        <f t="shared" si="52"/>
        <v>0.33333333333333331</v>
      </c>
      <c r="AS140" s="164">
        <f t="shared" si="52"/>
        <v>0.5</v>
      </c>
      <c r="AT140" s="164">
        <f t="shared" si="52"/>
        <v>0</v>
      </c>
      <c r="AU140" s="164">
        <f t="shared" si="52"/>
        <v>0.5</v>
      </c>
      <c r="AV140" s="164">
        <f t="shared" si="52"/>
        <v>0</v>
      </c>
      <c r="AW140" s="164">
        <f t="shared" si="52"/>
        <v>0</v>
      </c>
      <c r="AX140" s="164">
        <f t="shared" si="52"/>
        <v>0.5</v>
      </c>
      <c r="AY140" s="164">
        <f t="shared" si="53"/>
        <v>7.833333333333333</v>
      </c>
      <c r="AZ140" s="22" t="s">
        <v>183</v>
      </c>
    </row>
    <row r="141" spans="1:52">
      <c r="A141" s="164" t="s">
        <v>199</v>
      </c>
      <c r="B141" s="164">
        <f t="shared" si="51"/>
        <v>0</v>
      </c>
      <c r="C141" s="164">
        <f t="shared" si="51"/>
        <v>1</v>
      </c>
      <c r="D141" s="164">
        <f t="shared" si="51"/>
        <v>0</v>
      </c>
      <c r="E141" s="164">
        <f t="shared" si="51"/>
        <v>1</v>
      </c>
      <c r="F141" s="164">
        <f t="shared" si="51"/>
        <v>1</v>
      </c>
      <c r="G141" s="164">
        <f t="shared" si="51"/>
        <v>1</v>
      </c>
      <c r="H141" s="164">
        <f t="shared" si="51"/>
        <v>0</v>
      </c>
      <c r="I141" s="164">
        <f t="shared" si="51"/>
        <v>0</v>
      </c>
      <c r="J141" s="164">
        <f t="shared" si="51"/>
        <v>0</v>
      </c>
      <c r="K141" s="164">
        <f t="shared" si="51"/>
        <v>0</v>
      </c>
      <c r="L141" s="164">
        <f t="shared" si="51"/>
        <v>0</v>
      </c>
      <c r="M141" s="164">
        <f t="shared" si="51"/>
        <v>0</v>
      </c>
      <c r="N141" s="164">
        <f t="shared" si="51"/>
        <v>0</v>
      </c>
      <c r="O141" s="164">
        <f t="shared" si="51"/>
        <v>0</v>
      </c>
      <c r="P141" s="164">
        <f t="shared" si="51"/>
        <v>1</v>
      </c>
      <c r="Q141" s="164">
        <f t="shared" si="51"/>
        <v>1</v>
      </c>
      <c r="R141" s="164">
        <f t="shared" si="51"/>
        <v>0</v>
      </c>
      <c r="S141" s="164">
        <f t="shared" si="51"/>
        <v>0</v>
      </c>
      <c r="T141" s="164">
        <f t="shared" si="51"/>
        <v>0</v>
      </c>
      <c r="U141" s="164">
        <f t="shared" si="51"/>
        <v>0</v>
      </c>
      <c r="V141" s="164">
        <f t="shared" si="51"/>
        <v>1</v>
      </c>
      <c r="W141" s="164">
        <f t="shared" si="51"/>
        <v>1</v>
      </c>
      <c r="X141" s="164">
        <f t="shared" si="51"/>
        <v>1</v>
      </c>
      <c r="Y141" s="164">
        <f t="shared" si="51"/>
        <v>1</v>
      </c>
      <c r="AA141" s="164">
        <f t="shared" si="52"/>
        <v>0</v>
      </c>
      <c r="AB141" s="164">
        <f t="shared" si="52"/>
        <v>0.5</v>
      </c>
      <c r="AC141" s="164">
        <f t="shared" si="52"/>
        <v>0</v>
      </c>
      <c r="AD141" s="164">
        <f t="shared" si="52"/>
        <v>0.5</v>
      </c>
      <c r="AE141" s="164">
        <f t="shared" si="52"/>
        <v>0.5</v>
      </c>
      <c r="AF141" s="164">
        <f t="shared" si="52"/>
        <v>0.5</v>
      </c>
      <c r="AG141" s="164">
        <f t="shared" si="52"/>
        <v>0</v>
      </c>
      <c r="AH141" s="164">
        <f t="shared" si="52"/>
        <v>0</v>
      </c>
      <c r="AI141" s="164">
        <f t="shared" si="52"/>
        <v>0</v>
      </c>
      <c r="AJ141" s="164">
        <f t="shared" si="52"/>
        <v>0</v>
      </c>
      <c r="AK141" s="164">
        <f t="shared" si="52"/>
        <v>0</v>
      </c>
      <c r="AL141" s="164">
        <f t="shared" si="52"/>
        <v>0</v>
      </c>
      <c r="AM141" s="164">
        <f t="shared" si="52"/>
        <v>0</v>
      </c>
      <c r="AN141" s="164">
        <f t="shared" si="52"/>
        <v>0</v>
      </c>
      <c r="AO141" s="164">
        <f t="shared" si="52"/>
        <v>0.5</v>
      </c>
      <c r="AP141" s="164">
        <f t="shared" si="52"/>
        <v>0.5</v>
      </c>
      <c r="AQ141" s="164">
        <f t="shared" si="52"/>
        <v>0</v>
      </c>
      <c r="AR141" s="164">
        <f t="shared" si="52"/>
        <v>0</v>
      </c>
      <c r="AS141" s="164">
        <f t="shared" si="52"/>
        <v>0</v>
      </c>
      <c r="AT141" s="164">
        <f t="shared" si="52"/>
        <v>0</v>
      </c>
      <c r="AU141" s="164">
        <f t="shared" si="52"/>
        <v>0.33333333333333331</v>
      </c>
      <c r="AV141" s="164">
        <f t="shared" si="52"/>
        <v>1</v>
      </c>
      <c r="AW141" s="164">
        <f t="shared" si="52"/>
        <v>1</v>
      </c>
      <c r="AX141" s="164">
        <f t="shared" si="52"/>
        <v>1</v>
      </c>
      <c r="AY141" s="164">
        <f t="shared" si="53"/>
        <v>6.3333333333333339</v>
      </c>
      <c r="AZ141" s="22" t="s">
        <v>183</v>
      </c>
    </row>
    <row r="142" spans="1:52">
      <c r="A142" s="164" t="s">
        <v>200</v>
      </c>
      <c r="B142" s="164">
        <f t="shared" si="51"/>
        <v>0</v>
      </c>
      <c r="C142" s="164">
        <f t="shared" si="51"/>
        <v>0</v>
      </c>
      <c r="D142" s="164">
        <f t="shared" si="51"/>
        <v>0</v>
      </c>
      <c r="E142" s="164">
        <f t="shared" si="51"/>
        <v>0</v>
      </c>
      <c r="F142" s="164">
        <f t="shared" si="51"/>
        <v>0</v>
      </c>
      <c r="G142" s="164">
        <f t="shared" si="51"/>
        <v>0</v>
      </c>
      <c r="H142" s="164">
        <f t="shared" si="51"/>
        <v>1</v>
      </c>
      <c r="I142" s="164">
        <f t="shared" si="51"/>
        <v>0</v>
      </c>
      <c r="J142" s="164">
        <f t="shared" si="51"/>
        <v>0</v>
      </c>
      <c r="K142" s="164">
        <f t="shared" si="51"/>
        <v>1</v>
      </c>
      <c r="L142" s="164">
        <f t="shared" si="51"/>
        <v>1</v>
      </c>
      <c r="M142" s="164">
        <f t="shared" si="51"/>
        <v>0</v>
      </c>
      <c r="N142" s="164">
        <f t="shared" si="51"/>
        <v>1</v>
      </c>
      <c r="O142" s="164">
        <f t="shared" si="51"/>
        <v>1</v>
      </c>
      <c r="P142" s="164">
        <f t="shared" si="51"/>
        <v>0</v>
      </c>
      <c r="Q142" s="164">
        <f t="shared" si="51"/>
        <v>0</v>
      </c>
      <c r="R142" s="164">
        <f t="shared" si="51"/>
        <v>0</v>
      </c>
      <c r="S142" s="164">
        <f t="shared" si="51"/>
        <v>0</v>
      </c>
      <c r="T142" s="164">
        <f t="shared" si="51"/>
        <v>0</v>
      </c>
      <c r="U142" s="164">
        <f t="shared" si="51"/>
        <v>0</v>
      </c>
      <c r="V142" s="164">
        <f t="shared" si="51"/>
        <v>0</v>
      </c>
      <c r="W142" s="164">
        <f t="shared" si="51"/>
        <v>0</v>
      </c>
      <c r="X142" s="164">
        <f t="shared" si="51"/>
        <v>0</v>
      </c>
      <c r="Y142" s="164">
        <f t="shared" si="51"/>
        <v>1</v>
      </c>
      <c r="AA142" s="164">
        <f t="shared" si="52"/>
        <v>0</v>
      </c>
      <c r="AB142" s="164">
        <f t="shared" si="52"/>
        <v>0</v>
      </c>
      <c r="AC142" s="164">
        <f t="shared" si="52"/>
        <v>0</v>
      </c>
      <c r="AD142" s="164">
        <f t="shared" si="52"/>
        <v>0</v>
      </c>
      <c r="AE142" s="164">
        <f t="shared" si="52"/>
        <v>0</v>
      </c>
      <c r="AF142" s="164">
        <f t="shared" si="52"/>
        <v>0</v>
      </c>
      <c r="AG142" s="164">
        <f t="shared" si="52"/>
        <v>0.5</v>
      </c>
      <c r="AH142" s="164">
        <f t="shared" si="52"/>
        <v>0</v>
      </c>
      <c r="AI142" s="164">
        <f t="shared" si="52"/>
        <v>0</v>
      </c>
      <c r="AJ142" s="164">
        <f t="shared" si="52"/>
        <v>1</v>
      </c>
      <c r="AK142" s="164">
        <f t="shared" si="52"/>
        <v>1</v>
      </c>
      <c r="AL142" s="164">
        <f t="shared" si="52"/>
        <v>0</v>
      </c>
      <c r="AM142" s="164">
        <f t="shared" si="52"/>
        <v>1</v>
      </c>
      <c r="AN142" s="164">
        <f t="shared" si="52"/>
        <v>1</v>
      </c>
      <c r="AO142" s="164">
        <f t="shared" si="52"/>
        <v>0</v>
      </c>
      <c r="AP142" s="164">
        <f t="shared" si="52"/>
        <v>0</v>
      </c>
      <c r="AQ142" s="164">
        <f t="shared" si="52"/>
        <v>0</v>
      </c>
      <c r="AR142" s="164">
        <f t="shared" si="52"/>
        <v>0</v>
      </c>
      <c r="AS142" s="164">
        <f t="shared" si="52"/>
        <v>0</v>
      </c>
      <c r="AT142" s="164">
        <f t="shared" si="52"/>
        <v>0</v>
      </c>
      <c r="AU142" s="164">
        <f t="shared" si="52"/>
        <v>0</v>
      </c>
      <c r="AV142" s="164">
        <f t="shared" si="52"/>
        <v>0</v>
      </c>
      <c r="AW142" s="164">
        <f t="shared" si="52"/>
        <v>0</v>
      </c>
      <c r="AX142" s="164">
        <f t="shared" si="52"/>
        <v>0.5</v>
      </c>
      <c r="AY142" s="164">
        <f t="shared" si="53"/>
        <v>5</v>
      </c>
      <c r="AZ142" s="22" t="s">
        <v>183</v>
      </c>
    </row>
    <row r="143" spans="1:52">
      <c r="A143" s="164" t="s">
        <v>201</v>
      </c>
      <c r="B143" s="164">
        <f t="shared" si="51"/>
        <v>1</v>
      </c>
      <c r="C143" s="164">
        <f t="shared" si="51"/>
        <v>0</v>
      </c>
      <c r="D143" s="164">
        <f t="shared" si="51"/>
        <v>0</v>
      </c>
      <c r="E143" s="164">
        <f t="shared" si="51"/>
        <v>1</v>
      </c>
      <c r="F143" s="164">
        <f t="shared" si="51"/>
        <v>0</v>
      </c>
      <c r="G143" s="164">
        <f t="shared" si="51"/>
        <v>0</v>
      </c>
      <c r="H143" s="164">
        <f t="shared" si="51"/>
        <v>0</v>
      </c>
      <c r="I143" s="164">
        <f t="shared" si="51"/>
        <v>1</v>
      </c>
      <c r="J143" s="164">
        <f t="shared" si="51"/>
        <v>1</v>
      </c>
      <c r="K143" s="164">
        <f t="shared" si="51"/>
        <v>1</v>
      </c>
      <c r="L143" s="164">
        <f t="shared" si="51"/>
        <v>1</v>
      </c>
      <c r="M143" s="164">
        <f t="shared" si="51"/>
        <v>1</v>
      </c>
      <c r="N143" s="164">
        <f t="shared" si="51"/>
        <v>0</v>
      </c>
      <c r="O143" s="164">
        <f t="shared" si="51"/>
        <v>0</v>
      </c>
      <c r="P143" s="164">
        <f t="shared" si="51"/>
        <v>0</v>
      </c>
      <c r="Q143" s="164">
        <f t="shared" si="51"/>
        <v>1</v>
      </c>
      <c r="R143" s="164">
        <f t="shared" si="51"/>
        <v>0</v>
      </c>
      <c r="S143" s="164">
        <f t="shared" si="51"/>
        <v>0</v>
      </c>
      <c r="T143" s="164">
        <f t="shared" si="51"/>
        <v>0</v>
      </c>
      <c r="U143" s="164">
        <f t="shared" si="51"/>
        <v>0</v>
      </c>
      <c r="V143" s="164">
        <f t="shared" si="51"/>
        <v>0</v>
      </c>
      <c r="W143" s="164">
        <f t="shared" si="51"/>
        <v>1</v>
      </c>
      <c r="X143" s="164">
        <f t="shared" si="51"/>
        <v>0</v>
      </c>
      <c r="Y143" s="164">
        <f t="shared" si="51"/>
        <v>1</v>
      </c>
      <c r="AA143" s="164">
        <f t="shared" si="52"/>
        <v>1</v>
      </c>
      <c r="AB143" s="164">
        <f t="shared" si="52"/>
        <v>0</v>
      </c>
      <c r="AC143" s="164">
        <f t="shared" si="52"/>
        <v>0</v>
      </c>
      <c r="AD143" s="164">
        <f t="shared" si="52"/>
        <v>0.5</v>
      </c>
      <c r="AE143" s="164">
        <f t="shared" si="52"/>
        <v>0</v>
      </c>
      <c r="AF143" s="164">
        <f t="shared" si="52"/>
        <v>0</v>
      </c>
      <c r="AG143" s="164">
        <f t="shared" si="52"/>
        <v>0</v>
      </c>
      <c r="AH143" s="164">
        <f t="shared" si="52"/>
        <v>1</v>
      </c>
      <c r="AI143" s="164">
        <f t="shared" si="52"/>
        <v>1</v>
      </c>
      <c r="AJ143" s="164">
        <f t="shared" si="52"/>
        <v>1</v>
      </c>
      <c r="AK143" s="164">
        <f t="shared" si="52"/>
        <v>1</v>
      </c>
      <c r="AL143" s="164">
        <f t="shared" si="52"/>
        <v>1</v>
      </c>
      <c r="AM143" s="164">
        <f t="shared" si="52"/>
        <v>0</v>
      </c>
      <c r="AN143" s="164">
        <f t="shared" si="52"/>
        <v>0</v>
      </c>
      <c r="AO143" s="164">
        <f t="shared" si="52"/>
        <v>0</v>
      </c>
      <c r="AP143" s="164">
        <f t="shared" si="52"/>
        <v>1</v>
      </c>
      <c r="AQ143" s="164">
        <f t="shared" si="52"/>
        <v>0</v>
      </c>
      <c r="AR143" s="164">
        <f t="shared" si="52"/>
        <v>0</v>
      </c>
      <c r="AS143" s="164">
        <f t="shared" si="52"/>
        <v>0</v>
      </c>
      <c r="AT143" s="164">
        <f t="shared" si="52"/>
        <v>0</v>
      </c>
      <c r="AU143" s="164">
        <f t="shared" si="52"/>
        <v>0</v>
      </c>
      <c r="AV143" s="164">
        <f t="shared" si="52"/>
        <v>0.33333333333333331</v>
      </c>
      <c r="AW143" s="164">
        <f t="shared" si="52"/>
        <v>0</v>
      </c>
      <c r="AX143" s="164">
        <f t="shared" si="52"/>
        <v>0.33333333333333331</v>
      </c>
      <c r="AY143" s="164">
        <f t="shared" si="53"/>
        <v>8.1666666666666661</v>
      </c>
      <c r="AZ143" s="22" t="s">
        <v>183</v>
      </c>
    </row>
    <row r="144" spans="1:52">
      <c r="A144" s="164" t="s">
        <v>202</v>
      </c>
      <c r="B144" s="164">
        <f t="shared" si="51"/>
        <v>1</v>
      </c>
      <c r="C144" s="164">
        <f t="shared" si="51"/>
        <v>1</v>
      </c>
      <c r="D144" s="164">
        <f t="shared" si="51"/>
        <v>0</v>
      </c>
      <c r="E144" s="164">
        <f t="shared" si="51"/>
        <v>0</v>
      </c>
      <c r="F144" s="164">
        <f t="shared" si="51"/>
        <v>1</v>
      </c>
      <c r="G144" s="164">
        <f t="shared" si="51"/>
        <v>0</v>
      </c>
      <c r="H144" s="164">
        <f t="shared" si="51"/>
        <v>0</v>
      </c>
      <c r="I144" s="164">
        <f t="shared" si="51"/>
        <v>0</v>
      </c>
      <c r="J144" s="164">
        <f t="shared" si="51"/>
        <v>0</v>
      </c>
      <c r="K144" s="164">
        <f t="shared" si="51"/>
        <v>1</v>
      </c>
      <c r="L144" s="164">
        <f t="shared" si="51"/>
        <v>1</v>
      </c>
      <c r="M144" s="164">
        <f t="shared" si="51"/>
        <v>0</v>
      </c>
      <c r="N144" s="164">
        <f t="shared" si="51"/>
        <v>0</v>
      </c>
      <c r="O144" s="164">
        <f t="shared" si="51"/>
        <v>0</v>
      </c>
      <c r="P144" s="164">
        <f t="shared" si="51"/>
        <v>0</v>
      </c>
      <c r="Q144" s="164">
        <f t="shared" si="51"/>
        <v>0</v>
      </c>
      <c r="R144" s="164">
        <f t="shared" si="51"/>
        <v>0</v>
      </c>
      <c r="S144" s="164">
        <f t="shared" si="51"/>
        <v>0</v>
      </c>
      <c r="T144" s="164">
        <f t="shared" si="51"/>
        <v>0</v>
      </c>
      <c r="U144" s="164">
        <f t="shared" si="51"/>
        <v>0</v>
      </c>
      <c r="V144" s="164">
        <f t="shared" si="51"/>
        <v>0</v>
      </c>
      <c r="W144" s="164">
        <f t="shared" si="51"/>
        <v>1</v>
      </c>
      <c r="X144" s="164">
        <f t="shared" si="51"/>
        <v>0</v>
      </c>
      <c r="Y144" s="164">
        <f t="shared" si="51"/>
        <v>0</v>
      </c>
      <c r="AA144" s="164">
        <f t="shared" si="52"/>
        <v>0.5</v>
      </c>
      <c r="AB144" s="164">
        <f t="shared" si="52"/>
        <v>0.5</v>
      </c>
      <c r="AC144" s="164">
        <f t="shared" si="52"/>
        <v>0</v>
      </c>
      <c r="AD144" s="164">
        <f t="shared" si="52"/>
        <v>0</v>
      </c>
      <c r="AE144" s="164">
        <f t="shared" si="52"/>
        <v>0.5</v>
      </c>
      <c r="AF144" s="164">
        <f t="shared" si="52"/>
        <v>0</v>
      </c>
      <c r="AG144" s="164">
        <f t="shared" si="52"/>
        <v>0</v>
      </c>
      <c r="AH144" s="164">
        <f t="shared" si="52"/>
        <v>0</v>
      </c>
      <c r="AI144" s="164">
        <f t="shared" si="52"/>
        <v>0</v>
      </c>
      <c r="AJ144" s="164">
        <f t="shared" si="52"/>
        <v>0.5</v>
      </c>
      <c r="AK144" s="164">
        <f t="shared" si="52"/>
        <v>0.5</v>
      </c>
      <c r="AL144" s="164">
        <f t="shared" si="52"/>
        <v>0</v>
      </c>
      <c r="AM144" s="164">
        <f t="shared" si="52"/>
        <v>0</v>
      </c>
      <c r="AN144" s="164">
        <f t="shared" si="52"/>
        <v>0</v>
      </c>
      <c r="AO144" s="164">
        <f t="shared" si="52"/>
        <v>0</v>
      </c>
      <c r="AP144" s="164">
        <f t="shared" si="52"/>
        <v>0</v>
      </c>
      <c r="AQ144" s="164">
        <f t="shared" si="52"/>
        <v>0</v>
      </c>
      <c r="AR144" s="164">
        <f t="shared" si="52"/>
        <v>0</v>
      </c>
      <c r="AS144" s="164">
        <f t="shared" si="52"/>
        <v>0</v>
      </c>
      <c r="AT144" s="164">
        <f t="shared" si="52"/>
        <v>0</v>
      </c>
      <c r="AU144" s="164">
        <f t="shared" si="52"/>
        <v>0</v>
      </c>
      <c r="AV144" s="164">
        <f t="shared" si="52"/>
        <v>0.5</v>
      </c>
      <c r="AW144" s="164">
        <f t="shared" si="52"/>
        <v>0</v>
      </c>
      <c r="AX144" s="164">
        <f t="shared" si="52"/>
        <v>0</v>
      </c>
      <c r="AY144" s="164">
        <f t="shared" si="53"/>
        <v>3</v>
      </c>
      <c r="AZ144" s="22" t="s">
        <v>183</v>
      </c>
    </row>
    <row r="145" spans="1:52">
      <c r="A145" s="164" t="s">
        <v>203</v>
      </c>
      <c r="B145" s="164">
        <f t="shared" si="51"/>
        <v>0</v>
      </c>
      <c r="C145" s="164">
        <f t="shared" si="51"/>
        <v>0</v>
      </c>
      <c r="D145" s="164">
        <f t="shared" si="51"/>
        <v>0</v>
      </c>
      <c r="E145" s="164">
        <f t="shared" si="51"/>
        <v>1</v>
      </c>
      <c r="F145" s="164">
        <f t="shared" si="51"/>
        <v>0</v>
      </c>
      <c r="G145" s="164">
        <f t="shared" si="51"/>
        <v>0</v>
      </c>
      <c r="H145" s="164">
        <f t="shared" si="51"/>
        <v>0</v>
      </c>
      <c r="I145" s="164">
        <f t="shared" si="51"/>
        <v>0</v>
      </c>
      <c r="J145" s="164">
        <f t="shared" si="51"/>
        <v>1</v>
      </c>
      <c r="K145" s="164">
        <f t="shared" si="51"/>
        <v>0</v>
      </c>
      <c r="L145" s="164">
        <f t="shared" si="51"/>
        <v>0</v>
      </c>
      <c r="M145" s="164">
        <f t="shared" si="51"/>
        <v>1</v>
      </c>
      <c r="N145" s="164">
        <f t="shared" si="51"/>
        <v>1</v>
      </c>
      <c r="O145" s="164">
        <f t="shared" si="51"/>
        <v>1</v>
      </c>
      <c r="P145" s="164">
        <f t="shared" si="51"/>
        <v>0</v>
      </c>
      <c r="Q145" s="164">
        <f t="shared" si="51"/>
        <v>0</v>
      </c>
      <c r="R145" s="164">
        <f t="shared" si="51"/>
        <v>0</v>
      </c>
      <c r="S145" s="164">
        <f t="shared" si="51"/>
        <v>0</v>
      </c>
      <c r="T145" s="164">
        <f t="shared" si="51"/>
        <v>0</v>
      </c>
      <c r="U145" s="164">
        <f t="shared" si="51"/>
        <v>0</v>
      </c>
      <c r="V145" s="164">
        <f t="shared" si="51"/>
        <v>0</v>
      </c>
      <c r="W145" s="164">
        <f t="shared" si="51"/>
        <v>1</v>
      </c>
      <c r="X145" s="164">
        <f t="shared" si="51"/>
        <v>1</v>
      </c>
      <c r="Y145" s="164">
        <f t="shared" si="51"/>
        <v>1</v>
      </c>
      <c r="AA145" s="164">
        <f t="shared" si="52"/>
        <v>0</v>
      </c>
      <c r="AB145" s="164">
        <f t="shared" si="52"/>
        <v>0</v>
      </c>
      <c r="AC145" s="164">
        <f t="shared" si="52"/>
        <v>0</v>
      </c>
      <c r="AD145" s="164">
        <f t="shared" si="52"/>
        <v>1</v>
      </c>
      <c r="AE145" s="164">
        <f t="shared" si="52"/>
        <v>0</v>
      </c>
      <c r="AF145" s="164">
        <f t="shared" si="52"/>
        <v>0</v>
      </c>
      <c r="AG145" s="164">
        <f t="shared" si="52"/>
        <v>0</v>
      </c>
      <c r="AH145" s="164">
        <f t="shared" si="52"/>
        <v>0</v>
      </c>
      <c r="AI145" s="164">
        <f t="shared" si="52"/>
        <v>1</v>
      </c>
      <c r="AJ145" s="164">
        <f t="shared" si="52"/>
        <v>0</v>
      </c>
      <c r="AK145" s="164">
        <f t="shared" si="52"/>
        <v>0</v>
      </c>
      <c r="AL145" s="164">
        <f t="shared" si="52"/>
        <v>0.5</v>
      </c>
      <c r="AM145" s="164">
        <f t="shared" si="52"/>
        <v>1</v>
      </c>
      <c r="AN145" s="164">
        <f t="shared" si="52"/>
        <v>0.5</v>
      </c>
      <c r="AO145" s="164">
        <f t="shared" si="52"/>
        <v>0</v>
      </c>
      <c r="AP145" s="164">
        <f t="shared" si="52"/>
        <v>0</v>
      </c>
      <c r="AQ145" s="164">
        <f t="shared" si="52"/>
        <v>0</v>
      </c>
      <c r="AR145" s="164">
        <f t="shared" si="52"/>
        <v>0</v>
      </c>
      <c r="AS145" s="164">
        <f t="shared" si="52"/>
        <v>0</v>
      </c>
      <c r="AT145" s="164">
        <f t="shared" si="52"/>
        <v>0</v>
      </c>
      <c r="AU145" s="164">
        <f t="shared" si="52"/>
        <v>0</v>
      </c>
      <c r="AV145" s="164">
        <f t="shared" si="52"/>
        <v>0.5</v>
      </c>
      <c r="AW145" s="164">
        <f t="shared" si="52"/>
        <v>0.5</v>
      </c>
      <c r="AX145" s="164">
        <f t="shared" si="52"/>
        <v>0.5</v>
      </c>
      <c r="AY145" s="164">
        <f t="shared" si="53"/>
        <v>5.5</v>
      </c>
      <c r="AZ145" s="22" t="s">
        <v>183</v>
      </c>
    </row>
    <row r="146" spans="1:52">
      <c r="A146" s="164" t="s">
        <v>204</v>
      </c>
      <c r="B146" s="164">
        <f t="shared" si="51"/>
        <v>1</v>
      </c>
      <c r="C146" s="164">
        <f t="shared" si="51"/>
        <v>0</v>
      </c>
      <c r="D146" s="164">
        <f t="shared" si="51"/>
        <v>0</v>
      </c>
      <c r="E146" s="164">
        <f t="shared" si="51"/>
        <v>0</v>
      </c>
      <c r="F146" s="164">
        <f t="shared" si="51"/>
        <v>0</v>
      </c>
      <c r="G146" s="164">
        <f t="shared" si="51"/>
        <v>0</v>
      </c>
      <c r="H146" s="164">
        <f t="shared" si="51"/>
        <v>0</v>
      </c>
      <c r="I146" s="164">
        <f t="shared" si="51"/>
        <v>1</v>
      </c>
      <c r="J146" s="164">
        <f t="shared" si="51"/>
        <v>1</v>
      </c>
      <c r="K146" s="164">
        <f t="shared" si="51"/>
        <v>1</v>
      </c>
      <c r="L146" s="164">
        <f t="shared" si="51"/>
        <v>0</v>
      </c>
      <c r="M146" s="164">
        <f t="shared" si="51"/>
        <v>1</v>
      </c>
      <c r="N146" s="164">
        <f t="shared" si="51"/>
        <v>0</v>
      </c>
      <c r="O146" s="164">
        <f t="shared" si="51"/>
        <v>1</v>
      </c>
      <c r="P146" s="164">
        <f t="shared" si="51"/>
        <v>0</v>
      </c>
      <c r="Q146" s="164">
        <f t="shared" si="51"/>
        <v>0</v>
      </c>
      <c r="R146" s="164">
        <f t="shared" si="51"/>
        <v>0</v>
      </c>
      <c r="S146" s="164">
        <f t="shared" si="51"/>
        <v>0</v>
      </c>
      <c r="T146" s="164">
        <f t="shared" si="51"/>
        <v>0</v>
      </c>
      <c r="U146" s="164">
        <f t="shared" si="51"/>
        <v>0</v>
      </c>
      <c r="V146" s="164">
        <f t="shared" si="51"/>
        <v>1</v>
      </c>
      <c r="W146" s="164">
        <f t="shared" si="51"/>
        <v>0</v>
      </c>
      <c r="X146" s="164">
        <f t="shared" si="51"/>
        <v>1</v>
      </c>
      <c r="Y146" s="164">
        <f t="shared" si="51"/>
        <v>0</v>
      </c>
      <c r="AA146" s="164">
        <f t="shared" si="52"/>
        <v>1</v>
      </c>
      <c r="AB146" s="164">
        <f t="shared" si="52"/>
        <v>0</v>
      </c>
      <c r="AC146" s="164">
        <f t="shared" si="52"/>
        <v>0</v>
      </c>
      <c r="AD146" s="164">
        <f t="shared" si="52"/>
        <v>0</v>
      </c>
      <c r="AE146" s="164">
        <f t="shared" si="52"/>
        <v>0</v>
      </c>
      <c r="AF146" s="164">
        <f t="shared" si="52"/>
        <v>0</v>
      </c>
      <c r="AG146" s="164">
        <f t="shared" si="52"/>
        <v>0</v>
      </c>
      <c r="AH146" s="164">
        <f t="shared" si="52"/>
        <v>1</v>
      </c>
      <c r="AI146" s="164">
        <f t="shared" si="52"/>
        <v>1</v>
      </c>
      <c r="AJ146" s="164">
        <f t="shared" si="52"/>
        <v>0.5</v>
      </c>
      <c r="AK146" s="164">
        <f t="shared" si="52"/>
        <v>0</v>
      </c>
      <c r="AL146" s="164">
        <f t="shared" si="52"/>
        <v>0.5</v>
      </c>
      <c r="AM146" s="164">
        <f t="shared" si="52"/>
        <v>0</v>
      </c>
      <c r="AN146" s="164">
        <f t="shared" si="52"/>
        <v>1</v>
      </c>
      <c r="AO146" s="164">
        <f t="shared" si="52"/>
        <v>0</v>
      </c>
      <c r="AP146" s="164">
        <f t="shared" si="52"/>
        <v>0</v>
      </c>
      <c r="AQ146" s="164">
        <f t="shared" si="52"/>
        <v>0</v>
      </c>
      <c r="AR146" s="164">
        <f t="shared" si="52"/>
        <v>0</v>
      </c>
      <c r="AS146" s="164">
        <f t="shared" si="52"/>
        <v>0</v>
      </c>
      <c r="AT146" s="164">
        <f t="shared" si="52"/>
        <v>0</v>
      </c>
      <c r="AU146" s="164">
        <f t="shared" si="52"/>
        <v>1</v>
      </c>
      <c r="AV146" s="164">
        <f t="shared" si="52"/>
        <v>0</v>
      </c>
      <c r="AW146" s="164">
        <f t="shared" si="52"/>
        <v>1</v>
      </c>
      <c r="AX146" s="164">
        <f t="shared" si="52"/>
        <v>0</v>
      </c>
      <c r="AY146" s="164">
        <f t="shared" si="53"/>
        <v>7</v>
      </c>
      <c r="AZ146" s="22" t="s">
        <v>183</v>
      </c>
    </row>
    <row r="147" spans="1:52">
      <c r="A147" s="164" t="s">
        <v>205</v>
      </c>
      <c r="B147" s="164">
        <f t="shared" si="51"/>
        <v>1</v>
      </c>
      <c r="C147" s="164">
        <f t="shared" si="51"/>
        <v>1</v>
      </c>
      <c r="D147" s="164">
        <f t="shared" si="51"/>
        <v>0</v>
      </c>
      <c r="E147" s="164">
        <f t="shared" si="51"/>
        <v>0</v>
      </c>
      <c r="F147" s="164">
        <f t="shared" si="51"/>
        <v>0</v>
      </c>
      <c r="G147" s="164">
        <f t="shared" si="51"/>
        <v>0</v>
      </c>
      <c r="H147" s="164">
        <f t="shared" si="51"/>
        <v>0</v>
      </c>
      <c r="I147" s="164">
        <f t="shared" si="51"/>
        <v>0</v>
      </c>
      <c r="J147" s="164">
        <f t="shared" si="51"/>
        <v>1</v>
      </c>
      <c r="K147" s="164">
        <f t="shared" si="51"/>
        <v>1</v>
      </c>
      <c r="L147" s="164">
        <f t="shared" si="51"/>
        <v>0</v>
      </c>
      <c r="M147" s="164">
        <f t="shared" si="51"/>
        <v>1</v>
      </c>
      <c r="N147" s="164">
        <f t="shared" si="51"/>
        <v>1</v>
      </c>
      <c r="O147" s="164">
        <f t="shared" si="51"/>
        <v>1</v>
      </c>
      <c r="P147" s="164">
        <f t="shared" si="51"/>
        <v>0</v>
      </c>
      <c r="Q147" s="164">
        <f t="shared" ref="Q147:Y147" si="54">IF(IFERROR(FIND($A$136,Q15,1),0)=0,0,1)</f>
        <v>0</v>
      </c>
      <c r="R147" s="164">
        <f t="shared" si="54"/>
        <v>0</v>
      </c>
      <c r="S147" s="164">
        <f t="shared" si="54"/>
        <v>0</v>
      </c>
      <c r="T147" s="164">
        <f t="shared" si="54"/>
        <v>0</v>
      </c>
      <c r="U147" s="164">
        <f t="shared" si="54"/>
        <v>0</v>
      </c>
      <c r="V147" s="164">
        <f t="shared" si="54"/>
        <v>0</v>
      </c>
      <c r="W147" s="164">
        <f t="shared" si="54"/>
        <v>1</v>
      </c>
      <c r="X147" s="164">
        <f t="shared" si="54"/>
        <v>0</v>
      </c>
      <c r="Y147" s="164">
        <f t="shared" si="54"/>
        <v>0</v>
      </c>
      <c r="AA147" s="164">
        <f t="shared" si="52"/>
        <v>1</v>
      </c>
      <c r="AB147" s="164">
        <f t="shared" si="52"/>
        <v>1</v>
      </c>
      <c r="AC147" s="164">
        <f t="shared" si="52"/>
        <v>0</v>
      </c>
      <c r="AD147" s="164">
        <f t="shared" si="52"/>
        <v>0</v>
      </c>
      <c r="AE147" s="164">
        <f t="shared" si="52"/>
        <v>0</v>
      </c>
      <c r="AF147" s="164">
        <f t="shared" si="52"/>
        <v>0</v>
      </c>
      <c r="AG147" s="164">
        <f t="shared" si="52"/>
        <v>0</v>
      </c>
      <c r="AH147" s="164">
        <f t="shared" si="52"/>
        <v>0</v>
      </c>
      <c r="AI147" s="164">
        <f t="shared" si="52"/>
        <v>1</v>
      </c>
      <c r="AJ147" s="164">
        <f t="shared" si="52"/>
        <v>0.5</v>
      </c>
      <c r="AK147" s="164">
        <f t="shared" si="52"/>
        <v>0</v>
      </c>
      <c r="AL147" s="164">
        <f t="shared" si="52"/>
        <v>1</v>
      </c>
      <c r="AM147" s="164">
        <f t="shared" si="52"/>
        <v>1</v>
      </c>
      <c r="AN147" s="164">
        <f t="shared" si="52"/>
        <v>1</v>
      </c>
      <c r="AO147" s="164">
        <f t="shared" si="52"/>
        <v>0</v>
      </c>
      <c r="AP147" s="164">
        <f t="shared" ref="AP147:AX162" si="55">IF(Q147=0,0,Q147/AP15)</f>
        <v>0</v>
      </c>
      <c r="AQ147" s="164">
        <f t="shared" si="55"/>
        <v>0</v>
      </c>
      <c r="AR147" s="164">
        <f t="shared" si="55"/>
        <v>0</v>
      </c>
      <c r="AS147" s="164">
        <f t="shared" si="55"/>
        <v>0</v>
      </c>
      <c r="AT147" s="164">
        <f t="shared" si="55"/>
        <v>0</v>
      </c>
      <c r="AU147" s="164">
        <f t="shared" si="55"/>
        <v>0</v>
      </c>
      <c r="AV147" s="164">
        <f t="shared" si="55"/>
        <v>1</v>
      </c>
      <c r="AW147" s="164">
        <f t="shared" si="55"/>
        <v>0</v>
      </c>
      <c r="AX147" s="164">
        <f t="shared" si="55"/>
        <v>0</v>
      </c>
      <c r="AY147" s="164">
        <f t="shared" si="53"/>
        <v>7.5</v>
      </c>
      <c r="AZ147" s="22" t="s">
        <v>183</v>
      </c>
    </row>
    <row r="148" spans="1:52">
      <c r="A148" s="164" t="s">
        <v>206</v>
      </c>
      <c r="B148" s="164">
        <f t="shared" ref="B148:Y158" si="56">IF(IFERROR(FIND($A$136,B16,1),0)=0,0,1)</f>
        <v>0</v>
      </c>
      <c r="C148" s="164">
        <f t="shared" si="56"/>
        <v>0</v>
      </c>
      <c r="D148" s="164">
        <f t="shared" si="56"/>
        <v>0</v>
      </c>
      <c r="E148" s="164">
        <f t="shared" si="56"/>
        <v>0</v>
      </c>
      <c r="F148" s="164">
        <f t="shared" si="56"/>
        <v>1</v>
      </c>
      <c r="G148" s="164">
        <f t="shared" si="56"/>
        <v>0</v>
      </c>
      <c r="H148" s="164">
        <f t="shared" si="56"/>
        <v>0</v>
      </c>
      <c r="I148" s="164">
        <f t="shared" si="56"/>
        <v>0</v>
      </c>
      <c r="J148" s="164">
        <f t="shared" si="56"/>
        <v>1</v>
      </c>
      <c r="K148" s="164">
        <f t="shared" si="56"/>
        <v>0</v>
      </c>
      <c r="L148" s="164">
        <f t="shared" si="56"/>
        <v>0</v>
      </c>
      <c r="M148" s="164">
        <f t="shared" si="56"/>
        <v>0</v>
      </c>
      <c r="N148" s="164">
        <f t="shared" si="56"/>
        <v>0</v>
      </c>
      <c r="O148" s="164">
        <f t="shared" si="56"/>
        <v>0</v>
      </c>
      <c r="P148" s="164">
        <f t="shared" si="56"/>
        <v>0</v>
      </c>
      <c r="Q148" s="164">
        <f t="shared" si="56"/>
        <v>1</v>
      </c>
      <c r="R148" s="164">
        <f t="shared" si="56"/>
        <v>0</v>
      </c>
      <c r="S148" s="164">
        <f t="shared" si="56"/>
        <v>0</v>
      </c>
      <c r="T148" s="164">
        <f t="shared" si="56"/>
        <v>0</v>
      </c>
      <c r="U148" s="164">
        <f t="shared" si="56"/>
        <v>1</v>
      </c>
      <c r="V148" s="164">
        <f t="shared" si="56"/>
        <v>0</v>
      </c>
      <c r="W148" s="164">
        <f t="shared" si="56"/>
        <v>1</v>
      </c>
      <c r="X148" s="164">
        <f t="shared" si="56"/>
        <v>1</v>
      </c>
      <c r="Y148" s="164">
        <f t="shared" si="56"/>
        <v>0</v>
      </c>
      <c r="AA148" s="164">
        <f t="shared" ref="AA148:AP163" si="57">IF(B148=0,0,B148/AA16)</f>
        <v>0</v>
      </c>
      <c r="AB148" s="164">
        <f t="shared" si="57"/>
        <v>0</v>
      </c>
      <c r="AC148" s="164">
        <f t="shared" si="57"/>
        <v>0</v>
      </c>
      <c r="AD148" s="164">
        <f t="shared" si="57"/>
        <v>0</v>
      </c>
      <c r="AE148" s="164">
        <f t="shared" si="57"/>
        <v>0.5</v>
      </c>
      <c r="AF148" s="164">
        <f t="shared" si="57"/>
        <v>0</v>
      </c>
      <c r="AG148" s="164">
        <f t="shared" si="57"/>
        <v>0</v>
      </c>
      <c r="AH148" s="164">
        <f t="shared" si="57"/>
        <v>0</v>
      </c>
      <c r="AI148" s="164">
        <f t="shared" si="57"/>
        <v>1</v>
      </c>
      <c r="AJ148" s="164">
        <f t="shared" si="57"/>
        <v>0</v>
      </c>
      <c r="AK148" s="164">
        <f t="shared" si="57"/>
        <v>0</v>
      </c>
      <c r="AL148" s="164">
        <f t="shared" si="57"/>
        <v>0</v>
      </c>
      <c r="AM148" s="164">
        <f t="shared" si="57"/>
        <v>0</v>
      </c>
      <c r="AN148" s="164">
        <f t="shared" si="57"/>
        <v>0</v>
      </c>
      <c r="AO148" s="164">
        <f t="shared" si="57"/>
        <v>0</v>
      </c>
      <c r="AP148" s="164">
        <f t="shared" si="55"/>
        <v>1</v>
      </c>
      <c r="AQ148" s="164">
        <f t="shared" si="55"/>
        <v>0</v>
      </c>
      <c r="AR148" s="164">
        <f t="shared" si="55"/>
        <v>0</v>
      </c>
      <c r="AS148" s="164">
        <f t="shared" si="55"/>
        <v>0</v>
      </c>
      <c r="AT148" s="164">
        <f t="shared" si="55"/>
        <v>1</v>
      </c>
      <c r="AU148" s="164">
        <f t="shared" si="55"/>
        <v>0</v>
      </c>
      <c r="AV148" s="164">
        <f t="shared" si="55"/>
        <v>1</v>
      </c>
      <c r="AW148" s="164">
        <f t="shared" si="55"/>
        <v>1</v>
      </c>
      <c r="AX148" s="164">
        <f t="shared" si="55"/>
        <v>0</v>
      </c>
      <c r="AY148" s="164">
        <f t="shared" si="53"/>
        <v>5.5</v>
      </c>
      <c r="AZ148" s="22" t="s">
        <v>183</v>
      </c>
    </row>
    <row r="149" spans="1:52">
      <c r="A149" s="164" t="s">
        <v>207</v>
      </c>
      <c r="B149" s="164">
        <f t="shared" si="56"/>
        <v>0</v>
      </c>
      <c r="C149" s="164">
        <f t="shared" si="56"/>
        <v>0</v>
      </c>
      <c r="D149" s="164">
        <f t="shared" si="56"/>
        <v>0</v>
      </c>
      <c r="E149" s="164">
        <f t="shared" si="56"/>
        <v>0</v>
      </c>
      <c r="F149" s="164">
        <f t="shared" si="56"/>
        <v>0</v>
      </c>
      <c r="G149" s="164">
        <f t="shared" si="56"/>
        <v>0</v>
      </c>
      <c r="H149" s="164">
        <f t="shared" si="56"/>
        <v>0</v>
      </c>
      <c r="I149" s="164">
        <f t="shared" si="56"/>
        <v>1</v>
      </c>
      <c r="J149" s="164">
        <f t="shared" si="56"/>
        <v>1</v>
      </c>
      <c r="K149" s="164">
        <f t="shared" si="56"/>
        <v>0</v>
      </c>
      <c r="L149" s="164">
        <f t="shared" si="56"/>
        <v>1</v>
      </c>
      <c r="M149" s="164">
        <f t="shared" si="56"/>
        <v>1</v>
      </c>
      <c r="N149" s="164">
        <f t="shared" si="56"/>
        <v>1</v>
      </c>
      <c r="O149" s="164">
        <f t="shared" si="56"/>
        <v>1</v>
      </c>
      <c r="P149" s="164">
        <f t="shared" si="56"/>
        <v>0</v>
      </c>
      <c r="Q149" s="164">
        <f t="shared" si="56"/>
        <v>0</v>
      </c>
      <c r="R149" s="164">
        <f t="shared" si="56"/>
        <v>1</v>
      </c>
      <c r="S149" s="164">
        <f t="shared" si="56"/>
        <v>0</v>
      </c>
      <c r="T149" s="164">
        <f t="shared" si="56"/>
        <v>0</v>
      </c>
      <c r="U149" s="164">
        <f t="shared" si="56"/>
        <v>0</v>
      </c>
      <c r="V149" s="164">
        <f t="shared" si="56"/>
        <v>0</v>
      </c>
      <c r="W149" s="164">
        <f t="shared" si="56"/>
        <v>1</v>
      </c>
      <c r="X149" s="164">
        <f t="shared" si="56"/>
        <v>1</v>
      </c>
      <c r="Y149" s="164">
        <f t="shared" si="56"/>
        <v>0</v>
      </c>
      <c r="AA149" s="164">
        <f t="shared" si="57"/>
        <v>0</v>
      </c>
      <c r="AB149" s="164">
        <f t="shared" si="57"/>
        <v>0</v>
      </c>
      <c r="AC149" s="164">
        <f t="shared" si="57"/>
        <v>0</v>
      </c>
      <c r="AD149" s="164">
        <f t="shared" si="57"/>
        <v>0</v>
      </c>
      <c r="AE149" s="164">
        <f t="shared" si="57"/>
        <v>0</v>
      </c>
      <c r="AF149" s="164">
        <f t="shared" si="57"/>
        <v>0</v>
      </c>
      <c r="AG149" s="164">
        <f t="shared" si="57"/>
        <v>0</v>
      </c>
      <c r="AH149" s="164">
        <f t="shared" si="57"/>
        <v>1</v>
      </c>
      <c r="AI149" s="164">
        <f t="shared" si="57"/>
        <v>1</v>
      </c>
      <c r="AJ149" s="164">
        <f t="shared" si="57"/>
        <v>0</v>
      </c>
      <c r="AK149" s="164">
        <f t="shared" si="57"/>
        <v>1</v>
      </c>
      <c r="AL149" s="164">
        <f t="shared" si="57"/>
        <v>1</v>
      </c>
      <c r="AM149" s="164">
        <f t="shared" si="57"/>
        <v>1</v>
      </c>
      <c r="AN149" s="164">
        <f t="shared" si="57"/>
        <v>1</v>
      </c>
      <c r="AO149" s="164">
        <f t="shared" si="57"/>
        <v>0</v>
      </c>
      <c r="AP149" s="164">
        <f t="shared" si="55"/>
        <v>0</v>
      </c>
      <c r="AQ149" s="164">
        <f t="shared" si="55"/>
        <v>1</v>
      </c>
      <c r="AR149" s="164">
        <f t="shared" si="55"/>
        <v>0</v>
      </c>
      <c r="AS149" s="164">
        <f t="shared" si="55"/>
        <v>0</v>
      </c>
      <c r="AT149" s="164">
        <f t="shared" si="55"/>
        <v>0</v>
      </c>
      <c r="AU149" s="164">
        <f t="shared" si="55"/>
        <v>0</v>
      </c>
      <c r="AV149" s="164">
        <f t="shared" si="55"/>
        <v>1</v>
      </c>
      <c r="AW149" s="164">
        <f t="shared" si="55"/>
        <v>1</v>
      </c>
      <c r="AX149" s="164">
        <f t="shared" si="55"/>
        <v>0</v>
      </c>
      <c r="AY149" s="164">
        <f t="shared" si="53"/>
        <v>9</v>
      </c>
      <c r="AZ149" s="22" t="s">
        <v>183</v>
      </c>
    </row>
    <row r="150" spans="1:52">
      <c r="A150" s="164" t="s">
        <v>208</v>
      </c>
      <c r="B150" s="164">
        <f t="shared" si="56"/>
        <v>0</v>
      </c>
      <c r="C150" s="164">
        <f t="shared" si="56"/>
        <v>0</v>
      </c>
      <c r="D150" s="164">
        <f t="shared" si="56"/>
        <v>0</v>
      </c>
      <c r="E150" s="164">
        <f t="shared" si="56"/>
        <v>0</v>
      </c>
      <c r="F150" s="164">
        <f t="shared" si="56"/>
        <v>1</v>
      </c>
      <c r="G150" s="164">
        <f t="shared" si="56"/>
        <v>1</v>
      </c>
      <c r="H150" s="164">
        <f t="shared" si="56"/>
        <v>0</v>
      </c>
      <c r="I150" s="164">
        <f t="shared" si="56"/>
        <v>1</v>
      </c>
      <c r="J150" s="164">
        <f t="shared" si="56"/>
        <v>1</v>
      </c>
      <c r="K150" s="164">
        <f t="shared" si="56"/>
        <v>0</v>
      </c>
      <c r="L150" s="164">
        <f t="shared" si="56"/>
        <v>0</v>
      </c>
      <c r="M150" s="164">
        <f t="shared" si="56"/>
        <v>1</v>
      </c>
      <c r="N150" s="164">
        <f t="shared" si="56"/>
        <v>0</v>
      </c>
      <c r="O150" s="164">
        <f t="shared" si="56"/>
        <v>1</v>
      </c>
      <c r="P150" s="164">
        <f t="shared" si="56"/>
        <v>0</v>
      </c>
      <c r="Q150" s="164">
        <f t="shared" si="56"/>
        <v>1</v>
      </c>
      <c r="R150" s="164">
        <f t="shared" si="56"/>
        <v>1</v>
      </c>
      <c r="S150" s="164">
        <f t="shared" si="56"/>
        <v>0</v>
      </c>
      <c r="T150" s="164">
        <f t="shared" si="56"/>
        <v>1</v>
      </c>
      <c r="U150" s="164">
        <f t="shared" si="56"/>
        <v>1</v>
      </c>
      <c r="V150" s="164">
        <f t="shared" si="56"/>
        <v>1</v>
      </c>
      <c r="W150" s="164">
        <f t="shared" si="56"/>
        <v>1</v>
      </c>
      <c r="X150" s="164">
        <f t="shared" si="56"/>
        <v>1</v>
      </c>
      <c r="Y150" s="164">
        <f t="shared" si="56"/>
        <v>0</v>
      </c>
      <c r="AA150" s="164">
        <f t="shared" si="57"/>
        <v>0</v>
      </c>
      <c r="AB150" s="164">
        <f t="shared" si="57"/>
        <v>0</v>
      </c>
      <c r="AC150" s="164">
        <f t="shared" si="57"/>
        <v>0</v>
      </c>
      <c r="AD150" s="164">
        <f t="shared" si="57"/>
        <v>0</v>
      </c>
      <c r="AE150" s="164">
        <f t="shared" si="57"/>
        <v>0.5</v>
      </c>
      <c r="AF150" s="164">
        <f t="shared" si="57"/>
        <v>1</v>
      </c>
      <c r="AG150" s="164">
        <f t="shared" si="57"/>
        <v>0</v>
      </c>
      <c r="AH150" s="164">
        <f t="shared" si="57"/>
        <v>1</v>
      </c>
      <c r="AI150" s="164">
        <f t="shared" si="57"/>
        <v>1</v>
      </c>
      <c r="AJ150" s="164">
        <f t="shared" si="57"/>
        <v>0</v>
      </c>
      <c r="AK150" s="164">
        <f t="shared" si="57"/>
        <v>0</v>
      </c>
      <c r="AL150" s="164">
        <f t="shared" si="57"/>
        <v>1</v>
      </c>
      <c r="AM150" s="164">
        <f t="shared" si="57"/>
        <v>0</v>
      </c>
      <c r="AN150" s="164">
        <f t="shared" si="57"/>
        <v>1</v>
      </c>
      <c r="AO150" s="164">
        <f t="shared" si="57"/>
        <v>0</v>
      </c>
      <c r="AP150" s="164">
        <f t="shared" si="55"/>
        <v>1</v>
      </c>
      <c r="AQ150" s="164">
        <f t="shared" si="55"/>
        <v>1</v>
      </c>
      <c r="AR150" s="164">
        <f t="shared" si="55"/>
        <v>0</v>
      </c>
      <c r="AS150" s="164">
        <f t="shared" si="55"/>
        <v>1</v>
      </c>
      <c r="AT150" s="164">
        <f t="shared" si="55"/>
        <v>1</v>
      </c>
      <c r="AU150" s="164">
        <f t="shared" si="55"/>
        <v>1</v>
      </c>
      <c r="AV150" s="164">
        <f t="shared" si="55"/>
        <v>1</v>
      </c>
      <c r="AW150" s="164">
        <f t="shared" si="55"/>
        <v>1</v>
      </c>
      <c r="AX150" s="164">
        <f t="shared" si="55"/>
        <v>0</v>
      </c>
      <c r="AY150" s="164">
        <f t="shared" si="53"/>
        <v>12.5</v>
      </c>
      <c r="AZ150" s="22" t="s">
        <v>183</v>
      </c>
    </row>
    <row r="151" spans="1:52">
      <c r="A151" s="164" t="s">
        <v>209</v>
      </c>
      <c r="B151" s="164">
        <f t="shared" si="56"/>
        <v>0</v>
      </c>
      <c r="C151" s="164">
        <f t="shared" si="56"/>
        <v>1</v>
      </c>
      <c r="D151" s="164">
        <f t="shared" si="56"/>
        <v>0</v>
      </c>
      <c r="E151" s="164">
        <f t="shared" si="56"/>
        <v>0</v>
      </c>
      <c r="F151" s="164">
        <f t="shared" si="56"/>
        <v>1</v>
      </c>
      <c r="G151" s="164">
        <f t="shared" si="56"/>
        <v>0</v>
      </c>
      <c r="H151" s="164">
        <f t="shared" si="56"/>
        <v>0</v>
      </c>
      <c r="I151" s="164">
        <f t="shared" si="56"/>
        <v>0</v>
      </c>
      <c r="J151" s="164">
        <f t="shared" si="56"/>
        <v>0</v>
      </c>
      <c r="K151" s="164">
        <f t="shared" si="56"/>
        <v>0</v>
      </c>
      <c r="L151" s="164">
        <f t="shared" si="56"/>
        <v>1</v>
      </c>
      <c r="M151" s="164">
        <f t="shared" si="56"/>
        <v>0</v>
      </c>
      <c r="N151" s="164">
        <f t="shared" si="56"/>
        <v>1</v>
      </c>
      <c r="O151" s="164">
        <f t="shared" si="56"/>
        <v>1</v>
      </c>
      <c r="P151" s="164">
        <f t="shared" si="56"/>
        <v>1</v>
      </c>
      <c r="Q151" s="164">
        <f t="shared" si="56"/>
        <v>0</v>
      </c>
      <c r="R151" s="164">
        <f t="shared" si="56"/>
        <v>0</v>
      </c>
      <c r="S151" s="164">
        <f t="shared" si="56"/>
        <v>1</v>
      </c>
      <c r="T151" s="164">
        <f t="shared" si="56"/>
        <v>0</v>
      </c>
      <c r="U151" s="164">
        <f t="shared" si="56"/>
        <v>0</v>
      </c>
      <c r="V151" s="164">
        <f t="shared" si="56"/>
        <v>0</v>
      </c>
      <c r="W151" s="164">
        <f t="shared" si="56"/>
        <v>1</v>
      </c>
      <c r="X151" s="164">
        <f t="shared" si="56"/>
        <v>1</v>
      </c>
      <c r="Y151" s="164">
        <f t="shared" si="56"/>
        <v>0</v>
      </c>
      <c r="AA151" s="164">
        <f t="shared" si="57"/>
        <v>0</v>
      </c>
      <c r="AB151" s="164">
        <f t="shared" si="57"/>
        <v>1</v>
      </c>
      <c r="AC151" s="164">
        <f t="shared" si="57"/>
        <v>0</v>
      </c>
      <c r="AD151" s="164">
        <f t="shared" si="57"/>
        <v>0</v>
      </c>
      <c r="AE151" s="164">
        <f t="shared" si="57"/>
        <v>1</v>
      </c>
      <c r="AF151" s="164">
        <f t="shared" si="57"/>
        <v>0</v>
      </c>
      <c r="AG151" s="164">
        <f t="shared" si="57"/>
        <v>0</v>
      </c>
      <c r="AH151" s="164">
        <f t="shared" si="57"/>
        <v>0</v>
      </c>
      <c r="AI151" s="164">
        <f t="shared" si="57"/>
        <v>0</v>
      </c>
      <c r="AJ151" s="164">
        <f t="shared" si="57"/>
        <v>0</v>
      </c>
      <c r="AK151" s="164">
        <f t="shared" si="57"/>
        <v>1</v>
      </c>
      <c r="AL151" s="164">
        <f t="shared" si="57"/>
        <v>0</v>
      </c>
      <c r="AM151" s="164">
        <f t="shared" si="57"/>
        <v>1</v>
      </c>
      <c r="AN151" s="164">
        <f t="shared" si="57"/>
        <v>1</v>
      </c>
      <c r="AO151" s="164">
        <f t="shared" si="57"/>
        <v>1</v>
      </c>
      <c r="AP151" s="164">
        <f t="shared" si="55"/>
        <v>0</v>
      </c>
      <c r="AQ151" s="164">
        <f t="shared" si="55"/>
        <v>0</v>
      </c>
      <c r="AR151" s="164">
        <f t="shared" si="55"/>
        <v>1</v>
      </c>
      <c r="AS151" s="164">
        <f t="shared" si="55"/>
        <v>0</v>
      </c>
      <c r="AT151" s="164">
        <f t="shared" si="55"/>
        <v>0</v>
      </c>
      <c r="AU151" s="164">
        <f t="shared" si="55"/>
        <v>0</v>
      </c>
      <c r="AV151" s="164">
        <f t="shared" si="55"/>
        <v>1</v>
      </c>
      <c r="AW151" s="164">
        <f t="shared" si="55"/>
        <v>1</v>
      </c>
      <c r="AX151" s="164">
        <f t="shared" si="55"/>
        <v>0</v>
      </c>
      <c r="AY151" s="164">
        <f t="shared" si="53"/>
        <v>9</v>
      </c>
      <c r="AZ151" s="22" t="s">
        <v>183</v>
      </c>
    </row>
    <row r="152" spans="1:52">
      <c r="A152" s="164" t="s">
        <v>210</v>
      </c>
      <c r="B152" s="164">
        <f t="shared" si="56"/>
        <v>1</v>
      </c>
      <c r="C152" s="164">
        <f t="shared" si="56"/>
        <v>1</v>
      </c>
      <c r="D152" s="164">
        <f t="shared" si="56"/>
        <v>1</v>
      </c>
      <c r="E152" s="164">
        <f t="shared" si="56"/>
        <v>1</v>
      </c>
      <c r="F152" s="164">
        <f t="shared" si="56"/>
        <v>1</v>
      </c>
      <c r="G152" s="164">
        <f t="shared" si="56"/>
        <v>1</v>
      </c>
      <c r="H152" s="164">
        <f t="shared" si="56"/>
        <v>0</v>
      </c>
      <c r="I152" s="164">
        <f t="shared" si="56"/>
        <v>0</v>
      </c>
      <c r="J152" s="164">
        <f t="shared" si="56"/>
        <v>0</v>
      </c>
      <c r="K152" s="164">
        <f t="shared" si="56"/>
        <v>1</v>
      </c>
      <c r="L152" s="164">
        <f t="shared" si="56"/>
        <v>0</v>
      </c>
      <c r="M152" s="164">
        <f t="shared" si="56"/>
        <v>1</v>
      </c>
      <c r="N152" s="164">
        <f t="shared" si="56"/>
        <v>1</v>
      </c>
      <c r="O152" s="164">
        <f t="shared" si="56"/>
        <v>0</v>
      </c>
      <c r="P152" s="164">
        <f t="shared" si="56"/>
        <v>0</v>
      </c>
      <c r="Q152" s="164">
        <f t="shared" si="56"/>
        <v>0</v>
      </c>
      <c r="R152" s="164">
        <f t="shared" si="56"/>
        <v>0</v>
      </c>
      <c r="S152" s="164">
        <f t="shared" si="56"/>
        <v>0</v>
      </c>
      <c r="T152" s="164">
        <f t="shared" si="56"/>
        <v>0</v>
      </c>
      <c r="U152" s="164">
        <f t="shared" si="56"/>
        <v>0</v>
      </c>
      <c r="V152" s="164">
        <f t="shared" si="56"/>
        <v>0</v>
      </c>
      <c r="W152" s="164">
        <f t="shared" si="56"/>
        <v>0</v>
      </c>
      <c r="X152" s="164">
        <f t="shared" si="56"/>
        <v>0</v>
      </c>
      <c r="Y152" s="164">
        <f t="shared" si="56"/>
        <v>0</v>
      </c>
      <c r="AA152" s="164">
        <f t="shared" si="57"/>
        <v>1</v>
      </c>
      <c r="AB152" s="164">
        <f t="shared" si="57"/>
        <v>1</v>
      </c>
      <c r="AC152" s="164">
        <f t="shared" si="57"/>
        <v>1</v>
      </c>
      <c r="AD152" s="164">
        <f t="shared" si="57"/>
        <v>1</v>
      </c>
      <c r="AE152" s="164">
        <f t="shared" si="57"/>
        <v>1</v>
      </c>
      <c r="AF152" s="164">
        <f t="shared" si="57"/>
        <v>1</v>
      </c>
      <c r="AG152" s="164">
        <f t="shared" si="57"/>
        <v>0</v>
      </c>
      <c r="AH152" s="164">
        <f t="shared" si="57"/>
        <v>0</v>
      </c>
      <c r="AI152" s="164">
        <f t="shared" si="57"/>
        <v>0</v>
      </c>
      <c r="AJ152" s="164">
        <f t="shared" si="57"/>
        <v>1</v>
      </c>
      <c r="AK152" s="164">
        <f t="shared" si="57"/>
        <v>0</v>
      </c>
      <c r="AL152" s="164">
        <f t="shared" si="57"/>
        <v>1</v>
      </c>
      <c r="AM152" s="164">
        <f t="shared" si="57"/>
        <v>1</v>
      </c>
      <c r="AN152" s="164">
        <f t="shared" si="57"/>
        <v>0</v>
      </c>
      <c r="AO152" s="164">
        <f t="shared" si="57"/>
        <v>0</v>
      </c>
      <c r="AP152" s="164">
        <f t="shared" si="55"/>
        <v>0</v>
      </c>
      <c r="AQ152" s="164">
        <f t="shared" si="55"/>
        <v>0</v>
      </c>
      <c r="AR152" s="164">
        <f t="shared" si="55"/>
        <v>0</v>
      </c>
      <c r="AS152" s="164">
        <f t="shared" si="55"/>
        <v>0</v>
      </c>
      <c r="AT152" s="164">
        <f t="shared" si="55"/>
        <v>0</v>
      </c>
      <c r="AU152" s="164">
        <f t="shared" si="55"/>
        <v>0</v>
      </c>
      <c r="AV152" s="164">
        <f t="shared" si="55"/>
        <v>0</v>
      </c>
      <c r="AW152" s="164">
        <f t="shared" si="55"/>
        <v>0</v>
      </c>
      <c r="AX152" s="164">
        <f t="shared" si="55"/>
        <v>0</v>
      </c>
      <c r="AY152" s="164">
        <f t="shared" si="53"/>
        <v>9</v>
      </c>
      <c r="AZ152" s="22" t="s">
        <v>183</v>
      </c>
    </row>
    <row r="153" spans="1:52">
      <c r="A153" s="164" t="s">
        <v>211</v>
      </c>
      <c r="B153" s="164">
        <f t="shared" si="56"/>
        <v>0</v>
      </c>
      <c r="C153" s="164">
        <f t="shared" si="56"/>
        <v>0</v>
      </c>
      <c r="D153" s="164">
        <f t="shared" si="56"/>
        <v>0</v>
      </c>
      <c r="E153" s="164">
        <f t="shared" si="56"/>
        <v>0</v>
      </c>
      <c r="F153" s="164">
        <f t="shared" si="56"/>
        <v>0</v>
      </c>
      <c r="G153" s="164">
        <f t="shared" si="56"/>
        <v>1</v>
      </c>
      <c r="H153" s="164">
        <f t="shared" si="56"/>
        <v>0</v>
      </c>
      <c r="I153" s="164">
        <f t="shared" si="56"/>
        <v>0</v>
      </c>
      <c r="J153" s="164">
        <f t="shared" si="56"/>
        <v>1</v>
      </c>
      <c r="K153" s="164">
        <f t="shared" si="56"/>
        <v>0</v>
      </c>
      <c r="L153" s="164">
        <f t="shared" si="56"/>
        <v>0</v>
      </c>
      <c r="M153" s="164">
        <f t="shared" si="56"/>
        <v>1</v>
      </c>
      <c r="N153" s="164">
        <f t="shared" si="56"/>
        <v>0</v>
      </c>
      <c r="O153" s="164">
        <f t="shared" si="56"/>
        <v>1</v>
      </c>
      <c r="P153" s="164">
        <f t="shared" si="56"/>
        <v>0</v>
      </c>
      <c r="Q153" s="164">
        <f t="shared" si="56"/>
        <v>0</v>
      </c>
      <c r="R153" s="164">
        <f t="shared" si="56"/>
        <v>1</v>
      </c>
      <c r="S153" s="164">
        <f t="shared" si="56"/>
        <v>1</v>
      </c>
      <c r="T153" s="164">
        <f t="shared" si="56"/>
        <v>0</v>
      </c>
      <c r="U153" s="164">
        <f t="shared" si="56"/>
        <v>1</v>
      </c>
      <c r="V153" s="164">
        <f t="shared" si="56"/>
        <v>1</v>
      </c>
      <c r="W153" s="164">
        <f t="shared" si="56"/>
        <v>1</v>
      </c>
      <c r="X153" s="164">
        <f t="shared" si="56"/>
        <v>1</v>
      </c>
      <c r="Y153" s="164">
        <f t="shared" si="56"/>
        <v>1</v>
      </c>
      <c r="AA153" s="164">
        <f t="shared" si="57"/>
        <v>0</v>
      </c>
      <c r="AB153" s="164">
        <f t="shared" si="57"/>
        <v>0</v>
      </c>
      <c r="AC153" s="164">
        <f t="shared" si="57"/>
        <v>0</v>
      </c>
      <c r="AD153" s="164">
        <f t="shared" si="57"/>
        <v>0</v>
      </c>
      <c r="AE153" s="164">
        <f t="shared" si="57"/>
        <v>0</v>
      </c>
      <c r="AF153" s="164">
        <f t="shared" si="57"/>
        <v>0.5</v>
      </c>
      <c r="AG153" s="164">
        <f t="shared" si="57"/>
        <v>0</v>
      </c>
      <c r="AH153" s="164">
        <f t="shared" si="57"/>
        <v>0</v>
      </c>
      <c r="AI153" s="164">
        <f t="shared" si="57"/>
        <v>1</v>
      </c>
      <c r="AJ153" s="164">
        <f t="shared" si="57"/>
        <v>0</v>
      </c>
      <c r="AK153" s="164">
        <f t="shared" si="57"/>
        <v>0</v>
      </c>
      <c r="AL153" s="164">
        <f t="shared" si="57"/>
        <v>1</v>
      </c>
      <c r="AM153" s="164">
        <f t="shared" si="57"/>
        <v>0</v>
      </c>
      <c r="AN153" s="164">
        <f t="shared" si="57"/>
        <v>1</v>
      </c>
      <c r="AO153" s="164">
        <f t="shared" si="57"/>
        <v>0</v>
      </c>
      <c r="AP153" s="164">
        <f t="shared" si="55"/>
        <v>0</v>
      </c>
      <c r="AQ153" s="164">
        <f t="shared" si="55"/>
        <v>0.5</v>
      </c>
      <c r="AR153" s="164">
        <f t="shared" si="55"/>
        <v>0.5</v>
      </c>
      <c r="AS153" s="164">
        <f t="shared" si="55"/>
        <v>0</v>
      </c>
      <c r="AT153" s="164">
        <f t="shared" si="55"/>
        <v>0.5</v>
      </c>
      <c r="AU153" s="164">
        <f t="shared" si="55"/>
        <v>0.5</v>
      </c>
      <c r="AV153" s="164">
        <f t="shared" si="55"/>
        <v>1</v>
      </c>
      <c r="AW153" s="164">
        <f t="shared" si="55"/>
        <v>1</v>
      </c>
      <c r="AX153" s="164">
        <f t="shared" si="55"/>
        <v>0.5</v>
      </c>
      <c r="AY153" s="164">
        <f t="shared" si="53"/>
        <v>8</v>
      </c>
      <c r="AZ153" s="22" t="s">
        <v>183</v>
      </c>
    </row>
    <row r="154" spans="1:52">
      <c r="A154" s="164" t="s">
        <v>212</v>
      </c>
      <c r="B154" s="164">
        <f t="shared" si="56"/>
        <v>1</v>
      </c>
      <c r="C154" s="164">
        <f t="shared" si="56"/>
        <v>0</v>
      </c>
      <c r="D154" s="164">
        <f t="shared" si="56"/>
        <v>0</v>
      </c>
      <c r="E154" s="164">
        <f t="shared" si="56"/>
        <v>0</v>
      </c>
      <c r="F154" s="164">
        <f t="shared" si="56"/>
        <v>0</v>
      </c>
      <c r="G154" s="164">
        <f t="shared" si="56"/>
        <v>0</v>
      </c>
      <c r="H154" s="164">
        <f t="shared" si="56"/>
        <v>0</v>
      </c>
      <c r="I154" s="164">
        <f t="shared" si="56"/>
        <v>0</v>
      </c>
      <c r="J154" s="164">
        <f t="shared" si="56"/>
        <v>0</v>
      </c>
      <c r="K154" s="164">
        <f t="shared" si="56"/>
        <v>0</v>
      </c>
      <c r="L154" s="164">
        <f t="shared" si="56"/>
        <v>0</v>
      </c>
      <c r="M154" s="164">
        <f t="shared" si="56"/>
        <v>0</v>
      </c>
      <c r="N154" s="164">
        <f t="shared" si="56"/>
        <v>0</v>
      </c>
      <c r="O154" s="164">
        <f t="shared" si="56"/>
        <v>0</v>
      </c>
      <c r="P154" s="164">
        <f t="shared" si="56"/>
        <v>0</v>
      </c>
      <c r="Q154" s="164">
        <f t="shared" si="56"/>
        <v>0</v>
      </c>
      <c r="R154" s="164">
        <f t="shared" si="56"/>
        <v>0</v>
      </c>
      <c r="S154" s="164">
        <f t="shared" si="56"/>
        <v>0</v>
      </c>
      <c r="T154" s="164">
        <f t="shared" si="56"/>
        <v>0</v>
      </c>
      <c r="U154" s="164">
        <f t="shared" si="56"/>
        <v>0</v>
      </c>
      <c r="V154" s="164">
        <f t="shared" si="56"/>
        <v>0</v>
      </c>
      <c r="W154" s="164">
        <f t="shared" si="56"/>
        <v>1</v>
      </c>
      <c r="X154" s="164">
        <f t="shared" si="56"/>
        <v>0</v>
      </c>
      <c r="Y154" s="164">
        <f t="shared" si="56"/>
        <v>1</v>
      </c>
      <c r="AA154" s="164">
        <f t="shared" si="57"/>
        <v>1</v>
      </c>
      <c r="AB154" s="164">
        <f t="shared" si="57"/>
        <v>0</v>
      </c>
      <c r="AC154" s="164">
        <f t="shared" si="57"/>
        <v>0</v>
      </c>
      <c r="AD154" s="164">
        <f t="shared" si="57"/>
        <v>0</v>
      </c>
      <c r="AE154" s="164">
        <f t="shared" si="57"/>
        <v>0</v>
      </c>
      <c r="AF154" s="164">
        <f t="shared" si="57"/>
        <v>0</v>
      </c>
      <c r="AG154" s="164">
        <f t="shared" si="57"/>
        <v>0</v>
      </c>
      <c r="AH154" s="164">
        <f t="shared" si="57"/>
        <v>0</v>
      </c>
      <c r="AI154" s="164">
        <f t="shared" si="57"/>
        <v>0</v>
      </c>
      <c r="AJ154" s="164">
        <f t="shared" si="57"/>
        <v>0</v>
      </c>
      <c r="AK154" s="164">
        <f t="shared" si="57"/>
        <v>0</v>
      </c>
      <c r="AL154" s="164">
        <f t="shared" si="57"/>
        <v>0</v>
      </c>
      <c r="AM154" s="164">
        <f t="shared" si="57"/>
        <v>0</v>
      </c>
      <c r="AN154" s="164">
        <f t="shared" si="57"/>
        <v>0</v>
      </c>
      <c r="AO154" s="164">
        <f t="shared" si="57"/>
        <v>0</v>
      </c>
      <c r="AP154" s="164">
        <f t="shared" si="55"/>
        <v>0</v>
      </c>
      <c r="AQ154" s="164">
        <f t="shared" si="55"/>
        <v>0</v>
      </c>
      <c r="AR154" s="164">
        <f t="shared" si="55"/>
        <v>0</v>
      </c>
      <c r="AS154" s="164">
        <f t="shared" si="55"/>
        <v>0</v>
      </c>
      <c r="AT154" s="164">
        <f t="shared" si="55"/>
        <v>0</v>
      </c>
      <c r="AU154" s="164">
        <f t="shared" si="55"/>
        <v>0</v>
      </c>
      <c r="AV154" s="164">
        <f t="shared" si="55"/>
        <v>1</v>
      </c>
      <c r="AW154" s="164">
        <f t="shared" si="55"/>
        <v>0</v>
      </c>
      <c r="AX154" s="164">
        <f t="shared" si="55"/>
        <v>1</v>
      </c>
      <c r="AY154" s="164">
        <f t="shared" si="53"/>
        <v>3</v>
      </c>
      <c r="AZ154" s="22" t="s">
        <v>183</v>
      </c>
    </row>
    <row r="155" spans="1:52">
      <c r="A155" s="164" t="s">
        <v>213</v>
      </c>
      <c r="B155" s="164">
        <f t="shared" si="56"/>
        <v>0</v>
      </c>
      <c r="C155" s="164">
        <f t="shared" si="56"/>
        <v>1</v>
      </c>
      <c r="D155" s="164">
        <f t="shared" si="56"/>
        <v>0</v>
      </c>
      <c r="E155" s="164">
        <f t="shared" si="56"/>
        <v>1</v>
      </c>
      <c r="F155" s="164">
        <f t="shared" si="56"/>
        <v>0</v>
      </c>
      <c r="G155" s="164">
        <f t="shared" si="56"/>
        <v>0</v>
      </c>
      <c r="H155" s="164">
        <f t="shared" si="56"/>
        <v>0</v>
      </c>
      <c r="I155" s="164">
        <f t="shared" si="56"/>
        <v>1</v>
      </c>
      <c r="J155" s="164">
        <f t="shared" si="56"/>
        <v>1</v>
      </c>
      <c r="K155" s="164">
        <f t="shared" si="56"/>
        <v>0</v>
      </c>
      <c r="L155" s="164">
        <f t="shared" si="56"/>
        <v>0</v>
      </c>
      <c r="M155" s="164">
        <f t="shared" si="56"/>
        <v>0</v>
      </c>
      <c r="N155" s="164">
        <f t="shared" si="56"/>
        <v>0</v>
      </c>
      <c r="O155" s="164">
        <f t="shared" si="56"/>
        <v>0</v>
      </c>
      <c r="P155" s="164">
        <f t="shared" si="56"/>
        <v>0</v>
      </c>
      <c r="Q155" s="164">
        <f t="shared" si="56"/>
        <v>0</v>
      </c>
      <c r="R155" s="164">
        <f t="shared" si="56"/>
        <v>0</v>
      </c>
      <c r="S155" s="164">
        <f t="shared" si="56"/>
        <v>1</v>
      </c>
      <c r="T155" s="164">
        <f t="shared" si="56"/>
        <v>0</v>
      </c>
      <c r="U155" s="164">
        <f t="shared" si="56"/>
        <v>1</v>
      </c>
      <c r="V155" s="164">
        <f t="shared" si="56"/>
        <v>0</v>
      </c>
      <c r="W155" s="164">
        <f t="shared" si="56"/>
        <v>0</v>
      </c>
      <c r="X155" s="164">
        <f t="shared" si="56"/>
        <v>1</v>
      </c>
      <c r="Y155" s="164">
        <f t="shared" si="56"/>
        <v>1</v>
      </c>
      <c r="AA155" s="164">
        <f t="shared" si="57"/>
        <v>0</v>
      </c>
      <c r="AB155" s="164">
        <f t="shared" si="57"/>
        <v>1</v>
      </c>
      <c r="AC155" s="164">
        <f t="shared" si="57"/>
        <v>0</v>
      </c>
      <c r="AD155" s="164">
        <f t="shared" si="57"/>
        <v>1</v>
      </c>
      <c r="AE155" s="164">
        <f t="shared" si="57"/>
        <v>0</v>
      </c>
      <c r="AF155" s="164">
        <f t="shared" si="57"/>
        <v>0</v>
      </c>
      <c r="AG155" s="164">
        <f t="shared" si="57"/>
        <v>0</v>
      </c>
      <c r="AH155" s="164">
        <f t="shared" si="57"/>
        <v>1</v>
      </c>
      <c r="AI155" s="164">
        <f t="shared" si="57"/>
        <v>1</v>
      </c>
      <c r="AJ155" s="164">
        <f t="shared" si="57"/>
        <v>0</v>
      </c>
      <c r="AK155" s="164">
        <f t="shared" si="57"/>
        <v>0</v>
      </c>
      <c r="AL155" s="164">
        <f t="shared" si="57"/>
        <v>0</v>
      </c>
      <c r="AM155" s="164">
        <f t="shared" si="57"/>
        <v>0</v>
      </c>
      <c r="AN155" s="164">
        <f t="shared" si="57"/>
        <v>0</v>
      </c>
      <c r="AO155" s="164">
        <f t="shared" si="57"/>
        <v>0</v>
      </c>
      <c r="AP155" s="164">
        <f t="shared" si="55"/>
        <v>0</v>
      </c>
      <c r="AQ155" s="164">
        <f t="shared" si="55"/>
        <v>0</v>
      </c>
      <c r="AR155" s="164">
        <f t="shared" si="55"/>
        <v>0.5</v>
      </c>
      <c r="AS155" s="164">
        <f t="shared" si="55"/>
        <v>0</v>
      </c>
      <c r="AT155" s="164">
        <f t="shared" si="55"/>
        <v>1</v>
      </c>
      <c r="AU155" s="164">
        <f t="shared" si="55"/>
        <v>0</v>
      </c>
      <c r="AV155" s="164">
        <f t="shared" si="55"/>
        <v>0</v>
      </c>
      <c r="AW155" s="164">
        <f t="shared" si="55"/>
        <v>1</v>
      </c>
      <c r="AX155" s="164">
        <f t="shared" si="55"/>
        <v>1</v>
      </c>
      <c r="AY155" s="164">
        <f t="shared" si="53"/>
        <v>7.5</v>
      </c>
      <c r="AZ155" s="22" t="s">
        <v>183</v>
      </c>
    </row>
    <row r="156" spans="1:52">
      <c r="A156" s="164" t="s">
        <v>214</v>
      </c>
      <c r="B156" s="164">
        <f t="shared" si="56"/>
        <v>0</v>
      </c>
      <c r="C156" s="164">
        <f t="shared" si="56"/>
        <v>0</v>
      </c>
      <c r="D156" s="164">
        <f t="shared" si="56"/>
        <v>0</v>
      </c>
      <c r="E156" s="164">
        <f t="shared" si="56"/>
        <v>0</v>
      </c>
      <c r="F156" s="164">
        <f t="shared" si="56"/>
        <v>1</v>
      </c>
      <c r="G156" s="164">
        <f t="shared" si="56"/>
        <v>0</v>
      </c>
      <c r="H156" s="164">
        <f t="shared" si="56"/>
        <v>0</v>
      </c>
      <c r="I156" s="164">
        <f t="shared" si="56"/>
        <v>0</v>
      </c>
      <c r="J156" s="164">
        <f t="shared" si="56"/>
        <v>1</v>
      </c>
      <c r="K156" s="164">
        <f t="shared" si="56"/>
        <v>1</v>
      </c>
      <c r="L156" s="164">
        <f t="shared" si="56"/>
        <v>1</v>
      </c>
      <c r="M156" s="164">
        <f t="shared" si="56"/>
        <v>0</v>
      </c>
      <c r="N156" s="164">
        <f t="shared" si="56"/>
        <v>0</v>
      </c>
      <c r="O156" s="164">
        <f t="shared" si="56"/>
        <v>0</v>
      </c>
      <c r="P156" s="164">
        <f t="shared" si="56"/>
        <v>1</v>
      </c>
      <c r="Q156" s="164">
        <f t="shared" si="56"/>
        <v>0</v>
      </c>
      <c r="R156" s="164">
        <f t="shared" si="56"/>
        <v>0</v>
      </c>
      <c r="S156" s="164">
        <f t="shared" si="56"/>
        <v>0</v>
      </c>
      <c r="T156" s="164">
        <f t="shared" si="56"/>
        <v>1</v>
      </c>
      <c r="U156" s="164">
        <f t="shared" si="56"/>
        <v>0</v>
      </c>
      <c r="V156" s="164">
        <f t="shared" si="56"/>
        <v>1</v>
      </c>
      <c r="W156" s="164">
        <f t="shared" si="56"/>
        <v>0</v>
      </c>
      <c r="X156" s="164">
        <f t="shared" si="56"/>
        <v>1</v>
      </c>
      <c r="Y156" s="164">
        <f t="shared" si="56"/>
        <v>0</v>
      </c>
      <c r="AA156" s="164">
        <f t="shared" si="57"/>
        <v>0</v>
      </c>
      <c r="AB156" s="164">
        <f t="shared" si="57"/>
        <v>0</v>
      </c>
      <c r="AC156" s="164">
        <f t="shared" si="57"/>
        <v>0</v>
      </c>
      <c r="AD156" s="164">
        <f t="shared" si="57"/>
        <v>0</v>
      </c>
      <c r="AE156" s="164">
        <f t="shared" si="57"/>
        <v>0.5</v>
      </c>
      <c r="AF156" s="164">
        <f t="shared" si="57"/>
        <v>0</v>
      </c>
      <c r="AG156" s="164">
        <f t="shared" si="57"/>
        <v>0</v>
      </c>
      <c r="AH156" s="164">
        <f t="shared" si="57"/>
        <v>0</v>
      </c>
      <c r="AI156" s="164">
        <f t="shared" si="57"/>
        <v>1</v>
      </c>
      <c r="AJ156" s="164">
        <f t="shared" si="57"/>
        <v>1</v>
      </c>
      <c r="AK156" s="164">
        <f t="shared" si="57"/>
        <v>1</v>
      </c>
      <c r="AL156" s="164">
        <f t="shared" si="57"/>
        <v>0</v>
      </c>
      <c r="AM156" s="164">
        <f t="shared" si="57"/>
        <v>0</v>
      </c>
      <c r="AN156" s="164">
        <f t="shared" si="57"/>
        <v>0</v>
      </c>
      <c r="AO156" s="164">
        <f t="shared" si="57"/>
        <v>1</v>
      </c>
      <c r="AP156" s="164">
        <f t="shared" si="55"/>
        <v>0</v>
      </c>
      <c r="AQ156" s="164">
        <f t="shared" si="55"/>
        <v>0</v>
      </c>
      <c r="AR156" s="164">
        <f t="shared" si="55"/>
        <v>0</v>
      </c>
      <c r="AS156" s="164">
        <f t="shared" si="55"/>
        <v>1</v>
      </c>
      <c r="AT156" s="164">
        <f t="shared" si="55"/>
        <v>0</v>
      </c>
      <c r="AU156" s="164">
        <f t="shared" si="55"/>
        <v>0.5</v>
      </c>
      <c r="AV156" s="164">
        <f t="shared" si="55"/>
        <v>0</v>
      </c>
      <c r="AW156" s="164">
        <f t="shared" si="55"/>
        <v>0.5</v>
      </c>
      <c r="AX156" s="164">
        <f t="shared" si="55"/>
        <v>0</v>
      </c>
      <c r="AY156" s="164">
        <f t="shared" si="53"/>
        <v>6.5</v>
      </c>
      <c r="AZ156" s="22" t="s">
        <v>183</v>
      </c>
    </row>
    <row r="157" spans="1:52">
      <c r="A157" s="164" t="s">
        <v>215</v>
      </c>
      <c r="B157" s="164">
        <f t="shared" si="56"/>
        <v>1</v>
      </c>
      <c r="C157" s="164">
        <f t="shared" si="56"/>
        <v>0</v>
      </c>
      <c r="D157" s="164">
        <f t="shared" si="56"/>
        <v>1</v>
      </c>
      <c r="E157" s="164">
        <f t="shared" si="56"/>
        <v>1</v>
      </c>
      <c r="F157" s="164">
        <f t="shared" si="56"/>
        <v>1</v>
      </c>
      <c r="G157" s="164">
        <f t="shared" si="56"/>
        <v>1</v>
      </c>
      <c r="H157" s="164">
        <f t="shared" si="56"/>
        <v>0</v>
      </c>
      <c r="I157" s="164">
        <f t="shared" si="56"/>
        <v>0</v>
      </c>
      <c r="J157" s="164">
        <f t="shared" si="56"/>
        <v>1</v>
      </c>
      <c r="K157" s="164">
        <f t="shared" si="56"/>
        <v>1</v>
      </c>
      <c r="L157" s="164">
        <f t="shared" si="56"/>
        <v>0</v>
      </c>
      <c r="M157" s="164">
        <f t="shared" si="56"/>
        <v>0</v>
      </c>
      <c r="N157" s="164">
        <f t="shared" si="56"/>
        <v>0</v>
      </c>
      <c r="O157" s="164">
        <f t="shared" si="56"/>
        <v>1</v>
      </c>
      <c r="P157" s="164">
        <f t="shared" si="56"/>
        <v>1</v>
      </c>
      <c r="Q157" s="164">
        <f t="shared" si="56"/>
        <v>0</v>
      </c>
      <c r="R157" s="164">
        <f t="shared" si="56"/>
        <v>0</v>
      </c>
      <c r="S157" s="164">
        <f t="shared" si="56"/>
        <v>0</v>
      </c>
      <c r="T157" s="164">
        <f t="shared" si="56"/>
        <v>0</v>
      </c>
      <c r="U157" s="164">
        <f t="shared" si="56"/>
        <v>0</v>
      </c>
      <c r="V157" s="164">
        <f t="shared" si="56"/>
        <v>0</v>
      </c>
      <c r="W157" s="164">
        <f t="shared" si="56"/>
        <v>1</v>
      </c>
      <c r="X157" s="164">
        <f t="shared" si="56"/>
        <v>0</v>
      </c>
      <c r="Y157" s="164">
        <f t="shared" si="56"/>
        <v>0</v>
      </c>
      <c r="AA157" s="164">
        <f t="shared" si="57"/>
        <v>1</v>
      </c>
      <c r="AB157" s="164">
        <f t="shared" si="57"/>
        <v>0</v>
      </c>
      <c r="AC157" s="164">
        <f t="shared" si="57"/>
        <v>1</v>
      </c>
      <c r="AD157" s="164">
        <f t="shared" si="57"/>
        <v>1</v>
      </c>
      <c r="AE157" s="164">
        <f t="shared" si="57"/>
        <v>1</v>
      </c>
      <c r="AF157" s="164">
        <f t="shared" si="57"/>
        <v>0.5</v>
      </c>
      <c r="AG157" s="164">
        <f t="shared" si="57"/>
        <v>0</v>
      </c>
      <c r="AH157" s="164">
        <f t="shared" si="57"/>
        <v>0</v>
      </c>
      <c r="AI157" s="164">
        <f t="shared" si="57"/>
        <v>1</v>
      </c>
      <c r="AJ157" s="164">
        <f t="shared" si="57"/>
        <v>1</v>
      </c>
      <c r="AK157" s="164">
        <f t="shared" si="57"/>
        <v>0</v>
      </c>
      <c r="AL157" s="164">
        <f t="shared" si="57"/>
        <v>0</v>
      </c>
      <c r="AM157" s="164">
        <f t="shared" si="57"/>
        <v>0</v>
      </c>
      <c r="AN157" s="164">
        <f t="shared" si="57"/>
        <v>1</v>
      </c>
      <c r="AO157" s="164">
        <f t="shared" si="57"/>
        <v>1</v>
      </c>
      <c r="AP157" s="164">
        <f t="shared" si="55"/>
        <v>0</v>
      </c>
      <c r="AQ157" s="164">
        <f t="shared" si="55"/>
        <v>0</v>
      </c>
      <c r="AR157" s="164">
        <f t="shared" si="55"/>
        <v>0</v>
      </c>
      <c r="AS157" s="164">
        <f t="shared" si="55"/>
        <v>0</v>
      </c>
      <c r="AT157" s="164">
        <f t="shared" si="55"/>
        <v>0</v>
      </c>
      <c r="AU157" s="164">
        <f t="shared" si="55"/>
        <v>0</v>
      </c>
      <c r="AV157" s="164">
        <f t="shared" si="55"/>
        <v>1</v>
      </c>
      <c r="AW157" s="164">
        <f t="shared" si="55"/>
        <v>0</v>
      </c>
      <c r="AX157" s="164">
        <f t="shared" si="55"/>
        <v>0</v>
      </c>
      <c r="AY157" s="164">
        <f t="shared" si="53"/>
        <v>9.5</v>
      </c>
      <c r="AZ157" s="22" t="s">
        <v>183</v>
      </c>
    </row>
    <row r="158" spans="1:52">
      <c r="A158" s="164" t="s">
        <v>216</v>
      </c>
      <c r="B158" s="164">
        <f t="shared" si="56"/>
        <v>1</v>
      </c>
      <c r="C158" s="164">
        <f t="shared" si="56"/>
        <v>1</v>
      </c>
      <c r="D158" s="164">
        <f t="shared" si="56"/>
        <v>1</v>
      </c>
      <c r="E158" s="164">
        <f t="shared" si="56"/>
        <v>1</v>
      </c>
      <c r="F158" s="164">
        <f t="shared" si="56"/>
        <v>0</v>
      </c>
      <c r="G158" s="164">
        <f t="shared" si="56"/>
        <v>1</v>
      </c>
      <c r="H158" s="164">
        <f t="shared" si="56"/>
        <v>1</v>
      </c>
      <c r="I158" s="164">
        <f t="shared" si="56"/>
        <v>1</v>
      </c>
      <c r="J158" s="164">
        <f t="shared" si="56"/>
        <v>1</v>
      </c>
      <c r="K158" s="164">
        <f t="shared" si="56"/>
        <v>0</v>
      </c>
      <c r="L158" s="164">
        <f t="shared" si="56"/>
        <v>0</v>
      </c>
      <c r="M158" s="164">
        <f t="shared" si="56"/>
        <v>1</v>
      </c>
      <c r="N158" s="164">
        <f t="shared" si="56"/>
        <v>1</v>
      </c>
      <c r="O158" s="164">
        <f t="shared" si="56"/>
        <v>1</v>
      </c>
      <c r="P158" s="164">
        <f t="shared" si="56"/>
        <v>1</v>
      </c>
      <c r="Q158" s="164">
        <f t="shared" ref="Q158:Y158" si="58">IF(IFERROR(FIND($A$136,Q26,1),0)=0,0,1)</f>
        <v>1</v>
      </c>
      <c r="R158" s="164">
        <f t="shared" si="58"/>
        <v>1</v>
      </c>
      <c r="S158" s="164">
        <f t="shared" si="58"/>
        <v>0</v>
      </c>
      <c r="T158" s="164">
        <f t="shared" si="58"/>
        <v>0</v>
      </c>
      <c r="U158" s="164">
        <f t="shared" si="58"/>
        <v>0</v>
      </c>
      <c r="V158" s="164">
        <f t="shared" si="58"/>
        <v>1</v>
      </c>
      <c r="W158" s="164">
        <f t="shared" si="58"/>
        <v>0</v>
      </c>
      <c r="X158" s="164">
        <f t="shared" si="58"/>
        <v>0</v>
      </c>
      <c r="Y158" s="164">
        <f t="shared" si="58"/>
        <v>1</v>
      </c>
      <c r="AA158" s="164">
        <f t="shared" si="57"/>
        <v>1</v>
      </c>
      <c r="AB158" s="164">
        <f t="shared" si="57"/>
        <v>1</v>
      </c>
      <c r="AC158" s="164">
        <f t="shared" si="57"/>
        <v>1</v>
      </c>
      <c r="AD158" s="164">
        <f t="shared" si="57"/>
        <v>1</v>
      </c>
      <c r="AE158" s="164">
        <f t="shared" si="57"/>
        <v>0</v>
      </c>
      <c r="AF158" s="164">
        <f t="shared" si="57"/>
        <v>1</v>
      </c>
      <c r="AG158" s="164">
        <f t="shared" si="57"/>
        <v>1</v>
      </c>
      <c r="AH158" s="164">
        <f t="shared" si="57"/>
        <v>1</v>
      </c>
      <c r="AI158" s="164">
        <f t="shared" si="57"/>
        <v>1</v>
      </c>
      <c r="AJ158" s="164">
        <f t="shared" si="57"/>
        <v>0</v>
      </c>
      <c r="AK158" s="164">
        <f t="shared" si="57"/>
        <v>0</v>
      </c>
      <c r="AL158" s="164">
        <f t="shared" si="57"/>
        <v>1</v>
      </c>
      <c r="AM158" s="164">
        <f t="shared" si="57"/>
        <v>0.5</v>
      </c>
      <c r="AN158" s="164">
        <f t="shared" si="57"/>
        <v>1</v>
      </c>
      <c r="AO158" s="164">
        <f t="shared" si="57"/>
        <v>0.5</v>
      </c>
      <c r="AP158" s="164">
        <f t="shared" si="55"/>
        <v>0.5</v>
      </c>
      <c r="AQ158" s="164">
        <f t="shared" si="55"/>
        <v>1</v>
      </c>
      <c r="AR158" s="164">
        <f t="shared" si="55"/>
        <v>0</v>
      </c>
      <c r="AS158" s="164">
        <f t="shared" si="55"/>
        <v>0</v>
      </c>
      <c r="AT158" s="164">
        <f t="shared" si="55"/>
        <v>0</v>
      </c>
      <c r="AU158" s="164">
        <f t="shared" si="55"/>
        <v>1</v>
      </c>
      <c r="AV158" s="164">
        <f t="shared" si="55"/>
        <v>0</v>
      </c>
      <c r="AW158" s="164">
        <f t="shared" si="55"/>
        <v>0</v>
      </c>
      <c r="AX158" s="164">
        <f t="shared" si="55"/>
        <v>1</v>
      </c>
      <c r="AY158" s="164">
        <f t="shared" si="53"/>
        <v>14.5</v>
      </c>
      <c r="AZ158" s="22" t="s">
        <v>183</v>
      </c>
    </row>
    <row r="159" spans="1:52">
      <c r="A159" s="164" t="s">
        <v>217</v>
      </c>
      <c r="B159" s="164">
        <f t="shared" ref="B159:Y167" si="59">IF(IFERROR(FIND($A$136,B27,1),0)=0,0,1)</f>
        <v>0</v>
      </c>
      <c r="C159" s="164">
        <f t="shared" si="59"/>
        <v>1</v>
      </c>
      <c r="D159" s="164">
        <f t="shared" si="59"/>
        <v>1</v>
      </c>
      <c r="E159" s="164">
        <f t="shared" si="59"/>
        <v>0</v>
      </c>
      <c r="F159" s="164">
        <f t="shared" si="59"/>
        <v>1</v>
      </c>
      <c r="G159" s="164">
        <f t="shared" si="59"/>
        <v>1</v>
      </c>
      <c r="H159" s="164">
        <f t="shared" si="59"/>
        <v>0</v>
      </c>
      <c r="I159" s="164">
        <f t="shared" si="59"/>
        <v>1</v>
      </c>
      <c r="J159" s="164">
        <f t="shared" si="59"/>
        <v>0</v>
      </c>
      <c r="K159" s="164">
        <f t="shared" si="59"/>
        <v>0</v>
      </c>
      <c r="L159" s="164">
        <f t="shared" si="59"/>
        <v>0</v>
      </c>
      <c r="M159" s="164">
        <f t="shared" si="59"/>
        <v>0</v>
      </c>
      <c r="N159" s="164">
        <f t="shared" si="59"/>
        <v>0</v>
      </c>
      <c r="O159" s="164">
        <f t="shared" si="59"/>
        <v>0</v>
      </c>
      <c r="P159" s="164">
        <f t="shared" si="59"/>
        <v>1</v>
      </c>
      <c r="Q159" s="164">
        <f t="shared" si="59"/>
        <v>0</v>
      </c>
      <c r="R159" s="164">
        <f t="shared" si="59"/>
        <v>0</v>
      </c>
      <c r="S159" s="164">
        <f t="shared" si="59"/>
        <v>0</v>
      </c>
      <c r="T159" s="164">
        <f t="shared" si="59"/>
        <v>0</v>
      </c>
      <c r="U159" s="164">
        <f t="shared" si="59"/>
        <v>0</v>
      </c>
      <c r="V159" s="164">
        <f t="shared" si="59"/>
        <v>0</v>
      </c>
      <c r="W159" s="164">
        <f t="shared" si="59"/>
        <v>1</v>
      </c>
      <c r="X159" s="164">
        <f t="shared" si="59"/>
        <v>0</v>
      </c>
      <c r="Y159" s="164">
        <f t="shared" si="59"/>
        <v>0</v>
      </c>
      <c r="AA159" s="164">
        <f t="shared" si="57"/>
        <v>0</v>
      </c>
      <c r="AB159" s="164">
        <f t="shared" si="57"/>
        <v>1</v>
      </c>
      <c r="AC159" s="164">
        <f t="shared" si="57"/>
        <v>1</v>
      </c>
      <c r="AD159" s="164">
        <f t="shared" si="57"/>
        <v>0</v>
      </c>
      <c r="AE159" s="164">
        <f t="shared" si="57"/>
        <v>0.5</v>
      </c>
      <c r="AF159" s="164">
        <f t="shared" si="57"/>
        <v>1</v>
      </c>
      <c r="AG159" s="164">
        <f t="shared" si="57"/>
        <v>0</v>
      </c>
      <c r="AH159" s="164">
        <f t="shared" si="57"/>
        <v>0.5</v>
      </c>
      <c r="AI159" s="164">
        <f t="shared" si="57"/>
        <v>0</v>
      </c>
      <c r="AJ159" s="164">
        <f t="shared" si="57"/>
        <v>0</v>
      </c>
      <c r="AK159" s="164">
        <f t="shared" si="57"/>
        <v>0</v>
      </c>
      <c r="AL159" s="164">
        <f t="shared" si="57"/>
        <v>0</v>
      </c>
      <c r="AM159" s="164">
        <f t="shared" si="57"/>
        <v>0</v>
      </c>
      <c r="AN159" s="164">
        <f t="shared" si="57"/>
        <v>0</v>
      </c>
      <c r="AO159" s="164">
        <f t="shared" si="57"/>
        <v>0.5</v>
      </c>
      <c r="AP159" s="164">
        <f t="shared" si="55"/>
        <v>0</v>
      </c>
      <c r="AQ159" s="164">
        <f t="shared" si="55"/>
        <v>0</v>
      </c>
      <c r="AR159" s="164">
        <f t="shared" si="55"/>
        <v>0</v>
      </c>
      <c r="AS159" s="164">
        <f t="shared" si="55"/>
        <v>0</v>
      </c>
      <c r="AT159" s="164">
        <f t="shared" si="55"/>
        <v>0</v>
      </c>
      <c r="AU159" s="164">
        <f t="shared" si="55"/>
        <v>0</v>
      </c>
      <c r="AV159" s="164">
        <f t="shared" si="55"/>
        <v>1</v>
      </c>
      <c r="AW159" s="164">
        <f t="shared" si="55"/>
        <v>0</v>
      </c>
      <c r="AX159" s="164">
        <f t="shared" si="55"/>
        <v>0</v>
      </c>
      <c r="AY159" s="164">
        <f t="shared" si="53"/>
        <v>5.5</v>
      </c>
      <c r="AZ159" s="22" t="s">
        <v>183</v>
      </c>
    </row>
    <row r="160" spans="1:52">
      <c r="A160" s="164" t="s">
        <v>218</v>
      </c>
      <c r="B160" s="164">
        <f t="shared" si="59"/>
        <v>0</v>
      </c>
      <c r="C160" s="164">
        <f t="shared" si="59"/>
        <v>1</v>
      </c>
      <c r="D160" s="164">
        <f t="shared" si="59"/>
        <v>1</v>
      </c>
      <c r="E160" s="164">
        <f t="shared" si="59"/>
        <v>0</v>
      </c>
      <c r="F160" s="164">
        <f t="shared" si="59"/>
        <v>0</v>
      </c>
      <c r="G160" s="164">
        <f t="shared" si="59"/>
        <v>1</v>
      </c>
      <c r="H160" s="164">
        <f t="shared" si="59"/>
        <v>0</v>
      </c>
      <c r="I160" s="164">
        <f t="shared" si="59"/>
        <v>0</v>
      </c>
      <c r="J160" s="164">
        <f t="shared" si="59"/>
        <v>0</v>
      </c>
      <c r="K160" s="164">
        <f t="shared" si="59"/>
        <v>0</v>
      </c>
      <c r="L160" s="164">
        <f t="shared" si="59"/>
        <v>1</v>
      </c>
      <c r="M160" s="164">
        <f t="shared" si="59"/>
        <v>0</v>
      </c>
      <c r="N160" s="164">
        <f t="shared" si="59"/>
        <v>0</v>
      </c>
      <c r="O160" s="164">
        <f t="shared" si="59"/>
        <v>0</v>
      </c>
      <c r="P160" s="164">
        <f t="shared" si="59"/>
        <v>0</v>
      </c>
      <c r="Q160" s="164">
        <f t="shared" si="59"/>
        <v>0</v>
      </c>
      <c r="R160" s="164">
        <f t="shared" si="59"/>
        <v>0</v>
      </c>
      <c r="S160" s="164">
        <f t="shared" si="59"/>
        <v>0</v>
      </c>
      <c r="T160" s="164">
        <f t="shared" si="59"/>
        <v>0</v>
      </c>
      <c r="U160" s="164">
        <f t="shared" si="59"/>
        <v>0</v>
      </c>
      <c r="V160" s="164">
        <f t="shared" si="59"/>
        <v>0</v>
      </c>
      <c r="W160" s="164">
        <f t="shared" si="59"/>
        <v>1</v>
      </c>
      <c r="X160" s="164">
        <f t="shared" si="59"/>
        <v>1</v>
      </c>
      <c r="Y160" s="164">
        <f t="shared" si="59"/>
        <v>0</v>
      </c>
      <c r="AA160" s="164">
        <f t="shared" si="57"/>
        <v>0</v>
      </c>
      <c r="AB160" s="164">
        <f t="shared" si="57"/>
        <v>1</v>
      </c>
      <c r="AC160" s="164">
        <f t="shared" si="57"/>
        <v>0.5</v>
      </c>
      <c r="AD160" s="164">
        <f t="shared" si="57"/>
        <v>0</v>
      </c>
      <c r="AE160" s="164">
        <f t="shared" si="57"/>
        <v>0</v>
      </c>
      <c r="AF160" s="164">
        <f t="shared" si="57"/>
        <v>0.5</v>
      </c>
      <c r="AG160" s="164">
        <f t="shared" si="57"/>
        <v>0</v>
      </c>
      <c r="AH160" s="164">
        <f t="shared" si="57"/>
        <v>0</v>
      </c>
      <c r="AI160" s="164">
        <f t="shared" si="57"/>
        <v>0</v>
      </c>
      <c r="AJ160" s="164">
        <f t="shared" si="57"/>
        <v>0</v>
      </c>
      <c r="AK160" s="164">
        <f t="shared" si="57"/>
        <v>1</v>
      </c>
      <c r="AL160" s="164">
        <f t="shared" si="57"/>
        <v>0</v>
      </c>
      <c r="AM160" s="164">
        <f t="shared" si="57"/>
        <v>0</v>
      </c>
      <c r="AN160" s="164">
        <f t="shared" si="57"/>
        <v>0</v>
      </c>
      <c r="AO160" s="164">
        <f t="shared" si="57"/>
        <v>0</v>
      </c>
      <c r="AP160" s="164">
        <f t="shared" si="55"/>
        <v>0</v>
      </c>
      <c r="AQ160" s="164">
        <f t="shared" si="55"/>
        <v>0</v>
      </c>
      <c r="AR160" s="164">
        <f t="shared" si="55"/>
        <v>0</v>
      </c>
      <c r="AS160" s="164">
        <f t="shared" si="55"/>
        <v>0</v>
      </c>
      <c r="AT160" s="164">
        <f t="shared" si="55"/>
        <v>0</v>
      </c>
      <c r="AU160" s="164">
        <f t="shared" si="55"/>
        <v>0</v>
      </c>
      <c r="AV160" s="164">
        <f t="shared" si="55"/>
        <v>0.5</v>
      </c>
      <c r="AW160" s="164">
        <f t="shared" si="55"/>
        <v>1</v>
      </c>
      <c r="AX160" s="164">
        <f t="shared" si="55"/>
        <v>0</v>
      </c>
      <c r="AY160" s="164">
        <f t="shared" si="53"/>
        <v>4.5</v>
      </c>
      <c r="AZ160" s="22" t="s">
        <v>183</v>
      </c>
    </row>
    <row r="161" spans="1:52">
      <c r="A161" s="164" t="s">
        <v>219</v>
      </c>
      <c r="B161" s="164">
        <f t="shared" si="59"/>
        <v>0</v>
      </c>
      <c r="C161" s="164">
        <f t="shared" si="59"/>
        <v>0</v>
      </c>
      <c r="D161" s="164">
        <f t="shared" si="59"/>
        <v>0</v>
      </c>
      <c r="E161" s="164">
        <f t="shared" si="59"/>
        <v>0</v>
      </c>
      <c r="F161" s="164">
        <f t="shared" si="59"/>
        <v>0</v>
      </c>
      <c r="G161" s="164">
        <f t="shared" si="59"/>
        <v>0</v>
      </c>
      <c r="H161" s="164">
        <f t="shared" si="59"/>
        <v>0</v>
      </c>
      <c r="I161" s="164">
        <f t="shared" si="59"/>
        <v>0</v>
      </c>
      <c r="J161" s="164">
        <f t="shared" si="59"/>
        <v>0</v>
      </c>
      <c r="K161" s="164">
        <f t="shared" si="59"/>
        <v>0</v>
      </c>
      <c r="L161" s="164">
        <f t="shared" si="59"/>
        <v>0</v>
      </c>
      <c r="M161" s="164">
        <f t="shared" si="59"/>
        <v>1</v>
      </c>
      <c r="N161" s="164">
        <f t="shared" si="59"/>
        <v>0</v>
      </c>
      <c r="O161" s="164">
        <f t="shared" si="59"/>
        <v>0</v>
      </c>
      <c r="P161" s="164">
        <f t="shared" si="59"/>
        <v>0</v>
      </c>
      <c r="Q161" s="164">
        <f t="shared" si="59"/>
        <v>0</v>
      </c>
      <c r="R161" s="164">
        <f t="shared" si="59"/>
        <v>0</v>
      </c>
      <c r="S161" s="164">
        <f t="shared" si="59"/>
        <v>0</v>
      </c>
      <c r="T161" s="164">
        <f t="shared" si="59"/>
        <v>0</v>
      </c>
      <c r="U161" s="164">
        <f t="shared" si="59"/>
        <v>0</v>
      </c>
      <c r="V161" s="164">
        <f t="shared" si="59"/>
        <v>0</v>
      </c>
      <c r="W161" s="164">
        <f t="shared" si="59"/>
        <v>0</v>
      </c>
      <c r="X161" s="164">
        <f t="shared" si="59"/>
        <v>0</v>
      </c>
      <c r="Y161" s="164">
        <f t="shared" si="59"/>
        <v>0</v>
      </c>
      <c r="AA161" s="164">
        <f t="shared" si="57"/>
        <v>0</v>
      </c>
      <c r="AB161" s="164">
        <f t="shared" si="57"/>
        <v>0</v>
      </c>
      <c r="AC161" s="164">
        <f t="shared" si="57"/>
        <v>0</v>
      </c>
      <c r="AD161" s="164">
        <f t="shared" si="57"/>
        <v>0</v>
      </c>
      <c r="AE161" s="164">
        <f t="shared" si="57"/>
        <v>0</v>
      </c>
      <c r="AF161" s="164">
        <f t="shared" si="57"/>
        <v>0</v>
      </c>
      <c r="AG161" s="164">
        <f t="shared" si="57"/>
        <v>0</v>
      </c>
      <c r="AH161" s="164">
        <f t="shared" si="57"/>
        <v>0</v>
      </c>
      <c r="AI161" s="164">
        <f t="shared" si="57"/>
        <v>0</v>
      </c>
      <c r="AJ161" s="164">
        <f t="shared" si="57"/>
        <v>0</v>
      </c>
      <c r="AK161" s="164">
        <f t="shared" si="57"/>
        <v>0</v>
      </c>
      <c r="AL161" s="164">
        <f t="shared" si="57"/>
        <v>1</v>
      </c>
      <c r="AM161" s="164">
        <f t="shared" si="57"/>
        <v>0</v>
      </c>
      <c r="AN161" s="164">
        <f t="shared" si="57"/>
        <v>0</v>
      </c>
      <c r="AO161" s="164">
        <f t="shared" si="57"/>
        <v>0</v>
      </c>
      <c r="AP161" s="164">
        <f t="shared" si="55"/>
        <v>0</v>
      </c>
      <c r="AQ161" s="164">
        <f t="shared" si="55"/>
        <v>0</v>
      </c>
      <c r="AR161" s="164">
        <f t="shared" si="55"/>
        <v>0</v>
      </c>
      <c r="AS161" s="164">
        <f t="shared" si="55"/>
        <v>0</v>
      </c>
      <c r="AT161" s="164">
        <f t="shared" si="55"/>
        <v>0</v>
      </c>
      <c r="AU161" s="164">
        <f t="shared" si="55"/>
        <v>0</v>
      </c>
      <c r="AV161" s="164">
        <f t="shared" si="55"/>
        <v>0</v>
      </c>
      <c r="AW161" s="164">
        <f t="shared" si="55"/>
        <v>0</v>
      </c>
      <c r="AX161" s="164">
        <f t="shared" si="55"/>
        <v>0</v>
      </c>
      <c r="AY161" s="164">
        <f t="shared" si="53"/>
        <v>1</v>
      </c>
      <c r="AZ161" s="22" t="s">
        <v>183</v>
      </c>
    </row>
    <row r="162" spans="1:52">
      <c r="A162" s="164" t="s">
        <v>220</v>
      </c>
      <c r="B162" s="164">
        <f t="shared" si="59"/>
        <v>1</v>
      </c>
      <c r="C162" s="164">
        <f t="shared" si="59"/>
        <v>0</v>
      </c>
      <c r="D162" s="164">
        <f t="shared" si="59"/>
        <v>0</v>
      </c>
      <c r="E162" s="164">
        <f t="shared" si="59"/>
        <v>1</v>
      </c>
      <c r="F162" s="164">
        <f t="shared" si="59"/>
        <v>0</v>
      </c>
      <c r="G162" s="164">
        <f t="shared" si="59"/>
        <v>0</v>
      </c>
      <c r="H162" s="164">
        <f t="shared" si="59"/>
        <v>0</v>
      </c>
      <c r="I162" s="164">
        <f t="shared" si="59"/>
        <v>0</v>
      </c>
      <c r="J162" s="164">
        <f t="shared" si="59"/>
        <v>0</v>
      </c>
      <c r="K162" s="164">
        <f t="shared" si="59"/>
        <v>0</v>
      </c>
      <c r="L162" s="164">
        <f t="shared" si="59"/>
        <v>0</v>
      </c>
      <c r="M162" s="164">
        <f t="shared" si="59"/>
        <v>0</v>
      </c>
      <c r="N162" s="164">
        <f t="shared" si="59"/>
        <v>0</v>
      </c>
      <c r="O162" s="164">
        <f t="shared" si="59"/>
        <v>0</v>
      </c>
      <c r="P162" s="164">
        <f t="shared" si="59"/>
        <v>0</v>
      </c>
      <c r="Q162" s="164">
        <f t="shared" si="59"/>
        <v>0</v>
      </c>
      <c r="R162" s="164">
        <f t="shared" si="59"/>
        <v>0</v>
      </c>
      <c r="S162" s="164">
        <f t="shared" si="59"/>
        <v>0</v>
      </c>
      <c r="T162" s="164">
        <f t="shared" si="59"/>
        <v>0</v>
      </c>
      <c r="U162" s="164">
        <f t="shared" si="59"/>
        <v>0</v>
      </c>
      <c r="V162" s="164">
        <f t="shared" si="59"/>
        <v>0</v>
      </c>
      <c r="W162" s="164">
        <f t="shared" si="59"/>
        <v>1</v>
      </c>
      <c r="X162" s="164">
        <f t="shared" si="59"/>
        <v>0</v>
      </c>
      <c r="Y162" s="164">
        <f t="shared" si="59"/>
        <v>1</v>
      </c>
      <c r="AA162" s="164">
        <f t="shared" si="57"/>
        <v>1</v>
      </c>
      <c r="AB162" s="164">
        <f t="shared" si="57"/>
        <v>0</v>
      </c>
      <c r="AC162" s="164">
        <f t="shared" si="57"/>
        <v>0</v>
      </c>
      <c r="AD162" s="164">
        <f t="shared" si="57"/>
        <v>1</v>
      </c>
      <c r="AE162" s="164">
        <f t="shared" si="57"/>
        <v>0</v>
      </c>
      <c r="AF162" s="164">
        <f t="shared" si="57"/>
        <v>0</v>
      </c>
      <c r="AG162" s="164">
        <f t="shared" si="57"/>
        <v>0</v>
      </c>
      <c r="AH162" s="164">
        <f t="shared" si="57"/>
        <v>0</v>
      </c>
      <c r="AI162" s="164">
        <f t="shared" si="57"/>
        <v>0</v>
      </c>
      <c r="AJ162" s="164">
        <f t="shared" si="57"/>
        <v>0</v>
      </c>
      <c r="AK162" s="164">
        <f t="shared" si="57"/>
        <v>0</v>
      </c>
      <c r="AL162" s="164">
        <f t="shared" si="57"/>
        <v>0</v>
      </c>
      <c r="AM162" s="164">
        <f t="shared" si="57"/>
        <v>0</v>
      </c>
      <c r="AN162" s="164">
        <f t="shared" si="57"/>
        <v>0</v>
      </c>
      <c r="AO162" s="164">
        <f t="shared" si="57"/>
        <v>0</v>
      </c>
      <c r="AP162" s="164">
        <f t="shared" si="55"/>
        <v>0</v>
      </c>
      <c r="AQ162" s="164">
        <f t="shared" si="55"/>
        <v>0</v>
      </c>
      <c r="AR162" s="164">
        <f t="shared" si="55"/>
        <v>0</v>
      </c>
      <c r="AS162" s="164">
        <f t="shared" si="55"/>
        <v>0</v>
      </c>
      <c r="AT162" s="164">
        <f t="shared" si="55"/>
        <v>0</v>
      </c>
      <c r="AU162" s="164">
        <f t="shared" si="55"/>
        <v>0</v>
      </c>
      <c r="AV162" s="164">
        <f t="shared" si="55"/>
        <v>1</v>
      </c>
      <c r="AW162" s="164">
        <f t="shared" si="55"/>
        <v>0</v>
      </c>
      <c r="AX162" s="164">
        <f t="shared" si="55"/>
        <v>1</v>
      </c>
      <c r="AY162" s="164">
        <f t="shared" si="53"/>
        <v>4</v>
      </c>
      <c r="AZ162" s="22" t="s">
        <v>183</v>
      </c>
    </row>
    <row r="163" spans="1:52">
      <c r="A163" s="164" t="s">
        <v>221</v>
      </c>
      <c r="B163" s="164">
        <f t="shared" si="59"/>
        <v>1</v>
      </c>
      <c r="C163" s="164">
        <f t="shared" si="59"/>
        <v>0</v>
      </c>
      <c r="D163" s="164">
        <f t="shared" si="59"/>
        <v>0</v>
      </c>
      <c r="E163" s="164">
        <f t="shared" si="59"/>
        <v>1</v>
      </c>
      <c r="F163" s="164">
        <f t="shared" si="59"/>
        <v>0</v>
      </c>
      <c r="G163" s="164">
        <f t="shared" si="59"/>
        <v>1</v>
      </c>
      <c r="H163" s="164">
        <f t="shared" si="59"/>
        <v>1</v>
      </c>
      <c r="I163" s="164">
        <f t="shared" si="59"/>
        <v>1</v>
      </c>
      <c r="J163" s="164">
        <f t="shared" si="59"/>
        <v>0</v>
      </c>
      <c r="K163" s="164">
        <f t="shared" si="59"/>
        <v>0</v>
      </c>
      <c r="L163" s="164">
        <f t="shared" si="59"/>
        <v>0</v>
      </c>
      <c r="M163" s="164">
        <f t="shared" si="59"/>
        <v>1</v>
      </c>
      <c r="N163" s="164">
        <f t="shared" si="59"/>
        <v>1</v>
      </c>
      <c r="O163" s="164">
        <f t="shared" si="59"/>
        <v>1</v>
      </c>
      <c r="P163" s="164">
        <f t="shared" si="59"/>
        <v>0</v>
      </c>
      <c r="Q163" s="164">
        <f t="shared" si="59"/>
        <v>0</v>
      </c>
      <c r="R163" s="164">
        <f t="shared" si="59"/>
        <v>0</v>
      </c>
      <c r="S163" s="164">
        <f t="shared" si="59"/>
        <v>0</v>
      </c>
      <c r="T163" s="164">
        <f t="shared" si="59"/>
        <v>0</v>
      </c>
      <c r="U163" s="164">
        <f t="shared" si="59"/>
        <v>0</v>
      </c>
      <c r="V163" s="164">
        <f t="shared" si="59"/>
        <v>0</v>
      </c>
      <c r="W163" s="164">
        <f t="shared" si="59"/>
        <v>0</v>
      </c>
      <c r="X163" s="164">
        <f t="shared" si="59"/>
        <v>0</v>
      </c>
      <c r="Y163" s="164">
        <f t="shared" si="59"/>
        <v>0</v>
      </c>
      <c r="AA163" s="164">
        <f t="shared" si="57"/>
        <v>1</v>
      </c>
      <c r="AB163" s="164">
        <f t="shared" si="57"/>
        <v>0</v>
      </c>
      <c r="AC163" s="164">
        <f t="shared" si="57"/>
        <v>0</v>
      </c>
      <c r="AD163" s="164">
        <f t="shared" si="57"/>
        <v>1</v>
      </c>
      <c r="AE163" s="164">
        <f t="shared" si="57"/>
        <v>0</v>
      </c>
      <c r="AF163" s="164">
        <f t="shared" si="57"/>
        <v>0.5</v>
      </c>
      <c r="AG163" s="164">
        <f t="shared" si="57"/>
        <v>1</v>
      </c>
      <c r="AH163" s="164">
        <f t="shared" si="57"/>
        <v>1</v>
      </c>
      <c r="AI163" s="164">
        <f t="shared" si="57"/>
        <v>0</v>
      </c>
      <c r="AJ163" s="164">
        <f t="shared" si="57"/>
        <v>0</v>
      </c>
      <c r="AK163" s="164">
        <f t="shared" si="57"/>
        <v>0</v>
      </c>
      <c r="AL163" s="164">
        <f t="shared" si="57"/>
        <v>1</v>
      </c>
      <c r="AM163" s="164">
        <f t="shared" si="57"/>
        <v>1</v>
      </c>
      <c r="AN163" s="164">
        <f t="shared" si="57"/>
        <v>1</v>
      </c>
      <c r="AO163" s="164">
        <f t="shared" si="57"/>
        <v>0</v>
      </c>
      <c r="AP163" s="164">
        <f t="shared" si="57"/>
        <v>0</v>
      </c>
      <c r="AQ163" s="164">
        <f t="shared" ref="AQ163:AX167" si="60">IF(R163=0,0,R163/AQ31)</f>
        <v>0</v>
      </c>
      <c r="AR163" s="164">
        <f t="shared" si="60"/>
        <v>0</v>
      </c>
      <c r="AS163" s="164">
        <f t="shared" si="60"/>
        <v>0</v>
      </c>
      <c r="AT163" s="164">
        <f t="shared" si="60"/>
        <v>0</v>
      </c>
      <c r="AU163" s="164">
        <f t="shared" si="60"/>
        <v>0</v>
      </c>
      <c r="AV163" s="164">
        <f t="shared" si="60"/>
        <v>0</v>
      </c>
      <c r="AW163" s="164">
        <f t="shared" si="60"/>
        <v>0</v>
      </c>
      <c r="AX163" s="164">
        <f t="shared" si="60"/>
        <v>0</v>
      </c>
      <c r="AY163" s="164">
        <f t="shared" si="53"/>
        <v>7.5</v>
      </c>
      <c r="AZ163" s="22" t="s">
        <v>183</v>
      </c>
    </row>
    <row r="164" spans="1:52">
      <c r="A164" s="164" t="s">
        <v>222</v>
      </c>
      <c r="B164" s="164">
        <f t="shared" si="59"/>
        <v>0</v>
      </c>
      <c r="C164" s="164">
        <f t="shared" si="59"/>
        <v>0</v>
      </c>
      <c r="D164" s="164">
        <f t="shared" si="59"/>
        <v>0</v>
      </c>
      <c r="E164" s="164">
        <f t="shared" si="59"/>
        <v>0</v>
      </c>
      <c r="F164" s="164">
        <f t="shared" si="59"/>
        <v>0</v>
      </c>
      <c r="G164" s="164">
        <f t="shared" si="59"/>
        <v>0</v>
      </c>
      <c r="H164" s="164">
        <f t="shared" si="59"/>
        <v>1</v>
      </c>
      <c r="I164" s="164">
        <f t="shared" si="59"/>
        <v>0</v>
      </c>
      <c r="J164" s="164">
        <f t="shared" si="59"/>
        <v>0</v>
      </c>
      <c r="K164" s="164">
        <f t="shared" si="59"/>
        <v>1</v>
      </c>
      <c r="L164" s="164">
        <f t="shared" si="59"/>
        <v>1</v>
      </c>
      <c r="M164" s="164">
        <f t="shared" si="59"/>
        <v>1</v>
      </c>
      <c r="N164" s="164">
        <f t="shared" si="59"/>
        <v>1</v>
      </c>
      <c r="O164" s="164">
        <f t="shared" si="59"/>
        <v>0</v>
      </c>
      <c r="P164" s="164">
        <f t="shared" si="59"/>
        <v>0</v>
      </c>
      <c r="Q164" s="164">
        <f t="shared" si="59"/>
        <v>0</v>
      </c>
      <c r="R164" s="164">
        <f t="shared" si="59"/>
        <v>0</v>
      </c>
      <c r="S164" s="164">
        <f t="shared" si="59"/>
        <v>0</v>
      </c>
      <c r="T164" s="164">
        <f t="shared" si="59"/>
        <v>0</v>
      </c>
      <c r="U164" s="164">
        <f t="shared" si="59"/>
        <v>0</v>
      </c>
      <c r="V164" s="164">
        <f t="shared" si="59"/>
        <v>0</v>
      </c>
      <c r="W164" s="164">
        <f t="shared" si="59"/>
        <v>0</v>
      </c>
      <c r="X164" s="164">
        <f t="shared" si="59"/>
        <v>0</v>
      </c>
      <c r="Y164" s="164">
        <f t="shared" si="59"/>
        <v>0</v>
      </c>
      <c r="AA164" s="164">
        <f t="shared" ref="AA164:AP167" si="61">IF(B164=0,0,B164/AA32)</f>
        <v>0</v>
      </c>
      <c r="AB164" s="164">
        <f t="shared" si="61"/>
        <v>0</v>
      </c>
      <c r="AC164" s="164">
        <f t="shared" si="61"/>
        <v>0</v>
      </c>
      <c r="AD164" s="164">
        <f t="shared" si="61"/>
        <v>0</v>
      </c>
      <c r="AE164" s="164">
        <f t="shared" si="61"/>
        <v>0</v>
      </c>
      <c r="AF164" s="164">
        <f t="shared" si="61"/>
        <v>0</v>
      </c>
      <c r="AG164" s="164">
        <f t="shared" si="61"/>
        <v>1</v>
      </c>
      <c r="AH164" s="164">
        <f t="shared" si="61"/>
        <v>0</v>
      </c>
      <c r="AI164" s="164">
        <f t="shared" si="61"/>
        <v>0</v>
      </c>
      <c r="AJ164" s="164">
        <f t="shared" si="61"/>
        <v>1</v>
      </c>
      <c r="AK164" s="164">
        <f t="shared" si="61"/>
        <v>1</v>
      </c>
      <c r="AL164" s="164">
        <f t="shared" si="61"/>
        <v>0.5</v>
      </c>
      <c r="AM164" s="164">
        <f t="shared" si="61"/>
        <v>1</v>
      </c>
      <c r="AN164" s="164">
        <f t="shared" si="61"/>
        <v>0</v>
      </c>
      <c r="AO164" s="164">
        <f t="shared" si="61"/>
        <v>0</v>
      </c>
      <c r="AP164" s="164">
        <f t="shared" si="61"/>
        <v>0</v>
      </c>
      <c r="AQ164" s="164">
        <f t="shared" si="60"/>
        <v>0</v>
      </c>
      <c r="AR164" s="164">
        <f t="shared" si="60"/>
        <v>0</v>
      </c>
      <c r="AS164" s="164">
        <f t="shared" si="60"/>
        <v>0</v>
      </c>
      <c r="AT164" s="164">
        <f t="shared" si="60"/>
        <v>0</v>
      </c>
      <c r="AU164" s="164">
        <f t="shared" si="60"/>
        <v>0</v>
      </c>
      <c r="AV164" s="164">
        <f t="shared" si="60"/>
        <v>0</v>
      </c>
      <c r="AW164" s="164">
        <f t="shared" si="60"/>
        <v>0</v>
      </c>
      <c r="AX164" s="164">
        <f t="shared" si="60"/>
        <v>0</v>
      </c>
      <c r="AY164" s="164">
        <f t="shared" si="53"/>
        <v>4.5</v>
      </c>
      <c r="AZ164" s="22" t="s">
        <v>183</v>
      </c>
    </row>
    <row r="165" spans="1:52">
      <c r="A165" s="164" t="s">
        <v>223</v>
      </c>
      <c r="B165" s="164">
        <f t="shared" si="59"/>
        <v>0</v>
      </c>
      <c r="C165" s="164">
        <f t="shared" si="59"/>
        <v>1</v>
      </c>
      <c r="D165" s="164">
        <f t="shared" si="59"/>
        <v>0</v>
      </c>
      <c r="E165" s="164">
        <f t="shared" si="59"/>
        <v>0</v>
      </c>
      <c r="F165" s="164">
        <f t="shared" si="59"/>
        <v>0</v>
      </c>
      <c r="G165" s="164">
        <f t="shared" si="59"/>
        <v>0</v>
      </c>
      <c r="H165" s="164">
        <f t="shared" si="59"/>
        <v>0</v>
      </c>
      <c r="I165" s="164">
        <f t="shared" si="59"/>
        <v>0</v>
      </c>
      <c r="J165" s="164">
        <f t="shared" si="59"/>
        <v>0</v>
      </c>
      <c r="K165" s="164">
        <f t="shared" si="59"/>
        <v>0</v>
      </c>
      <c r="L165" s="164">
        <f t="shared" si="59"/>
        <v>0</v>
      </c>
      <c r="M165" s="164">
        <f t="shared" si="59"/>
        <v>0</v>
      </c>
      <c r="N165" s="164">
        <f t="shared" si="59"/>
        <v>0</v>
      </c>
      <c r="O165" s="164">
        <f t="shared" si="59"/>
        <v>1</v>
      </c>
      <c r="P165" s="164">
        <f t="shared" si="59"/>
        <v>0</v>
      </c>
      <c r="Q165" s="164">
        <f t="shared" si="59"/>
        <v>1</v>
      </c>
      <c r="R165" s="164">
        <f t="shared" si="59"/>
        <v>0</v>
      </c>
      <c r="S165" s="164">
        <f t="shared" si="59"/>
        <v>0</v>
      </c>
      <c r="T165" s="164">
        <f t="shared" si="59"/>
        <v>0</v>
      </c>
      <c r="U165" s="164">
        <f t="shared" si="59"/>
        <v>0</v>
      </c>
      <c r="V165" s="164">
        <f t="shared" si="59"/>
        <v>1</v>
      </c>
      <c r="W165" s="164">
        <f t="shared" si="59"/>
        <v>1</v>
      </c>
      <c r="X165" s="164">
        <f t="shared" si="59"/>
        <v>0</v>
      </c>
      <c r="Y165" s="164">
        <f t="shared" si="59"/>
        <v>0</v>
      </c>
      <c r="AA165" s="164">
        <f t="shared" si="61"/>
        <v>0</v>
      </c>
      <c r="AB165" s="164">
        <f t="shared" si="61"/>
        <v>1</v>
      </c>
      <c r="AC165" s="164">
        <f t="shared" si="61"/>
        <v>0</v>
      </c>
      <c r="AD165" s="164">
        <f t="shared" si="61"/>
        <v>0</v>
      </c>
      <c r="AE165" s="164">
        <f t="shared" si="61"/>
        <v>0</v>
      </c>
      <c r="AF165" s="164">
        <f t="shared" si="61"/>
        <v>0</v>
      </c>
      <c r="AG165" s="164">
        <f t="shared" si="61"/>
        <v>0</v>
      </c>
      <c r="AH165" s="164">
        <f t="shared" si="61"/>
        <v>0</v>
      </c>
      <c r="AI165" s="164">
        <f t="shared" si="61"/>
        <v>0</v>
      </c>
      <c r="AJ165" s="164">
        <f t="shared" si="61"/>
        <v>0</v>
      </c>
      <c r="AK165" s="164">
        <f t="shared" si="61"/>
        <v>0</v>
      </c>
      <c r="AL165" s="164">
        <f t="shared" si="61"/>
        <v>0</v>
      </c>
      <c r="AM165" s="164">
        <f t="shared" si="61"/>
        <v>0</v>
      </c>
      <c r="AN165" s="164">
        <f t="shared" si="61"/>
        <v>1</v>
      </c>
      <c r="AO165" s="164">
        <f t="shared" si="61"/>
        <v>0</v>
      </c>
      <c r="AP165" s="164">
        <f t="shared" si="61"/>
        <v>0.5</v>
      </c>
      <c r="AQ165" s="164">
        <f t="shared" si="60"/>
        <v>0</v>
      </c>
      <c r="AR165" s="164">
        <f t="shared" si="60"/>
        <v>0</v>
      </c>
      <c r="AS165" s="164">
        <f t="shared" si="60"/>
        <v>0</v>
      </c>
      <c r="AT165" s="164">
        <f t="shared" si="60"/>
        <v>0</v>
      </c>
      <c r="AU165" s="164">
        <f t="shared" si="60"/>
        <v>1</v>
      </c>
      <c r="AV165" s="164">
        <f t="shared" si="60"/>
        <v>1</v>
      </c>
      <c r="AW165" s="164">
        <f t="shared" si="60"/>
        <v>0</v>
      </c>
      <c r="AX165" s="164">
        <f t="shared" si="60"/>
        <v>0</v>
      </c>
      <c r="AY165" s="164">
        <f t="shared" si="53"/>
        <v>4.5</v>
      </c>
      <c r="AZ165" s="22" t="s">
        <v>183</v>
      </c>
    </row>
    <row r="166" spans="1:52">
      <c r="A166" s="164" t="s">
        <v>224</v>
      </c>
      <c r="B166" s="164">
        <f t="shared" si="59"/>
        <v>0</v>
      </c>
      <c r="C166" s="164">
        <f t="shared" si="59"/>
        <v>0</v>
      </c>
      <c r="D166" s="164">
        <f t="shared" si="59"/>
        <v>0</v>
      </c>
      <c r="E166" s="164">
        <f t="shared" si="59"/>
        <v>0</v>
      </c>
      <c r="F166" s="164">
        <f t="shared" si="59"/>
        <v>1</v>
      </c>
      <c r="G166" s="164">
        <f t="shared" si="59"/>
        <v>0</v>
      </c>
      <c r="H166" s="164">
        <f t="shared" si="59"/>
        <v>0</v>
      </c>
      <c r="I166" s="164">
        <f t="shared" si="59"/>
        <v>0</v>
      </c>
      <c r="J166" s="164">
        <f t="shared" si="59"/>
        <v>1</v>
      </c>
      <c r="K166" s="164">
        <f t="shared" si="59"/>
        <v>1</v>
      </c>
      <c r="L166" s="164">
        <f t="shared" si="59"/>
        <v>1</v>
      </c>
      <c r="M166" s="164">
        <f t="shared" si="59"/>
        <v>1</v>
      </c>
      <c r="N166" s="164">
        <f t="shared" si="59"/>
        <v>0</v>
      </c>
      <c r="O166" s="164">
        <f t="shared" si="59"/>
        <v>1</v>
      </c>
      <c r="P166" s="164">
        <f t="shared" si="59"/>
        <v>1</v>
      </c>
      <c r="Q166" s="164">
        <f t="shared" si="59"/>
        <v>1</v>
      </c>
      <c r="R166" s="164">
        <f t="shared" si="59"/>
        <v>0</v>
      </c>
      <c r="S166" s="164">
        <f t="shared" si="59"/>
        <v>0</v>
      </c>
      <c r="T166" s="164">
        <f t="shared" si="59"/>
        <v>1</v>
      </c>
      <c r="U166" s="164">
        <f t="shared" si="59"/>
        <v>1</v>
      </c>
      <c r="V166" s="164">
        <f t="shared" si="59"/>
        <v>1</v>
      </c>
      <c r="W166" s="164">
        <f t="shared" si="59"/>
        <v>1</v>
      </c>
      <c r="X166" s="164">
        <f t="shared" si="59"/>
        <v>0</v>
      </c>
      <c r="Y166" s="164">
        <f t="shared" si="59"/>
        <v>1</v>
      </c>
      <c r="AA166" s="164">
        <f t="shared" si="61"/>
        <v>0</v>
      </c>
      <c r="AB166" s="164">
        <f t="shared" si="61"/>
        <v>0</v>
      </c>
      <c r="AC166" s="164">
        <f t="shared" si="61"/>
        <v>0</v>
      </c>
      <c r="AD166" s="164">
        <f t="shared" si="61"/>
        <v>0</v>
      </c>
      <c r="AE166" s="164">
        <f t="shared" si="61"/>
        <v>1</v>
      </c>
      <c r="AF166" s="164">
        <f t="shared" si="61"/>
        <v>0</v>
      </c>
      <c r="AG166" s="164">
        <f t="shared" si="61"/>
        <v>0</v>
      </c>
      <c r="AH166" s="164">
        <f t="shared" si="61"/>
        <v>0</v>
      </c>
      <c r="AI166" s="164">
        <f t="shared" si="61"/>
        <v>1</v>
      </c>
      <c r="AJ166" s="164">
        <f t="shared" si="61"/>
        <v>1</v>
      </c>
      <c r="AK166" s="164">
        <f t="shared" si="61"/>
        <v>1</v>
      </c>
      <c r="AL166" s="164">
        <f t="shared" si="61"/>
        <v>1</v>
      </c>
      <c r="AM166" s="164">
        <f t="shared" si="61"/>
        <v>0</v>
      </c>
      <c r="AN166" s="164">
        <f t="shared" si="61"/>
        <v>0.5</v>
      </c>
      <c r="AO166" s="164">
        <f t="shared" si="61"/>
        <v>1</v>
      </c>
      <c r="AP166" s="164">
        <f t="shared" si="61"/>
        <v>0.5</v>
      </c>
      <c r="AQ166" s="164">
        <f t="shared" si="60"/>
        <v>0</v>
      </c>
      <c r="AR166" s="164">
        <f t="shared" si="60"/>
        <v>0</v>
      </c>
      <c r="AS166" s="164">
        <f t="shared" si="60"/>
        <v>1</v>
      </c>
      <c r="AT166" s="164">
        <f t="shared" si="60"/>
        <v>1</v>
      </c>
      <c r="AU166" s="164">
        <f t="shared" si="60"/>
        <v>1</v>
      </c>
      <c r="AV166" s="164">
        <f t="shared" si="60"/>
        <v>1</v>
      </c>
      <c r="AW166" s="164">
        <f t="shared" si="60"/>
        <v>0</v>
      </c>
      <c r="AX166" s="164">
        <f t="shared" si="60"/>
        <v>1</v>
      </c>
      <c r="AY166" s="164">
        <f t="shared" si="53"/>
        <v>12</v>
      </c>
      <c r="AZ166" s="22" t="s">
        <v>183</v>
      </c>
    </row>
    <row r="167" spans="1:52">
      <c r="A167" s="164" t="s">
        <v>225</v>
      </c>
      <c r="B167" s="164">
        <f t="shared" si="59"/>
        <v>1</v>
      </c>
      <c r="C167" s="164">
        <f t="shared" si="59"/>
        <v>0</v>
      </c>
      <c r="D167" s="164">
        <f t="shared" si="59"/>
        <v>0</v>
      </c>
      <c r="E167" s="164">
        <f t="shared" si="59"/>
        <v>1</v>
      </c>
      <c r="F167" s="164">
        <f t="shared" si="59"/>
        <v>0</v>
      </c>
      <c r="G167" s="164">
        <f t="shared" si="59"/>
        <v>0</v>
      </c>
      <c r="H167" s="164">
        <f t="shared" si="59"/>
        <v>1</v>
      </c>
      <c r="I167" s="164">
        <f t="shared" si="59"/>
        <v>0</v>
      </c>
      <c r="J167" s="164">
        <f t="shared" si="59"/>
        <v>0</v>
      </c>
      <c r="K167" s="164">
        <f t="shared" si="59"/>
        <v>0</v>
      </c>
      <c r="L167" s="164">
        <f t="shared" si="59"/>
        <v>0</v>
      </c>
      <c r="M167" s="164">
        <f t="shared" si="59"/>
        <v>1</v>
      </c>
      <c r="N167" s="164">
        <f t="shared" si="59"/>
        <v>1</v>
      </c>
      <c r="O167" s="164">
        <f t="shared" si="59"/>
        <v>1</v>
      </c>
      <c r="P167" s="164">
        <f t="shared" si="59"/>
        <v>0</v>
      </c>
      <c r="Q167" s="164">
        <f t="shared" si="59"/>
        <v>0</v>
      </c>
      <c r="R167" s="164">
        <f t="shared" si="59"/>
        <v>0</v>
      </c>
      <c r="S167" s="164">
        <f t="shared" si="59"/>
        <v>0</v>
      </c>
      <c r="T167" s="164">
        <f t="shared" si="59"/>
        <v>0</v>
      </c>
      <c r="U167" s="164">
        <f t="shared" si="59"/>
        <v>0</v>
      </c>
      <c r="V167" s="164">
        <f t="shared" si="59"/>
        <v>0</v>
      </c>
      <c r="W167" s="164">
        <f t="shared" si="59"/>
        <v>1</v>
      </c>
      <c r="X167" s="164">
        <f t="shared" si="59"/>
        <v>0</v>
      </c>
      <c r="Y167" s="164">
        <f t="shared" si="59"/>
        <v>0</v>
      </c>
      <c r="AA167" s="164">
        <f t="shared" si="61"/>
        <v>1</v>
      </c>
      <c r="AB167" s="164">
        <f t="shared" si="61"/>
        <v>0</v>
      </c>
      <c r="AC167" s="164">
        <f t="shared" si="61"/>
        <v>0</v>
      </c>
      <c r="AD167" s="164">
        <f t="shared" si="61"/>
        <v>0.5</v>
      </c>
      <c r="AE167" s="164">
        <f t="shared" si="61"/>
        <v>0</v>
      </c>
      <c r="AF167" s="164">
        <f t="shared" si="61"/>
        <v>0</v>
      </c>
      <c r="AG167" s="164">
        <f t="shared" si="61"/>
        <v>1</v>
      </c>
      <c r="AH167" s="164">
        <f t="shared" si="61"/>
        <v>0</v>
      </c>
      <c r="AI167" s="164">
        <f t="shared" si="61"/>
        <v>0</v>
      </c>
      <c r="AJ167" s="164">
        <f t="shared" si="61"/>
        <v>0</v>
      </c>
      <c r="AK167" s="164">
        <f t="shared" si="61"/>
        <v>0</v>
      </c>
      <c r="AL167" s="164">
        <f t="shared" si="61"/>
        <v>1</v>
      </c>
      <c r="AM167" s="164">
        <f t="shared" si="61"/>
        <v>1</v>
      </c>
      <c r="AN167" s="164">
        <f t="shared" si="61"/>
        <v>1</v>
      </c>
      <c r="AO167" s="164">
        <f t="shared" si="61"/>
        <v>0</v>
      </c>
      <c r="AP167" s="164">
        <f t="shared" si="61"/>
        <v>0</v>
      </c>
      <c r="AQ167" s="164">
        <f t="shared" si="60"/>
        <v>0</v>
      </c>
      <c r="AR167" s="164">
        <f t="shared" si="60"/>
        <v>0</v>
      </c>
      <c r="AS167" s="164">
        <f t="shared" si="60"/>
        <v>0</v>
      </c>
      <c r="AT167" s="164">
        <f t="shared" si="60"/>
        <v>0</v>
      </c>
      <c r="AU167" s="164">
        <f t="shared" si="60"/>
        <v>0</v>
      </c>
      <c r="AV167" s="164">
        <f t="shared" si="60"/>
        <v>0.5</v>
      </c>
      <c r="AW167" s="164">
        <f t="shared" si="60"/>
        <v>0</v>
      </c>
      <c r="AX167" s="164">
        <f t="shared" si="60"/>
        <v>0</v>
      </c>
      <c r="AY167" s="164">
        <f t="shared" si="53"/>
        <v>6</v>
      </c>
      <c r="AZ167" s="22" t="s">
        <v>183</v>
      </c>
    </row>
    <row r="169" spans="1:52">
      <c r="A169" s="185" t="s">
        <v>184</v>
      </c>
    </row>
    <row r="170" spans="1:52">
      <c r="A170" s="164" t="s">
        <v>195</v>
      </c>
      <c r="B170" s="164">
        <f t="shared" ref="B170:Y180" si="62">IF(IFERROR(FIND($A$169,B5,1),0)=0,0,1)</f>
        <v>0</v>
      </c>
      <c r="C170" s="164">
        <f t="shared" si="62"/>
        <v>0</v>
      </c>
      <c r="D170" s="164">
        <f t="shared" si="62"/>
        <v>0</v>
      </c>
      <c r="E170" s="164">
        <f t="shared" si="62"/>
        <v>0</v>
      </c>
      <c r="F170" s="164">
        <f t="shared" si="62"/>
        <v>0</v>
      </c>
      <c r="G170" s="164">
        <f t="shared" si="62"/>
        <v>0</v>
      </c>
      <c r="H170" s="164">
        <f t="shared" si="62"/>
        <v>0</v>
      </c>
      <c r="I170" s="164">
        <f t="shared" si="62"/>
        <v>0</v>
      </c>
      <c r="J170" s="164">
        <f t="shared" si="62"/>
        <v>0</v>
      </c>
      <c r="K170" s="164">
        <f t="shared" si="62"/>
        <v>0</v>
      </c>
      <c r="L170" s="164">
        <f t="shared" si="62"/>
        <v>0</v>
      </c>
      <c r="M170" s="164">
        <f t="shared" si="62"/>
        <v>0</v>
      </c>
      <c r="N170" s="164">
        <f t="shared" si="62"/>
        <v>0</v>
      </c>
      <c r="O170" s="164">
        <f t="shared" si="62"/>
        <v>0</v>
      </c>
      <c r="P170" s="164">
        <f t="shared" si="62"/>
        <v>0</v>
      </c>
      <c r="Q170" s="164">
        <f t="shared" si="62"/>
        <v>0</v>
      </c>
      <c r="R170" s="164">
        <f t="shared" si="62"/>
        <v>0</v>
      </c>
      <c r="S170" s="164">
        <f t="shared" si="62"/>
        <v>0</v>
      </c>
      <c r="T170" s="164">
        <f t="shared" si="62"/>
        <v>0</v>
      </c>
      <c r="U170" s="164">
        <f t="shared" si="62"/>
        <v>0</v>
      </c>
      <c r="V170" s="164">
        <f t="shared" si="62"/>
        <v>0</v>
      </c>
      <c r="W170" s="164">
        <f t="shared" si="62"/>
        <v>0</v>
      </c>
      <c r="X170" s="164">
        <f t="shared" si="62"/>
        <v>0</v>
      </c>
      <c r="Y170" s="164">
        <f t="shared" si="62"/>
        <v>0</v>
      </c>
      <c r="AA170" s="164">
        <f t="shared" ref="AA170:AX180" si="63">IF(B170=0,0,B170/AA5)</f>
        <v>0</v>
      </c>
      <c r="AB170" s="164">
        <f t="shared" si="63"/>
        <v>0</v>
      </c>
      <c r="AC170" s="164">
        <f t="shared" si="63"/>
        <v>0</v>
      </c>
      <c r="AD170" s="164">
        <f t="shared" si="63"/>
        <v>0</v>
      </c>
      <c r="AE170" s="164">
        <f t="shared" si="63"/>
        <v>0</v>
      </c>
      <c r="AF170" s="164">
        <f t="shared" si="63"/>
        <v>0</v>
      </c>
      <c r="AG170" s="164">
        <f t="shared" si="63"/>
        <v>0</v>
      </c>
      <c r="AH170" s="164">
        <f t="shared" si="63"/>
        <v>0</v>
      </c>
      <c r="AI170" s="164">
        <f t="shared" si="63"/>
        <v>0</v>
      </c>
      <c r="AJ170" s="164">
        <f t="shared" si="63"/>
        <v>0</v>
      </c>
      <c r="AK170" s="164">
        <f t="shared" si="63"/>
        <v>0</v>
      </c>
      <c r="AL170" s="164">
        <f t="shared" si="63"/>
        <v>0</v>
      </c>
      <c r="AM170" s="164">
        <f t="shared" si="63"/>
        <v>0</v>
      </c>
      <c r="AN170" s="164">
        <f t="shared" si="63"/>
        <v>0</v>
      </c>
      <c r="AO170" s="164">
        <f t="shared" si="63"/>
        <v>0</v>
      </c>
      <c r="AP170" s="164">
        <f t="shared" si="63"/>
        <v>0</v>
      </c>
      <c r="AQ170" s="164">
        <f t="shared" si="63"/>
        <v>0</v>
      </c>
      <c r="AR170" s="164">
        <f t="shared" si="63"/>
        <v>0</v>
      </c>
      <c r="AS170" s="164">
        <f t="shared" si="63"/>
        <v>0</v>
      </c>
      <c r="AT170" s="164">
        <f t="shared" si="63"/>
        <v>0</v>
      </c>
      <c r="AU170" s="164">
        <f t="shared" si="63"/>
        <v>0</v>
      </c>
      <c r="AV170" s="164">
        <f t="shared" si="63"/>
        <v>0</v>
      </c>
      <c r="AW170" s="164">
        <f t="shared" si="63"/>
        <v>0</v>
      </c>
      <c r="AX170" s="164">
        <f t="shared" si="63"/>
        <v>0</v>
      </c>
      <c r="AY170" s="164">
        <f t="shared" ref="AY170:AY200" si="64">SUM(AA170:AX170)</f>
        <v>0</v>
      </c>
      <c r="AZ170" s="22" t="s">
        <v>184</v>
      </c>
    </row>
    <row r="171" spans="1:52">
      <c r="A171" s="164" t="s">
        <v>196</v>
      </c>
      <c r="B171" s="164">
        <f t="shared" si="62"/>
        <v>0</v>
      </c>
      <c r="C171" s="164">
        <f t="shared" si="62"/>
        <v>0</v>
      </c>
      <c r="D171" s="164">
        <f t="shared" si="62"/>
        <v>0</v>
      </c>
      <c r="E171" s="164">
        <f t="shared" si="62"/>
        <v>0</v>
      </c>
      <c r="F171" s="164">
        <f t="shared" si="62"/>
        <v>0</v>
      </c>
      <c r="G171" s="164">
        <f t="shared" si="62"/>
        <v>0</v>
      </c>
      <c r="H171" s="164">
        <f t="shared" si="62"/>
        <v>0</v>
      </c>
      <c r="I171" s="164">
        <f t="shared" si="62"/>
        <v>0</v>
      </c>
      <c r="J171" s="164">
        <f t="shared" si="62"/>
        <v>0</v>
      </c>
      <c r="K171" s="164">
        <f t="shared" si="62"/>
        <v>0</v>
      </c>
      <c r="L171" s="164">
        <f t="shared" si="62"/>
        <v>0</v>
      </c>
      <c r="M171" s="164">
        <f t="shared" si="62"/>
        <v>0</v>
      </c>
      <c r="N171" s="164">
        <f t="shared" si="62"/>
        <v>0</v>
      </c>
      <c r="O171" s="164">
        <f t="shared" si="62"/>
        <v>0</v>
      </c>
      <c r="P171" s="164">
        <f t="shared" si="62"/>
        <v>0</v>
      </c>
      <c r="Q171" s="164">
        <f t="shared" si="62"/>
        <v>0</v>
      </c>
      <c r="R171" s="164">
        <f t="shared" si="62"/>
        <v>0</v>
      </c>
      <c r="S171" s="164">
        <f t="shared" si="62"/>
        <v>0</v>
      </c>
      <c r="T171" s="164">
        <f t="shared" si="62"/>
        <v>0</v>
      </c>
      <c r="U171" s="164">
        <f t="shared" si="62"/>
        <v>0</v>
      </c>
      <c r="V171" s="164">
        <f t="shared" si="62"/>
        <v>0</v>
      </c>
      <c r="W171" s="164">
        <f t="shared" si="62"/>
        <v>0</v>
      </c>
      <c r="X171" s="164">
        <f t="shared" si="62"/>
        <v>0</v>
      </c>
      <c r="Y171" s="164">
        <f t="shared" si="62"/>
        <v>0</v>
      </c>
      <c r="AA171" s="164">
        <f t="shared" si="63"/>
        <v>0</v>
      </c>
      <c r="AB171" s="164">
        <f t="shared" si="63"/>
        <v>0</v>
      </c>
      <c r="AC171" s="164">
        <f t="shared" si="63"/>
        <v>0</v>
      </c>
      <c r="AD171" s="164">
        <f t="shared" si="63"/>
        <v>0</v>
      </c>
      <c r="AE171" s="164">
        <f t="shared" si="63"/>
        <v>0</v>
      </c>
      <c r="AF171" s="164">
        <f t="shared" si="63"/>
        <v>0</v>
      </c>
      <c r="AG171" s="164">
        <f t="shared" si="63"/>
        <v>0</v>
      </c>
      <c r="AH171" s="164">
        <f t="shared" si="63"/>
        <v>0</v>
      </c>
      <c r="AI171" s="164">
        <f t="shared" si="63"/>
        <v>0</v>
      </c>
      <c r="AJ171" s="164">
        <f t="shared" si="63"/>
        <v>0</v>
      </c>
      <c r="AK171" s="164">
        <f t="shared" si="63"/>
        <v>0</v>
      </c>
      <c r="AL171" s="164">
        <f t="shared" si="63"/>
        <v>0</v>
      </c>
      <c r="AM171" s="164">
        <f t="shared" si="63"/>
        <v>0</v>
      </c>
      <c r="AN171" s="164">
        <f t="shared" si="63"/>
        <v>0</v>
      </c>
      <c r="AO171" s="164">
        <f t="shared" si="63"/>
        <v>0</v>
      </c>
      <c r="AP171" s="164">
        <f t="shared" si="63"/>
        <v>0</v>
      </c>
      <c r="AQ171" s="164">
        <f t="shared" si="63"/>
        <v>0</v>
      </c>
      <c r="AR171" s="164">
        <f t="shared" si="63"/>
        <v>0</v>
      </c>
      <c r="AS171" s="164">
        <f t="shared" si="63"/>
        <v>0</v>
      </c>
      <c r="AT171" s="164">
        <f t="shared" si="63"/>
        <v>0</v>
      </c>
      <c r="AU171" s="164">
        <f t="shared" si="63"/>
        <v>0</v>
      </c>
      <c r="AV171" s="164">
        <f t="shared" si="63"/>
        <v>0</v>
      </c>
      <c r="AW171" s="164">
        <f t="shared" si="63"/>
        <v>0</v>
      </c>
      <c r="AX171" s="164">
        <f t="shared" si="63"/>
        <v>0</v>
      </c>
      <c r="AY171" s="164">
        <f t="shared" si="64"/>
        <v>0</v>
      </c>
      <c r="AZ171" s="22" t="s">
        <v>184</v>
      </c>
    </row>
    <row r="172" spans="1:52">
      <c r="A172" s="164" t="s">
        <v>197</v>
      </c>
      <c r="B172" s="164">
        <f t="shared" si="62"/>
        <v>0</v>
      </c>
      <c r="C172" s="164">
        <f t="shared" si="62"/>
        <v>0</v>
      </c>
      <c r="D172" s="164">
        <f t="shared" si="62"/>
        <v>0</v>
      </c>
      <c r="E172" s="164">
        <f t="shared" si="62"/>
        <v>0</v>
      </c>
      <c r="F172" s="164">
        <f t="shared" si="62"/>
        <v>0</v>
      </c>
      <c r="G172" s="164">
        <f t="shared" si="62"/>
        <v>0</v>
      </c>
      <c r="H172" s="164">
        <f t="shared" si="62"/>
        <v>0</v>
      </c>
      <c r="I172" s="164">
        <f t="shared" si="62"/>
        <v>0</v>
      </c>
      <c r="J172" s="164">
        <f t="shared" si="62"/>
        <v>0</v>
      </c>
      <c r="K172" s="164">
        <f t="shared" si="62"/>
        <v>0</v>
      </c>
      <c r="L172" s="164">
        <f t="shared" si="62"/>
        <v>0</v>
      </c>
      <c r="M172" s="164">
        <f t="shared" si="62"/>
        <v>0</v>
      </c>
      <c r="N172" s="164">
        <f t="shared" si="62"/>
        <v>0</v>
      </c>
      <c r="O172" s="164">
        <f t="shared" si="62"/>
        <v>0</v>
      </c>
      <c r="P172" s="164">
        <f t="shared" si="62"/>
        <v>0</v>
      </c>
      <c r="Q172" s="164">
        <f t="shared" si="62"/>
        <v>0</v>
      </c>
      <c r="R172" s="164">
        <f t="shared" si="62"/>
        <v>0</v>
      </c>
      <c r="S172" s="164">
        <f t="shared" si="62"/>
        <v>0</v>
      </c>
      <c r="T172" s="164">
        <f t="shared" si="62"/>
        <v>0</v>
      </c>
      <c r="U172" s="164">
        <f t="shared" si="62"/>
        <v>0</v>
      </c>
      <c r="V172" s="164">
        <f t="shared" si="62"/>
        <v>0</v>
      </c>
      <c r="W172" s="164">
        <f t="shared" si="62"/>
        <v>0</v>
      </c>
      <c r="X172" s="164">
        <f t="shared" si="62"/>
        <v>0</v>
      </c>
      <c r="Y172" s="164">
        <f t="shared" si="62"/>
        <v>0</v>
      </c>
      <c r="AA172" s="164">
        <f t="shared" si="63"/>
        <v>0</v>
      </c>
      <c r="AB172" s="164">
        <f t="shared" si="63"/>
        <v>0</v>
      </c>
      <c r="AC172" s="164">
        <f t="shared" si="63"/>
        <v>0</v>
      </c>
      <c r="AD172" s="164">
        <f t="shared" si="63"/>
        <v>0</v>
      </c>
      <c r="AE172" s="164">
        <f t="shared" si="63"/>
        <v>0</v>
      </c>
      <c r="AF172" s="164">
        <f t="shared" si="63"/>
        <v>0</v>
      </c>
      <c r="AG172" s="164">
        <f t="shared" si="63"/>
        <v>0</v>
      </c>
      <c r="AH172" s="164">
        <f t="shared" si="63"/>
        <v>0</v>
      </c>
      <c r="AI172" s="164">
        <f t="shared" si="63"/>
        <v>0</v>
      </c>
      <c r="AJ172" s="164">
        <f t="shared" si="63"/>
        <v>0</v>
      </c>
      <c r="AK172" s="164">
        <f t="shared" si="63"/>
        <v>0</v>
      </c>
      <c r="AL172" s="164">
        <f t="shared" si="63"/>
        <v>0</v>
      </c>
      <c r="AM172" s="164">
        <f t="shared" si="63"/>
        <v>0</v>
      </c>
      <c r="AN172" s="164">
        <f t="shared" si="63"/>
        <v>0</v>
      </c>
      <c r="AO172" s="164">
        <f t="shared" si="63"/>
        <v>0</v>
      </c>
      <c r="AP172" s="164">
        <f t="shared" si="63"/>
        <v>0</v>
      </c>
      <c r="AQ172" s="164">
        <f t="shared" si="63"/>
        <v>0</v>
      </c>
      <c r="AR172" s="164">
        <f t="shared" si="63"/>
        <v>0</v>
      </c>
      <c r="AS172" s="164">
        <f t="shared" si="63"/>
        <v>0</v>
      </c>
      <c r="AT172" s="164">
        <f t="shared" si="63"/>
        <v>0</v>
      </c>
      <c r="AU172" s="164">
        <f t="shared" si="63"/>
        <v>0</v>
      </c>
      <c r="AV172" s="164">
        <f t="shared" si="63"/>
        <v>0</v>
      </c>
      <c r="AW172" s="164">
        <f t="shared" si="63"/>
        <v>0</v>
      </c>
      <c r="AX172" s="164">
        <f t="shared" si="63"/>
        <v>0</v>
      </c>
      <c r="AY172" s="164">
        <f t="shared" si="64"/>
        <v>0</v>
      </c>
      <c r="AZ172" s="22" t="s">
        <v>184</v>
      </c>
    </row>
    <row r="173" spans="1:52">
      <c r="A173" s="164" t="s">
        <v>198</v>
      </c>
      <c r="B173" s="164">
        <f t="shared" si="62"/>
        <v>0</v>
      </c>
      <c r="C173" s="164">
        <f t="shared" si="62"/>
        <v>0</v>
      </c>
      <c r="D173" s="164">
        <f t="shared" si="62"/>
        <v>0</v>
      </c>
      <c r="E173" s="164">
        <f t="shared" si="62"/>
        <v>0</v>
      </c>
      <c r="F173" s="164">
        <f t="shared" si="62"/>
        <v>0</v>
      </c>
      <c r="G173" s="164">
        <f t="shared" si="62"/>
        <v>0</v>
      </c>
      <c r="H173" s="164">
        <f t="shared" si="62"/>
        <v>0</v>
      </c>
      <c r="I173" s="164">
        <f t="shared" si="62"/>
        <v>0</v>
      </c>
      <c r="J173" s="164">
        <f t="shared" si="62"/>
        <v>0</v>
      </c>
      <c r="K173" s="164">
        <f t="shared" si="62"/>
        <v>0</v>
      </c>
      <c r="L173" s="164">
        <f t="shared" si="62"/>
        <v>0</v>
      </c>
      <c r="M173" s="164">
        <f t="shared" si="62"/>
        <v>0</v>
      </c>
      <c r="N173" s="164">
        <f t="shared" si="62"/>
        <v>0</v>
      </c>
      <c r="O173" s="164">
        <f t="shared" si="62"/>
        <v>0</v>
      </c>
      <c r="P173" s="164">
        <f t="shared" si="62"/>
        <v>0</v>
      </c>
      <c r="Q173" s="164">
        <f t="shared" si="62"/>
        <v>0</v>
      </c>
      <c r="R173" s="164">
        <f t="shared" si="62"/>
        <v>0</v>
      </c>
      <c r="S173" s="164">
        <f t="shared" si="62"/>
        <v>0</v>
      </c>
      <c r="T173" s="164">
        <f t="shared" si="62"/>
        <v>0</v>
      </c>
      <c r="U173" s="164">
        <f t="shared" si="62"/>
        <v>0</v>
      </c>
      <c r="V173" s="164">
        <f t="shared" si="62"/>
        <v>0</v>
      </c>
      <c r="W173" s="164">
        <f t="shared" si="62"/>
        <v>0</v>
      </c>
      <c r="X173" s="164">
        <f t="shared" si="62"/>
        <v>0</v>
      </c>
      <c r="Y173" s="164">
        <f t="shared" si="62"/>
        <v>0</v>
      </c>
      <c r="AA173" s="164">
        <f t="shared" si="63"/>
        <v>0</v>
      </c>
      <c r="AB173" s="164">
        <f t="shared" si="63"/>
        <v>0</v>
      </c>
      <c r="AC173" s="164">
        <f t="shared" si="63"/>
        <v>0</v>
      </c>
      <c r="AD173" s="164">
        <f t="shared" si="63"/>
        <v>0</v>
      </c>
      <c r="AE173" s="164">
        <f t="shared" si="63"/>
        <v>0</v>
      </c>
      <c r="AF173" s="164">
        <f t="shared" si="63"/>
        <v>0</v>
      </c>
      <c r="AG173" s="164">
        <f t="shared" si="63"/>
        <v>0</v>
      </c>
      <c r="AH173" s="164">
        <f t="shared" si="63"/>
        <v>0</v>
      </c>
      <c r="AI173" s="164">
        <f t="shared" si="63"/>
        <v>0</v>
      </c>
      <c r="AJ173" s="164">
        <f t="shared" si="63"/>
        <v>0</v>
      </c>
      <c r="AK173" s="164">
        <f t="shared" si="63"/>
        <v>0</v>
      </c>
      <c r="AL173" s="164">
        <f t="shared" si="63"/>
        <v>0</v>
      </c>
      <c r="AM173" s="164">
        <f t="shared" si="63"/>
        <v>0</v>
      </c>
      <c r="AN173" s="164">
        <f t="shared" si="63"/>
        <v>0</v>
      </c>
      <c r="AO173" s="164">
        <f t="shared" si="63"/>
        <v>0</v>
      </c>
      <c r="AP173" s="164">
        <f t="shared" si="63"/>
        <v>0</v>
      </c>
      <c r="AQ173" s="164">
        <f t="shared" si="63"/>
        <v>0</v>
      </c>
      <c r="AR173" s="164">
        <f t="shared" si="63"/>
        <v>0</v>
      </c>
      <c r="AS173" s="164">
        <f t="shared" si="63"/>
        <v>0</v>
      </c>
      <c r="AT173" s="164">
        <f t="shared" si="63"/>
        <v>0</v>
      </c>
      <c r="AU173" s="164">
        <f t="shared" si="63"/>
        <v>0</v>
      </c>
      <c r="AV173" s="164">
        <f t="shared" si="63"/>
        <v>0</v>
      </c>
      <c r="AW173" s="164">
        <f t="shared" si="63"/>
        <v>0</v>
      </c>
      <c r="AX173" s="164">
        <f t="shared" si="63"/>
        <v>0</v>
      </c>
      <c r="AY173" s="164">
        <f t="shared" si="64"/>
        <v>0</v>
      </c>
      <c r="AZ173" s="22" t="s">
        <v>184</v>
      </c>
    </row>
    <row r="174" spans="1:52">
      <c r="A174" s="164" t="s">
        <v>199</v>
      </c>
      <c r="B174" s="164">
        <f t="shared" si="62"/>
        <v>0</v>
      </c>
      <c r="C174" s="164">
        <f t="shared" si="62"/>
        <v>0</v>
      </c>
      <c r="D174" s="164">
        <f t="shared" si="62"/>
        <v>0</v>
      </c>
      <c r="E174" s="164">
        <f t="shared" si="62"/>
        <v>0</v>
      </c>
      <c r="F174" s="164">
        <f t="shared" si="62"/>
        <v>0</v>
      </c>
      <c r="G174" s="164">
        <f t="shared" si="62"/>
        <v>0</v>
      </c>
      <c r="H174" s="164">
        <f t="shared" si="62"/>
        <v>0</v>
      </c>
      <c r="I174" s="164">
        <f t="shared" si="62"/>
        <v>0</v>
      </c>
      <c r="J174" s="164">
        <f t="shared" si="62"/>
        <v>0</v>
      </c>
      <c r="K174" s="164">
        <f t="shared" si="62"/>
        <v>0</v>
      </c>
      <c r="L174" s="164">
        <f t="shared" si="62"/>
        <v>0</v>
      </c>
      <c r="M174" s="164">
        <f t="shared" si="62"/>
        <v>0</v>
      </c>
      <c r="N174" s="164">
        <f t="shared" si="62"/>
        <v>0</v>
      </c>
      <c r="O174" s="164">
        <f t="shared" si="62"/>
        <v>0</v>
      </c>
      <c r="P174" s="164">
        <f t="shared" si="62"/>
        <v>0</v>
      </c>
      <c r="Q174" s="164">
        <f t="shared" si="62"/>
        <v>0</v>
      </c>
      <c r="R174" s="164">
        <f t="shared" si="62"/>
        <v>0</v>
      </c>
      <c r="S174" s="164">
        <f t="shared" si="62"/>
        <v>0</v>
      </c>
      <c r="T174" s="164">
        <f t="shared" si="62"/>
        <v>0</v>
      </c>
      <c r="U174" s="164">
        <f t="shared" si="62"/>
        <v>0</v>
      </c>
      <c r="V174" s="164">
        <f t="shared" si="62"/>
        <v>0</v>
      </c>
      <c r="W174" s="164">
        <f t="shared" si="62"/>
        <v>0</v>
      </c>
      <c r="X174" s="164">
        <f t="shared" si="62"/>
        <v>0</v>
      </c>
      <c r="Y174" s="164">
        <f t="shared" si="62"/>
        <v>0</v>
      </c>
      <c r="AA174" s="164">
        <f t="shared" si="63"/>
        <v>0</v>
      </c>
      <c r="AB174" s="164">
        <f t="shared" si="63"/>
        <v>0</v>
      </c>
      <c r="AC174" s="164">
        <f t="shared" si="63"/>
        <v>0</v>
      </c>
      <c r="AD174" s="164">
        <f t="shared" si="63"/>
        <v>0</v>
      </c>
      <c r="AE174" s="164">
        <f t="shared" si="63"/>
        <v>0</v>
      </c>
      <c r="AF174" s="164">
        <f t="shared" si="63"/>
        <v>0</v>
      </c>
      <c r="AG174" s="164">
        <f t="shared" si="63"/>
        <v>0</v>
      </c>
      <c r="AH174" s="164">
        <f t="shared" si="63"/>
        <v>0</v>
      </c>
      <c r="AI174" s="164">
        <f t="shared" si="63"/>
        <v>0</v>
      </c>
      <c r="AJ174" s="164">
        <f t="shared" si="63"/>
        <v>0</v>
      </c>
      <c r="AK174" s="164">
        <f t="shared" si="63"/>
        <v>0</v>
      </c>
      <c r="AL174" s="164">
        <f t="shared" si="63"/>
        <v>0</v>
      </c>
      <c r="AM174" s="164">
        <f t="shared" si="63"/>
        <v>0</v>
      </c>
      <c r="AN174" s="164">
        <f t="shared" si="63"/>
        <v>0</v>
      </c>
      <c r="AO174" s="164">
        <f t="shared" si="63"/>
        <v>0</v>
      </c>
      <c r="AP174" s="164">
        <f t="shared" si="63"/>
        <v>0</v>
      </c>
      <c r="AQ174" s="164">
        <f t="shared" si="63"/>
        <v>0</v>
      </c>
      <c r="AR174" s="164">
        <f t="shared" si="63"/>
        <v>0</v>
      </c>
      <c r="AS174" s="164">
        <f t="shared" si="63"/>
        <v>0</v>
      </c>
      <c r="AT174" s="164">
        <f t="shared" si="63"/>
        <v>0</v>
      </c>
      <c r="AU174" s="164">
        <f t="shared" si="63"/>
        <v>0</v>
      </c>
      <c r="AV174" s="164">
        <f t="shared" si="63"/>
        <v>0</v>
      </c>
      <c r="AW174" s="164">
        <f t="shared" si="63"/>
        <v>0</v>
      </c>
      <c r="AX174" s="164">
        <f t="shared" si="63"/>
        <v>0</v>
      </c>
      <c r="AY174" s="164">
        <f t="shared" si="64"/>
        <v>0</v>
      </c>
      <c r="AZ174" s="22" t="s">
        <v>184</v>
      </c>
    </row>
    <row r="175" spans="1:52">
      <c r="A175" s="164" t="s">
        <v>200</v>
      </c>
      <c r="B175" s="164">
        <f t="shared" si="62"/>
        <v>0</v>
      </c>
      <c r="C175" s="164">
        <f t="shared" si="62"/>
        <v>0</v>
      </c>
      <c r="D175" s="164">
        <f t="shared" si="62"/>
        <v>0</v>
      </c>
      <c r="E175" s="164">
        <f t="shared" si="62"/>
        <v>0</v>
      </c>
      <c r="F175" s="164">
        <f t="shared" si="62"/>
        <v>0</v>
      </c>
      <c r="G175" s="164">
        <f t="shared" si="62"/>
        <v>0</v>
      </c>
      <c r="H175" s="164">
        <f t="shared" si="62"/>
        <v>0</v>
      </c>
      <c r="I175" s="164">
        <f t="shared" si="62"/>
        <v>0</v>
      </c>
      <c r="J175" s="164">
        <f t="shared" si="62"/>
        <v>0</v>
      </c>
      <c r="K175" s="164">
        <f t="shared" si="62"/>
        <v>0</v>
      </c>
      <c r="L175" s="164">
        <f t="shared" si="62"/>
        <v>0</v>
      </c>
      <c r="M175" s="164">
        <f t="shared" si="62"/>
        <v>0</v>
      </c>
      <c r="N175" s="164">
        <f t="shared" si="62"/>
        <v>0</v>
      </c>
      <c r="O175" s="164">
        <f t="shared" si="62"/>
        <v>0</v>
      </c>
      <c r="P175" s="164">
        <f t="shared" si="62"/>
        <v>0</v>
      </c>
      <c r="Q175" s="164">
        <f t="shared" si="62"/>
        <v>0</v>
      </c>
      <c r="R175" s="164">
        <f t="shared" si="62"/>
        <v>0</v>
      </c>
      <c r="S175" s="164">
        <f t="shared" si="62"/>
        <v>0</v>
      </c>
      <c r="T175" s="164">
        <f t="shared" si="62"/>
        <v>0</v>
      </c>
      <c r="U175" s="164">
        <f t="shared" si="62"/>
        <v>0</v>
      </c>
      <c r="V175" s="164">
        <f t="shared" si="62"/>
        <v>0</v>
      </c>
      <c r="W175" s="164">
        <f t="shared" si="62"/>
        <v>0</v>
      </c>
      <c r="X175" s="164">
        <f t="shared" si="62"/>
        <v>0</v>
      </c>
      <c r="Y175" s="164">
        <f t="shared" si="62"/>
        <v>0</v>
      </c>
      <c r="AA175" s="164">
        <f t="shared" si="63"/>
        <v>0</v>
      </c>
      <c r="AB175" s="164">
        <f t="shared" si="63"/>
        <v>0</v>
      </c>
      <c r="AC175" s="164">
        <f t="shared" si="63"/>
        <v>0</v>
      </c>
      <c r="AD175" s="164">
        <f t="shared" si="63"/>
        <v>0</v>
      </c>
      <c r="AE175" s="164">
        <f t="shared" si="63"/>
        <v>0</v>
      </c>
      <c r="AF175" s="164">
        <f t="shared" si="63"/>
        <v>0</v>
      </c>
      <c r="AG175" s="164">
        <f t="shared" si="63"/>
        <v>0</v>
      </c>
      <c r="AH175" s="164">
        <f t="shared" si="63"/>
        <v>0</v>
      </c>
      <c r="AI175" s="164">
        <f t="shared" si="63"/>
        <v>0</v>
      </c>
      <c r="AJ175" s="164">
        <f t="shared" si="63"/>
        <v>0</v>
      </c>
      <c r="AK175" s="164">
        <f t="shared" si="63"/>
        <v>0</v>
      </c>
      <c r="AL175" s="164">
        <f t="shared" si="63"/>
        <v>0</v>
      </c>
      <c r="AM175" s="164">
        <f t="shared" si="63"/>
        <v>0</v>
      </c>
      <c r="AN175" s="164">
        <f t="shared" si="63"/>
        <v>0</v>
      </c>
      <c r="AO175" s="164">
        <f t="shared" si="63"/>
        <v>0</v>
      </c>
      <c r="AP175" s="164">
        <f t="shared" si="63"/>
        <v>0</v>
      </c>
      <c r="AQ175" s="164">
        <f t="shared" si="63"/>
        <v>0</v>
      </c>
      <c r="AR175" s="164">
        <f t="shared" si="63"/>
        <v>0</v>
      </c>
      <c r="AS175" s="164">
        <f t="shared" si="63"/>
        <v>0</v>
      </c>
      <c r="AT175" s="164">
        <f t="shared" si="63"/>
        <v>0</v>
      </c>
      <c r="AU175" s="164">
        <f t="shared" si="63"/>
        <v>0</v>
      </c>
      <c r="AV175" s="164">
        <f t="shared" si="63"/>
        <v>0</v>
      </c>
      <c r="AW175" s="164">
        <f t="shared" si="63"/>
        <v>0</v>
      </c>
      <c r="AX175" s="164">
        <f t="shared" si="63"/>
        <v>0</v>
      </c>
      <c r="AY175" s="164">
        <f t="shared" si="64"/>
        <v>0</v>
      </c>
      <c r="AZ175" s="22" t="s">
        <v>184</v>
      </c>
    </row>
    <row r="176" spans="1:52">
      <c r="A176" s="164" t="s">
        <v>201</v>
      </c>
      <c r="B176" s="164">
        <f t="shared" si="62"/>
        <v>0</v>
      </c>
      <c r="C176" s="164">
        <f t="shared" si="62"/>
        <v>0</v>
      </c>
      <c r="D176" s="164">
        <f t="shared" si="62"/>
        <v>0</v>
      </c>
      <c r="E176" s="164">
        <f t="shared" si="62"/>
        <v>0</v>
      </c>
      <c r="F176" s="164">
        <f t="shared" si="62"/>
        <v>0</v>
      </c>
      <c r="G176" s="164">
        <f t="shared" si="62"/>
        <v>0</v>
      </c>
      <c r="H176" s="164">
        <f t="shared" si="62"/>
        <v>0</v>
      </c>
      <c r="I176" s="164">
        <f t="shared" si="62"/>
        <v>0</v>
      </c>
      <c r="J176" s="164">
        <f t="shared" si="62"/>
        <v>0</v>
      </c>
      <c r="K176" s="164">
        <f t="shared" si="62"/>
        <v>0</v>
      </c>
      <c r="L176" s="164">
        <f t="shared" si="62"/>
        <v>0</v>
      </c>
      <c r="M176" s="164">
        <f t="shared" si="62"/>
        <v>0</v>
      </c>
      <c r="N176" s="164">
        <f t="shared" si="62"/>
        <v>0</v>
      </c>
      <c r="O176" s="164">
        <f t="shared" si="62"/>
        <v>0</v>
      </c>
      <c r="P176" s="164">
        <f t="shared" si="62"/>
        <v>0</v>
      </c>
      <c r="Q176" s="164">
        <f t="shared" si="62"/>
        <v>0</v>
      </c>
      <c r="R176" s="164">
        <f t="shared" si="62"/>
        <v>0</v>
      </c>
      <c r="S176" s="164">
        <f t="shared" si="62"/>
        <v>0</v>
      </c>
      <c r="T176" s="164">
        <f t="shared" si="62"/>
        <v>0</v>
      </c>
      <c r="U176" s="164">
        <f t="shared" si="62"/>
        <v>0</v>
      </c>
      <c r="V176" s="164">
        <f t="shared" si="62"/>
        <v>0</v>
      </c>
      <c r="W176" s="164">
        <f t="shared" si="62"/>
        <v>0</v>
      </c>
      <c r="X176" s="164">
        <f t="shared" si="62"/>
        <v>0</v>
      </c>
      <c r="Y176" s="164">
        <f t="shared" si="62"/>
        <v>0</v>
      </c>
      <c r="AA176" s="164">
        <f t="shared" si="63"/>
        <v>0</v>
      </c>
      <c r="AB176" s="164">
        <f t="shared" si="63"/>
        <v>0</v>
      </c>
      <c r="AC176" s="164">
        <f t="shared" si="63"/>
        <v>0</v>
      </c>
      <c r="AD176" s="164">
        <f t="shared" si="63"/>
        <v>0</v>
      </c>
      <c r="AE176" s="164">
        <f t="shared" si="63"/>
        <v>0</v>
      </c>
      <c r="AF176" s="164">
        <f t="shared" si="63"/>
        <v>0</v>
      </c>
      <c r="AG176" s="164">
        <f t="shared" si="63"/>
        <v>0</v>
      </c>
      <c r="AH176" s="164">
        <f t="shared" si="63"/>
        <v>0</v>
      </c>
      <c r="AI176" s="164">
        <f t="shared" si="63"/>
        <v>0</v>
      </c>
      <c r="AJ176" s="164">
        <f t="shared" si="63"/>
        <v>0</v>
      </c>
      <c r="AK176" s="164">
        <f t="shared" si="63"/>
        <v>0</v>
      </c>
      <c r="AL176" s="164">
        <f t="shared" si="63"/>
        <v>0</v>
      </c>
      <c r="AM176" s="164">
        <f t="shared" si="63"/>
        <v>0</v>
      </c>
      <c r="AN176" s="164">
        <f t="shared" si="63"/>
        <v>0</v>
      </c>
      <c r="AO176" s="164">
        <f t="shared" si="63"/>
        <v>0</v>
      </c>
      <c r="AP176" s="164">
        <f t="shared" si="63"/>
        <v>0</v>
      </c>
      <c r="AQ176" s="164">
        <f t="shared" si="63"/>
        <v>0</v>
      </c>
      <c r="AR176" s="164">
        <f t="shared" si="63"/>
        <v>0</v>
      </c>
      <c r="AS176" s="164">
        <f t="shared" si="63"/>
        <v>0</v>
      </c>
      <c r="AT176" s="164">
        <f t="shared" si="63"/>
        <v>0</v>
      </c>
      <c r="AU176" s="164">
        <f t="shared" si="63"/>
        <v>0</v>
      </c>
      <c r="AV176" s="164">
        <f t="shared" si="63"/>
        <v>0</v>
      </c>
      <c r="AW176" s="164">
        <f t="shared" si="63"/>
        <v>0</v>
      </c>
      <c r="AX176" s="164">
        <f t="shared" si="63"/>
        <v>0</v>
      </c>
      <c r="AY176" s="164">
        <f t="shared" si="64"/>
        <v>0</v>
      </c>
      <c r="AZ176" s="22" t="s">
        <v>184</v>
      </c>
    </row>
    <row r="177" spans="1:52">
      <c r="A177" s="164" t="s">
        <v>202</v>
      </c>
      <c r="B177" s="164">
        <f t="shared" si="62"/>
        <v>0</v>
      </c>
      <c r="C177" s="164">
        <f t="shared" si="62"/>
        <v>0</v>
      </c>
      <c r="D177" s="164">
        <f t="shared" si="62"/>
        <v>0</v>
      </c>
      <c r="E177" s="164">
        <f t="shared" si="62"/>
        <v>0</v>
      </c>
      <c r="F177" s="164">
        <f t="shared" si="62"/>
        <v>0</v>
      </c>
      <c r="G177" s="164">
        <f t="shared" si="62"/>
        <v>0</v>
      </c>
      <c r="H177" s="164">
        <f t="shared" si="62"/>
        <v>0</v>
      </c>
      <c r="I177" s="164">
        <f t="shared" si="62"/>
        <v>0</v>
      </c>
      <c r="J177" s="164">
        <f t="shared" si="62"/>
        <v>0</v>
      </c>
      <c r="K177" s="164">
        <f t="shared" si="62"/>
        <v>0</v>
      </c>
      <c r="L177" s="164">
        <f t="shared" si="62"/>
        <v>0</v>
      </c>
      <c r="M177" s="164">
        <f t="shared" si="62"/>
        <v>0</v>
      </c>
      <c r="N177" s="164">
        <f t="shared" si="62"/>
        <v>0</v>
      </c>
      <c r="O177" s="164">
        <f t="shared" si="62"/>
        <v>0</v>
      </c>
      <c r="P177" s="164">
        <f t="shared" si="62"/>
        <v>0</v>
      </c>
      <c r="Q177" s="164">
        <f t="shared" si="62"/>
        <v>0</v>
      </c>
      <c r="R177" s="164">
        <f t="shared" si="62"/>
        <v>0</v>
      </c>
      <c r="S177" s="164">
        <f t="shared" si="62"/>
        <v>0</v>
      </c>
      <c r="T177" s="164">
        <f t="shared" si="62"/>
        <v>0</v>
      </c>
      <c r="U177" s="164">
        <f t="shared" si="62"/>
        <v>0</v>
      </c>
      <c r="V177" s="164">
        <f t="shared" si="62"/>
        <v>0</v>
      </c>
      <c r="W177" s="164">
        <f t="shared" si="62"/>
        <v>0</v>
      </c>
      <c r="X177" s="164">
        <f t="shared" si="62"/>
        <v>0</v>
      </c>
      <c r="Y177" s="164">
        <f t="shared" si="62"/>
        <v>0</v>
      </c>
      <c r="AA177" s="164">
        <f t="shared" si="63"/>
        <v>0</v>
      </c>
      <c r="AB177" s="164">
        <f t="shared" si="63"/>
        <v>0</v>
      </c>
      <c r="AC177" s="164">
        <f t="shared" si="63"/>
        <v>0</v>
      </c>
      <c r="AD177" s="164">
        <f t="shared" si="63"/>
        <v>0</v>
      </c>
      <c r="AE177" s="164">
        <f t="shared" si="63"/>
        <v>0</v>
      </c>
      <c r="AF177" s="164">
        <f t="shared" si="63"/>
        <v>0</v>
      </c>
      <c r="AG177" s="164">
        <f t="shared" si="63"/>
        <v>0</v>
      </c>
      <c r="AH177" s="164">
        <f t="shared" si="63"/>
        <v>0</v>
      </c>
      <c r="AI177" s="164">
        <f t="shared" si="63"/>
        <v>0</v>
      </c>
      <c r="AJ177" s="164">
        <f t="shared" si="63"/>
        <v>0</v>
      </c>
      <c r="AK177" s="164">
        <f t="shared" si="63"/>
        <v>0</v>
      </c>
      <c r="AL177" s="164">
        <f t="shared" si="63"/>
        <v>0</v>
      </c>
      <c r="AM177" s="164">
        <f t="shared" si="63"/>
        <v>0</v>
      </c>
      <c r="AN177" s="164">
        <f t="shared" si="63"/>
        <v>0</v>
      </c>
      <c r="AO177" s="164">
        <f t="shared" si="63"/>
        <v>0</v>
      </c>
      <c r="AP177" s="164">
        <f t="shared" si="63"/>
        <v>0</v>
      </c>
      <c r="AQ177" s="164">
        <f t="shared" si="63"/>
        <v>0</v>
      </c>
      <c r="AR177" s="164">
        <f t="shared" si="63"/>
        <v>0</v>
      </c>
      <c r="AS177" s="164">
        <f t="shared" si="63"/>
        <v>0</v>
      </c>
      <c r="AT177" s="164">
        <f t="shared" si="63"/>
        <v>0</v>
      </c>
      <c r="AU177" s="164">
        <f t="shared" si="63"/>
        <v>0</v>
      </c>
      <c r="AV177" s="164">
        <f t="shared" si="63"/>
        <v>0</v>
      </c>
      <c r="AW177" s="164">
        <f t="shared" si="63"/>
        <v>0</v>
      </c>
      <c r="AX177" s="164">
        <f t="shared" si="63"/>
        <v>0</v>
      </c>
      <c r="AY177" s="164">
        <f t="shared" si="64"/>
        <v>0</v>
      </c>
      <c r="AZ177" s="22" t="s">
        <v>184</v>
      </c>
    </row>
    <row r="178" spans="1:52">
      <c r="A178" s="164" t="s">
        <v>203</v>
      </c>
      <c r="B178" s="164">
        <f t="shared" si="62"/>
        <v>0</v>
      </c>
      <c r="C178" s="164">
        <f t="shared" si="62"/>
        <v>0</v>
      </c>
      <c r="D178" s="164">
        <f t="shared" si="62"/>
        <v>0</v>
      </c>
      <c r="E178" s="164">
        <f t="shared" si="62"/>
        <v>0</v>
      </c>
      <c r="F178" s="164">
        <f t="shared" si="62"/>
        <v>0</v>
      </c>
      <c r="G178" s="164">
        <f t="shared" si="62"/>
        <v>0</v>
      </c>
      <c r="H178" s="164">
        <f t="shared" si="62"/>
        <v>0</v>
      </c>
      <c r="I178" s="164">
        <f t="shared" si="62"/>
        <v>0</v>
      </c>
      <c r="J178" s="164">
        <f t="shared" si="62"/>
        <v>0</v>
      </c>
      <c r="K178" s="164">
        <f t="shared" si="62"/>
        <v>0</v>
      </c>
      <c r="L178" s="164">
        <f t="shared" si="62"/>
        <v>0</v>
      </c>
      <c r="M178" s="164">
        <f t="shared" si="62"/>
        <v>0</v>
      </c>
      <c r="N178" s="164">
        <f t="shared" si="62"/>
        <v>0</v>
      </c>
      <c r="O178" s="164">
        <f t="shared" si="62"/>
        <v>0</v>
      </c>
      <c r="P178" s="164">
        <f t="shared" si="62"/>
        <v>0</v>
      </c>
      <c r="Q178" s="164">
        <f t="shared" si="62"/>
        <v>0</v>
      </c>
      <c r="R178" s="164">
        <f t="shared" si="62"/>
        <v>0</v>
      </c>
      <c r="S178" s="164">
        <f t="shared" si="62"/>
        <v>0</v>
      </c>
      <c r="T178" s="164">
        <f t="shared" si="62"/>
        <v>0</v>
      </c>
      <c r="U178" s="164">
        <f t="shared" si="62"/>
        <v>0</v>
      </c>
      <c r="V178" s="164">
        <f t="shared" si="62"/>
        <v>0</v>
      </c>
      <c r="W178" s="164">
        <f t="shared" si="62"/>
        <v>0</v>
      </c>
      <c r="X178" s="164">
        <f t="shared" si="62"/>
        <v>0</v>
      </c>
      <c r="Y178" s="164">
        <f t="shared" si="62"/>
        <v>0</v>
      </c>
      <c r="AA178" s="164">
        <f t="shared" si="63"/>
        <v>0</v>
      </c>
      <c r="AB178" s="164">
        <f t="shared" si="63"/>
        <v>0</v>
      </c>
      <c r="AC178" s="164">
        <f t="shared" si="63"/>
        <v>0</v>
      </c>
      <c r="AD178" s="164">
        <f t="shared" si="63"/>
        <v>0</v>
      </c>
      <c r="AE178" s="164">
        <f t="shared" si="63"/>
        <v>0</v>
      </c>
      <c r="AF178" s="164">
        <f t="shared" si="63"/>
        <v>0</v>
      </c>
      <c r="AG178" s="164">
        <f t="shared" si="63"/>
        <v>0</v>
      </c>
      <c r="AH178" s="164">
        <f t="shared" si="63"/>
        <v>0</v>
      </c>
      <c r="AI178" s="164">
        <f t="shared" si="63"/>
        <v>0</v>
      </c>
      <c r="AJ178" s="164">
        <f t="shared" si="63"/>
        <v>0</v>
      </c>
      <c r="AK178" s="164">
        <f t="shared" si="63"/>
        <v>0</v>
      </c>
      <c r="AL178" s="164">
        <f t="shared" si="63"/>
        <v>0</v>
      </c>
      <c r="AM178" s="164">
        <f t="shared" si="63"/>
        <v>0</v>
      </c>
      <c r="AN178" s="164">
        <f t="shared" si="63"/>
        <v>0</v>
      </c>
      <c r="AO178" s="164">
        <f t="shared" si="63"/>
        <v>0</v>
      </c>
      <c r="AP178" s="164">
        <f t="shared" si="63"/>
        <v>0</v>
      </c>
      <c r="AQ178" s="164">
        <f t="shared" si="63"/>
        <v>0</v>
      </c>
      <c r="AR178" s="164">
        <f t="shared" si="63"/>
        <v>0</v>
      </c>
      <c r="AS178" s="164">
        <f t="shared" si="63"/>
        <v>0</v>
      </c>
      <c r="AT178" s="164">
        <f t="shared" si="63"/>
        <v>0</v>
      </c>
      <c r="AU178" s="164">
        <f t="shared" si="63"/>
        <v>0</v>
      </c>
      <c r="AV178" s="164">
        <f t="shared" si="63"/>
        <v>0</v>
      </c>
      <c r="AW178" s="164">
        <f t="shared" si="63"/>
        <v>0</v>
      </c>
      <c r="AX178" s="164">
        <f t="shared" si="63"/>
        <v>0</v>
      </c>
      <c r="AY178" s="164">
        <f t="shared" si="64"/>
        <v>0</v>
      </c>
      <c r="AZ178" s="22" t="s">
        <v>184</v>
      </c>
    </row>
    <row r="179" spans="1:52">
      <c r="A179" s="164" t="s">
        <v>204</v>
      </c>
      <c r="B179" s="164">
        <f t="shared" si="62"/>
        <v>0</v>
      </c>
      <c r="C179" s="164">
        <f t="shared" si="62"/>
        <v>0</v>
      </c>
      <c r="D179" s="164">
        <f t="shared" si="62"/>
        <v>0</v>
      </c>
      <c r="E179" s="164">
        <f t="shared" si="62"/>
        <v>0</v>
      </c>
      <c r="F179" s="164">
        <f t="shared" si="62"/>
        <v>0</v>
      </c>
      <c r="G179" s="164">
        <f t="shared" si="62"/>
        <v>0</v>
      </c>
      <c r="H179" s="164">
        <f t="shared" si="62"/>
        <v>0</v>
      </c>
      <c r="I179" s="164">
        <f t="shared" si="62"/>
        <v>0</v>
      </c>
      <c r="J179" s="164">
        <f t="shared" si="62"/>
        <v>0</v>
      </c>
      <c r="K179" s="164">
        <f t="shared" si="62"/>
        <v>0</v>
      </c>
      <c r="L179" s="164">
        <f t="shared" si="62"/>
        <v>0</v>
      </c>
      <c r="M179" s="164">
        <f t="shared" si="62"/>
        <v>0</v>
      </c>
      <c r="N179" s="164">
        <f t="shared" si="62"/>
        <v>0</v>
      </c>
      <c r="O179" s="164">
        <f t="shared" si="62"/>
        <v>0</v>
      </c>
      <c r="P179" s="164">
        <f t="shared" si="62"/>
        <v>0</v>
      </c>
      <c r="Q179" s="164">
        <f t="shared" si="62"/>
        <v>0</v>
      </c>
      <c r="R179" s="164">
        <f t="shared" si="62"/>
        <v>0</v>
      </c>
      <c r="S179" s="164">
        <f t="shared" si="62"/>
        <v>0</v>
      </c>
      <c r="T179" s="164">
        <f t="shared" si="62"/>
        <v>0</v>
      </c>
      <c r="U179" s="164">
        <f t="shared" si="62"/>
        <v>0</v>
      </c>
      <c r="V179" s="164">
        <f t="shared" si="62"/>
        <v>0</v>
      </c>
      <c r="W179" s="164">
        <f t="shared" si="62"/>
        <v>0</v>
      </c>
      <c r="X179" s="164">
        <f t="shared" si="62"/>
        <v>0</v>
      </c>
      <c r="Y179" s="164">
        <f t="shared" si="62"/>
        <v>0</v>
      </c>
      <c r="AA179" s="164">
        <f t="shared" si="63"/>
        <v>0</v>
      </c>
      <c r="AB179" s="164">
        <f t="shared" si="63"/>
        <v>0</v>
      </c>
      <c r="AC179" s="164">
        <f t="shared" si="63"/>
        <v>0</v>
      </c>
      <c r="AD179" s="164">
        <f t="shared" si="63"/>
        <v>0</v>
      </c>
      <c r="AE179" s="164">
        <f t="shared" si="63"/>
        <v>0</v>
      </c>
      <c r="AF179" s="164">
        <f t="shared" si="63"/>
        <v>0</v>
      </c>
      <c r="AG179" s="164">
        <f t="shared" si="63"/>
        <v>0</v>
      </c>
      <c r="AH179" s="164">
        <f t="shared" si="63"/>
        <v>0</v>
      </c>
      <c r="AI179" s="164">
        <f t="shared" si="63"/>
        <v>0</v>
      </c>
      <c r="AJ179" s="164">
        <f t="shared" si="63"/>
        <v>0</v>
      </c>
      <c r="AK179" s="164">
        <f t="shared" si="63"/>
        <v>0</v>
      </c>
      <c r="AL179" s="164">
        <f t="shared" si="63"/>
        <v>0</v>
      </c>
      <c r="AM179" s="164">
        <f t="shared" si="63"/>
        <v>0</v>
      </c>
      <c r="AN179" s="164">
        <f t="shared" si="63"/>
        <v>0</v>
      </c>
      <c r="AO179" s="164">
        <f t="shared" si="63"/>
        <v>0</v>
      </c>
      <c r="AP179" s="164">
        <f t="shared" si="63"/>
        <v>0</v>
      </c>
      <c r="AQ179" s="164">
        <f t="shared" si="63"/>
        <v>0</v>
      </c>
      <c r="AR179" s="164">
        <f t="shared" si="63"/>
        <v>0</v>
      </c>
      <c r="AS179" s="164">
        <f t="shared" si="63"/>
        <v>0</v>
      </c>
      <c r="AT179" s="164">
        <f t="shared" si="63"/>
        <v>0</v>
      </c>
      <c r="AU179" s="164">
        <f t="shared" si="63"/>
        <v>0</v>
      </c>
      <c r="AV179" s="164">
        <f t="shared" si="63"/>
        <v>0</v>
      </c>
      <c r="AW179" s="164">
        <f t="shared" si="63"/>
        <v>0</v>
      </c>
      <c r="AX179" s="164">
        <f t="shared" si="63"/>
        <v>0</v>
      </c>
      <c r="AY179" s="164">
        <f t="shared" si="64"/>
        <v>0</v>
      </c>
      <c r="AZ179" s="22" t="s">
        <v>184</v>
      </c>
    </row>
    <row r="180" spans="1:52">
      <c r="A180" s="164" t="s">
        <v>205</v>
      </c>
      <c r="B180" s="164">
        <f t="shared" si="62"/>
        <v>0</v>
      </c>
      <c r="C180" s="164">
        <f t="shared" si="62"/>
        <v>0</v>
      </c>
      <c r="D180" s="164">
        <f t="shared" si="62"/>
        <v>0</v>
      </c>
      <c r="E180" s="164">
        <f t="shared" si="62"/>
        <v>0</v>
      </c>
      <c r="F180" s="164">
        <f t="shared" si="62"/>
        <v>0</v>
      </c>
      <c r="G180" s="164">
        <f t="shared" si="62"/>
        <v>0</v>
      </c>
      <c r="H180" s="164">
        <f t="shared" si="62"/>
        <v>0</v>
      </c>
      <c r="I180" s="164">
        <f t="shared" si="62"/>
        <v>0</v>
      </c>
      <c r="J180" s="164">
        <f t="shared" si="62"/>
        <v>0</v>
      </c>
      <c r="K180" s="164">
        <f t="shared" si="62"/>
        <v>0</v>
      </c>
      <c r="L180" s="164">
        <f t="shared" si="62"/>
        <v>0</v>
      </c>
      <c r="M180" s="164">
        <f t="shared" si="62"/>
        <v>0</v>
      </c>
      <c r="N180" s="164">
        <f t="shared" si="62"/>
        <v>0</v>
      </c>
      <c r="O180" s="164">
        <f t="shared" si="62"/>
        <v>0</v>
      </c>
      <c r="P180" s="164">
        <f t="shared" si="62"/>
        <v>0</v>
      </c>
      <c r="Q180" s="164">
        <f t="shared" ref="Q180:Y180" si="65">IF(IFERROR(FIND($A$169,Q15,1),0)=0,0,1)</f>
        <v>0</v>
      </c>
      <c r="R180" s="164">
        <f t="shared" si="65"/>
        <v>0</v>
      </c>
      <c r="S180" s="164">
        <f t="shared" si="65"/>
        <v>0</v>
      </c>
      <c r="T180" s="164">
        <f t="shared" si="65"/>
        <v>0</v>
      </c>
      <c r="U180" s="164">
        <f t="shared" si="65"/>
        <v>0</v>
      </c>
      <c r="V180" s="164">
        <f t="shared" si="65"/>
        <v>0</v>
      </c>
      <c r="W180" s="164">
        <f t="shared" si="65"/>
        <v>0</v>
      </c>
      <c r="X180" s="164">
        <f t="shared" si="65"/>
        <v>0</v>
      </c>
      <c r="Y180" s="164">
        <f t="shared" si="65"/>
        <v>0</v>
      </c>
      <c r="AA180" s="164">
        <f t="shared" si="63"/>
        <v>0</v>
      </c>
      <c r="AB180" s="164">
        <f t="shared" si="63"/>
        <v>0</v>
      </c>
      <c r="AC180" s="164">
        <f t="shared" si="63"/>
        <v>0</v>
      </c>
      <c r="AD180" s="164">
        <f t="shared" si="63"/>
        <v>0</v>
      </c>
      <c r="AE180" s="164">
        <f t="shared" si="63"/>
        <v>0</v>
      </c>
      <c r="AF180" s="164">
        <f t="shared" si="63"/>
        <v>0</v>
      </c>
      <c r="AG180" s="164">
        <f t="shared" si="63"/>
        <v>0</v>
      </c>
      <c r="AH180" s="164">
        <f t="shared" si="63"/>
        <v>0</v>
      </c>
      <c r="AI180" s="164">
        <f t="shared" si="63"/>
        <v>0</v>
      </c>
      <c r="AJ180" s="164">
        <f t="shared" si="63"/>
        <v>0</v>
      </c>
      <c r="AK180" s="164">
        <f t="shared" si="63"/>
        <v>0</v>
      </c>
      <c r="AL180" s="164">
        <f t="shared" si="63"/>
        <v>0</v>
      </c>
      <c r="AM180" s="164">
        <f t="shared" si="63"/>
        <v>0</v>
      </c>
      <c r="AN180" s="164">
        <f t="shared" si="63"/>
        <v>0</v>
      </c>
      <c r="AO180" s="164">
        <f t="shared" si="63"/>
        <v>0</v>
      </c>
      <c r="AP180" s="164">
        <f t="shared" ref="AP180:AX195" si="66">IF(Q180=0,0,Q180/AP15)</f>
        <v>0</v>
      </c>
      <c r="AQ180" s="164">
        <f t="shared" si="66"/>
        <v>0</v>
      </c>
      <c r="AR180" s="164">
        <f t="shared" si="66"/>
        <v>0</v>
      </c>
      <c r="AS180" s="164">
        <f t="shared" si="66"/>
        <v>0</v>
      </c>
      <c r="AT180" s="164">
        <f t="shared" si="66"/>
        <v>0</v>
      </c>
      <c r="AU180" s="164">
        <f t="shared" si="66"/>
        <v>0</v>
      </c>
      <c r="AV180" s="164">
        <f t="shared" si="66"/>
        <v>0</v>
      </c>
      <c r="AW180" s="164">
        <f t="shared" si="66"/>
        <v>0</v>
      </c>
      <c r="AX180" s="164">
        <f t="shared" si="66"/>
        <v>0</v>
      </c>
      <c r="AY180" s="164">
        <f t="shared" si="64"/>
        <v>0</v>
      </c>
      <c r="AZ180" s="22" t="s">
        <v>184</v>
      </c>
    </row>
    <row r="181" spans="1:52">
      <c r="A181" s="164" t="s">
        <v>206</v>
      </c>
      <c r="B181" s="164">
        <f t="shared" ref="B181:Y191" si="67">IF(IFERROR(FIND($A$169,B16,1),0)=0,0,1)</f>
        <v>0</v>
      </c>
      <c r="C181" s="164">
        <f t="shared" si="67"/>
        <v>0</v>
      </c>
      <c r="D181" s="164">
        <f t="shared" si="67"/>
        <v>0</v>
      </c>
      <c r="E181" s="164">
        <f t="shared" si="67"/>
        <v>0</v>
      </c>
      <c r="F181" s="164">
        <f t="shared" si="67"/>
        <v>0</v>
      </c>
      <c r="G181" s="164">
        <f t="shared" si="67"/>
        <v>0</v>
      </c>
      <c r="H181" s="164">
        <f t="shared" si="67"/>
        <v>0</v>
      </c>
      <c r="I181" s="164">
        <f t="shared" si="67"/>
        <v>0</v>
      </c>
      <c r="J181" s="164">
        <f t="shared" si="67"/>
        <v>0</v>
      </c>
      <c r="K181" s="164">
        <f t="shared" si="67"/>
        <v>0</v>
      </c>
      <c r="L181" s="164">
        <f t="shared" si="67"/>
        <v>0</v>
      </c>
      <c r="M181" s="164">
        <f t="shared" si="67"/>
        <v>0</v>
      </c>
      <c r="N181" s="164">
        <f t="shared" si="67"/>
        <v>0</v>
      </c>
      <c r="O181" s="164">
        <f t="shared" si="67"/>
        <v>0</v>
      </c>
      <c r="P181" s="164">
        <f t="shared" si="67"/>
        <v>0</v>
      </c>
      <c r="Q181" s="164">
        <f t="shared" si="67"/>
        <v>0</v>
      </c>
      <c r="R181" s="164">
        <f t="shared" si="67"/>
        <v>0</v>
      </c>
      <c r="S181" s="164">
        <f t="shared" si="67"/>
        <v>0</v>
      </c>
      <c r="T181" s="164">
        <f t="shared" si="67"/>
        <v>0</v>
      </c>
      <c r="U181" s="164">
        <f t="shared" si="67"/>
        <v>0</v>
      </c>
      <c r="V181" s="164">
        <f t="shared" si="67"/>
        <v>0</v>
      </c>
      <c r="W181" s="164">
        <f t="shared" si="67"/>
        <v>0</v>
      </c>
      <c r="X181" s="164">
        <f t="shared" si="67"/>
        <v>0</v>
      </c>
      <c r="Y181" s="164">
        <f t="shared" si="67"/>
        <v>0</v>
      </c>
      <c r="AA181" s="164">
        <f t="shared" ref="AA181:AP196" si="68">IF(B181=0,0,B181/AA16)</f>
        <v>0</v>
      </c>
      <c r="AB181" s="164">
        <f t="shared" si="68"/>
        <v>0</v>
      </c>
      <c r="AC181" s="164">
        <f t="shared" si="68"/>
        <v>0</v>
      </c>
      <c r="AD181" s="164">
        <f t="shared" si="68"/>
        <v>0</v>
      </c>
      <c r="AE181" s="164">
        <f t="shared" si="68"/>
        <v>0</v>
      </c>
      <c r="AF181" s="164">
        <f t="shared" si="68"/>
        <v>0</v>
      </c>
      <c r="AG181" s="164">
        <f t="shared" si="68"/>
        <v>0</v>
      </c>
      <c r="AH181" s="164">
        <f t="shared" si="68"/>
        <v>0</v>
      </c>
      <c r="AI181" s="164">
        <f t="shared" si="68"/>
        <v>0</v>
      </c>
      <c r="AJ181" s="164">
        <f t="shared" si="68"/>
        <v>0</v>
      </c>
      <c r="AK181" s="164">
        <f t="shared" si="68"/>
        <v>0</v>
      </c>
      <c r="AL181" s="164">
        <f t="shared" si="68"/>
        <v>0</v>
      </c>
      <c r="AM181" s="164">
        <f t="shared" si="68"/>
        <v>0</v>
      </c>
      <c r="AN181" s="164">
        <f t="shared" si="68"/>
        <v>0</v>
      </c>
      <c r="AO181" s="164">
        <f t="shared" si="68"/>
        <v>0</v>
      </c>
      <c r="AP181" s="164">
        <f t="shared" si="66"/>
        <v>0</v>
      </c>
      <c r="AQ181" s="164">
        <f t="shared" si="66"/>
        <v>0</v>
      </c>
      <c r="AR181" s="164">
        <f t="shared" si="66"/>
        <v>0</v>
      </c>
      <c r="AS181" s="164">
        <f t="shared" si="66"/>
        <v>0</v>
      </c>
      <c r="AT181" s="164">
        <f t="shared" si="66"/>
        <v>0</v>
      </c>
      <c r="AU181" s="164">
        <f t="shared" si="66"/>
        <v>0</v>
      </c>
      <c r="AV181" s="164">
        <f t="shared" si="66"/>
        <v>0</v>
      </c>
      <c r="AW181" s="164">
        <f t="shared" si="66"/>
        <v>0</v>
      </c>
      <c r="AX181" s="164">
        <f t="shared" si="66"/>
        <v>0</v>
      </c>
      <c r="AY181" s="164">
        <f t="shared" si="64"/>
        <v>0</v>
      </c>
      <c r="AZ181" s="22" t="s">
        <v>184</v>
      </c>
    </row>
    <row r="182" spans="1:52">
      <c r="A182" s="164" t="s">
        <v>207</v>
      </c>
      <c r="B182" s="164">
        <f t="shared" si="67"/>
        <v>0</v>
      </c>
      <c r="C182" s="164">
        <f t="shared" si="67"/>
        <v>0</v>
      </c>
      <c r="D182" s="164">
        <f t="shared" si="67"/>
        <v>0</v>
      </c>
      <c r="E182" s="164">
        <f t="shared" si="67"/>
        <v>0</v>
      </c>
      <c r="F182" s="164">
        <f t="shared" si="67"/>
        <v>0</v>
      </c>
      <c r="G182" s="164">
        <f t="shared" si="67"/>
        <v>0</v>
      </c>
      <c r="H182" s="164">
        <f t="shared" si="67"/>
        <v>0</v>
      </c>
      <c r="I182" s="164">
        <f t="shared" si="67"/>
        <v>0</v>
      </c>
      <c r="J182" s="164">
        <f t="shared" si="67"/>
        <v>0</v>
      </c>
      <c r="K182" s="164">
        <f t="shared" si="67"/>
        <v>0</v>
      </c>
      <c r="L182" s="164">
        <f t="shared" si="67"/>
        <v>0</v>
      </c>
      <c r="M182" s="164">
        <f t="shared" si="67"/>
        <v>0</v>
      </c>
      <c r="N182" s="164">
        <f t="shared" si="67"/>
        <v>0</v>
      </c>
      <c r="O182" s="164">
        <f t="shared" si="67"/>
        <v>0</v>
      </c>
      <c r="P182" s="164">
        <f t="shared" si="67"/>
        <v>0</v>
      </c>
      <c r="Q182" s="164">
        <f t="shared" si="67"/>
        <v>0</v>
      </c>
      <c r="R182" s="164">
        <f t="shared" si="67"/>
        <v>0</v>
      </c>
      <c r="S182" s="164">
        <f t="shared" si="67"/>
        <v>0</v>
      </c>
      <c r="T182" s="164">
        <f t="shared" si="67"/>
        <v>0</v>
      </c>
      <c r="U182" s="164">
        <f t="shared" si="67"/>
        <v>0</v>
      </c>
      <c r="V182" s="164">
        <f t="shared" si="67"/>
        <v>0</v>
      </c>
      <c r="W182" s="164">
        <f t="shared" si="67"/>
        <v>0</v>
      </c>
      <c r="X182" s="164">
        <f t="shared" si="67"/>
        <v>0</v>
      </c>
      <c r="Y182" s="164">
        <f t="shared" si="67"/>
        <v>0</v>
      </c>
      <c r="AA182" s="164">
        <f t="shared" si="68"/>
        <v>0</v>
      </c>
      <c r="AB182" s="164">
        <f t="shared" si="68"/>
        <v>0</v>
      </c>
      <c r="AC182" s="164">
        <f t="shared" si="68"/>
        <v>0</v>
      </c>
      <c r="AD182" s="164">
        <f t="shared" si="68"/>
        <v>0</v>
      </c>
      <c r="AE182" s="164">
        <f t="shared" si="68"/>
        <v>0</v>
      </c>
      <c r="AF182" s="164">
        <f t="shared" si="68"/>
        <v>0</v>
      </c>
      <c r="AG182" s="164">
        <f t="shared" si="68"/>
        <v>0</v>
      </c>
      <c r="AH182" s="164">
        <f t="shared" si="68"/>
        <v>0</v>
      </c>
      <c r="AI182" s="164">
        <f t="shared" si="68"/>
        <v>0</v>
      </c>
      <c r="AJ182" s="164">
        <f t="shared" si="68"/>
        <v>0</v>
      </c>
      <c r="AK182" s="164">
        <f t="shared" si="68"/>
        <v>0</v>
      </c>
      <c r="AL182" s="164">
        <f t="shared" si="68"/>
        <v>0</v>
      </c>
      <c r="AM182" s="164">
        <f t="shared" si="68"/>
        <v>0</v>
      </c>
      <c r="AN182" s="164">
        <f t="shared" si="68"/>
        <v>0</v>
      </c>
      <c r="AO182" s="164">
        <f t="shared" si="68"/>
        <v>0</v>
      </c>
      <c r="AP182" s="164">
        <f t="shared" si="66"/>
        <v>0</v>
      </c>
      <c r="AQ182" s="164">
        <f t="shared" si="66"/>
        <v>0</v>
      </c>
      <c r="AR182" s="164">
        <f t="shared" si="66"/>
        <v>0</v>
      </c>
      <c r="AS182" s="164">
        <f t="shared" si="66"/>
        <v>0</v>
      </c>
      <c r="AT182" s="164">
        <f t="shared" si="66"/>
        <v>0</v>
      </c>
      <c r="AU182" s="164">
        <f t="shared" si="66"/>
        <v>0</v>
      </c>
      <c r="AV182" s="164">
        <f t="shared" si="66"/>
        <v>0</v>
      </c>
      <c r="AW182" s="164">
        <f t="shared" si="66"/>
        <v>0</v>
      </c>
      <c r="AX182" s="164">
        <f t="shared" si="66"/>
        <v>0</v>
      </c>
      <c r="AY182" s="164">
        <f t="shared" si="64"/>
        <v>0</v>
      </c>
      <c r="AZ182" s="22" t="s">
        <v>184</v>
      </c>
    </row>
    <row r="183" spans="1:52">
      <c r="A183" s="164" t="s">
        <v>208</v>
      </c>
      <c r="B183" s="164">
        <f t="shared" si="67"/>
        <v>0</v>
      </c>
      <c r="C183" s="164">
        <f t="shared" si="67"/>
        <v>0</v>
      </c>
      <c r="D183" s="164">
        <f t="shared" si="67"/>
        <v>0</v>
      </c>
      <c r="E183" s="164">
        <f t="shared" si="67"/>
        <v>0</v>
      </c>
      <c r="F183" s="164">
        <f t="shared" si="67"/>
        <v>0</v>
      </c>
      <c r="G183" s="164">
        <f t="shared" si="67"/>
        <v>0</v>
      </c>
      <c r="H183" s="164">
        <f t="shared" si="67"/>
        <v>0</v>
      </c>
      <c r="I183" s="164">
        <f t="shared" si="67"/>
        <v>0</v>
      </c>
      <c r="J183" s="164">
        <f t="shared" si="67"/>
        <v>0</v>
      </c>
      <c r="K183" s="164">
        <f t="shared" si="67"/>
        <v>0</v>
      </c>
      <c r="L183" s="164">
        <f t="shared" si="67"/>
        <v>0</v>
      </c>
      <c r="M183" s="164">
        <f t="shared" si="67"/>
        <v>0</v>
      </c>
      <c r="N183" s="164">
        <f t="shared" si="67"/>
        <v>0</v>
      </c>
      <c r="O183" s="164">
        <f t="shared" si="67"/>
        <v>0</v>
      </c>
      <c r="P183" s="164">
        <f t="shared" si="67"/>
        <v>0</v>
      </c>
      <c r="Q183" s="164">
        <f t="shared" si="67"/>
        <v>0</v>
      </c>
      <c r="R183" s="164">
        <f t="shared" si="67"/>
        <v>0</v>
      </c>
      <c r="S183" s="164">
        <f t="shared" si="67"/>
        <v>0</v>
      </c>
      <c r="T183" s="164">
        <f t="shared" si="67"/>
        <v>0</v>
      </c>
      <c r="U183" s="164">
        <f t="shared" si="67"/>
        <v>0</v>
      </c>
      <c r="V183" s="164">
        <f t="shared" si="67"/>
        <v>0</v>
      </c>
      <c r="W183" s="164">
        <f t="shared" si="67"/>
        <v>0</v>
      </c>
      <c r="X183" s="164">
        <f t="shared" si="67"/>
        <v>0</v>
      </c>
      <c r="Y183" s="164">
        <f t="shared" si="67"/>
        <v>0</v>
      </c>
      <c r="AA183" s="164">
        <f t="shared" si="68"/>
        <v>0</v>
      </c>
      <c r="AB183" s="164">
        <f t="shared" si="68"/>
        <v>0</v>
      </c>
      <c r="AC183" s="164">
        <f t="shared" si="68"/>
        <v>0</v>
      </c>
      <c r="AD183" s="164">
        <f t="shared" si="68"/>
        <v>0</v>
      </c>
      <c r="AE183" s="164">
        <f t="shared" si="68"/>
        <v>0</v>
      </c>
      <c r="AF183" s="164">
        <f t="shared" si="68"/>
        <v>0</v>
      </c>
      <c r="AG183" s="164">
        <f t="shared" si="68"/>
        <v>0</v>
      </c>
      <c r="AH183" s="164">
        <f t="shared" si="68"/>
        <v>0</v>
      </c>
      <c r="AI183" s="164">
        <f t="shared" si="68"/>
        <v>0</v>
      </c>
      <c r="AJ183" s="164">
        <f t="shared" si="68"/>
        <v>0</v>
      </c>
      <c r="AK183" s="164">
        <f t="shared" si="68"/>
        <v>0</v>
      </c>
      <c r="AL183" s="164">
        <f t="shared" si="68"/>
        <v>0</v>
      </c>
      <c r="AM183" s="164">
        <f t="shared" si="68"/>
        <v>0</v>
      </c>
      <c r="AN183" s="164">
        <f t="shared" si="68"/>
        <v>0</v>
      </c>
      <c r="AO183" s="164">
        <f t="shared" si="68"/>
        <v>0</v>
      </c>
      <c r="AP183" s="164">
        <f t="shared" si="66"/>
        <v>0</v>
      </c>
      <c r="AQ183" s="164">
        <f t="shared" si="66"/>
        <v>0</v>
      </c>
      <c r="AR183" s="164">
        <f t="shared" si="66"/>
        <v>0</v>
      </c>
      <c r="AS183" s="164">
        <f t="shared" si="66"/>
        <v>0</v>
      </c>
      <c r="AT183" s="164">
        <f t="shared" si="66"/>
        <v>0</v>
      </c>
      <c r="AU183" s="164">
        <f t="shared" si="66"/>
        <v>0</v>
      </c>
      <c r="AV183" s="164">
        <f t="shared" si="66"/>
        <v>0</v>
      </c>
      <c r="AW183" s="164">
        <f t="shared" si="66"/>
        <v>0</v>
      </c>
      <c r="AX183" s="164">
        <f t="shared" si="66"/>
        <v>0</v>
      </c>
      <c r="AY183" s="164">
        <f t="shared" si="64"/>
        <v>0</v>
      </c>
      <c r="AZ183" s="22" t="s">
        <v>184</v>
      </c>
    </row>
    <row r="184" spans="1:52">
      <c r="A184" s="164" t="s">
        <v>209</v>
      </c>
      <c r="B184" s="164">
        <f t="shared" si="67"/>
        <v>0</v>
      </c>
      <c r="C184" s="164">
        <f t="shared" si="67"/>
        <v>0</v>
      </c>
      <c r="D184" s="164">
        <f t="shared" si="67"/>
        <v>0</v>
      </c>
      <c r="E184" s="164">
        <f t="shared" si="67"/>
        <v>0</v>
      </c>
      <c r="F184" s="164">
        <f t="shared" si="67"/>
        <v>0</v>
      </c>
      <c r="G184" s="164">
        <f t="shared" si="67"/>
        <v>0</v>
      </c>
      <c r="H184" s="164">
        <f t="shared" si="67"/>
        <v>0</v>
      </c>
      <c r="I184" s="164">
        <f t="shared" si="67"/>
        <v>0</v>
      </c>
      <c r="J184" s="164">
        <f t="shared" si="67"/>
        <v>0</v>
      </c>
      <c r="K184" s="164">
        <f t="shared" si="67"/>
        <v>0</v>
      </c>
      <c r="L184" s="164">
        <f t="shared" si="67"/>
        <v>0</v>
      </c>
      <c r="M184" s="164">
        <f t="shared" si="67"/>
        <v>0</v>
      </c>
      <c r="N184" s="164">
        <f t="shared" si="67"/>
        <v>0</v>
      </c>
      <c r="O184" s="164">
        <f t="shared" si="67"/>
        <v>0</v>
      </c>
      <c r="P184" s="164">
        <f t="shared" si="67"/>
        <v>0</v>
      </c>
      <c r="Q184" s="164">
        <f t="shared" si="67"/>
        <v>0</v>
      </c>
      <c r="R184" s="164">
        <f t="shared" si="67"/>
        <v>0</v>
      </c>
      <c r="S184" s="164">
        <f t="shared" si="67"/>
        <v>0</v>
      </c>
      <c r="T184" s="164">
        <f t="shared" si="67"/>
        <v>0</v>
      </c>
      <c r="U184" s="164">
        <f t="shared" si="67"/>
        <v>0</v>
      </c>
      <c r="V184" s="164">
        <f t="shared" si="67"/>
        <v>0</v>
      </c>
      <c r="W184" s="164">
        <f t="shared" si="67"/>
        <v>0</v>
      </c>
      <c r="X184" s="164">
        <f t="shared" si="67"/>
        <v>0</v>
      </c>
      <c r="Y184" s="164">
        <f t="shared" si="67"/>
        <v>0</v>
      </c>
      <c r="AA184" s="164">
        <f t="shared" si="68"/>
        <v>0</v>
      </c>
      <c r="AB184" s="164">
        <f t="shared" si="68"/>
        <v>0</v>
      </c>
      <c r="AC184" s="164">
        <f t="shared" si="68"/>
        <v>0</v>
      </c>
      <c r="AD184" s="164">
        <f t="shared" si="68"/>
        <v>0</v>
      </c>
      <c r="AE184" s="164">
        <f t="shared" si="68"/>
        <v>0</v>
      </c>
      <c r="AF184" s="164">
        <f t="shared" si="68"/>
        <v>0</v>
      </c>
      <c r="AG184" s="164">
        <f t="shared" si="68"/>
        <v>0</v>
      </c>
      <c r="AH184" s="164">
        <f t="shared" si="68"/>
        <v>0</v>
      </c>
      <c r="AI184" s="164">
        <f t="shared" si="68"/>
        <v>0</v>
      </c>
      <c r="AJ184" s="164">
        <f t="shared" si="68"/>
        <v>0</v>
      </c>
      <c r="AK184" s="164">
        <f t="shared" si="68"/>
        <v>0</v>
      </c>
      <c r="AL184" s="164">
        <f t="shared" si="68"/>
        <v>0</v>
      </c>
      <c r="AM184" s="164">
        <f t="shared" si="68"/>
        <v>0</v>
      </c>
      <c r="AN184" s="164">
        <f t="shared" si="68"/>
        <v>0</v>
      </c>
      <c r="AO184" s="164">
        <f t="shared" si="68"/>
        <v>0</v>
      </c>
      <c r="AP184" s="164">
        <f t="shared" si="66"/>
        <v>0</v>
      </c>
      <c r="AQ184" s="164">
        <f t="shared" si="66"/>
        <v>0</v>
      </c>
      <c r="AR184" s="164">
        <f t="shared" si="66"/>
        <v>0</v>
      </c>
      <c r="AS184" s="164">
        <f t="shared" si="66"/>
        <v>0</v>
      </c>
      <c r="AT184" s="164">
        <f t="shared" si="66"/>
        <v>0</v>
      </c>
      <c r="AU184" s="164">
        <f t="shared" si="66"/>
        <v>0</v>
      </c>
      <c r="AV184" s="164">
        <f t="shared" si="66"/>
        <v>0</v>
      </c>
      <c r="AW184" s="164">
        <f t="shared" si="66"/>
        <v>0</v>
      </c>
      <c r="AX184" s="164">
        <f t="shared" si="66"/>
        <v>0</v>
      </c>
      <c r="AY184" s="164">
        <f t="shared" si="64"/>
        <v>0</v>
      </c>
      <c r="AZ184" s="22" t="s">
        <v>184</v>
      </c>
    </row>
    <row r="185" spans="1:52">
      <c r="A185" s="164" t="s">
        <v>210</v>
      </c>
      <c r="B185" s="164">
        <f t="shared" si="67"/>
        <v>0</v>
      </c>
      <c r="C185" s="164">
        <f t="shared" si="67"/>
        <v>0</v>
      </c>
      <c r="D185" s="164">
        <f t="shared" si="67"/>
        <v>0</v>
      </c>
      <c r="E185" s="164">
        <f t="shared" si="67"/>
        <v>0</v>
      </c>
      <c r="F185" s="164">
        <f t="shared" si="67"/>
        <v>0</v>
      </c>
      <c r="G185" s="164">
        <f t="shared" si="67"/>
        <v>0</v>
      </c>
      <c r="H185" s="164">
        <f t="shared" si="67"/>
        <v>0</v>
      </c>
      <c r="I185" s="164">
        <f t="shared" si="67"/>
        <v>0</v>
      </c>
      <c r="J185" s="164">
        <f t="shared" si="67"/>
        <v>0</v>
      </c>
      <c r="K185" s="164">
        <f t="shared" si="67"/>
        <v>0</v>
      </c>
      <c r="L185" s="164">
        <f t="shared" si="67"/>
        <v>0</v>
      </c>
      <c r="M185" s="164">
        <f t="shared" si="67"/>
        <v>0</v>
      </c>
      <c r="N185" s="164">
        <f t="shared" si="67"/>
        <v>0</v>
      </c>
      <c r="O185" s="164">
        <f t="shared" si="67"/>
        <v>0</v>
      </c>
      <c r="P185" s="164">
        <f t="shared" si="67"/>
        <v>0</v>
      </c>
      <c r="Q185" s="164">
        <f t="shared" si="67"/>
        <v>0</v>
      </c>
      <c r="R185" s="164">
        <f t="shared" si="67"/>
        <v>0</v>
      </c>
      <c r="S185" s="164">
        <f t="shared" si="67"/>
        <v>0</v>
      </c>
      <c r="T185" s="164">
        <f t="shared" si="67"/>
        <v>0</v>
      </c>
      <c r="U185" s="164">
        <f t="shared" si="67"/>
        <v>0</v>
      </c>
      <c r="V185" s="164">
        <f t="shared" si="67"/>
        <v>0</v>
      </c>
      <c r="W185" s="164">
        <f t="shared" si="67"/>
        <v>0</v>
      </c>
      <c r="X185" s="164">
        <f t="shared" si="67"/>
        <v>0</v>
      </c>
      <c r="Y185" s="164">
        <f t="shared" si="67"/>
        <v>0</v>
      </c>
      <c r="AA185" s="164">
        <f t="shared" si="68"/>
        <v>0</v>
      </c>
      <c r="AB185" s="164">
        <f t="shared" si="68"/>
        <v>0</v>
      </c>
      <c r="AC185" s="164">
        <f t="shared" si="68"/>
        <v>0</v>
      </c>
      <c r="AD185" s="164">
        <f t="shared" si="68"/>
        <v>0</v>
      </c>
      <c r="AE185" s="164">
        <f t="shared" si="68"/>
        <v>0</v>
      </c>
      <c r="AF185" s="164">
        <f t="shared" si="68"/>
        <v>0</v>
      </c>
      <c r="AG185" s="164">
        <f t="shared" si="68"/>
        <v>0</v>
      </c>
      <c r="AH185" s="164">
        <f t="shared" si="68"/>
        <v>0</v>
      </c>
      <c r="AI185" s="164">
        <f t="shared" si="68"/>
        <v>0</v>
      </c>
      <c r="AJ185" s="164">
        <f t="shared" si="68"/>
        <v>0</v>
      </c>
      <c r="AK185" s="164">
        <f t="shared" si="68"/>
        <v>0</v>
      </c>
      <c r="AL185" s="164">
        <f t="shared" si="68"/>
        <v>0</v>
      </c>
      <c r="AM185" s="164">
        <f t="shared" si="68"/>
        <v>0</v>
      </c>
      <c r="AN185" s="164">
        <f t="shared" si="68"/>
        <v>0</v>
      </c>
      <c r="AO185" s="164">
        <f t="shared" si="68"/>
        <v>0</v>
      </c>
      <c r="AP185" s="164">
        <f t="shared" si="66"/>
        <v>0</v>
      </c>
      <c r="AQ185" s="164">
        <f t="shared" si="66"/>
        <v>0</v>
      </c>
      <c r="AR185" s="164">
        <f t="shared" si="66"/>
        <v>0</v>
      </c>
      <c r="AS185" s="164">
        <f t="shared" si="66"/>
        <v>0</v>
      </c>
      <c r="AT185" s="164">
        <f t="shared" si="66"/>
        <v>0</v>
      </c>
      <c r="AU185" s="164">
        <f t="shared" si="66"/>
        <v>0</v>
      </c>
      <c r="AV185" s="164">
        <f t="shared" si="66"/>
        <v>0</v>
      </c>
      <c r="AW185" s="164">
        <f t="shared" si="66"/>
        <v>0</v>
      </c>
      <c r="AX185" s="164">
        <f t="shared" si="66"/>
        <v>0</v>
      </c>
      <c r="AY185" s="164">
        <f t="shared" si="64"/>
        <v>0</v>
      </c>
      <c r="AZ185" s="22" t="s">
        <v>184</v>
      </c>
    </row>
    <row r="186" spans="1:52">
      <c r="A186" s="164" t="s">
        <v>211</v>
      </c>
      <c r="B186" s="164">
        <f t="shared" si="67"/>
        <v>0</v>
      </c>
      <c r="C186" s="164">
        <f t="shared" si="67"/>
        <v>0</v>
      </c>
      <c r="D186" s="164">
        <f t="shared" si="67"/>
        <v>0</v>
      </c>
      <c r="E186" s="164">
        <f t="shared" si="67"/>
        <v>0</v>
      </c>
      <c r="F186" s="164">
        <f t="shared" si="67"/>
        <v>0</v>
      </c>
      <c r="G186" s="164">
        <f t="shared" si="67"/>
        <v>0</v>
      </c>
      <c r="H186" s="164">
        <f t="shared" si="67"/>
        <v>0</v>
      </c>
      <c r="I186" s="164">
        <f t="shared" si="67"/>
        <v>0</v>
      </c>
      <c r="J186" s="164">
        <f t="shared" si="67"/>
        <v>0</v>
      </c>
      <c r="K186" s="164">
        <f t="shared" si="67"/>
        <v>0</v>
      </c>
      <c r="L186" s="164">
        <f t="shared" si="67"/>
        <v>0</v>
      </c>
      <c r="M186" s="164">
        <f t="shared" si="67"/>
        <v>0</v>
      </c>
      <c r="N186" s="164">
        <f t="shared" si="67"/>
        <v>0</v>
      </c>
      <c r="O186" s="164">
        <f t="shared" si="67"/>
        <v>0</v>
      </c>
      <c r="P186" s="164">
        <f t="shared" si="67"/>
        <v>0</v>
      </c>
      <c r="Q186" s="164">
        <f t="shared" si="67"/>
        <v>0</v>
      </c>
      <c r="R186" s="164">
        <f t="shared" si="67"/>
        <v>0</v>
      </c>
      <c r="S186" s="164">
        <f t="shared" si="67"/>
        <v>0</v>
      </c>
      <c r="T186" s="164">
        <f t="shared" si="67"/>
        <v>0</v>
      </c>
      <c r="U186" s="164">
        <f t="shared" si="67"/>
        <v>0</v>
      </c>
      <c r="V186" s="164">
        <f t="shared" si="67"/>
        <v>0</v>
      </c>
      <c r="W186" s="164">
        <f t="shared" si="67"/>
        <v>0</v>
      </c>
      <c r="X186" s="164">
        <f t="shared" si="67"/>
        <v>0</v>
      </c>
      <c r="Y186" s="164">
        <f t="shared" si="67"/>
        <v>0</v>
      </c>
      <c r="AA186" s="164">
        <f t="shared" si="68"/>
        <v>0</v>
      </c>
      <c r="AB186" s="164">
        <f t="shared" si="68"/>
        <v>0</v>
      </c>
      <c r="AC186" s="164">
        <f t="shared" si="68"/>
        <v>0</v>
      </c>
      <c r="AD186" s="164">
        <f t="shared" si="68"/>
        <v>0</v>
      </c>
      <c r="AE186" s="164">
        <f t="shared" si="68"/>
        <v>0</v>
      </c>
      <c r="AF186" s="164">
        <f t="shared" si="68"/>
        <v>0</v>
      </c>
      <c r="AG186" s="164">
        <f t="shared" si="68"/>
        <v>0</v>
      </c>
      <c r="AH186" s="164">
        <f t="shared" si="68"/>
        <v>0</v>
      </c>
      <c r="AI186" s="164">
        <f t="shared" si="68"/>
        <v>0</v>
      </c>
      <c r="AJ186" s="164">
        <f t="shared" si="68"/>
        <v>0</v>
      </c>
      <c r="AK186" s="164">
        <f t="shared" si="68"/>
        <v>0</v>
      </c>
      <c r="AL186" s="164">
        <f t="shared" si="68"/>
        <v>0</v>
      </c>
      <c r="AM186" s="164">
        <f t="shared" si="68"/>
        <v>0</v>
      </c>
      <c r="AN186" s="164">
        <f t="shared" si="68"/>
        <v>0</v>
      </c>
      <c r="AO186" s="164">
        <f t="shared" si="68"/>
        <v>0</v>
      </c>
      <c r="AP186" s="164">
        <f t="shared" si="66"/>
        <v>0</v>
      </c>
      <c r="AQ186" s="164">
        <f t="shared" si="66"/>
        <v>0</v>
      </c>
      <c r="AR186" s="164">
        <f t="shared" si="66"/>
        <v>0</v>
      </c>
      <c r="AS186" s="164">
        <f t="shared" si="66"/>
        <v>0</v>
      </c>
      <c r="AT186" s="164">
        <f t="shared" si="66"/>
        <v>0</v>
      </c>
      <c r="AU186" s="164">
        <f t="shared" si="66"/>
        <v>0</v>
      </c>
      <c r="AV186" s="164">
        <f t="shared" si="66"/>
        <v>0</v>
      </c>
      <c r="AW186" s="164">
        <f t="shared" si="66"/>
        <v>0</v>
      </c>
      <c r="AX186" s="164">
        <f t="shared" si="66"/>
        <v>0</v>
      </c>
      <c r="AY186" s="164">
        <f t="shared" si="64"/>
        <v>0</v>
      </c>
      <c r="AZ186" s="22" t="s">
        <v>184</v>
      </c>
    </row>
    <row r="187" spans="1:52">
      <c r="A187" s="164" t="s">
        <v>212</v>
      </c>
      <c r="B187" s="164">
        <f t="shared" si="67"/>
        <v>0</v>
      </c>
      <c r="C187" s="164">
        <f t="shared" si="67"/>
        <v>0</v>
      </c>
      <c r="D187" s="164">
        <f t="shared" si="67"/>
        <v>0</v>
      </c>
      <c r="E187" s="164">
        <f t="shared" si="67"/>
        <v>0</v>
      </c>
      <c r="F187" s="164">
        <f t="shared" si="67"/>
        <v>0</v>
      </c>
      <c r="G187" s="164">
        <f t="shared" si="67"/>
        <v>0</v>
      </c>
      <c r="H187" s="164">
        <f t="shared" si="67"/>
        <v>0</v>
      </c>
      <c r="I187" s="164">
        <f t="shared" si="67"/>
        <v>0</v>
      </c>
      <c r="J187" s="164">
        <f t="shared" si="67"/>
        <v>0</v>
      </c>
      <c r="K187" s="164">
        <f t="shared" si="67"/>
        <v>0</v>
      </c>
      <c r="L187" s="164">
        <f t="shared" si="67"/>
        <v>0</v>
      </c>
      <c r="M187" s="164">
        <f t="shared" si="67"/>
        <v>0</v>
      </c>
      <c r="N187" s="164">
        <f t="shared" si="67"/>
        <v>0</v>
      </c>
      <c r="O187" s="164">
        <f t="shared" si="67"/>
        <v>0</v>
      </c>
      <c r="P187" s="164">
        <f t="shared" si="67"/>
        <v>0</v>
      </c>
      <c r="Q187" s="164">
        <f t="shared" si="67"/>
        <v>0</v>
      </c>
      <c r="R187" s="164">
        <f t="shared" si="67"/>
        <v>0</v>
      </c>
      <c r="S187" s="164">
        <f t="shared" si="67"/>
        <v>0</v>
      </c>
      <c r="T187" s="164">
        <f t="shared" si="67"/>
        <v>0</v>
      </c>
      <c r="U187" s="164">
        <f t="shared" si="67"/>
        <v>0</v>
      </c>
      <c r="V187" s="164">
        <f t="shared" si="67"/>
        <v>0</v>
      </c>
      <c r="W187" s="164">
        <f t="shared" si="67"/>
        <v>0</v>
      </c>
      <c r="X187" s="164">
        <f t="shared" si="67"/>
        <v>0</v>
      </c>
      <c r="Y187" s="164">
        <f t="shared" si="67"/>
        <v>0</v>
      </c>
      <c r="AA187" s="164">
        <f t="shared" si="68"/>
        <v>0</v>
      </c>
      <c r="AB187" s="164">
        <f t="shared" si="68"/>
        <v>0</v>
      </c>
      <c r="AC187" s="164">
        <f t="shared" si="68"/>
        <v>0</v>
      </c>
      <c r="AD187" s="164">
        <f t="shared" si="68"/>
        <v>0</v>
      </c>
      <c r="AE187" s="164">
        <f t="shared" si="68"/>
        <v>0</v>
      </c>
      <c r="AF187" s="164">
        <f t="shared" si="68"/>
        <v>0</v>
      </c>
      <c r="AG187" s="164">
        <f t="shared" si="68"/>
        <v>0</v>
      </c>
      <c r="AH187" s="164">
        <f t="shared" si="68"/>
        <v>0</v>
      </c>
      <c r="AI187" s="164">
        <f t="shared" si="68"/>
        <v>0</v>
      </c>
      <c r="AJ187" s="164">
        <f t="shared" si="68"/>
        <v>0</v>
      </c>
      <c r="AK187" s="164">
        <f t="shared" si="68"/>
        <v>0</v>
      </c>
      <c r="AL187" s="164">
        <f t="shared" si="68"/>
        <v>0</v>
      </c>
      <c r="AM187" s="164">
        <f t="shared" si="68"/>
        <v>0</v>
      </c>
      <c r="AN187" s="164">
        <f t="shared" si="68"/>
        <v>0</v>
      </c>
      <c r="AO187" s="164">
        <f t="shared" si="68"/>
        <v>0</v>
      </c>
      <c r="AP187" s="164">
        <f t="shared" si="66"/>
        <v>0</v>
      </c>
      <c r="AQ187" s="164">
        <f t="shared" si="66"/>
        <v>0</v>
      </c>
      <c r="AR187" s="164">
        <f t="shared" si="66"/>
        <v>0</v>
      </c>
      <c r="AS187" s="164">
        <f t="shared" si="66"/>
        <v>0</v>
      </c>
      <c r="AT187" s="164">
        <f t="shared" si="66"/>
        <v>0</v>
      </c>
      <c r="AU187" s="164">
        <f t="shared" si="66"/>
        <v>0</v>
      </c>
      <c r="AV187" s="164">
        <f t="shared" si="66"/>
        <v>0</v>
      </c>
      <c r="AW187" s="164">
        <f t="shared" si="66"/>
        <v>0</v>
      </c>
      <c r="AX187" s="164">
        <f t="shared" si="66"/>
        <v>0</v>
      </c>
      <c r="AY187" s="164">
        <f t="shared" si="64"/>
        <v>0</v>
      </c>
      <c r="AZ187" s="22" t="s">
        <v>184</v>
      </c>
    </row>
    <row r="188" spans="1:52">
      <c r="A188" s="164" t="s">
        <v>213</v>
      </c>
      <c r="B188" s="164">
        <f t="shared" si="67"/>
        <v>0</v>
      </c>
      <c r="C188" s="164">
        <f t="shared" si="67"/>
        <v>0</v>
      </c>
      <c r="D188" s="164">
        <f t="shared" si="67"/>
        <v>0</v>
      </c>
      <c r="E188" s="164">
        <f t="shared" si="67"/>
        <v>0</v>
      </c>
      <c r="F188" s="164">
        <f t="shared" si="67"/>
        <v>0</v>
      </c>
      <c r="G188" s="164">
        <f t="shared" si="67"/>
        <v>0</v>
      </c>
      <c r="H188" s="164">
        <f t="shared" si="67"/>
        <v>0</v>
      </c>
      <c r="I188" s="164">
        <f t="shared" si="67"/>
        <v>0</v>
      </c>
      <c r="J188" s="164">
        <f t="shared" si="67"/>
        <v>0</v>
      </c>
      <c r="K188" s="164">
        <f t="shared" si="67"/>
        <v>0</v>
      </c>
      <c r="L188" s="164">
        <f t="shared" si="67"/>
        <v>0</v>
      </c>
      <c r="M188" s="164">
        <f t="shared" si="67"/>
        <v>0</v>
      </c>
      <c r="N188" s="164">
        <f t="shared" si="67"/>
        <v>0</v>
      </c>
      <c r="O188" s="164">
        <f t="shared" si="67"/>
        <v>0</v>
      </c>
      <c r="P188" s="164">
        <f t="shared" si="67"/>
        <v>0</v>
      </c>
      <c r="Q188" s="164">
        <f t="shared" si="67"/>
        <v>0</v>
      </c>
      <c r="R188" s="164">
        <f t="shared" si="67"/>
        <v>0</v>
      </c>
      <c r="S188" s="164">
        <f t="shared" si="67"/>
        <v>0</v>
      </c>
      <c r="T188" s="164">
        <f t="shared" si="67"/>
        <v>0</v>
      </c>
      <c r="U188" s="164">
        <f t="shared" si="67"/>
        <v>0</v>
      </c>
      <c r="V188" s="164">
        <f t="shared" si="67"/>
        <v>0</v>
      </c>
      <c r="W188" s="164">
        <f t="shared" si="67"/>
        <v>0</v>
      </c>
      <c r="X188" s="164">
        <f t="shared" si="67"/>
        <v>0</v>
      </c>
      <c r="Y188" s="164">
        <f t="shared" si="67"/>
        <v>0</v>
      </c>
      <c r="AA188" s="164">
        <f t="shared" si="68"/>
        <v>0</v>
      </c>
      <c r="AB188" s="164">
        <f t="shared" si="68"/>
        <v>0</v>
      </c>
      <c r="AC188" s="164">
        <f t="shared" si="68"/>
        <v>0</v>
      </c>
      <c r="AD188" s="164">
        <f t="shared" si="68"/>
        <v>0</v>
      </c>
      <c r="AE188" s="164">
        <f t="shared" si="68"/>
        <v>0</v>
      </c>
      <c r="AF188" s="164">
        <f t="shared" si="68"/>
        <v>0</v>
      </c>
      <c r="AG188" s="164">
        <f t="shared" si="68"/>
        <v>0</v>
      </c>
      <c r="AH188" s="164">
        <f t="shared" si="68"/>
        <v>0</v>
      </c>
      <c r="AI188" s="164">
        <f t="shared" si="68"/>
        <v>0</v>
      </c>
      <c r="AJ188" s="164">
        <f t="shared" si="68"/>
        <v>0</v>
      </c>
      <c r="AK188" s="164">
        <f t="shared" si="68"/>
        <v>0</v>
      </c>
      <c r="AL188" s="164">
        <f t="shared" si="68"/>
        <v>0</v>
      </c>
      <c r="AM188" s="164">
        <f t="shared" si="68"/>
        <v>0</v>
      </c>
      <c r="AN188" s="164">
        <f t="shared" si="68"/>
        <v>0</v>
      </c>
      <c r="AO188" s="164">
        <f t="shared" si="68"/>
        <v>0</v>
      </c>
      <c r="AP188" s="164">
        <f t="shared" si="66"/>
        <v>0</v>
      </c>
      <c r="AQ188" s="164">
        <f t="shared" si="66"/>
        <v>0</v>
      </c>
      <c r="AR188" s="164">
        <f t="shared" si="66"/>
        <v>0</v>
      </c>
      <c r="AS188" s="164">
        <f t="shared" si="66"/>
        <v>0</v>
      </c>
      <c r="AT188" s="164">
        <f t="shared" si="66"/>
        <v>0</v>
      </c>
      <c r="AU188" s="164">
        <f t="shared" si="66"/>
        <v>0</v>
      </c>
      <c r="AV188" s="164">
        <f t="shared" si="66"/>
        <v>0</v>
      </c>
      <c r="AW188" s="164">
        <f t="shared" si="66"/>
        <v>0</v>
      </c>
      <c r="AX188" s="164">
        <f t="shared" si="66"/>
        <v>0</v>
      </c>
      <c r="AY188" s="164">
        <f t="shared" si="64"/>
        <v>0</v>
      </c>
      <c r="AZ188" s="22" t="s">
        <v>184</v>
      </c>
    </row>
    <row r="189" spans="1:52">
      <c r="A189" s="164" t="s">
        <v>214</v>
      </c>
      <c r="B189" s="164">
        <f t="shared" si="67"/>
        <v>0</v>
      </c>
      <c r="C189" s="164">
        <f t="shared" si="67"/>
        <v>0</v>
      </c>
      <c r="D189" s="164">
        <f t="shared" si="67"/>
        <v>0</v>
      </c>
      <c r="E189" s="164">
        <f t="shared" si="67"/>
        <v>0</v>
      </c>
      <c r="F189" s="164">
        <f t="shared" si="67"/>
        <v>0</v>
      </c>
      <c r="G189" s="164">
        <f t="shared" si="67"/>
        <v>0</v>
      </c>
      <c r="H189" s="164">
        <f t="shared" si="67"/>
        <v>0</v>
      </c>
      <c r="I189" s="164">
        <f t="shared" si="67"/>
        <v>0</v>
      </c>
      <c r="J189" s="164">
        <f t="shared" si="67"/>
        <v>0</v>
      </c>
      <c r="K189" s="164">
        <f t="shared" si="67"/>
        <v>0</v>
      </c>
      <c r="L189" s="164">
        <f t="shared" si="67"/>
        <v>0</v>
      </c>
      <c r="M189" s="164">
        <f t="shared" si="67"/>
        <v>0</v>
      </c>
      <c r="N189" s="164">
        <f t="shared" si="67"/>
        <v>0</v>
      </c>
      <c r="O189" s="164">
        <f t="shared" si="67"/>
        <v>0</v>
      </c>
      <c r="P189" s="164">
        <f t="shared" si="67"/>
        <v>0</v>
      </c>
      <c r="Q189" s="164">
        <f t="shared" si="67"/>
        <v>0</v>
      </c>
      <c r="R189" s="164">
        <f t="shared" si="67"/>
        <v>0</v>
      </c>
      <c r="S189" s="164">
        <f t="shared" si="67"/>
        <v>0</v>
      </c>
      <c r="T189" s="164">
        <f t="shared" si="67"/>
        <v>0</v>
      </c>
      <c r="U189" s="164">
        <f t="shared" si="67"/>
        <v>0</v>
      </c>
      <c r="V189" s="164">
        <f t="shared" si="67"/>
        <v>0</v>
      </c>
      <c r="W189" s="164">
        <f t="shared" si="67"/>
        <v>0</v>
      </c>
      <c r="X189" s="164">
        <f t="shared" si="67"/>
        <v>0</v>
      </c>
      <c r="Y189" s="164">
        <f t="shared" si="67"/>
        <v>0</v>
      </c>
      <c r="AA189" s="164">
        <f t="shared" si="68"/>
        <v>0</v>
      </c>
      <c r="AB189" s="164">
        <f t="shared" si="68"/>
        <v>0</v>
      </c>
      <c r="AC189" s="164">
        <f t="shared" si="68"/>
        <v>0</v>
      </c>
      <c r="AD189" s="164">
        <f t="shared" si="68"/>
        <v>0</v>
      </c>
      <c r="AE189" s="164">
        <f t="shared" si="68"/>
        <v>0</v>
      </c>
      <c r="AF189" s="164">
        <f t="shared" si="68"/>
        <v>0</v>
      </c>
      <c r="AG189" s="164">
        <f t="shared" si="68"/>
        <v>0</v>
      </c>
      <c r="AH189" s="164">
        <f t="shared" si="68"/>
        <v>0</v>
      </c>
      <c r="AI189" s="164">
        <f t="shared" si="68"/>
        <v>0</v>
      </c>
      <c r="AJ189" s="164">
        <f t="shared" si="68"/>
        <v>0</v>
      </c>
      <c r="AK189" s="164">
        <f t="shared" si="68"/>
        <v>0</v>
      </c>
      <c r="AL189" s="164">
        <f t="shared" si="68"/>
        <v>0</v>
      </c>
      <c r="AM189" s="164">
        <f t="shared" si="68"/>
        <v>0</v>
      </c>
      <c r="AN189" s="164">
        <f t="shared" si="68"/>
        <v>0</v>
      </c>
      <c r="AO189" s="164">
        <f t="shared" si="68"/>
        <v>0</v>
      </c>
      <c r="AP189" s="164">
        <f t="shared" si="66"/>
        <v>0</v>
      </c>
      <c r="AQ189" s="164">
        <f t="shared" si="66"/>
        <v>0</v>
      </c>
      <c r="AR189" s="164">
        <f t="shared" si="66"/>
        <v>0</v>
      </c>
      <c r="AS189" s="164">
        <f t="shared" si="66"/>
        <v>0</v>
      </c>
      <c r="AT189" s="164">
        <f t="shared" si="66"/>
        <v>0</v>
      </c>
      <c r="AU189" s="164">
        <f t="shared" si="66"/>
        <v>0</v>
      </c>
      <c r="AV189" s="164">
        <f t="shared" si="66"/>
        <v>0</v>
      </c>
      <c r="AW189" s="164">
        <f t="shared" si="66"/>
        <v>0</v>
      </c>
      <c r="AX189" s="164">
        <f t="shared" si="66"/>
        <v>0</v>
      </c>
      <c r="AY189" s="164">
        <f t="shared" si="64"/>
        <v>0</v>
      </c>
      <c r="AZ189" s="22" t="s">
        <v>184</v>
      </c>
    </row>
    <row r="190" spans="1:52">
      <c r="A190" s="164" t="s">
        <v>215</v>
      </c>
      <c r="B190" s="164">
        <f t="shared" si="67"/>
        <v>0</v>
      </c>
      <c r="C190" s="164">
        <f t="shared" si="67"/>
        <v>0</v>
      </c>
      <c r="D190" s="164">
        <f t="shared" si="67"/>
        <v>0</v>
      </c>
      <c r="E190" s="164">
        <f t="shared" si="67"/>
        <v>0</v>
      </c>
      <c r="F190" s="164">
        <f t="shared" si="67"/>
        <v>0</v>
      </c>
      <c r="G190" s="164">
        <f t="shared" si="67"/>
        <v>0</v>
      </c>
      <c r="H190" s="164">
        <f t="shared" si="67"/>
        <v>0</v>
      </c>
      <c r="I190" s="164">
        <f t="shared" si="67"/>
        <v>0</v>
      </c>
      <c r="J190" s="164">
        <f t="shared" si="67"/>
        <v>0</v>
      </c>
      <c r="K190" s="164">
        <f t="shared" si="67"/>
        <v>0</v>
      </c>
      <c r="L190" s="164">
        <f t="shared" si="67"/>
        <v>0</v>
      </c>
      <c r="M190" s="164">
        <f t="shared" si="67"/>
        <v>0</v>
      </c>
      <c r="N190" s="164">
        <f t="shared" si="67"/>
        <v>0</v>
      </c>
      <c r="O190" s="164">
        <f t="shared" si="67"/>
        <v>0</v>
      </c>
      <c r="P190" s="164">
        <f t="shared" si="67"/>
        <v>0</v>
      </c>
      <c r="Q190" s="164">
        <f t="shared" si="67"/>
        <v>0</v>
      </c>
      <c r="R190" s="164">
        <f t="shared" si="67"/>
        <v>0</v>
      </c>
      <c r="S190" s="164">
        <f t="shared" si="67"/>
        <v>0</v>
      </c>
      <c r="T190" s="164">
        <f t="shared" si="67"/>
        <v>0</v>
      </c>
      <c r="U190" s="164">
        <f t="shared" si="67"/>
        <v>0</v>
      </c>
      <c r="V190" s="164">
        <f t="shared" si="67"/>
        <v>0</v>
      </c>
      <c r="W190" s="164">
        <f t="shared" si="67"/>
        <v>0</v>
      </c>
      <c r="X190" s="164">
        <f t="shared" si="67"/>
        <v>0</v>
      </c>
      <c r="Y190" s="164">
        <f t="shared" si="67"/>
        <v>0</v>
      </c>
      <c r="AA190" s="164">
        <f t="shared" si="68"/>
        <v>0</v>
      </c>
      <c r="AB190" s="164">
        <f t="shared" si="68"/>
        <v>0</v>
      </c>
      <c r="AC190" s="164">
        <f t="shared" si="68"/>
        <v>0</v>
      </c>
      <c r="AD190" s="164">
        <f t="shared" si="68"/>
        <v>0</v>
      </c>
      <c r="AE190" s="164">
        <f t="shared" si="68"/>
        <v>0</v>
      </c>
      <c r="AF190" s="164">
        <f t="shared" si="68"/>
        <v>0</v>
      </c>
      <c r="AG190" s="164">
        <f t="shared" si="68"/>
        <v>0</v>
      </c>
      <c r="AH190" s="164">
        <f t="shared" si="68"/>
        <v>0</v>
      </c>
      <c r="AI190" s="164">
        <f t="shared" si="68"/>
        <v>0</v>
      </c>
      <c r="AJ190" s="164">
        <f t="shared" si="68"/>
        <v>0</v>
      </c>
      <c r="AK190" s="164">
        <f t="shared" si="68"/>
        <v>0</v>
      </c>
      <c r="AL190" s="164">
        <f t="shared" si="68"/>
        <v>0</v>
      </c>
      <c r="AM190" s="164">
        <f t="shared" si="68"/>
        <v>0</v>
      </c>
      <c r="AN190" s="164">
        <f t="shared" si="68"/>
        <v>0</v>
      </c>
      <c r="AO190" s="164">
        <f t="shared" si="68"/>
        <v>0</v>
      </c>
      <c r="AP190" s="164">
        <f t="shared" si="66"/>
        <v>0</v>
      </c>
      <c r="AQ190" s="164">
        <f t="shared" si="66"/>
        <v>0</v>
      </c>
      <c r="AR190" s="164">
        <f t="shared" si="66"/>
        <v>0</v>
      </c>
      <c r="AS190" s="164">
        <f t="shared" si="66"/>
        <v>0</v>
      </c>
      <c r="AT190" s="164">
        <f t="shared" si="66"/>
        <v>0</v>
      </c>
      <c r="AU190" s="164">
        <f t="shared" si="66"/>
        <v>0</v>
      </c>
      <c r="AV190" s="164">
        <f t="shared" si="66"/>
        <v>0</v>
      </c>
      <c r="AW190" s="164">
        <f t="shared" si="66"/>
        <v>0</v>
      </c>
      <c r="AX190" s="164">
        <f t="shared" si="66"/>
        <v>0</v>
      </c>
      <c r="AY190" s="164">
        <f t="shared" si="64"/>
        <v>0</v>
      </c>
      <c r="AZ190" s="22" t="s">
        <v>184</v>
      </c>
    </row>
    <row r="191" spans="1:52">
      <c r="A191" s="164" t="s">
        <v>216</v>
      </c>
      <c r="B191" s="164">
        <f t="shared" si="67"/>
        <v>0</v>
      </c>
      <c r="C191" s="164">
        <f t="shared" si="67"/>
        <v>0</v>
      </c>
      <c r="D191" s="164">
        <f t="shared" si="67"/>
        <v>0</v>
      </c>
      <c r="E191" s="164">
        <f t="shared" si="67"/>
        <v>0</v>
      </c>
      <c r="F191" s="164">
        <f t="shared" si="67"/>
        <v>0</v>
      </c>
      <c r="G191" s="164">
        <f t="shared" si="67"/>
        <v>0</v>
      </c>
      <c r="H191" s="164">
        <f t="shared" si="67"/>
        <v>0</v>
      </c>
      <c r="I191" s="164">
        <f t="shared" si="67"/>
        <v>0</v>
      </c>
      <c r="J191" s="164">
        <f t="shared" si="67"/>
        <v>0</v>
      </c>
      <c r="K191" s="164">
        <f t="shared" si="67"/>
        <v>0</v>
      </c>
      <c r="L191" s="164">
        <f t="shared" si="67"/>
        <v>0</v>
      </c>
      <c r="M191" s="164">
        <f t="shared" si="67"/>
        <v>0</v>
      </c>
      <c r="N191" s="164">
        <f t="shared" si="67"/>
        <v>0</v>
      </c>
      <c r="O191" s="164">
        <f t="shared" si="67"/>
        <v>0</v>
      </c>
      <c r="P191" s="164">
        <f t="shared" si="67"/>
        <v>0</v>
      </c>
      <c r="Q191" s="164">
        <f t="shared" ref="Q191:Y191" si="69">IF(IFERROR(FIND($A$169,Q26,1),0)=0,0,1)</f>
        <v>0</v>
      </c>
      <c r="R191" s="164">
        <f t="shared" si="69"/>
        <v>0</v>
      </c>
      <c r="S191" s="164">
        <f t="shared" si="69"/>
        <v>0</v>
      </c>
      <c r="T191" s="164">
        <f t="shared" si="69"/>
        <v>0</v>
      </c>
      <c r="U191" s="164">
        <f t="shared" si="69"/>
        <v>0</v>
      </c>
      <c r="V191" s="164">
        <f t="shared" si="69"/>
        <v>0</v>
      </c>
      <c r="W191" s="164">
        <f t="shared" si="69"/>
        <v>0</v>
      </c>
      <c r="X191" s="164">
        <f t="shared" si="69"/>
        <v>0</v>
      </c>
      <c r="Y191" s="164">
        <f t="shared" si="69"/>
        <v>0</v>
      </c>
      <c r="AA191" s="164">
        <f t="shared" si="68"/>
        <v>0</v>
      </c>
      <c r="AB191" s="164">
        <f t="shared" si="68"/>
        <v>0</v>
      </c>
      <c r="AC191" s="164">
        <f t="shared" si="68"/>
        <v>0</v>
      </c>
      <c r="AD191" s="164">
        <f t="shared" si="68"/>
        <v>0</v>
      </c>
      <c r="AE191" s="164">
        <f t="shared" si="68"/>
        <v>0</v>
      </c>
      <c r="AF191" s="164">
        <f t="shared" si="68"/>
        <v>0</v>
      </c>
      <c r="AG191" s="164">
        <f t="shared" si="68"/>
        <v>0</v>
      </c>
      <c r="AH191" s="164">
        <f t="shared" si="68"/>
        <v>0</v>
      </c>
      <c r="AI191" s="164">
        <f t="shared" si="68"/>
        <v>0</v>
      </c>
      <c r="AJ191" s="164">
        <f t="shared" si="68"/>
        <v>0</v>
      </c>
      <c r="AK191" s="164">
        <f t="shared" si="68"/>
        <v>0</v>
      </c>
      <c r="AL191" s="164">
        <f t="shared" si="68"/>
        <v>0</v>
      </c>
      <c r="AM191" s="164">
        <f t="shared" si="68"/>
        <v>0</v>
      </c>
      <c r="AN191" s="164">
        <f t="shared" si="68"/>
        <v>0</v>
      </c>
      <c r="AO191" s="164">
        <f t="shared" si="68"/>
        <v>0</v>
      </c>
      <c r="AP191" s="164">
        <f t="shared" si="66"/>
        <v>0</v>
      </c>
      <c r="AQ191" s="164">
        <f t="shared" si="66"/>
        <v>0</v>
      </c>
      <c r="AR191" s="164">
        <f t="shared" si="66"/>
        <v>0</v>
      </c>
      <c r="AS191" s="164">
        <f t="shared" si="66"/>
        <v>0</v>
      </c>
      <c r="AT191" s="164">
        <f t="shared" si="66"/>
        <v>0</v>
      </c>
      <c r="AU191" s="164">
        <f t="shared" si="66"/>
        <v>0</v>
      </c>
      <c r="AV191" s="164">
        <f t="shared" si="66"/>
        <v>0</v>
      </c>
      <c r="AW191" s="164">
        <f t="shared" si="66"/>
        <v>0</v>
      </c>
      <c r="AX191" s="164">
        <f t="shared" si="66"/>
        <v>0</v>
      </c>
      <c r="AY191" s="164">
        <f t="shared" si="64"/>
        <v>0</v>
      </c>
      <c r="AZ191" s="22" t="s">
        <v>184</v>
      </c>
    </row>
    <row r="192" spans="1:52">
      <c r="A192" s="164" t="s">
        <v>217</v>
      </c>
      <c r="B192" s="164">
        <f t="shared" ref="B192:Y200" si="70">IF(IFERROR(FIND($A$169,B27,1),0)=0,0,1)</f>
        <v>0</v>
      </c>
      <c r="C192" s="164">
        <f t="shared" si="70"/>
        <v>0</v>
      </c>
      <c r="D192" s="164">
        <f t="shared" si="70"/>
        <v>0</v>
      </c>
      <c r="E192" s="164">
        <f t="shared" si="70"/>
        <v>0</v>
      </c>
      <c r="F192" s="164">
        <f t="shared" si="70"/>
        <v>0</v>
      </c>
      <c r="G192" s="164">
        <f t="shared" si="70"/>
        <v>0</v>
      </c>
      <c r="H192" s="164">
        <f t="shared" si="70"/>
        <v>0</v>
      </c>
      <c r="I192" s="164">
        <f t="shared" si="70"/>
        <v>0</v>
      </c>
      <c r="J192" s="164">
        <f t="shared" si="70"/>
        <v>0</v>
      </c>
      <c r="K192" s="164">
        <f t="shared" si="70"/>
        <v>0</v>
      </c>
      <c r="L192" s="164">
        <f t="shared" si="70"/>
        <v>0</v>
      </c>
      <c r="M192" s="164">
        <f t="shared" si="70"/>
        <v>0</v>
      </c>
      <c r="N192" s="164">
        <f t="shared" si="70"/>
        <v>0</v>
      </c>
      <c r="O192" s="164">
        <f t="shared" si="70"/>
        <v>0</v>
      </c>
      <c r="P192" s="164">
        <f t="shared" si="70"/>
        <v>0</v>
      </c>
      <c r="Q192" s="164">
        <f t="shared" si="70"/>
        <v>0</v>
      </c>
      <c r="R192" s="164">
        <f t="shared" si="70"/>
        <v>0</v>
      </c>
      <c r="S192" s="164">
        <f t="shared" si="70"/>
        <v>0</v>
      </c>
      <c r="T192" s="164">
        <f t="shared" si="70"/>
        <v>0</v>
      </c>
      <c r="U192" s="164">
        <f t="shared" si="70"/>
        <v>0</v>
      </c>
      <c r="V192" s="164">
        <f t="shared" si="70"/>
        <v>0</v>
      </c>
      <c r="W192" s="164">
        <f t="shared" si="70"/>
        <v>0</v>
      </c>
      <c r="X192" s="164">
        <f t="shared" si="70"/>
        <v>0</v>
      </c>
      <c r="Y192" s="164">
        <f t="shared" si="70"/>
        <v>0</v>
      </c>
      <c r="AA192" s="164">
        <f t="shared" si="68"/>
        <v>0</v>
      </c>
      <c r="AB192" s="164">
        <f t="shared" si="68"/>
        <v>0</v>
      </c>
      <c r="AC192" s="164">
        <f t="shared" si="68"/>
        <v>0</v>
      </c>
      <c r="AD192" s="164">
        <f t="shared" si="68"/>
        <v>0</v>
      </c>
      <c r="AE192" s="164">
        <f t="shared" si="68"/>
        <v>0</v>
      </c>
      <c r="AF192" s="164">
        <f t="shared" si="68"/>
        <v>0</v>
      </c>
      <c r="AG192" s="164">
        <f t="shared" si="68"/>
        <v>0</v>
      </c>
      <c r="AH192" s="164">
        <f t="shared" si="68"/>
        <v>0</v>
      </c>
      <c r="AI192" s="164">
        <f t="shared" si="68"/>
        <v>0</v>
      </c>
      <c r="AJ192" s="164">
        <f t="shared" si="68"/>
        <v>0</v>
      </c>
      <c r="AK192" s="164">
        <f t="shared" si="68"/>
        <v>0</v>
      </c>
      <c r="AL192" s="164">
        <f t="shared" si="68"/>
        <v>0</v>
      </c>
      <c r="AM192" s="164">
        <f t="shared" si="68"/>
        <v>0</v>
      </c>
      <c r="AN192" s="164">
        <f t="shared" si="68"/>
        <v>0</v>
      </c>
      <c r="AO192" s="164">
        <f t="shared" si="68"/>
        <v>0</v>
      </c>
      <c r="AP192" s="164">
        <f t="shared" si="66"/>
        <v>0</v>
      </c>
      <c r="AQ192" s="164">
        <f t="shared" si="66"/>
        <v>0</v>
      </c>
      <c r="AR192" s="164">
        <f t="shared" si="66"/>
        <v>0</v>
      </c>
      <c r="AS192" s="164">
        <f t="shared" si="66"/>
        <v>0</v>
      </c>
      <c r="AT192" s="164">
        <f t="shared" si="66"/>
        <v>0</v>
      </c>
      <c r="AU192" s="164">
        <f t="shared" si="66"/>
        <v>0</v>
      </c>
      <c r="AV192" s="164">
        <f t="shared" si="66"/>
        <v>0</v>
      </c>
      <c r="AW192" s="164">
        <f t="shared" si="66"/>
        <v>0</v>
      </c>
      <c r="AX192" s="164">
        <f t="shared" si="66"/>
        <v>0</v>
      </c>
      <c r="AY192" s="164">
        <f t="shared" si="64"/>
        <v>0</v>
      </c>
      <c r="AZ192" s="22" t="s">
        <v>184</v>
      </c>
    </row>
    <row r="193" spans="1:52">
      <c r="A193" s="164" t="s">
        <v>218</v>
      </c>
      <c r="B193" s="164">
        <f t="shared" si="70"/>
        <v>0</v>
      </c>
      <c r="C193" s="164">
        <f t="shared" si="70"/>
        <v>0</v>
      </c>
      <c r="D193" s="164">
        <f t="shared" si="70"/>
        <v>0</v>
      </c>
      <c r="E193" s="164">
        <f t="shared" si="70"/>
        <v>0</v>
      </c>
      <c r="F193" s="164">
        <f t="shared" si="70"/>
        <v>0</v>
      </c>
      <c r="G193" s="164">
        <f t="shared" si="70"/>
        <v>0</v>
      </c>
      <c r="H193" s="164">
        <f t="shared" si="70"/>
        <v>0</v>
      </c>
      <c r="I193" s="164">
        <f t="shared" si="70"/>
        <v>0</v>
      </c>
      <c r="J193" s="164">
        <f t="shared" si="70"/>
        <v>0</v>
      </c>
      <c r="K193" s="164">
        <f t="shared" si="70"/>
        <v>0</v>
      </c>
      <c r="L193" s="164">
        <f t="shared" si="70"/>
        <v>0</v>
      </c>
      <c r="M193" s="164">
        <f t="shared" si="70"/>
        <v>0</v>
      </c>
      <c r="N193" s="164">
        <f t="shared" si="70"/>
        <v>0</v>
      </c>
      <c r="O193" s="164">
        <f t="shared" si="70"/>
        <v>0</v>
      </c>
      <c r="P193" s="164">
        <f t="shared" si="70"/>
        <v>0</v>
      </c>
      <c r="Q193" s="164">
        <f t="shared" si="70"/>
        <v>0</v>
      </c>
      <c r="R193" s="164">
        <f t="shared" si="70"/>
        <v>0</v>
      </c>
      <c r="S193" s="164">
        <f t="shared" si="70"/>
        <v>0</v>
      </c>
      <c r="T193" s="164">
        <f t="shared" si="70"/>
        <v>0</v>
      </c>
      <c r="U193" s="164">
        <f t="shared" si="70"/>
        <v>0</v>
      </c>
      <c r="V193" s="164">
        <f t="shared" si="70"/>
        <v>0</v>
      </c>
      <c r="W193" s="164">
        <f t="shared" si="70"/>
        <v>0</v>
      </c>
      <c r="X193" s="164">
        <f t="shared" si="70"/>
        <v>0</v>
      </c>
      <c r="Y193" s="164">
        <f t="shared" si="70"/>
        <v>0</v>
      </c>
      <c r="AA193" s="164">
        <f t="shared" si="68"/>
        <v>0</v>
      </c>
      <c r="AB193" s="164">
        <f t="shared" si="68"/>
        <v>0</v>
      </c>
      <c r="AC193" s="164">
        <f t="shared" si="68"/>
        <v>0</v>
      </c>
      <c r="AD193" s="164">
        <f t="shared" si="68"/>
        <v>0</v>
      </c>
      <c r="AE193" s="164">
        <f t="shared" si="68"/>
        <v>0</v>
      </c>
      <c r="AF193" s="164">
        <f t="shared" si="68"/>
        <v>0</v>
      </c>
      <c r="AG193" s="164">
        <f t="shared" si="68"/>
        <v>0</v>
      </c>
      <c r="AH193" s="164">
        <f t="shared" si="68"/>
        <v>0</v>
      </c>
      <c r="AI193" s="164">
        <f t="shared" si="68"/>
        <v>0</v>
      </c>
      <c r="AJ193" s="164">
        <f t="shared" si="68"/>
        <v>0</v>
      </c>
      <c r="AK193" s="164">
        <f t="shared" si="68"/>
        <v>0</v>
      </c>
      <c r="AL193" s="164">
        <f t="shared" si="68"/>
        <v>0</v>
      </c>
      <c r="AM193" s="164">
        <f t="shared" si="68"/>
        <v>0</v>
      </c>
      <c r="AN193" s="164">
        <f t="shared" si="68"/>
        <v>0</v>
      </c>
      <c r="AO193" s="164">
        <f t="shared" si="68"/>
        <v>0</v>
      </c>
      <c r="AP193" s="164">
        <f t="shared" si="66"/>
        <v>0</v>
      </c>
      <c r="AQ193" s="164">
        <f t="shared" si="66"/>
        <v>0</v>
      </c>
      <c r="AR193" s="164">
        <f t="shared" si="66"/>
        <v>0</v>
      </c>
      <c r="AS193" s="164">
        <f t="shared" si="66"/>
        <v>0</v>
      </c>
      <c r="AT193" s="164">
        <f t="shared" si="66"/>
        <v>0</v>
      </c>
      <c r="AU193" s="164">
        <f t="shared" si="66"/>
        <v>0</v>
      </c>
      <c r="AV193" s="164">
        <f t="shared" si="66"/>
        <v>0</v>
      </c>
      <c r="AW193" s="164">
        <f t="shared" si="66"/>
        <v>0</v>
      </c>
      <c r="AX193" s="164">
        <f t="shared" si="66"/>
        <v>0</v>
      </c>
      <c r="AY193" s="164">
        <f t="shared" si="64"/>
        <v>0</v>
      </c>
      <c r="AZ193" s="22" t="s">
        <v>184</v>
      </c>
    </row>
    <row r="194" spans="1:52">
      <c r="A194" s="164" t="s">
        <v>219</v>
      </c>
      <c r="B194" s="164">
        <f t="shared" si="70"/>
        <v>0</v>
      </c>
      <c r="C194" s="164">
        <f t="shared" si="70"/>
        <v>1</v>
      </c>
      <c r="D194" s="164">
        <f t="shared" si="70"/>
        <v>0</v>
      </c>
      <c r="E194" s="164">
        <f t="shared" si="70"/>
        <v>0</v>
      </c>
      <c r="F194" s="164">
        <f t="shared" si="70"/>
        <v>0</v>
      </c>
      <c r="G194" s="164">
        <f t="shared" si="70"/>
        <v>0</v>
      </c>
      <c r="H194" s="164">
        <f t="shared" si="70"/>
        <v>0</v>
      </c>
      <c r="I194" s="164">
        <f t="shared" si="70"/>
        <v>0</v>
      </c>
      <c r="J194" s="164">
        <f t="shared" si="70"/>
        <v>0</v>
      </c>
      <c r="K194" s="164">
        <f t="shared" si="70"/>
        <v>0</v>
      </c>
      <c r="L194" s="164">
        <f t="shared" si="70"/>
        <v>0</v>
      </c>
      <c r="M194" s="164">
        <f t="shared" si="70"/>
        <v>0</v>
      </c>
      <c r="N194" s="164">
        <f t="shared" si="70"/>
        <v>0</v>
      </c>
      <c r="O194" s="164">
        <f t="shared" si="70"/>
        <v>0</v>
      </c>
      <c r="P194" s="164">
        <f t="shared" si="70"/>
        <v>0</v>
      </c>
      <c r="Q194" s="164">
        <f t="shared" si="70"/>
        <v>0</v>
      </c>
      <c r="R194" s="164">
        <f t="shared" si="70"/>
        <v>0</v>
      </c>
      <c r="S194" s="164">
        <f t="shared" si="70"/>
        <v>0</v>
      </c>
      <c r="T194" s="164">
        <f t="shared" si="70"/>
        <v>0</v>
      </c>
      <c r="U194" s="164">
        <f t="shared" si="70"/>
        <v>0</v>
      </c>
      <c r="V194" s="164">
        <f t="shared" si="70"/>
        <v>0</v>
      </c>
      <c r="W194" s="164">
        <f t="shared" si="70"/>
        <v>0</v>
      </c>
      <c r="X194" s="164">
        <f t="shared" si="70"/>
        <v>0</v>
      </c>
      <c r="Y194" s="164">
        <f t="shared" si="70"/>
        <v>0</v>
      </c>
      <c r="AA194" s="164">
        <f t="shared" si="68"/>
        <v>0</v>
      </c>
      <c r="AB194" s="164">
        <f t="shared" si="68"/>
        <v>0.5</v>
      </c>
      <c r="AC194" s="164">
        <f t="shared" si="68"/>
        <v>0</v>
      </c>
      <c r="AD194" s="164">
        <f t="shared" si="68"/>
        <v>0</v>
      </c>
      <c r="AE194" s="164">
        <f t="shared" si="68"/>
        <v>0</v>
      </c>
      <c r="AF194" s="164">
        <f t="shared" si="68"/>
        <v>0</v>
      </c>
      <c r="AG194" s="164">
        <f t="shared" si="68"/>
        <v>0</v>
      </c>
      <c r="AH194" s="164">
        <f t="shared" si="68"/>
        <v>0</v>
      </c>
      <c r="AI194" s="164">
        <f t="shared" si="68"/>
        <v>0</v>
      </c>
      <c r="AJ194" s="164">
        <f t="shared" si="68"/>
        <v>0</v>
      </c>
      <c r="AK194" s="164">
        <f t="shared" si="68"/>
        <v>0</v>
      </c>
      <c r="AL194" s="164">
        <f t="shared" si="68"/>
        <v>0</v>
      </c>
      <c r="AM194" s="164">
        <f t="shared" si="68"/>
        <v>0</v>
      </c>
      <c r="AN194" s="164">
        <f t="shared" si="68"/>
        <v>0</v>
      </c>
      <c r="AO194" s="164">
        <f t="shared" si="68"/>
        <v>0</v>
      </c>
      <c r="AP194" s="164">
        <f t="shared" si="66"/>
        <v>0</v>
      </c>
      <c r="AQ194" s="164">
        <f t="shared" si="66"/>
        <v>0</v>
      </c>
      <c r="AR194" s="164">
        <f t="shared" si="66"/>
        <v>0</v>
      </c>
      <c r="AS194" s="164">
        <f t="shared" si="66"/>
        <v>0</v>
      </c>
      <c r="AT194" s="164">
        <f t="shared" si="66"/>
        <v>0</v>
      </c>
      <c r="AU194" s="164">
        <f t="shared" si="66"/>
        <v>0</v>
      </c>
      <c r="AV194" s="164">
        <f t="shared" si="66"/>
        <v>0</v>
      </c>
      <c r="AW194" s="164">
        <f t="shared" si="66"/>
        <v>0</v>
      </c>
      <c r="AX194" s="164">
        <f t="shared" si="66"/>
        <v>0</v>
      </c>
      <c r="AY194" s="164">
        <f t="shared" si="64"/>
        <v>0.5</v>
      </c>
      <c r="AZ194" s="22" t="s">
        <v>184</v>
      </c>
    </row>
    <row r="195" spans="1:52">
      <c r="A195" s="164" t="s">
        <v>220</v>
      </c>
      <c r="B195" s="164">
        <f t="shared" si="70"/>
        <v>0</v>
      </c>
      <c r="C195" s="164">
        <f t="shared" si="70"/>
        <v>0</v>
      </c>
      <c r="D195" s="164">
        <f t="shared" si="70"/>
        <v>0</v>
      </c>
      <c r="E195" s="164">
        <f t="shared" si="70"/>
        <v>0</v>
      </c>
      <c r="F195" s="164">
        <f t="shared" si="70"/>
        <v>0</v>
      </c>
      <c r="G195" s="164">
        <f t="shared" si="70"/>
        <v>0</v>
      </c>
      <c r="H195" s="164">
        <f t="shared" si="70"/>
        <v>0</v>
      </c>
      <c r="I195" s="164">
        <f t="shared" si="70"/>
        <v>0</v>
      </c>
      <c r="J195" s="164">
        <f t="shared" si="70"/>
        <v>0</v>
      </c>
      <c r="K195" s="164">
        <f t="shared" si="70"/>
        <v>0</v>
      </c>
      <c r="L195" s="164">
        <f t="shared" si="70"/>
        <v>0</v>
      </c>
      <c r="M195" s="164">
        <f t="shared" si="70"/>
        <v>0</v>
      </c>
      <c r="N195" s="164">
        <f t="shared" si="70"/>
        <v>0</v>
      </c>
      <c r="O195" s="164">
        <f t="shared" si="70"/>
        <v>0</v>
      </c>
      <c r="P195" s="164">
        <f t="shared" si="70"/>
        <v>0</v>
      </c>
      <c r="Q195" s="164">
        <f t="shared" si="70"/>
        <v>0</v>
      </c>
      <c r="R195" s="164">
        <f t="shared" si="70"/>
        <v>0</v>
      </c>
      <c r="S195" s="164">
        <f t="shared" si="70"/>
        <v>0</v>
      </c>
      <c r="T195" s="164">
        <f t="shared" si="70"/>
        <v>0</v>
      </c>
      <c r="U195" s="164">
        <f t="shared" si="70"/>
        <v>0</v>
      </c>
      <c r="V195" s="164">
        <f t="shared" si="70"/>
        <v>0</v>
      </c>
      <c r="W195" s="164">
        <f t="shared" si="70"/>
        <v>0</v>
      </c>
      <c r="X195" s="164">
        <f t="shared" si="70"/>
        <v>0</v>
      </c>
      <c r="Y195" s="164">
        <f t="shared" si="70"/>
        <v>0</v>
      </c>
      <c r="AA195" s="164">
        <f t="shared" si="68"/>
        <v>0</v>
      </c>
      <c r="AB195" s="164">
        <f t="shared" si="68"/>
        <v>0</v>
      </c>
      <c r="AC195" s="164">
        <f t="shared" si="68"/>
        <v>0</v>
      </c>
      <c r="AD195" s="164">
        <f t="shared" si="68"/>
        <v>0</v>
      </c>
      <c r="AE195" s="164">
        <f t="shared" si="68"/>
        <v>0</v>
      </c>
      <c r="AF195" s="164">
        <f t="shared" si="68"/>
        <v>0</v>
      </c>
      <c r="AG195" s="164">
        <f t="shared" si="68"/>
        <v>0</v>
      </c>
      <c r="AH195" s="164">
        <f t="shared" si="68"/>
        <v>0</v>
      </c>
      <c r="AI195" s="164">
        <f t="shared" si="68"/>
        <v>0</v>
      </c>
      <c r="AJ195" s="164">
        <f t="shared" si="68"/>
        <v>0</v>
      </c>
      <c r="AK195" s="164">
        <f t="shared" si="68"/>
        <v>0</v>
      </c>
      <c r="AL195" s="164">
        <f t="shared" si="68"/>
        <v>0</v>
      </c>
      <c r="AM195" s="164">
        <f t="shared" si="68"/>
        <v>0</v>
      </c>
      <c r="AN195" s="164">
        <f t="shared" si="68"/>
        <v>0</v>
      </c>
      <c r="AO195" s="164">
        <f t="shared" si="68"/>
        <v>0</v>
      </c>
      <c r="AP195" s="164">
        <f t="shared" si="66"/>
        <v>0</v>
      </c>
      <c r="AQ195" s="164">
        <f t="shared" si="66"/>
        <v>0</v>
      </c>
      <c r="AR195" s="164">
        <f t="shared" si="66"/>
        <v>0</v>
      </c>
      <c r="AS195" s="164">
        <f t="shared" si="66"/>
        <v>0</v>
      </c>
      <c r="AT195" s="164">
        <f t="shared" si="66"/>
        <v>0</v>
      </c>
      <c r="AU195" s="164">
        <f t="shared" si="66"/>
        <v>0</v>
      </c>
      <c r="AV195" s="164">
        <f t="shared" si="66"/>
        <v>0</v>
      </c>
      <c r="AW195" s="164">
        <f t="shared" si="66"/>
        <v>0</v>
      </c>
      <c r="AX195" s="164">
        <f t="shared" si="66"/>
        <v>0</v>
      </c>
      <c r="AY195" s="164">
        <f t="shared" si="64"/>
        <v>0</v>
      </c>
      <c r="AZ195" s="22" t="s">
        <v>184</v>
      </c>
    </row>
    <row r="196" spans="1:52">
      <c r="A196" s="164" t="s">
        <v>221</v>
      </c>
      <c r="B196" s="164">
        <f t="shared" si="70"/>
        <v>0</v>
      </c>
      <c r="C196" s="164">
        <f t="shared" si="70"/>
        <v>0</v>
      </c>
      <c r="D196" s="164">
        <f t="shared" si="70"/>
        <v>0</v>
      </c>
      <c r="E196" s="164">
        <f t="shared" si="70"/>
        <v>0</v>
      </c>
      <c r="F196" s="164">
        <f t="shared" si="70"/>
        <v>0</v>
      </c>
      <c r="G196" s="164">
        <f t="shared" si="70"/>
        <v>0</v>
      </c>
      <c r="H196" s="164">
        <f t="shared" si="70"/>
        <v>0</v>
      </c>
      <c r="I196" s="164">
        <f t="shared" si="70"/>
        <v>0</v>
      </c>
      <c r="J196" s="164">
        <f t="shared" si="70"/>
        <v>0</v>
      </c>
      <c r="K196" s="164">
        <f t="shared" si="70"/>
        <v>0</v>
      </c>
      <c r="L196" s="164">
        <f t="shared" si="70"/>
        <v>0</v>
      </c>
      <c r="M196" s="164">
        <f t="shared" si="70"/>
        <v>0</v>
      </c>
      <c r="N196" s="164">
        <f t="shared" si="70"/>
        <v>0</v>
      </c>
      <c r="O196" s="164">
        <f t="shared" si="70"/>
        <v>0</v>
      </c>
      <c r="P196" s="164">
        <f t="shared" si="70"/>
        <v>0</v>
      </c>
      <c r="Q196" s="164">
        <f t="shared" si="70"/>
        <v>0</v>
      </c>
      <c r="R196" s="164">
        <f t="shared" si="70"/>
        <v>0</v>
      </c>
      <c r="S196" s="164">
        <f t="shared" si="70"/>
        <v>0</v>
      </c>
      <c r="T196" s="164">
        <f t="shared" si="70"/>
        <v>0</v>
      </c>
      <c r="U196" s="164">
        <f t="shared" si="70"/>
        <v>0</v>
      </c>
      <c r="V196" s="164">
        <f t="shared" si="70"/>
        <v>0</v>
      </c>
      <c r="W196" s="164">
        <f t="shared" si="70"/>
        <v>0</v>
      </c>
      <c r="X196" s="164">
        <f t="shared" si="70"/>
        <v>0</v>
      </c>
      <c r="Y196" s="164">
        <f t="shared" si="70"/>
        <v>0</v>
      </c>
      <c r="AA196" s="164">
        <f t="shared" si="68"/>
        <v>0</v>
      </c>
      <c r="AB196" s="164">
        <f t="shared" si="68"/>
        <v>0</v>
      </c>
      <c r="AC196" s="164">
        <f t="shared" si="68"/>
        <v>0</v>
      </c>
      <c r="AD196" s="164">
        <f t="shared" si="68"/>
        <v>0</v>
      </c>
      <c r="AE196" s="164">
        <f t="shared" si="68"/>
        <v>0</v>
      </c>
      <c r="AF196" s="164">
        <f t="shared" si="68"/>
        <v>0</v>
      </c>
      <c r="AG196" s="164">
        <f t="shared" si="68"/>
        <v>0</v>
      </c>
      <c r="AH196" s="164">
        <f t="shared" si="68"/>
        <v>0</v>
      </c>
      <c r="AI196" s="164">
        <f t="shared" si="68"/>
        <v>0</v>
      </c>
      <c r="AJ196" s="164">
        <f t="shared" si="68"/>
        <v>0</v>
      </c>
      <c r="AK196" s="164">
        <f t="shared" si="68"/>
        <v>0</v>
      </c>
      <c r="AL196" s="164">
        <f t="shared" si="68"/>
        <v>0</v>
      </c>
      <c r="AM196" s="164">
        <f t="shared" si="68"/>
        <v>0</v>
      </c>
      <c r="AN196" s="164">
        <f t="shared" si="68"/>
        <v>0</v>
      </c>
      <c r="AO196" s="164">
        <f t="shared" si="68"/>
        <v>0</v>
      </c>
      <c r="AP196" s="164">
        <f t="shared" si="68"/>
        <v>0</v>
      </c>
      <c r="AQ196" s="164">
        <f t="shared" ref="AQ196:AX200" si="71">IF(R196=0,0,R196/AQ31)</f>
        <v>0</v>
      </c>
      <c r="AR196" s="164">
        <f t="shared" si="71"/>
        <v>0</v>
      </c>
      <c r="AS196" s="164">
        <f t="shared" si="71"/>
        <v>0</v>
      </c>
      <c r="AT196" s="164">
        <f t="shared" si="71"/>
        <v>0</v>
      </c>
      <c r="AU196" s="164">
        <f t="shared" si="71"/>
        <v>0</v>
      </c>
      <c r="AV196" s="164">
        <f t="shared" si="71"/>
        <v>0</v>
      </c>
      <c r="AW196" s="164">
        <f t="shared" si="71"/>
        <v>0</v>
      </c>
      <c r="AX196" s="164">
        <f t="shared" si="71"/>
        <v>0</v>
      </c>
      <c r="AY196" s="164">
        <f t="shared" si="64"/>
        <v>0</v>
      </c>
      <c r="AZ196" s="22" t="s">
        <v>184</v>
      </c>
    </row>
    <row r="197" spans="1:52">
      <c r="A197" s="164" t="s">
        <v>222</v>
      </c>
      <c r="B197" s="164">
        <f t="shared" si="70"/>
        <v>0</v>
      </c>
      <c r="C197" s="164">
        <f t="shared" si="70"/>
        <v>0</v>
      </c>
      <c r="D197" s="164">
        <f t="shared" si="70"/>
        <v>0</v>
      </c>
      <c r="E197" s="164">
        <f t="shared" si="70"/>
        <v>0</v>
      </c>
      <c r="F197" s="164">
        <f t="shared" si="70"/>
        <v>0</v>
      </c>
      <c r="G197" s="164">
        <f t="shared" si="70"/>
        <v>0</v>
      </c>
      <c r="H197" s="164">
        <f t="shared" si="70"/>
        <v>0</v>
      </c>
      <c r="I197" s="164">
        <f t="shared" si="70"/>
        <v>0</v>
      </c>
      <c r="J197" s="164">
        <f t="shared" si="70"/>
        <v>0</v>
      </c>
      <c r="K197" s="164">
        <f t="shared" si="70"/>
        <v>0</v>
      </c>
      <c r="L197" s="164">
        <f t="shared" si="70"/>
        <v>0</v>
      </c>
      <c r="M197" s="164">
        <f t="shared" si="70"/>
        <v>0</v>
      </c>
      <c r="N197" s="164">
        <f t="shared" si="70"/>
        <v>0</v>
      </c>
      <c r="O197" s="164">
        <f t="shared" si="70"/>
        <v>0</v>
      </c>
      <c r="P197" s="164">
        <f t="shared" si="70"/>
        <v>0</v>
      </c>
      <c r="Q197" s="164">
        <f t="shared" si="70"/>
        <v>0</v>
      </c>
      <c r="R197" s="164">
        <f t="shared" si="70"/>
        <v>0</v>
      </c>
      <c r="S197" s="164">
        <f t="shared" si="70"/>
        <v>0</v>
      </c>
      <c r="T197" s="164">
        <f t="shared" si="70"/>
        <v>0</v>
      </c>
      <c r="U197" s="164">
        <f t="shared" si="70"/>
        <v>0</v>
      </c>
      <c r="V197" s="164">
        <f t="shared" si="70"/>
        <v>0</v>
      </c>
      <c r="W197" s="164">
        <f t="shared" si="70"/>
        <v>0</v>
      </c>
      <c r="X197" s="164">
        <f t="shared" si="70"/>
        <v>0</v>
      </c>
      <c r="Y197" s="164">
        <f t="shared" si="70"/>
        <v>0</v>
      </c>
      <c r="AA197" s="164">
        <f t="shared" ref="AA197:AP200" si="72">IF(B197=0,0,B197/AA32)</f>
        <v>0</v>
      </c>
      <c r="AB197" s="164">
        <f t="shared" si="72"/>
        <v>0</v>
      </c>
      <c r="AC197" s="164">
        <f t="shared" si="72"/>
        <v>0</v>
      </c>
      <c r="AD197" s="164">
        <f t="shared" si="72"/>
        <v>0</v>
      </c>
      <c r="AE197" s="164">
        <f t="shared" si="72"/>
        <v>0</v>
      </c>
      <c r="AF197" s="164">
        <f t="shared" si="72"/>
        <v>0</v>
      </c>
      <c r="AG197" s="164">
        <f t="shared" si="72"/>
        <v>0</v>
      </c>
      <c r="AH197" s="164">
        <f t="shared" si="72"/>
        <v>0</v>
      </c>
      <c r="AI197" s="164">
        <f t="shared" si="72"/>
        <v>0</v>
      </c>
      <c r="AJ197" s="164">
        <f t="shared" si="72"/>
        <v>0</v>
      </c>
      <c r="AK197" s="164">
        <f t="shared" si="72"/>
        <v>0</v>
      </c>
      <c r="AL197" s="164">
        <f t="shared" si="72"/>
        <v>0</v>
      </c>
      <c r="AM197" s="164">
        <f t="shared" si="72"/>
        <v>0</v>
      </c>
      <c r="AN197" s="164">
        <f t="shared" si="72"/>
        <v>0</v>
      </c>
      <c r="AO197" s="164">
        <f t="shared" si="72"/>
        <v>0</v>
      </c>
      <c r="AP197" s="164">
        <f t="shared" si="72"/>
        <v>0</v>
      </c>
      <c r="AQ197" s="164">
        <f t="shared" si="71"/>
        <v>0</v>
      </c>
      <c r="AR197" s="164">
        <f t="shared" si="71"/>
        <v>0</v>
      </c>
      <c r="AS197" s="164">
        <f t="shared" si="71"/>
        <v>0</v>
      </c>
      <c r="AT197" s="164">
        <f t="shared" si="71"/>
        <v>0</v>
      </c>
      <c r="AU197" s="164">
        <f t="shared" si="71"/>
        <v>0</v>
      </c>
      <c r="AV197" s="164">
        <f t="shared" si="71"/>
        <v>0</v>
      </c>
      <c r="AW197" s="164">
        <f t="shared" si="71"/>
        <v>0</v>
      </c>
      <c r="AX197" s="164">
        <f t="shared" si="71"/>
        <v>0</v>
      </c>
      <c r="AY197" s="164">
        <f t="shared" si="64"/>
        <v>0</v>
      </c>
      <c r="AZ197" s="22" t="s">
        <v>184</v>
      </c>
    </row>
    <row r="198" spans="1:52">
      <c r="A198" s="164" t="s">
        <v>223</v>
      </c>
      <c r="B198" s="164">
        <f t="shared" si="70"/>
        <v>0</v>
      </c>
      <c r="C198" s="164">
        <f t="shared" si="70"/>
        <v>0</v>
      </c>
      <c r="D198" s="164">
        <f t="shared" si="70"/>
        <v>0</v>
      </c>
      <c r="E198" s="164">
        <f t="shared" si="70"/>
        <v>0</v>
      </c>
      <c r="F198" s="164">
        <f t="shared" si="70"/>
        <v>0</v>
      </c>
      <c r="G198" s="164">
        <f t="shared" si="70"/>
        <v>0</v>
      </c>
      <c r="H198" s="164">
        <f t="shared" si="70"/>
        <v>0</v>
      </c>
      <c r="I198" s="164">
        <f t="shared" si="70"/>
        <v>0</v>
      </c>
      <c r="J198" s="164">
        <f t="shared" si="70"/>
        <v>0</v>
      </c>
      <c r="K198" s="164">
        <f t="shared" si="70"/>
        <v>0</v>
      </c>
      <c r="L198" s="164">
        <f t="shared" si="70"/>
        <v>0</v>
      </c>
      <c r="M198" s="164">
        <f t="shared" si="70"/>
        <v>0</v>
      </c>
      <c r="N198" s="164">
        <f t="shared" si="70"/>
        <v>0</v>
      </c>
      <c r="O198" s="164">
        <f t="shared" si="70"/>
        <v>0</v>
      </c>
      <c r="P198" s="164">
        <f t="shared" si="70"/>
        <v>0</v>
      </c>
      <c r="Q198" s="164">
        <f t="shared" si="70"/>
        <v>0</v>
      </c>
      <c r="R198" s="164">
        <f t="shared" si="70"/>
        <v>0</v>
      </c>
      <c r="S198" s="164">
        <f t="shared" si="70"/>
        <v>0</v>
      </c>
      <c r="T198" s="164">
        <f t="shared" si="70"/>
        <v>0</v>
      </c>
      <c r="U198" s="164">
        <f t="shared" si="70"/>
        <v>0</v>
      </c>
      <c r="V198" s="164">
        <f t="shared" si="70"/>
        <v>0</v>
      </c>
      <c r="W198" s="164">
        <f t="shared" si="70"/>
        <v>0</v>
      </c>
      <c r="X198" s="164">
        <f t="shared" si="70"/>
        <v>0</v>
      </c>
      <c r="Y198" s="164">
        <f t="shared" si="70"/>
        <v>0</v>
      </c>
      <c r="AA198" s="164">
        <f t="shared" si="72"/>
        <v>0</v>
      </c>
      <c r="AB198" s="164">
        <f t="shared" si="72"/>
        <v>0</v>
      </c>
      <c r="AC198" s="164">
        <f t="shared" si="72"/>
        <v>0</v>
      </c>
      <c r="AD198" s="164">
        <f t="shared" si="72"/>
        <v>0</v>
      </c>
      <c r="AE198" s="164">
        <f t="shared" si="72"/>
        <v>0</v>
      </c>
      <c r="AF198" s="164">
        <f t="shared" si="72"/>
        <v>0</v>
      </c>
      <c r="AG198" s="164">
        <f t="shared" si="72"/>
        <v>0</v>
      </c>
      <c r="AH198" s="164">
        <f t="shared" si="72"/>
        <v>0</v>
      </c>
      <c r="AI198" s="164">
        <f t="shared" si="72"/>
        <v>0</v>
      </c>
      <c r="AJ198" s="164">
        <f t="shared" si="72"/>
        <v>0</v>
      </c>
      <c r="AK198" s="164">
        <f t="shared" si="72"/>
        <v>0</v>
      </c>
      <c r="AL198" s="164">
        <f t="shared" si="72"/>
        <v>0</v>
      </c>
      <c r="AM198" s="164">
        <f t="shared" si="72"/>
        <v>0</v>
      </c>
      <c r="AN198" s="164">
        <f t="shared" si="72"/>
        <v>0</v>
      </c>
      <c r="AO198" s="164">
        <f t="shared" si="72"/>
        <v>0</v>
      </c>
      <c r="AP198" s="164">
        <f t="shared" si="72"/>
        <v>0</v>
      </c>
      <c r="AQ198" s="164">
        <f t="shared" si="71"/>
        <v>0</v>
      </c>
      <c r="AR198" s="164">
        <f t="shared" si="71"/>
        <v>0</v>
      </c>
      <c r="AS198" s="164">
        <f t="shared" si="71"/>
        <v>0</v>
      </c>
      <c r="AT198" s="164">
        <f t="shared" si="71"/>
        <v>0</v>
      </c>
      <c r="AU198" s="164">
        <f t="shared" si="71"/>
        <v>0</v>
      </c>
      <c r="AV198" s="164">
        <f t="shared" si="71"/>
        <v>0</v>
      </c>
      <c r="AW198" s="164">
        <f t="shared" si="71"/>
        <v>0</v>
      </c>
      <c r="AX198" s="164">
        <f t="shared" si="71"/>
        <v>0</v>
      </c>
      <c r="AY198" s="164">
        <f t="shared" si="64"/>
        <v>0</v>
      </c>
      <c r="AZ198" s="22" t="s">
        <v>184</v>
      </c>
    </row>
    <row r="199" spans="1:52">
      <c r="A199" s="164" t="s">
        <v>224</v>
      </c>
      <c r="B199" s="164">
        <f t="shared" si="70"/>
        <v>0</v>
      </c>
      <c r="C199" s="164">
        <f t="shared" si="70"/>
        <v>0</v>
      </c>
      <c r="D199" s="164">
        <f t="shared" si="70"/>
        <v>0</v>
      </c>
      <c r="E199" s="164">
        <f t="shared" si="70"/>
        <v>0</v>
      </c>
      <c r="F199" s="164">
        <f t="shared" si="70"/>
        <v>0</v>
      </c>
      <c r="G199" s="164">
        <f t="shared" si="70"/>
        <v>0</v>
      </c>
      <c r="H199" s="164">
        <f t="shared" si="70"/>
        <v>0</v>
      </c>
      <c r="I199" s="164">
        <f t="shared" si="70"/>
        <v>0</v>
      </c>
      <c r="J199" s="164">
        <f t="shared" si="70"/>
        <v>0</v>
      </c>
      <c r="K199" s="164">
        <f t="shared" si="70"/>
        <v>0</v>
      </c>
      <c r="L199" s="164">
        <f t="shared" si="70"/>
        <v>0</v>
      </c>
      <c r="M199" s="164">
        <f t="shared" si="70"/>
        <v>0</v>
      </c>
      <c r="N199" s="164">
        <f t="shared" si="70"/>
        <v>0</v>
      </c>
      <c r="O199" s="164">
        <f t="shared" si="70"/>
        <v>0</v>
      </c>
      <c r="P199" s="164">
        <f t="shared" si="70"/>
        <v>0</v>
      </c>
      <c r="Q199" s="164">
        <f t="shared" si="70"/>
        <v>0</v>
      </c>
      <c r="R199" s="164">
        <f t="shared" si="70"/>
        <v>0</v>
      </c>
      <c r="S199" s="164">
        <f t="shared" si="70"/>
        <v>0</v>
      </c>
      <c r="T199" s="164">
        <f t="shared" si="70"/>
        <v>0</v>
      </c>
      <c r="U199" s="164">
        <f t="shared" si="70"/>
        <v>0</v>
      </c>
      <c r="V199" s="164">
        <f t="shared" si="70"/>
        <v>0</v>
      </c>
      <c r="W199" s="164">
        <f t="shared" si="70"/>
        <v>0</v>
      </c>
      <c r="X199" s="164">
        <f t="shared" si="70"/>
        <v>0</v>
      </c>
      <c r="Y199" s="164">
        <f t="shared" si="70"/>
        <v>0</v>
      </c>
      <c r="AA199" s="164">
        <f t="shared" si="72"/>
        <v>0</v>
      </c>
      <c r="AB199" s="164">
        <f t="shared" si="72"/>
        <v>0</v>
      </c>
      <c r="AC199" s="164">
        <f t="shared" si="72"/>
        <v>0</v>
      </c>
      <c r="AD199" s="164">
        <f t="shared" si="72"/>
        <v>0</v>
      </c>
      <c r="AE199" s="164">
        <f t="shared" si="72"/>
        <v>0</v>
      </c>
      <c r="AF199" s="164">
        <f t="shared" si="72"/>
        <v>0</v>
      </c>
      <c r="AG199" s="164">
        <f t="shared" si="72"/>
        <v>0</v>
      </c>
      <c r="AH199" s="164">
        <f t="shared" si="72"/>
        <v>0</v>
      </c>
      <c r="AI199" s="164">
        <f t="shared" si="72"/>
        <v>0</v>
      </c>
      <c r="AJ199" s="164">
        <f t="shared" si="72"/>
        <v>0</v>
      </c>
      <c r="AK199" s="164">
        <f t="shared" si="72"/>
        <v>0</v>
      </c>
      <c r="AL199" s="164">
        <f t="shared" si="72"/>
        <v>0</v>
      </c>
      <c r="AM199" s="164">
        <f t="shared" si="72"/>
        <v>0</v>
      </c>
      <c r="AN199" s="164">
        <f t="shared" si="72"/>
        <v>0</v>
      </c>
      <c r="AO199" s="164">
        <f t="shared" si="72"/>
        <v>0</v>
      </c>
      <c r="AP199" s="164">
        <f t="shared" si="72"/>
        <v>0</v>
      </c>
      <c r="AQ199" s="164">
        <f t="shared" si="71"/>
        <v>0</v>
      </c>
      <c r="AR199" s="164">
        <f t="shared" si="71"/>
        <v>0</v>
      </c>
      <c r="AS199" s="164">
        <f t="shared" si="71"/>
        <v>0</v>
      </c>
      <c r="AT199" s="164">
        <f t="shared" si="71"/>
        <v>0</v>
      </c>
      <c r="AU199" s="164">
        <f t="shared" si="71"/>
        <v>0</v>
      </c>
      <c r="AV199" s="164">
        <f t="shared" si="71"/>
        <v>0</v>
      </c>
      <c r="AW199" s="164">
        <f t="shared" si="71"/>
        <v>0</v>
      </c>
      <c r="AX199" s="164">
        <f t="shared" si="71"/>
        <v>0</v>
      </c>
      <c r="AY199" s="164">
        <f t="shared" si="64"/>
        <v>0</v>
      </c>
      <c r="AZ199" s="22" t="s">
        <v>184</v>
      </c>
    </row>
    <row r="200" spans="1:52">
      <c r="A200" s="164" t="s">
        <v>225</v>
      </c>
      <c r="B200" s="164">
        <f t="shared" si="70"/>
        <v>0</v>
      </c>
      <c r="C200" s="164">
        <f t="shared" si="70"/>
        <v>0</v>
      </c>
      <c r="D200" s="164">
        <f t="shared" si="70"/>
        <v>0</v>
      </c>
      <c r="E200" s="164">
        <f t="shared" si="70"/>
        <v>0</v>
      </c>
      <c r="F200" s="164">
        <f t="shared" si="70"/>
        <v>0</v>
      </c>
      <c r="G200" s="164">
        <f t="shared" si="70"/>
        <v>0</v>
      </c>
      <c r="H200" s="164">
        <f t="shared" si="70"/>
        <v>0</v>
      </c>
      <c r="I200" s="164">
        <f t="shared" si="70"/>
        <v>0</v>
      </c>
      <c r="J200" s="164">
        <f t="shared" si="70"/>
        <v>0</v>
      </c>
      <c r="K200" s="164">
        <f t="shared" si="70"/>
        <v>0</v>
      </c>
      <c r="L200" s="164">
        <f t="shared" si="70"/>
        <v>0</v>
      </c>
      <c r="M200" s="164">
        <f t="shared" si="70"/>
        <v>0</v>
      </c>
      <c r="N200" s="164">
        <f t="shared" si="70"/>
        <v>0</v>
      </c>
      <c r="O200" s="164">
        <f t="shared" si="70"/>
        <v>0</v>
      </c>
      <c r="P200" s="164">
        <f t="shared" si="70"/>
        <v>0</v>
      </c>
      <c r="Q200" s="164">
        <f t="shared" si="70"/>
        <v>0</v>
      </c>
      <c r="R200" s="164">
        <f t="shared" si="70"/>
        <v>0</v>
      </c>
      <c r="S200" s="164">
        <f t="shared" si="70"/>
        <v>0</v>
      </c>
      <c r="T200" s="164">
        <f t="shared" si="70"/>
        <v>0</v>
      </c>
      <c r="U200" s="164">
        <f t="shared" si="70"/>
        <v>0</v>
      </c>
      <c r="V200" s="164">
        <f t="shared" si="70"/>
        <v>0</v>
      </c>
      <c r="W200" s="164">
        <f t="shared" si="70"/>
        <v>0</v>
      </c>
      <c r="X200" s="164">
        <f t="shared" si="70"/>
        <v>0</v>
      </c>
      <c r="Y200" s="164">
        <f t="shared" si="70"/>
        <v>0</v>
      </c>
      <c r="AA200" s="164">
        <f t="shared" si="72"/>
        <v>0</v>
      </c>
      <c r="AB200" s="164">
        <f t="shared" si="72"/>
        <v>0</v>
      </c>
      <c r="AC200" s="164">
        <f t="shared" si="72"/>
        <v>0</v>
      </c>
      <c r="AD200" s="164">
        <f t="shared" si="72"/>
        <v>0</v>
      </c>
      <c r="AE200" s="164">
        <f t="shared" si="72"/>
        <v>0</v>
      </c>
      <c r="AF200" s="164">
        <f t="shared" si="72"/>
        <v>0</v>
      </c>
      <c r="AG200" s="164">
        <f t="shared" si="72"/>
        <v>0</v>
      </c>
      <c r="AH200" s="164">
        <f t="shared" si="72"/>
        <v>0</v>
      </c>
      <c r="AI200" s="164">
        <f t="shared" si="72"/>
        <v>0</v>
      </c>
      <c r="AJ200" s="164">
        <f t="shared" si="72"/>
        <v>0</v>
      </c>
      <c r="AK200" s="164">
        <f t="shared" si="72"/>
        <v>0</v>
      </c>
      <c r="AL200" s="164">
        <f t="shared" si="72"/>
        <v>0</v>
      </c>
      <c r="AM200" s="164">
        <f t="shared" si="72"/>
        <v>0</v>
      </c>
      <c r="AN200" s="164">
        <f t="shared" si="72"/>
        <v>0</v>
      </c>
      <c r="AO200" s="164">
        <f t="shared" si="72"/>
        <v>0</v>
      </c>
      <c r="AP200" s="164">
        <f t="shared" si="72"/>
        <v>0</v>
      </c>
      <c r="AQ200" s="164">
        <f t="shared" si="71"/>
        <v>0</v>
      </c>
      <c r="AR200" s="164">
        <f t="shared" si="71"/>
        <v>0</v>
      </c>
      <c r="AS200" s="164">
        <f t="shared" si="71"/>
        <v>0</v>
      </c>
      <c r="AT200" s="164">
        <f t="shared" si="71"/>
        <v>0</v>
      </c>
      <c r="AU200" s="164">
        <f t="shared" si="71"/>
        <v>0</v>
      </c>
      <c r="AV200" s="164">
        <f t="shared" si="71"/>
        <v>0</v>
      </c>
      <c r="AW200" s="164">
        <f t="shared" si="71"/>
        <v>0</v>
      </c>
      <c r="AX200" s="164">
        <f t="shared" si="71"/>
        <v>0</v>
      </c>
      <c r="AY200" s="164">
        <f t="shared" si="64"/>
        <v>0</v>
      </c>
      <c r="AZ200" s="22" t="s">
        <v>184</v>
      </c>
    </row>
    <row r="202" spans="1:52">
      <c r="A202" s="185" t="s">
        <v>185</v>
      </c>
    </row>
    <row r="203" spans="1:52">
      <c r="A203" s="164" t="s">
        <v>195</v>
      </c>
      <c r="B203" s="164">
        <f t="shared" ref="B203:Y213" si="73">IF(IFERROR(FIND($A$202,B5,1),0)=0,0,1)</f>
        <v>0</v>
      </c>
      <c r="C203" s="164">
        <f t="shared" si="73"/>
        <v>0</v>
      </c>
      <c r="D203" s="164">
        <f t="shared" si="73"/>
        <v>0</v>
      </c>
      <c r="E203" s="164">
        <f t="shared" si="73"/>
        <v>0</v>
      </c>
      <c r="F203" s="164">
        <f t="shared" si="73"/>
        <v>0</v>
      </c>
      <c r="G203" s="164">
        <f t="shared" si="73"/>
        <v>0</v>
      </c>
      <c r="H203" s="164">
        <f t="shared" si="73"/>
        <v>0</v>
      </c>
      <c r="I203" s="164">
        <f t="shared" si="73"/>
        <v>0</v>
      </c>
      <c r="J203" s="164">
        <f t="shared" si="73"/>
        <v>0</v>
      </c>
      <c r="K203" s="164">
        <f t="shared" si="73"/>
        <v>0</v>
      </c>
      <c r="L203" s="164">
        <f t="shared" si="73"/>
        <v>0</v>
      </c>
      <c r="M203" s="164">
        <f t="shared" si="73"/>
        <v>0</v>
      </c>
      <c r="N203" s="164">
        <f t="shared" si="73"/>
        <v>0</v>
      </c>
      <c r="O203" s="164">
        <f t="shared" si="73"/>
        <v>0</v>
      </c>
      <c r="P203" s="164">
        <f t="shared" si="73"/>
        <v>0</v>
      </c>
      <c r="Q203" s="164">
        <f t="shared" si="73"/>
        <v>0</v>
      </c>
      <c r="R203" s="164">
        <f t="shared" si="73"/>
        <v>0</v>
      </c>
      <c r="S203" s="164">
        <f t="shared" si="73"/>
        <v>0</v>
      </c>
      <c r="T203" s="164">
        <f t="shared" si="73"/>
        <v>0</v>
      </c>
      <c r="U203" s="164">
        <f t="shared" si="73"/>
        <v>0</v>
      </c>
      <c r="V203" s="164">
        <f t="shared" si="73"/>
        <v>0</v>
      </c>
      <c r="W203" s="164">
        <f t="shared" si="73"/>
        <v>0</v>
      </c>
      <c r="X203" s="164">
        <f t="shared" si="73"/>
        <v>0</v>
      </c>
      <c r="Y203" s="164">
        <f t="shared" si="73"/>
        <v>0</v>
      </c>
      <c r="AA203" s="164">
        <f t="shared" ref="AA203:AX213" si="74">IF(B203=0,0,B203/AA5)</f>
        <v>0</v>
      </c>
      <c r="AB203" s="164">
        <f t="shared" si="74"/>
        <v>0</v>
      </c>
      <c r="AC203" s="164">
        <f t="shared" si="74"/>
        <v>0</v>
      </c>
      <c r="AD203" s="164">
        <f t="shared" si="74"/>
        <v>0</v>
      </c>
      <c r="AE203" s="164">
        <f t="shared" si="74"/>
        <v>0</v>
      </c>
      <c r="AF203" s="164">
        <f t="shared" si="74"/>
        <v>0</v>
      </c>
      <c r="AG203" s="164">
        <f t="shared" si="74"/>
        <v>0</v>
      </c>
      <c r="AH203" s="164">
        <f t="shared" si="74"/>
        <v>0</v>
      </c>
      <c r="AI203" s="164">
        <f t="shared" si="74"/>
        <v>0</v>
      </c>
      <c r="AJ203" s="164">
        <f t="shared" si="74"/>
        <v>0</v>
      </c>
      <c r="AK203" s="164">
        <f t="shared" si="74"/>
        <v>0</v>
      </c>
      <c r="AL203" s="164">
        <f t="shared" si="74"/>
        <v>0</v>
      </c>
      <c r="AM203" s="164">
        <f t="shared" si="74"/>
        <v>0</v>
      </c>
      <c r="AN203" s="164">
        <f t="shared" si="74"/>
        <v>0</v>
      </c>
      <c r="AO203" s="164">
        <f t="shared" si="74"/>
        <v>0</v>
      </c>
      <c r="AP203" s="164">
        <f t="shared" si="74"/>
        <v>0</v>
      </c>
      <c r="AQ203" s="164">
        <f t="shared" si="74"/>
        <v>0</v>
      </c>
      <c r="AR203" s="164">
        <f t="shared" si="74"/>
        <v>0</v>
      </c>
      <c r="AS203" s="164">
        <f t="shared" si="74"/>
        <v>0</v>
      </c>
      <c r="AT203" s="164">
        <f t="shared" si="74"/>
        <v>0</v>
      </c>
      <c r="AU203" s="164">
        <f t="shared" si="74"/>
        <v>0</v>
      </c>
      <c r="AV203" s="164">
        <f t="shared" si="74"/>
        <v>0</v>
      </c>
      <c r="AW203" s="164">
        <f t="shared" si="74"/>
        <v>0</v>
      </c>
      <c r="AX203" s="164">
        <f t="shared" si="74"/>
        <v>0</v>
      </c>
      <c r="AY203" s="164">
        <f t="shared" ref="AY203:AY233" si="75">SUM(AA203:AX203)</f>
        <v>0</v>
      </c>
      <c r="AZ203" s="22" t="s">
        <v>185</v>
      </c>
    </row>
    <row r="204" spans="1:52">
      <c r="A204" s="164" t="s">
        <v>196</v>
      </c>
      <c r="B204" s="164">
        <f t="shared" si="73"/>
        <v>0</v>
      </c>
      <c r="C204" s="164">
        <f t="shared" si="73"/>
        <v>0</v>
      </c>
      <c r="D204" s="164">
        <f t="shared" si="73"/>
        <v>0</v>
      </c>
      <c r="E204" s="164">
        <f t="shared" si="73"/>
        <v>0</v>
      </c>
      <c r="F204" s="164">
        <f t="shared" si="73"/>
        <v>0</v>
      </c>
      <c r="G204" s="164">
        <f t="shared" si="73"/>
        <v>0</v>
      </c>
      <c r="H204" s="164">
        <f t="shared" si="73"/>
        <v>0</v>
      </c>
      <c r="I204" s="164">
        <f t="shared" si="73"/>
        <v>0</v>
      </c>
      <c r="J204" s="164">
        <f t="shared" si="73"/>
        <v>0</v>
      </c>
      <c r="K204" s="164">
        <f t="shared" si="73"/>
        <v>0</v>
      </c>
      <c r="L204" s="164">
        <f t="shared" si="73"/>
        <v>0</v>
      </c>
      <c r="M204" s="164">
        <f t="shared" si="73"/>
        <v>0</v>
      </c>
      <c r="N204" s="164">
        <f t="shared" si="73"/>
        <v>0</v>
      </c>
      <c r="O204" s="164">
        <f t="shared" si="73"/>
        <v>0</v>
      </c>
      <c r="P204" s="164">
        <f t="shared" si="73"/>
        <v>0</v>
      </c>
      <c r="Q204" s="164">
        <f t="shared" si="73"/>
        <v>0</v>
      </c>
      <c r="R204" s="164">
        <f t="shared" si="73"/>
        <v>0</v>
      </c>
      <c r="S204" s="164">
        <f t="shared" si="73"/>
        <v>0</v>
      </c>
      <c r="T204" s="164">
        <f t="shared" si="73"/>
        <v>0</v>
      </c>
      <c r="U204" s="164">
        <f t="shared" si="73"/>
        <v>0</v>
      </c>
      <c r="V204" s="164">
        <f t="shared" si="73"/>
        <v>0</v>
      </c>
      <c r="W204" s="164">
        <f t="shared" si="73"/>
        <v>0</v>
      </c>
      <c r="X204" s="164">
        <f t="shared" si="73"/>
        <v>0</v>
      </c>
      <c r="Y204" s="164">
        <f t="shared" si="73"/>
        <v>0</v>
      </c>
      <c r="AA204" s="164">
        <f t="shared" si="74"/>
        <v>0</v>
      </c>
      <c r="AB204" s="164">
        <f t="shared" si="74"/>
        <v>0</v>
      </c>
      <c r="AC204" s="164">
        <f t="shared" si="74"/>
        <v>0</v>
      </c>
      <c r="AD204" s="164">
        <f t="shared" si="74"/>
        <v>0</v>
      </c>
      <c r="AE204" s="164">
        <f t="shared" si="74"/>
        <v>0</v>
      </c>
      <c r="AF204" s="164">
        <f t="shared" si="74"/>
        <v>0</v>
      </c>
      <c r="AG204" s="164">
        <f t="shared" si="74"/>
        <v>0</v>
      </c>
      <c r="AH204" s="164">
        <f t="shared" si="74"/>
        <v>0</v>
      </c>
      <c r="AI204" s="164">
        <f t="shared" si="74"/>
        <v>0</v>
      </c>
      <c r="AJ204" s="164">
        <f t="shared" si="74"/>
        <v>0</v>
      </c>
      <c r="AK204" s="164">
        <f t="shared" si="74"/>
        <v>0</v>
      </c>
      <c r="AL204" s="164">
        <f t="shared" si="74"/>
        <v>0</v>
      </c>
      <c r="AM204" s="164">
        <f t="shared" si="74"/>
        <v>0</v>
      </c>
      <c r="AN204" s="164">
        <f t="shared" si="74"/>
        <v>0</v>
      </c>
      <c r="AO204" s="164">
        <f t="shared" si="74"/>
        <v>0</v>
      </c>
      <c r="AP204" s="164">
        <f t="shared" si="74"/>
        <v>0</v>
      </c>
      <c r="AQ204" s="164">
        <f t="shared" si="74"/>
        <v>0</v>
      </c>
      <c r="AR204" s="164">
        <f t="shared" si="74"/>
        <v>0</v>
      </c>
      <c r="AS204" s="164">
        <f t="shared" si="74"/>
        <v>0</v>
      </c>
      <c r="AT204" s="164">
        <f t="shared" si="74"/>
        <v>0</v>
      </c>
      <c r="AU204" s="164">
        <f t="shared" si="74"/>
        <v>0</v>
      </c>
      <c r="AV204" s="164">
        <f t="shared" si="74"/>
        <v>0</v>
      </c>
      <c r="AW204" s="164">
        <f t="shared" si="74"/>
        <v>0</v>
      </c>
      <c r="AX204" s="164">
        <f t="shared" si="74"/>
        <v>0</v>
      </c>
      <c r="AY204" s="164">
        <f t="shared" si="75"/>
        <v>0</v>
      </c>
      <c r="AZ204" s="22" t="s">
        <v>185</v>
      </c>
    </row>
    <row r="205" spans="1:52">
      <c r="A205" s="164" t="s">
        <v>197</v>
      </c>
      <c r="B205" s="164">
        <f t="shared" si="73"/>
        <v>0</v>
      </c>
      <c r="C205" s="164">
        <f t="shared" si="73"/>
        <v>0</v>
      </c>
      <c r="D205" s="164">
        <f t="shared" si="73"/>
        <v>0</v>
      </c>
      <c r="E205" s="164">
        <f t="shared" si="73"/>
        <v>0</v>
      </c>
      <c r="F205" s="164">
        <f t="shared" si="73"/>
        <v>0</v>
      </c>
      <c r="G205" s="164">
        <f t="shared" si="73"/>
        <v>0</v>
      </c>
      <c r="H205" s="164">
        <f t="shared" si="73"/>
        <v>0</v>
      </c>
      <c r="I205" s="164">
        <f t="shared" si="73"/>
        <v>0</v>
      </c>
      <c r="J205" s="164">
        <f t="shared" si="73"/>
        <v>0</v>
      </c>
      <c r="K205" s="164">
        <f t="shared" si="73"/>
        <v>0</v>
      </c>
      <c r="L205" s="164">
        <f t="shared" si="73"/>
        <v>0</v>
      </c>
      <c r="M205" s="164">
        <f t="shared" si="73"/>
        <v>0</v>
      </c>
      <c r="N205" s="164">
        <f t="shared" si="73"/>
        <v>0</v>
      </c>
      <c r="O205" s="164">
        <f t="shared" si="73"/>
        <v>0</v>
      </c>
      <c r="P205" s="164">
        <f t="shared" si="73"/>
        <v>0</v>
      </c>
      <c r="Q205" s="164">
        <f t="shared" si="73"/>
        <v>0</v>
      </c>
      <c r="R205" s="164">
        <f t="shared" si="73"/>
        <v>0</v>
      </c>
      <c r="S205" s="164">
        <f t="shared" si="73"/>
        <v>0</v>
      </c>
      <c r="T205" s="164">
        <f t="shared" si="73"/>
        <v>0</v>
      </c>
      <c r="U205" s="164">
        <f t="shared" si="73"/>
        <v>0</v>
      </c>
      <c r="V205" s="164">
        <f t="shared" si="73"/>
        <v>0</v>
      </c>
      <c r="W205" s="164">
        <f t="shared" si="73"/>
        <v>0</v>
      </c>
      <c r="X205" s="164">
        <f t="shared" si="73"/>
        <v>0</v>
      </c>
      <c r="Y205" s="164">
        <f t="shared" si="73"/>
        <v>0</v>
      </c>
      <c r="AA205" s="164">
        <f t="shared" si="74"/>
        <v>0</v>
      </c>
      <c r="AB205" s="164">
        <f t="shared" si="74"/>
        <v>0</v>
      </c>
      <c r="AC205" s="164">
        <f t="shared" si="74"/>
        <v>0</v>
      </c>
      <c r="AD205" s="164">
        <f t="shared" si="74"/>
        <v>0</v>
      </c>
      <c r="AE205" s="164">
        <f t="shared" si="74"/>
        <v>0</v>
      </c>
      <c r="AF205" s="164">
        <f t="shared" si="74"/>
        <v>0</v>
      </c>
      <c r="AG205" s="164">
        <f t="shared" si="74"/>
        <v>0</v>
      </c>
      <c r="AH205" s="164">
        <f t="shared" si="74"/>
        <v>0</v>
      </c>
      <c r="AI205" s="164">
        <f t="shared" si="74"/>
        <v>0</v>
      </c>
      <c r="AJ205" s="164">
        <f t="shared" si="74"/>
        <v>0</v>
      </c>
      <c r="AK205" s="164">
        <f t="shared" si="74"/>
        <v>0</v>
      </c>
      <c r="AL205" s="164">
        <f t="shared" si="74"/>
        <v>0</v>
      </c>
      <c r="AM205" s="164">
        <f t="shared" si="74"/>
        <v>0</v>
      </c>
      <c r="AN205" s="164">
        <f t="shared" si="74"/>
        <v>0</v>
      </c>
      <c r="AO205" s="164">
        <f t="shared" si="74"/>
        <v>0</v>
      </c>
      <c r="AP205" s="164">
        <f t="shared" si="74"/>
        <v>0</v>
      </c>
      <c r="AQ205" s="164">
        <f t="shared" si="74"/>
        <v>0</v>
      </c>
      <c r="AR205" s="164">
        <f t="shared" si="74"/>
        <v>0</v>
      </c>
      <c r="AS205" s="164">
        <f t="shared" si="74"/>
        <v>0</v>
      </c>
      <c r="AT205" s="164">
        <f t="shared" si="74"/>
        <v>0</v>
      </c>
      <c r="AU205" s="164">
        <f t="shared" si="74"/>
        <v>0</v>
      </c>
      <c r="AV205" s="164">
        <f t="shared" si="74"/>
        <v>0</v>
      </c>
      <c r="AW205" s="164">
        <f t="shared" si="74"/>
        <v>0</v>
      </c>
      <c r="AX205" s="164">
        <f t="shared" si="74"/>
        <v>0</v>
      </c>
      <c r="AY205" s="164">
        <f t="shared" si="75"/>
        <v>0</v>
      </c>
      <c r="AZ205" s="22" t="s">
        <v>185</v>
      </c>
    </row>
    <row r="206" spans="1:52">
      <c r="A206" s="164" t="s">
        <v>198</v>
      </c>
      <c r="B206" s="164">
        <f t="shared" si="73"/>
        <v>0</v>
      </c>
      <c r="C206" s="164">
        <f t="shared" si="73"/>
        <v>0</v>
      </c>
      <c r="D206" s="164">
        <f t="shared" si="73"/>
        <v>0</v>
      </c>
      <c r="E206" s="164">
        <f t="shared" si="73"/>
        <v>0</v>
      </c>
      <c r="F206" s="164">
        <f t="shared" si="73"/>
        <v>0</v>
      </c>
      <c r="G206" s="164">
        <f t="shared" si="73"/>
        <v>0</v>
      </c>
      <c r="H206" s="164">
        <f t="shared" si="73"/>
        <v>0</v>
      </c>
      <c r="I206" s="164">
        <f t="shared" si="73"/>
        <v>0</v>
      </c>
      <c r="J206" s="164">
        <f t="shared" si="73"/>
        <v>0</v>
      </c>
      <c r="K206" s="164">
        <f t="shared" si="73"/>
        <v>0</v>
      </c>
      <c r="L206" s="164">
        <f t="shared" si="73"/>
        <v>0</v>
      </c>
      <c r="M206" s="164">
        <f t="shared" si="73"/>
        <v>0</v>
      </c>
      <c r="N206" s="164">
        <f t="shared" si="73"/>
        <v>0</v>
      </c>
      <c r="O206" s="164">
        <f t="shared" si="73"/>
        <v>0</v>
      </c>
      <c r="P206" s="164">
        <f t="shared" si="73"/>
        <v>0</v>
      </c>
      <c r="Q206" s="164">
        <f t="shared" si="73"/>
        <v>0</v>
      </c>
      <c r="R206" s="164">
        <f t="shared" si="73"/>
        <v>0</v>
      </c>
      <c r="S206" s="164">
        <f t="shared" si="73"/>
        <v>0</v>
      </c>
      <c r="T206" s="164">
        <f t="shared" si="73"/>
        <v>0</v>
      </c>
      <c r="U206" s="164">
        <f t="shared" si="73"/>
        <v>0</v>
      </c>
      <c r="V206" s="164">
        <f t="shared" si="73"/>
        <v>0</v>
      </c>
      <c r="W206" s="164">
        <f t="shared" si="73"/>
        <v>0</v>
      </c>
      <c r="X206" s="164">
        <f t="shared" si="73"/>
        <v>0</v>
      </c>
      <c r="Y206" s="164">
        <f t="shared" si="73"/>
        <v>0</v>
      </c>
      <c r="AA206" s="164">
        <f t="shared" si="74"/>
        <v>0</v>
      </c>
      <c r="AB206" s="164">
        <f t="shared" si="74"/>
        <v>0</v>
      </c>
      <c r="AC206" s="164">
        <f t="shared" si="74"/>
        <v>0</v>
      </c>
      <c r="AD206" s="164">
        <f t="shared" si="74"/>
        <v>0</v>
      </c>
      <c r="AE206" s="164">
        <f t="shared" si="74"/>
        <v>0</v>
      </c>
      <c r="AF206" s="164">
        <f t="shared" si="74"/>
        <v>0</v>
      </c>
      <c r="AG206" s="164">
        <f t="shared" si="74"/>
        <v>0</v>
      </c>
      <c r="AH206" s="164">
        <f t="shared" si="74"/>
        <v>0</v>
      </c>
      <c r="AI206" s="164">
        <f t="shared" si="74"/>
        <v>0</v>
      </c>
      <c r="AJ206" s="164">
        <f t="shared" si="74"/>
        <v>0</v>
      </c>
      <c r="AK206" s="164">
        <f t="shared" si="74"/>
        <v>0</v>
      </c>
      <c r="AL206" s="164">
        <f t="shared" si="74"/>
        <v>0</v>
      </c>
      <c r="AM206" s="164">
        <f t="shared" si="74"/>
        <v>0</v>
      </c>
      <c r="AN206" s="164">
        <f t="shared" si="74"/>
        <v>0</v>
      </c>
      <c r="AO206" s="164">
        <f t="shared" si="74"/>
        <v>0</v>
      </c>
      <c r="AP206" s="164">
        <f t="shared" si="74"/>
        <v>0</v>
      </c>
      <c r="AQ206" s="164">
        <f t="shared" si="74"/>
        <v>0</v>
      </c>
      <c r="AR206" s="164">
        <f t="shared" si="74"/>
        <v>0</v>
      </c>
      <c r="AS206" s="164">
        <f t="shared" si="74"/>
        <v>0</v>
      </c>
      <c r="AT206" s="164">
        <f t="shared" si="74"/>
        <v>0</v>
      </c>
      <c r="AU206" s="164">
        <f t="shared" si="74"/>
        <v>0</v>
      </c>
      <c r="AV206" s="164">
        <f t="shared" si="74"/>
        <v>0</v>
      </c>
      <c r="AW206" s="164">
        <f t="shared" si="74"/>
        <v>0</v>
      </c>
      <c r="AX206" s="164">
        <f t="shared" si="74"/>
        <v>0</v>
      </c>
      <c r="AY206" s="164">
        <f t="shared" si="75"/>
        <v>0</v>
      </c>
      <c r="AZ206" s="22" t="s">
        <v>185</v>
      </c>
    </row>
    <row r="207" spans="1:52">
      <c r="A207" s="164" t="s">
        <v>199</v>
      </c>
      <c r="B207" s="164">
        <f t="shared" si="73"/>
        <v>0</v>
      </c>
      <c r="C207" s="164">
        <f t="shared" si="73"/>
        <v>0</v>
      </c>
      <c r="D207" s="164">
        <f t="shared" si="73"/>
        <v>0</v>
      </c>
      <c r="E207" s="164">
        <f t="shared" si="73"/>
        <v>0</v>
      </c>
      <c r="F207" s="164">
        <f t="shared" si="73"/>
        <v>0</v>
      </c>
      <c r="G207" s="164">
        <f t="shared" si="73"/>
        <v>0</v>
      </c>
      <c r="H207" s="164">
        <f t="shared" si="73"/>
        <v>0</v>
      </c>
      <c r="I207" s="164">
        <f t="shared" si="73"/>
        <v>0</v>
      </c>
      <c r="J207" s="164">
        <f t="shared" si="73"/>
        <v>0</v>
      </c>
      <c r="K207" s="164">
        <f t="shared" si="73"/>
        <v>0</v>
      </c>
      <c r="L207" s="164">
        <f t="shared" si="73"/>
        <v>0</v>
      </c>
      <c r="M207" s="164">
        <f t="shared" si="73"/>
        <v>0</v>
      </c>
      <c r="N207" s="164">
        <f t="shared" si="73"/>
        <v>0</v>
      </c>
      <c r="O207" s="164">
        <f t="shared" si="73"/>
        <v>0</v>
      </c>
      <c r="P207" s="164">
        <f t="shared" si="73"/>
        <v>0</v>
      </c>
      <c r="Q207" s="164">
        <f t="shared" si="73"/>
        <v>0</v>
      </c>
      <c r="R207" s="164">
        <f t="shared" si="73"/>
        <v>0</v>
      </c>
      <c r="S207" s="164">
        <f t="shared" si="73"/>
        <v>0</v>
      </c>
      <c r="T207" s="164">
        <f t="shared" si="73"/>
        <v>0</v>
      </c>
      <c r="U207" s="164">
        <f t="shared" si="73"/>
        <v>0</v>
      </c>
      <c r="V207" s="164">
        <f t="shared" si="73"/>
        <v>0</v>
      </c>
      <c r="W207" s="164">
        <f t="shared" si="73"/>
        <v>0</v>
      </c>
      <c r="X207" s="164">
        <f t="shared" si="73"/>
        <v>0</v>
      </c>
      <c r="Y207" s="164">
        <f t="shared" si="73"/>
        <v>0</v>
      </c>
      <c r="AA207" s="164">
        <f t="shared" si="74"/>
        <v>0</v>
      </c>
      <c r="AB207" s="164">
        <f t="shared" si="74"/>
        <v>0</v>
      </c>
      <c r="AC207" s="164">
        <f t="shared" si="74"/>
        <v>0</v>
      </c>
      <c r="AD207" s="164">
        <f t="shared" si="74"/>
        <v>0</v>
      </c>
      <c r="AE207" s="164">
        <f t="shared" si="74"/>
        <v>0</v>
      </c>
      <c r="AF207" s="164">
        <f t="shared" si="74"/>
        <v>0</v>
      </c>
      <c r="AG207" s="164">
        <f t="shared" si="74"/>
        <v>0</v>
      </c>
      <c r="AH207" s="164">
        <f t="shared" si="74"/>
        <v>0</v>
      </c>
      <c r="AI207" s="164">
        <f t="shared" si="74"/>
        <v>0</v>
      </c>
      <c r="AJ207" s="164">
        <f t="shared" si="74"/>
        <v>0</v>
      </c>
      <c r="AK207" s="164">
        <f t="shared" si="74"/>
        <v>0</v>
      </c>
      <c r="AL207" s="164">
        <f t="shared" si="74"/>
        <v>0</v>
      </c>
      <c r="AM207" s="164">
        <f t="shared" si="74"/>
        <v>0</v>
      </c>
      <c r="AN207" s="164">
        <f t="shared" si="74"/>
        <v>0</v>
      </c>
      <c r="AO207" s="164">
        <f t="shared" si="74"/>
        <v>0</v>
      </c>
      <c r="AP207" s="164">
        <f t="shared" si="74"/>
        <v>0</v>
      </c>
      <c r="AQ207" s="164">
        <f t="shared" si="74"/>
        <v>0</v>
      </c>
      <c r="AR207" s="164">
        <f t="shared" si="74"/>
        <v>0</v>
      </c>
      <c r="AS207" s="164">
        <f t="shared" si="74"/>
        <v>0</v>
      </c>
      <c r="AT207" s="164">
        <f t="shared" si="74"/>
        <v>0</v>
      </c>
      <c r="AU207" s="164">
        <f t="shared" si="74"/>
        <v>0</v>
      </c>
      <c r="AV207" s="164">
        <f t="shared" si="74"/>
        <v>0</v>
      </c>
      <c r="AW207" s="164">
        <f t="shared" si="74"/>
        <v>0</v>
      </c>
      <c r="AX207" s="164">
        <f t="shared" si="74"/>
        <v>0</v>
      </c>
      <c r="AY207" s="164">
        <f t="shared" si="75"/>
        <v>0</v>
      </c>
      <c r="AZ207" s="22" t="s">
        <v>185</v>
      </c>
    </row>
    <row r="208" spans="1:52">
      <c r="A208" s="164" t="s">
        <v>200</v>
      </c>
      <c r="B208" s="164">
        <f t="shared" si="73"/>
        <v>0</v>
      </c>
      <c r="C208" s="164">
        <f t="shared" si="73"/>
        <v>0</v>
      </c>
      <c r="D208" s="164">
        <f t="shared" si="73"/>
        <v>0</v>
      </c>
      <c r="E208" s="164">
        <f t="shared" si="73"/>
        <v>0</v>
      </c>
      <c r="F208" s="164">
        <f t="shared" si="73"/>
        <v>0</v>
      </c>
      <c r="G208" s="164">
        <f t="shared" si="73"/>
        <v>0</v>
      </c>
      <c r="H208" s="164">
        <f t="shared" si="73"/>
        <v>0</v>
      </c>
      <c r="I208" s="164">
        <f t="shared" si="73"/>
        <v>0</v>
      </c>
      <c r="J208" s="164">
        <f t="shared" si="73"/>
        <v>0</v>
      </c>
      <c r="K208" s="164">
        <f t="shared" si="73"/>
        <v>0</v>
      </c>
      <c r="L208" s="164">
        <f t="shared" si="73"/>
        <v>0</v>
      </c>
      <c r="M208" s="164">
        <f t="shared" si="73"/>
        <v>0</v>
      </c>
      <c r="N208" s="164">
        <f t="shared" si="73"/>
        <v>0</v>
      </c>
      <c r="O208" s="164">
        <f t="shared" si="73"/>
        <v>0</v>
      </c>
      <c r="P208" s="164">
        <f t="shared" si="73"/>
        <v>0</v>
      </c>
      <c r="Q208" s="164">
        <f t="shared" si="73"/>
        <v>0</v>
      </c>
      <c r="R208" s="164">
        <f t="shared" si="73"/>
        <v>0</v>
      </c>
      <c r="S208" s="164">
        <f t="shared" si="73"/>
        <v>0</v>
      </c>
      <c r="T208" s="164">
        <f t="shared" si="73"/>
        <v>0</v>
      </c>
      <c r="U208" s="164">
        <f t="shared" si="73"/>
        <v>0</v>
      </c>
      <c r="V208" s="164">
        <f t="shared" si="73"/>
        <v>0</v>
      </c>
      <c r="W208" s="164">
        <f t="shared" si="73"/>
        <v>0</v>
      </c>
      <c r="X208" s="164">
        <f t="shared" si="73"/>
        <v>0</v>
      </c>
      <c r="Y208" s="164">
        <f t="shared" si="73"/>
        <v>0</v>
      </c>
      <c r="AA208" s="164">
        <f t="shared" si="74"/>
        <v>0</v>
      </c>
      <c r="AB208" s="164">
        <f t="shared" si="74"/>
        <v>0</v>
      </c>
      <c r="AC208" s="164">
        <f t="shared" si="74"/>
        <v>0</v>
      </c>
      <c r="AD208" s="164">
        <f t="shared" si="74"/>
        <v>0</v>
      </c>
      <c r="AE208" s="164">
        <f t="shared" si="74"/>
        <v>0</v>
      </c>
      <c r="AF208" s="164">
        <f t="shared" si="74"/>
        <v>0</v>
      </c>
      <c r="AG208" s="164">
        <f t="shared" si="74"/>
        <v>0</v>
      </c>
      <c r="AH208" s="164">
        <f t="shared" si="74"/>
        <v>0</v>
      </c>
      <c r="AI208" s="164">
        <f t="shared" si="74"/>
        <v>0</v>
      </c>
      <c r="AJ208" s="164">
        <f t="shared" si="74"/>
        <v>0</v>
      </c>
      <c r="AK208" s="164">
        <f t="shared" si="74"/>
        <v>0</v>
      </c>
      <c r="AL208" s="164">
        <f t="shared" si="74"/>
        <v>0</v>
      </c>
      <c r="AM208" s="164">
        <f t="shared" si="74"/>
        <v>0</v>
      </c>
      <c r="AN208" s="164">
        <f t="shared" si="74"/>
        <v>0</v>
      </c>
      <c r="AO208" s="164">
        <f t="shared" si="74"/>
        <v>0</v>
      </c>
      <c r="AP208" s="164">
        <f t="shared" si="74"/>
        <v>0</v>
      </c>
      <c r="AQ208" s="164">
        <f t="shared" si="74"/>
        <v>0</v>
      </c>
      <c r="AR208" s="164">
        <f t="shared" si="74"/>
        <v>0</v>
      </c>
      <c r="AS208" s="164">
        <f t="shared" si="74"/>
        <v>0</v>
      </c>
      <c r="AT208" s="164">
        <f t="shared" si="74"/>
        <v>0</v>
      </c>
      <c r="AU208" s="164">
        <f t="shared" si="74"/>
        <v>0</v>
      </c>
      <c r="AV208" s="164">
        <f t="shared" si="74"/>
        <v>0</v>
      </c>
      <c r="AW208" s="164">
        <f t="shared" si="74"/>
        <v>0</v>
      </c>
      <c r="AX208" s="164">
        <f t="shared" si="74"/>
        <v>0</v>
      </c>
      <c r="AY208" s="164">
        <f t="shared" si="75"/>
        <v>0</v>
      </c>
      <c r="AZ208" s="22" t="s">
        <v>185</v>
      </c>
    </row>
    <row r="209" spans="1:52">
      <c r="A209" s="164" t="s">
        <v>201</v>
      </c>
      <c r="B209" s="164">
        <f t="shared" si="73"/>
        <v>0</v>
      </c>
      <c r="C209" s="164">
        <f t="shared" si="73"/>
        <v>0</v>
      </c>
      <c r="D209" s="164">
        <f t="shared" si="73"/>
        <v>0</v>
      </c>
      <c r="E209" s="164">
        <f t="shared" si="73"/>
        <v>0</v>
      </c>
      <c r="F209" s="164">
        <f t="shared" si="73"/>
        <v>0</v>
      </c>
      <c r="G209" s="164">
        <f t="shared" si="73"/>
        <v>0</v>
      </c>
      <c r="H209" s="164">
        <f t="shared" si="73"/>
        <v>0</v>
      </c>
      <c r="I209" s="164">
        <f t="shared" si="73"/>
        <v>0</v>
      </c>
      <c r="J209" s="164">
        <f t="shared" si="73"/>
        <v>0</v>
      </c>
      <c r="K209" s="164">
        <f t="shared" si="73"/>
        <v>0</v>
      </c>
      <c r="L209" s="164">
        <f t="shared" si="73"/>
        <v>0</v>
      </c>
      <c r="M209" s="164">
        <f t="shared" si="73"/>
        <v>0</v>
      </c>
      <c r="N209" s="164">
        <f t="shared" si="73"/>
        <v>0</v>
      </c>
      <c r="O209" s="164">
        <f t="shared" si="73"/>
        <v>0</v>
      </c>
      <c r="P209" s="164">
        <f t="shared" si="73"/>
        <v>0</v>
      </c>
      <c r="Q209" s="164">
        <f t="shared" si="73"/>
        <v>0</v>
      </c>
      <c r="R209" s="164">
        <f t="shared" si="73"/>
        <v>0</v>
      </c>
      <c r="S209" s="164">
        <f t="shared" si="73"/>
        <v>0</v>
      </c>
      <c r="T209" s="164">
        <f t="shared" si="73"/>
        <v>0</v>
      </c>
      <c r="U209" s="164">
        <f t="shared" si="73"/>
        <v>0</v>
      </c>
      <c r="V209" s="164">
        <f t="shared" si="73"/>
        <v>0</v>
      </c>
      <c r="W209" s="164">
        <f t="shared" si="73"/>
        <v>0</v>
      </c>
      <c r="X209" s="164">
        <f t="shared" si="73"/>
        <v>0</v>
      </c>
      <c r="Y209" s="164">
        <f t="shared" si="73"/>
        <v>0</v>
      </c>
      <c r="AA209" s="164">
        <f t="shared" si="74"/>
        <v>0</v>
      </c>
      <c r="AB209" s="164">
        <f t="shared" si="74"/>
        <v>0</v>
      </c>
      <c r="AC209" s="164">
        <f t="shared" si="74"/>
        <v>0</v>
      </c>
      <c r="AD209" s="164">
        <f t="shared" si="74"/>
        <v>0</v>
      </c>
      <c r="AE209" s="164">
        <f t="shared" si="74"/>
        <v>0</v>
      </c>
      <c r="AF209" s="164">
        <f t="shared" si="74"/>
        <v>0</v>
      </c>
      <c r="AG209" s="164">
        <f t="shared" si="74"/>
        <v>0</v>
      </c>
      <c r="AH209" s="164">
        <f t="shared" si="74"/>
        <v>0</v>
      </c>
      <c r="AI209" s="164">
        <f t="shared" si="74"/>
        <v>0</v>
      </c>
      <c r="AJ209" s="164">
        <f t="shared" si="74"/>
        <v>0</v>
      </c>
      <c r="AK209" s="164">
        <f t="shared" si="74"/>
        <v>0</v>
      </c>
      <c r="AL209" s="164">
        <f t="shared" si="74"/>
        <v>0</v>
      </c>
      <c r="AM209" s="164">
        <f t="shared" si="74"/>
        <v>0</v>
      </c>
      <c r="AN209" s="164">
        <f t="shared" si="74"/>
        <v>0</v>
      </c>
      <c r="AO209" s="164">
        <f t="shared" si="74"/>
        <v>0</v>
      </c>
      <c r="AP209" s="164">
        <f t="shared" si="74"/>
        <v>0</v>
      </c>
      <c r="AQ209" s="164">
        <f t="shared" si="74"/>
        <v>0</v>
      </c>
      <c r="AR209" s="164">
        <f t="shared" si="74"/>
        <v>0</v>
      </c>
      <c r="AS209" s="164">
        <f t="shared" si="74"/>
        <v>0</v>
      </c>
      <c r="AT209" s="164">
        <f t="shared" si="74"/>
        <v>0</v>
      </c>
      <c r="AU209" s="164">
        <f t="shared" si="74"/>
        <v>0</v>
      </c>
      <c r="AV209" s="164">
        <f t="shared" si="74"/>
        <v>0</v>
      </c>
      <c r="AW209" s="164">
        <f t="shared" si="74"/>
        <v>0</v>
      </c>
      <c r="AX209" s="164">
        <f t="shared" si="74"/>
        <v>0</v>
      </c>
      <c r="AY209" s="164">
        <f t="shared" si="75"/>
        <v>0</v>
      </c>
      <c r="AZ209" s="22" t="s">
        <v>185</v>
      </c>
    </row>
    <row r="210" spans="1:52">
      <c r="A210" s="164" t="s">
        <v>202</v>
      </c>
      <c r="B210" s="164">
        <f t="shared" si="73"/>
        <v>0</v>
      </c>
      <c r="C210" s="164">
        <f t="shared" si="73"/>
        <v>0</v>
      </c>
      <c r="D210" s="164">
        <f t="shared" si="73"/>
        <v>0</v>
      </c>
      <c r="E210" s="164">
        <f t="shared" si="73"/>
        <v>0</v>
      </c>
      <c r="F210" s="164">
        <f t="shared" si="73"/>
        <v>0</v>
      </c>
      <c r="G210" s="164">
        <f t="shared" si="73"/>
        <v>0</v>
      </c>
      <c r="H210" s="164">
        <f t="shared" si="73"/>
        <v>0</v>
      </c>
      <c r="I210" s="164">
        <f t="shared" si="73"/>
        <v>0</v>
      </c>
      <c r="J210" s="164">
        <f t="shared" si="73"/>
        <v>0</v>
      </c>
      <c r="K210" s="164">
        <f t="shared" si="73"/>
        <v>0</v>
      </c>
      <c r="L210" s="164">
        <f t="shared" si="73"/>
        <v>0</v>
      </c>
      <c r="M210" s="164">
        <f t="shared" si="73"/>
        <v>0</v>
      </c>
      <c r="N210" s="164">
        <f t="shared" si="73"/>
        <v>0</v>
      </c>
      <c r="O210" s="164">
        <f t="shared" si="73"/>
        <v>0</v>
      </c>
      <c r="P210" s="164">
        <f t="shared" si="73"/>
        <v>0</v>
      </c>
      <c r="Q210" s="164">
        <f t="shared" si="73"/>
        <v>0</v>
      </c>
      <c r="R210" s="164">
        <f t="shared" si="73"/>
        <v>0</v>
      </c>
      <c r="S210" s="164">
        <f t="shared" si="73"/>
        <v>0</v>
      </c>
      <c r="T210" s="164">
        <f t="shared" si="73"/>
        <v>0</v>
      </c>
      <c r="U210" s="164">
        <f t="shared" si="73"/>
        <v>0</v>
      </c>
      <c r="V210" s="164">
        <f t="shared" si="73"/>
        <v>0</v>
      </c>
      <c r="W210" s="164">
        <f t="shared" si="73"/>
        <v>0</v>
      </c>
      <c r="X210" s="164">
        <f t="shared" si="73"/>
        <v>0</v>
      </c>
      <c r="Y210" s="164">
        <f t="shared" si="73"/>
        <v>0</v>
      </c>
      <c r="AA210" s="164">
        <f t="shared" si="74"/>
        <v>0</v>
      </c>
      <c r="AB210" s="164">
        <f t="shared" si="74"/>
        <v>0</v>
      </c>
      <c r="AC210" s="164">
        <f t="shared" si="74"/>
        <v>0</v>
      </c>
      <c r="AD210" s="164">
        <f t="shared" si="74"/>
        <v>0</v>
      </c>
      <c r="AE210" s="164">
        <f t="shared" si="74"/>
        <v>0</v>
      </c>
      <c r="AF210" s="164">
        <f t="shared" si="74"/>
        <v>0</v>
      </c>
      <c r="AG210" s="164">
        <f t="shared" si="74"/>
        <v>0</v>
      </c>
      <c r="AH210" s="164">
        <f t="shared" si="74"/>
        <v>0</v>
      </c>
      <c r="AI210" s="164">
        <f t="shared" si="74"/>
        <v>0</v>
      </c>
      <c r="AJ210" s="164">
        <f t="shared" si="74"/>
        <v>0</v>
      </c>
      <c r="AK210" s="164">
        <f t="shared" si="74"/>
        <v>0</v>
      </c>
      <c r="AL210" s="164">
        <f t="shared" si="74"/>
        <v>0</v>
      </c>
      <c r="AM210" s="164">
        <f t="shared" si="74"/>
        <v>0</v>
      </c>
      <c r="AN210" s="164">
        <f t="shared" si="74"/>
        <v>0</v>
      </c>
      <c r="AO210" s="164">
        <f t="shared" si="74"/>
        <v>0</v>
      </c>
      <c r="AP210" s="164">
        <f t="shared" si="74"/>
        <v>0</v>
      </c>
      <c r="AQ210" s="164">
        <f t="shared" si="74"/>
        <v>0</v>
      </c>
      <c r="AR210" s="164">
        <f t="shared" si="74"/>
        <v>0</v>
      </c>
      <c r="AS210" s="164">
        <f t="shared" si="74"/>
        <v>0</v>
      </c>
      <c r="AT210" s="164">
        <f t="shared" si="74"/>
        <v>0</v>
      </c>
      <c r="AU210" s="164">
        <f t="shared" si="74"/>
        <v>0</v>
      </c>
      <c r="AV210" s="164">
        <f t="shared" si="74"/>
        <v>0</v>
      </c>
      <c r="AW210" s="164">
        <f t="shared" si="74"/>
        <v>0</v>
      </c>
      <c r="AX210" s="164">
        <f t="shared" si="74"/>
        <v>0</v>
      </c>
      <c r="AY210" s="164">
        <f t="shared" si="75"/>
        <v>0</v>
      </c>
      <c r="AZ210" s="22" t="s">
        <v>185</v>
      </c>
    </row>
    <row r="211" spans="1:52">
      <c r="A211" s="164" t="s">
        <v>203</v>
      </c>
      <c r="B211" s="164">
        <f t="shared" si="73"/>
        <v>0</v>
      </c>
      <c r="C211" s="164">
        <f t="shared" si="73"/>
        <v>0</v>
      </c>
      <c r="D211" s="164">
        <f t="shared" si="73"/>
        <v>0</v>
      </c>
      <c r="E211" s="164">
        <f t="shared" si="73"/>
        <v>0</v>
      </c>
      <c r="F211" s="164">
        <f t="shared" si="73"/>
        <v>0</v>
      </c>
      <c r="G211" s="164">
        <f t="shared" si="73"/>
        <v>0</v>
      </c>
      <c r="H211" s="164">
        <f t="shared" si="73"/>
        <v>0</v>
      </c>
      <c r="I211" s="164">
        <f t="shared" si="73"/>
        <v>0</v>
      </c>
      <c r="J211" s="164">
        <f t="shared" si="73"/>
        <v>0</v>
      </c>
      <c r="K211" s="164">
        <f t="shared" si="73"/>
        <v>0</v>
      </c>
      <c r="L211" s="164">
        <f t="shared" si="73"/>
        <v>0</v>
      </c>
      <c r="M211" s="164">
        <f t="shared" si="73"/>
        <v>0</v>
      </c>
      <c r="N211" s="164">
        <f t="shared" si="73"/>
        <v>0</v>
      </c>
      <c r="O211" s="164">
        <f t="shared" si="73"/>
        <v>0</v>
      </c>
      <c r="P211" s="164">
        <f t="shared" si="73"/>
        <v>0</v>
      </c>
      <c r="Q211" s="164">
        <f t="shared" si="73"/>
        <v>0</v>
      </c>
      <c r="R211" s="164">
        <f t="shared" si="73"/>
        <v>0</v>
      </c>
      <c r="S211" s="164">
        <f t="shared" si="73"/>
        <v>0</v>
      </c>
      <c r="T211" s="164">
        <f t="shared" si="73"/>
        <v>0</v>
      </c>
      <c r="U211" s="164">
        <f t="shared" si="73"/>
        <v>0</v>
      </c>
      <c r="V211" s="164">
        <f t="shared" si="73"/>
        <v>0</v>
      </c>
      <c r="W211" s="164">
        <f t="shared" si="73"/>
        <v>0</v>
      </c>
      <c r="X211" s="164">
        <f t="shared" si="73"/>
        <v>0</v>
      </c>
      <c r="Y211" s="164">
        <f t="shared" si="73"/>
        <v>0</v>
      </c>
      <c r="AA211" s="164">
        <f t="shared" si="74"/>
        <v>0</v>
      </c>
      <c r="AB211" s="164">
        <f t="shared" si="74"/>
        <v>0</v>
      </c>
      <c r="AC211" s="164">
        <f t="shared" si="74"/>
        <v>0</v>
      </c>
      <c r="AD211" s="164">
        <f t="shared" si="74"/>
        <v>0</v>
      </c>
      <c r="AE211" s="164">
        <f t="shared" si="74"/>
        <v>0</v>
      </c>
      <c r="AF211" s="164">
        <f t="shared" si="74"/>
        <v>0</v>
      </c>
      <c r="AG211" s="164">
        <f t="shared" si="74"/>
        <v>0</v>
      </c>
      <c r="AH211" s="164">
        <f t="shared" si="74"/>
        <v>0</v>
      </c>
      <c r="AI211" s="164">
        <f t="shared" si="74"/>
        <v>0</v>
      </c>
      <c r="AJ211" s="164">
        <f t="shared" si="74"/>
        <v>0</v>
      </c>
      <c r="AK211" s="164">
        <f t="shared" si="74"/>
        <v>0</v>
      </c>
      <c r="AL211" s="164">
        <f t="shared" si="74"/>
        <v>0</v>
      </c>
      <c r="AM211" s="164">
        <f t="shared" si="74"/>
        <v>0</v>
      </c>
      <c r="AN211" s="164">
        <f t="shared" si="74"/>
        <v>0</v>
      </c>
      <c r="AO211" s="164">
        <f t="shared" si="74"/>
        <v>0</v>
      </c>
      <c r="AP211" s="164">
        <f t="shared" si="74"/>
        <v>0</v>
      </c>
      <c r="AQ211" s="164">
        <f t="shared" si="74"/>
        <v>0</v>
      </c>
      <c r="AR211" s="164">
        <f t="shared" si="74"/>
        <v>0</v>
      </c>
      <c r="AS211" s="164">
        <f t="shared" si="74"/>
        <v>0</v>
      </c>
      <c r="AT211" s="164">
        <f t="shared" si="74"/>
        <v>0</v>
      </c>
      <c r="AU211" s="164">
        <f t="shared" si="74"/>
        <v>0</v>
      </c>
      <c r="AV211" s="164">
        <f t="shared" si="74"/>
        <v>0</v>
      </c>
      <c r="AW211" s="164">
        <f t="shared" si="74"/>
        <v>0</v>
      </c>
      <c r="AX211" s="164">
        <f t="shared" si="74"/>
        <v>0</v>
      </c>
      <c r="AY211" s="164">
        <f t="shared" si="75"/>
        <v>0</v>
      </c>
      <c r="AZ211" s="22" t="s">
        <v>185</v>
      </c>
    </row>
    <row r="212" spans="1:52">
      <c r="A212" s="164" t="s">
        <v>204</v>
      </c>
      <c r="B212" s="164">
        <f t="shared" si="73"/>
        <v>0</v>
      </c>
      <c r="C212" s="164">
        <f t="shared" si="73"/>
        <v>0</v>
      </c>
      <c r="D212" s="164">
        <f t="shared" si="73"/>
        <v>0</v>
      </c>
      <c r="E212" s="164">
        <f t="shared" si="73"/>
        <v>0</v>
      </c>
      <c r="F212" s="164">
        <f t="shared" si="73"/>
        <v>0</v>
      </c>
      <c r="G212" s="164">
        <f t="shared" si="73"/>
        <v>0</v>
      </c>
      <c r="H212" s="164">
        <f t="shared" si="73"/>
        <v>0</v>
      </c>
      <c r="I212" s="164">
        <f t="shared" si="73"/>
        <v>0</v>
      </c>
      <c r="J212" s="164">
        <f t="shared" si="73"/>
        <v>0</v>
      </c>
      <c r="K212" s="164">
        <f t="shared" si="73"/>
        <v>0</v>
      </c>
      <c r="L212" s="164">
        <f t="shared" si="73"/>
        <v>0</v>
      </c>
      <c r="M212" s="164">
        <f t="shared" si="73"/>
        <v>0</v>
      </c>
      <c r="N212" s="164">
        <f t="shared" si="73"/>
        <v>0</v>
      </c>
      <c r="O212" s="164">
        <f t="shared" si="73"/>
        <v>0</v>
      </c>
      <c r="P212" s="164">
        <f t="shared" si="73"/>
        <v>0</v>
      </c>
      <c r="Q212" s="164">
        <f t="shared" si="73"/>
        <v>0</v>
      </c>
      <c r="R212" s="164">
        <f t="shared" si="73"/>
        <v>0</v>
      </c>
      <c r="S212" s="164">
        <f t="shared" si="73"/>
        <v>0</v>
      </c>
      <c r="T212" s="164">
        <f t="shared" si="73"/>
        <v>0</v>
      </c>
      <c r="U212" s="164">
        <f t="shared" si="73"/>
        <v>0</v>
      </c>
      <c r="V212" s="164">
        <f t="shared" si="73"/>
        <v>0</v>
      </c>
      <c r="W212" s="164">
        <f t="shared" si="73"/>
        <v>0</v>
      </c>
      <c r="X212" s="164">
        <f t="shared" si="73"/>
        <v>0</v>
      </c>
      <c r="Y212" s="164">
        <f t="shared" si="73"/>
        <v>0</v>
      </c>
      <c r="AA212" s="164">
        <f t="shared" si="74"/>
        <v>0</v>
      </c>
      <c r="AB212" s="164">
        <f t="shared" si="74"/>
        <v>0</v>
      </c>
      <c r="AC212" s="164">
        <f t="shared" si="74"/>
        <v>0</v>
      </c>
      <c r="AD212" s="164">
        <f t="shared" si="74"/>
        <v>0</v>
      </c>
      <c r="AE212" s="164">
        <f t="shared" si="74"/>
        <v>0</v>
      </c>
      <c r="AF212" s="164">
        <f t="shared" si="74"/>
        <v>0</v>
      </c>
      <c r="AG212" s="164">
        <f t="shared" si="74"/>
        <v>0</v>
      </c>
      <c r="AH212" s="164">
        <f t="shared" si="74"/>
        <v>0</v>
      </c>
      <c r="AI212" s="164">
        <f t="shared" si="74"/>
        <v>0</v>
      </c>
      <c r="AJ212" s="164">
        <f t="shared" si="74"/>
        <v>0</v>
      </c>
      <c r="AK212" s="164">
        <f t="shared" si="74"/>
        <v>0</v>
      </c>
      <c r="AL212" s="164">
        <f t="shared" si="74"/>
        <v>0</v>
      </c>
      <c r="AM212" s="164">
        <f t="shared" si="74"/>
        <v>0</v>
      </c>
      <c r="AN212" s="164">
        <f t="shared" si="74"/>
        <v>0</v>
      </c>
      <c r="AO212" s="164">
        <f t="shared" si="74"/>
        <v>0</v>
      </c>
      <c r="AP212" s="164">
        <f t="shared" si="74"/>
        <v>0</v>
      </c>
      <c r="AQ212" s="164">
        <f t="shared" si="74"/>
        <v>0</v>
      </c>
      <c r="AR212" s="164">
        <f t="shared" si="74"/>
        <v>0</v>
      </c>
      <c r="AS212" s="164">
        <f t="shared" si="74"/>
        <v>0</v>
      </c>
      <c r="AT212" s="164">
        <f t="shared" si="74"/>
        <v>0</v>
      </c>
      <c r="AU212" s="164">
        <f t="shared" si="74"/>
        <v>0</v>
      </c>
      <c r="AV212" s="164">
        <f t="shared" si="74"/>
        <v>0</v>
      </c>
      <c r="AW212" s="164">
        <f t="shared" si="74"/>
        <v>0</v>
      </c>
      <c r="AX212" s="164">
        <f t="shared" si="74"/>
        <v>0</v>
      </c>
      <c r="AY212" s="164">
        <f t="shared" si="75"/>
        <v>0</v>
      </c>
      <c r="AZ212" s="22" t="s">
        <v>185</v>
      </c>
    </row>
    <row r="213" spans="1:52">
      <c r="A213" s="164" t="s">
        <v>205</v>
      </c>
      <c r="B213" s="164">
        <f t="shared" si="73"/>
        <v>0</v>
      </c>
      <c r="C213" s="164">
        <f t="shared" si="73"/>
        <v>0</v>
      </c>
      <c r="D213" s="164">
        <f t="shared" si="73"/>
        <v>0</v>
      </c>
      <c r="E213" s="164">
        <f t="shared" si="73"/>
        <v>0</v>
      </c>
      <c r="F213" s="164">
        <f t="shared" si="73"/>
        <v>0</v>
      </c>
      <c r="G213" s="164">
        <f t="shared" si="73"/>
        <v>0</v>
      </c>
      <c r="H213" s="164">
        <f t="shared" si="73"/>
        <v>0</v>
      </c>
      <c r="I213" s="164">
        <f t="shared" si="73"/>
        <v>0</v>
      </c>
      <c r="J213" s="164">
        <f t="shared" si="73"/>
        <v>0</v>
      </c>
      <c r="K213" s="164">
        <f t="shared" si="73"/>
        <v>0</v>
      </c>
      <c r="L213" s="164">
        <f t="shared" si="73"/>
        <v>0</v>
      </c>
      <c r="M213" s="164">
        <f t="shared" si="73"/>
        <v>0</v>
      </c>
      <c r="N213" s="164">
        <f t="shared" si="73"/>
        <v>0</v>
      </c>
      <c r="O213" s="164">
        <f t="shared" si="73"/>
        <v>0</v>
      </c>
      <c r="P213" s="164">
        <f t="shared" si="73"/>
        <v>0</v>
      </c>
      <c r="Q213" s="164">
        <f t="shared" ref="Q213:Y213" si="76">IF(IFERROR(FIND($A$202,Q15,1),0)=0,0,1)</f>
        <v>0</v>
      </c>
      <c r="R213" s="164">
        <f t="shared" si="76"/>
        <v>0</v>
      </c>
      <c r="S213" s="164">
        <f t="shared" si="76"/>
        <v>0</v>
      </c>
      <c r="T213" s="164">
        <f t="shared" si="76"/>
        <v>0</v>
      </c>
      <c r="U213" s="164">
        <f t="shared" si="76"/>
        <v>0</v>
      </c>
      <c r="V213" s="164">
        <f t="shared" si="76"/>
        <v>0</v>
      </c>
      <c r="W213" s="164">
        <f t="shared" si="76"/>
        <v>0</v>
      </c>
      <c r="X213" s="164">
        <f t="shared" si="76"/>
        <v>0</v>
      </c>
      <c r="Y213" s="164">
        <f t="shared" si="76"/>
        <v>0</v>
      </c>
      <c r="AA213" s="164">
        <f t="shared" si="74"/>
        <v>0</v>
      </c>
      <c r="AB213" s="164">
        <f t="shared" si="74"/>
        <v>0</v>
      </c>
      <c r="AC213" s="164">
        <f t="shared" si="74"/>
        <v>0</v>
      </c>
      <c r="AD213" s="164">
        <f t="shared" si="74"/>
        <v>0</v>
      </c>
      <c r="AE213" s="164">
        <f t="shared" si="74"/>
        <v>0</v>
      </c>
      <c r="AF213" s="164">
        <f t="shared" si="74"/>
        <v>0</v>
      </c>
      <c r="AG213" s="164">
        <f t="shared" si="74"/>
        <v>0</v>
      </c>
      <c r="AH213" s="164">
        <f t="shared" si="74"/>
        <v>0</v>
      </c>
      <c r="AI213" s="164">
        <f t="shared" si="74"/>
        <v>0</v>
      </c>
      <c r="AJ213" s="164">
        <f t="shared" si="74"/>
        <v>0</v>
      </c>
      <c r="AK213" s="164">
        <f t="shared" si="74"/>
        <v>0</v>
      </c>
      <c r="AL213" s="164">
        <f t="shared" si="74"/>
        <v>0</v>
      </c>
      <c r="AM213" s="164">
        <f t="shared" si="74"/>
        <v>0</v>
      </c>
      <c r="AN213" s="164">
        <f t="shared" si="74"/>
        <v>0</v>
      </c>
      <c r="AO213" s="164">
        <f t="shared" si="74"/>
        <v>0</v>
      </c>
      <c r="AP213" s="164">
        <f t="shared" ref="AP213:AX228" si="77">IF(Q213=0,0,Q213/AP15)</f>
        <v>0</v>
      </c>
      <c r="AQ213" s="164">
        <f t="shared" si="77"/>
        <v>0</v>
      </c>
      <c r="AR213" s="164">
        <f t="shared" si="77"/>
        <v>0</v>
      </c>
      <c r="AS213" s="164">
        <f t="shared" si="77"/>
        <v>0</v>
      </c>
      <c r="AT213" s="164">
        <f t="shared" si="77"/>
        <v>0</v>
      </c>
      <c r="AU213" s="164">
        <f t="shared" si="77"/>
        <v>0</v>
      </c>
      <c r="AV213" s="164">
        <f t="shared" si="77"/>
        <v>0</v>
      </c>
      <c r="AW213" s="164">
        <f t="shared" si="77"/>
        <v>0</v>
      </c>
      <c r="AX213" s="164">
        <f t="shared" si="77"/>
        <v>0</v>
      </c>
      <c r="AY213" s="164">
        <f t="shared" si="75"/>
        <v>0</v>
      </c>
      <c r="AZ213" s="22" t="s">
        <v>185</v>
      </c>
    </row>
    <row r="214" spans="1:52">
      <c r="A214" s="164" t="s">
        <v>206</v>
      </c>
      <c r="B214" s="164">
        <f t="shared" ref="B214:Y224" si="78">IF(IFERROR(FIND($A$202,B16,1),0)=0,0,1)</f>
        <v>0</v>
      </c>
      <c r="C214" s="164">
        <f t="shared" si="78"/>
        <v>0</v>
      </c>
      <c r="D214" s="164">
        <f t="shared" si="78"/>
        <v>0</v>
      </c>
      <c r="E214" s="164">
        <f t="shared" si="78"/>
        <v>0</v>
      </c>
      <c r="F214" s="164">
        <f t="shared" si="78"/>
        <v>0</v>
      </c>
      <c r="G214" s="164">
        <f t="shared" si="78"/>
        <v>0</v>
      </c>
      <c r="H214" s="164">
        <f t="shared" si="78"/>
        <v>0</v>
      </c>
      <c r="I214" s="164">
        <f t="shared" si="78"/>
        <v>0</v>
      </c>
      <c r="J214" s="164">
        <f t="shared" si="78"/>
        <v>0</v>
      </c>
      <c r="K214" s="164">
        <f t="shared" si="78"/>
        <v>0</v>
      </c>
      <c r="L214" s="164">
        <f t="shared" si="78"/>
        <v>0</v>
      </c>
      <c r="M214" s="164">
        <f t="shared" si="78"/>
        <v>0</v>
      </c>
      <c r="N214" s="164">
        <f t="shared" si="78"/>
        <v>0</v>
      </c>
      <c r="O214" s="164">
        <f t="shared" si="78"/>
        <v>0</v>
      </c>
      <c r="P214" s="164">
        <f t="shared" si="78"/>
        <v>0</v>
      </c>
      <c r="Q214" s="164">
        <f t="shared" si="78"/>
        <v>0</v>
      </c>
      <c r="R214" s="164">
        <f t="shared" si="78"/>
        <v>0</v>
      </c>
      <c r="S214" s="164">
        <f t="shared" si="78"/>
        <v>0</v>
      </c>
      <c r="T214" s="164">
        <f t="shared" si="78"/>
        <v>0</v>
      </c>
      <c r="U214" s="164">
        <f t="shared" si="78"/>
        <v>0</v>
      </c>
      <c r="V214" s="164">
        <f t="shared" si="78"/>
        <v>0</v>
      </c>
      <c r="W214" s="164">
        <f t="shared" si="78"/>
        <v>0</v>
      </c>
      <c r="X214" s="164">
        <f t="shared" si="78"/>
        <v>0</v>
      </c>
      <c r="Y214" s="164">
        <f t="shared" si="78"/>
        <v>0</v>
      </c>
      <c r="AA214" s="164">
        <f t="shared" ref="AA214:AP229" si="79">IF(B214=0,0,B214/AA16)</f>
        <v>0</v>
      </c>
      <c r="AB214" s="164">
        <f t="shared" si="79"/>
        <v>0</v>
      </c>
      <c r="AC214" s="164">
        <f t="shared" si="79"/>
        <v>0</v>
      </c>
      <c r="AD214" s="164">
        <f t="shared" si="79"/>
        <v>0</v>
      </c>
      <c r="AE214" s="164">
        <f t="shared" si="79"/>
        <v>0</v>
      </c>
      <c r="AF214" s="164">
        <f t="shared" si="79"/>
        <v>0</v>
      </c>
      <c r="AG214" s="164">
        <f t="shared" si="79"/>
        <v>0</v>
      </c>
      <c r="AH214" s="164">
        <f t="shared" si="79"/>
        <v>0</v>
      </c>
      <c r="AI214" s="164">
        <f t="shared" si="79"/>
        <v>0</v>
      </c>
      <c r="AJ214" s="164">
        <f t="shared" si="79"/>
        <v>0</v>
      </c>
      <c r="AK214" s="164">
        <f t="shared" si="79"/>
        <v>0</v>
      </c>
      <c r="AL214" s="164">
        <f t="shared" si="79"/>
        <v>0</v>
      </c>
      <c r="AM214" s="164">
        <f t="shared" si="79"/>
        <v>0</v>
      </c>
      <c r="AN214" s="164">
        <f t="shared" si="79"/>
        <v>0</v>
      </c>
      <c r="AO214" s="164">
        <f t="shared" si="79"/>
        <v>0</v>
      </c>
      <c r="AP214" s="164">
        <f t="shared" si="77"/>
        <v>0</v>
      </c>
      <c r="AQ214" s="164">
        <f t="shared" si="77"/>
        <v>0</v>
      </c>
      <c r="AR214" s="164">
        <f t="shared" si="77"/>
        <v>0</v>
      </c>
      <c r="AS214" s="164">
        <f t="shared" si="77"/>
        <v>0</v>
      </c>
      <c r="AT214" s="164">
        <f t="shared" si="77"/>
        <v>0</v>
      </c>
      <c r="AU214" s="164">
        <f t="shared" si="77"/>
        <v>0</v>
      </c>
      <c r="AV214" s="164">
        <f t="shared" si="77"/>
        <v>0</v>
      </c>
      <c r="AW214" s="164">
        <f t="shared" si="77"/>
        <v>0</v>
      </c>
      <c r="AX214" s="164">
        <f t="shared" si="77"/>
        <v>0</v>
      </c>
      <c r="AY214" s="164">
        <f t="shared" si="75"/>
        <v>0</v>
      </c>
      <c r="AZ214" s="22" t="s">
        <v>185</v>
      </c>
    </row>
    <row r="215" spans="1:52">
      <c r="A215" s="164" t="s">
        <v>207</v>
      </c>
      <c r="B215" s="164">
        <f t="shared" si="78"/>
        <v>0</v>
      </c>
      <c r="C215" s="164">
        <f t="shared" si="78"/>
        <v>0</v>
      </c>
      <c r="D215" s="164">
        <f t="shared" si="78"/>
        <v>0</v>
      </c>
      <c r="E215" s="164">
        <f t="shared" si="78"/>
        <v>0</v>
      </c>
      <c r="F215" s="164">
        <f t="shared" si="78"/>
        <v>0</v>
      </c>
      <c r="G215" s="164">
        <f t="shared" si="78"/>
        <v>0</v>
      </c>
      <c r="H215" s="164">
        <f t="shared" si="78"/>
        <v>0</v>
      </c>
      <c r="I215" s="164">
        <f t="shared" si="78"/>
        <v>0</v>
      </c>
      <c r="J215" s="164">
        <f t="shared" si="78"/>
        <v>0</v>
      </c>
      <c r="K215" s="164">
        <f t="shared" si="78"/>
        <v>0</v>
      </c>
      <c r="L215" s="164">
        <f t="shared" si="78"/>
        <v>0</v>
      </c>
      <c r="M215" s="164">
        <f t="shared" si="78"/>
        <v>0</v>
      </c>
      <c r="N215" s="164">
        <f t="shared" si="78"/>
        <v>0</v>
      </c>
      <c r="O215" s="164">
        <f t="shared" si="78"/>
        <v>0</v>
      </c>
      <c r="P215" s="164">
        <f t="shared" si="78"/>
        <v>0</v>
      </c>
      <c r="Q215" s="164">
        <f t="shared" si="78"/>
        <v>0</v>
      </c>
      <c r="R215" s="164">
        <f t="shared" si="78"/>
        <v>0</v>
      </c>
      <c r="S215" s="164">
        <f t="shared" si="78"/>
        <v>0</v>
      </c>
      <c r="T215" s="164">
        <f t="shared" si="78"/>
        <v>0</v>
      </c>
      <c r="U215" s="164">
        <f t="shared" si="78"/>
        <v>0</v>
      </c>
      <c r="V215" s="164">
        <f t="shared" si="78"/>
        <v>0</v>
      </c>
      <c r="W215" s="164">
        <f t="shared" si="78"/>
        <v>0</v>
      </c>
      <c r="X215" s="164">
        <f t="shared" si="78"/>
        <v>0</v>
      </c>
      <c r="Y215" s="164">
        <f t="shared" si="78"/>
        <v>0</v>
      </c>
      <c r="AA215" s="164">
        <f t="shared" si="79"/>
        <v>0</v>
      </c>
      <c r="AB215" s="164">
        <f t="shared" si="79"/>
        <v>0</v>
      </c>
      <c r="AC215" s="164">
        <f t="shared" si="79"/>
        <v>0</v>
      </c>
      <c r="AD215" s="164">
        <f t="shared" si="79"/>
        <v>0</v>
      </c>
      <c r="AE215" s="164">
        <f t="shared" si="79"/>
        <v>0</v>
      </c>
      <c r="AF215" s="164">
        <f t="shared" si="79"/>
        <v>0</v>
      </c>
      <c r="AG215" s="164">
        <f t="shared" si="79"/>
        <v>0</v>
      </c>
      <c r="AH215" s="164">
        <f t="shared" si="79"/>
        <v>0</v>
      </c>
      <c r="AI215" s="164">
        <f t="shared" si="79"/>
        <v>0</v>
      </c>
      <c r="AJ215" s="164">
        <f t="shared" si="79"/>
        <v>0</v>
      </c>
      <c r="AK215" s="164">
        <f t="shared" si="79"/>
        <v>0</v>
      </c>
      <c r="AL215" s="164">
        <f t="shared" si="79"/>
        <v>0</v>
      </c>
      <c r="AM215" s="164">
        <f t="shared" si="79"/>
        <v>0</v>
      </c>
      <c r="AN215" s="164">
        <f t="shared" si="79"/>
        <v>0</v>
      </c>
      <c r="AO215" s="164">
        <f t="shared" si="79"/>
        <v>0</v>
      </c>
      <c r="AP215" s="164">
        <f t="shared" si="77"/>
        <v>0</v>
      </c>
      <c r="AQ215" s="164">
        <f t="shared" si="77"/>
        <v>0</v>
      </c>
      <c r="AR215" s="164">
        <f t="shared" si="77"/>
        <v>0</v>
      </c>
      <c r="AS215" s="164">
        <f t="shared" si="77"/>
        <v>0</v>
      </c>
      <c r="AT215" s="164">
        <f t="shared" si="77"/>
        <v>0</v>
      </c>
      <c r="AU215" s="164">
        <f t="shared" si="77"/>
        <v>0</v>
      </c>
      <c r="AV215" s="164">
        <f t="shared" si="77"/>
        <v>0</v>
      </c>
      <c r="AW215" s="164">
        <f t="shared" si="77"/>
        <v>0</v>
      </c>
      <c r="AX215" s="164">
        <f t="shared" si="77"/>
        <v>0</v>
      </c>
      <c r="AY215" s="164">
        <f t="shared" si="75"/>
        <v>0</v>
      </c>
      <c r="AZ215" s="22" t="s">
        <v>185</v>
      </c>
    </row>
    <row r="216" spans="1:52">
      <c r="A216" s="164" t="s">
        <v>208</v>
      </c>
      <c r="B216" s="164">
        <f t="shared" si="78"/>
        <v>0</v>
      </c>
      <c r="C216" s="164">
        <f t="shared" si="78"/>
        <v>0</v>
      </c>
      <c r="D216" s="164">
        <f t="shared" si="78"/>
        <v>0</v>
      </c>
      <c r="E216" s="164">
        <f t="shared" si="78"/>
        <v>0</v>
      </c>
      <c r="F216" s="164">
        <f t="shared" si="78"/>
        <v>0</v>
      </c>
      <c r="G216" s="164">
        <f t="shared" si="78"/>
        <v>0</v>
      </c>
      <c r="H216" s="164">
        <f t="shared" si="78"/>
        <v>0</v>
      </c>
      <c r="I216" s="164">
        <f t="shared" si="78"/>
        <v>0</v>
      </c>
      <c r="J216" s="164">
        <f t="shared" si="78"/>
        <v>0</v>
      </c>
      <c r="K216" s="164">
        <f t="shared" si="78"/>
        <v>0</v>
      </c>
      <c r="L216" s="164">
        <f t="shared" si="78"/>
        <v>0</v>
      </c>
      <c r="M216" s="164">
        <f t="shared" si="78"/>
        <v>0</v>
      </c>
      <c r="N216" s="164">
        <f t="shared" si="78"/>
        <v>0</v>
      </c>
      <c r="O216" s="164">
        <f t="shared" si="78"/>
        <v>0</v>
      </c>
      <c r="P216" s="164">
        <f t="shared" si="78"/>
        <v>0</v>
      </c>
      <c r="Q216" s="164">
        <f t="shared" si="78"/>
        <v>0</v>
      </c>
      <c r="R216" s="164">
        <f t="shared" si="78"/>
        <v>0</v>
      </c>
      <c r="S216" s="164">
        <f t="shared" si="78"/>
        <v>0</v>
      </c>
      <c r="T216" s="164">
        <f t="shared" si="78"/>
        <v>0</v>
      </c>
      <c r="U216" s="164">
        <f t="shared" si="78"/>
        <v>0</v>
      </c>
      <c r="V216" s="164">
        <f t="shared" si="78"/>
        <v>0</v>
      </c>
      <c r="W216" s="164">
        <f t="shared" si="78"/>
        <v>0</v>
      </c>
      <c r="X216" s="164">
        <f t="shared" si="78"/>
        <v>0</v>
      </c>
      <c r="Y216" s="164">
        <f t="shared" si="78"/>
        <v>0</v>
      </c>
      <c r="AA216" s="164">
        <f t="shared" si="79"/>
        <v>0</v>
      </c>
      <c r="AB216" s="164">
        <f t="shared" si="79"/>
        <v>0</v>
      </c>
      <c r="AC216" s="164">
        <f t="shared" si="79"/>
        <v>0</v>
      </c>
      <c r="AD216" s="164">
        <f t="shared" si="79"/>
        <v>0</v>
      </c>
      <c r="AE216" s="164">
        <f t="shared" si="79"/>
        <v>0</v>
      </c>
      <c r="AF216" s="164">
        <f t="shared" si="79"/>
        <v>0</v>
      </c>
      <c r="AG216" s="164">
        <f t="shared" si="79"/>
        <v>0</v>
      </c>
      <c r="AH216" s="164">
        <f t="shared" si="79"/>
        <v>0</v>
      </c>
      <c r="AI216" s="164">
        <f t="shared" si="79"/>
        <v>0</v>
      </c>
      <c r="AJ216" s="164">
        <f t="shared" si="79"/>
        <v>0</v>
      </c>
      <c r="AK216" s="164">
        <f t="shared" si="79"/>
        <v>0</v>
      </c>
      <c r="AL216" s="164">
        <f t="shared" si="79"/>
        <v>0</v>
      </c>
      <c r="AM216" s="164">
        <f t="shared" si="79"/>
        <v>0</v>
      </c>
      <c r="AN216" s="164">
        <f t="shared" si="79"/>
        <v>0</v>
      </c>
      <c r="AO216" s="164">
        <f t="shared" si="79"/>
        <v>0</v>
      </c>
      <c r="AP216" s="164">
        <f t="shared" si="77"/>
        <v>0</v>
      </c>
      <c r="AQ216" s="164">
        <f t="shared" si="77"/>
        <v>0</v>
      </c>
      <c r="AR216" s="164">
        <f t="shared" si="77"/>
        <v>0</v>
      </c>
      <c r="AS216" s="164">
        <f t="shared" si="77"/>
        <v>0</v>
      </c>
      <c r="AT216" s="164">
        <f t="shared" si="77"/>
        <v>0</v>
      </c>
      <c r="AU216" s="164">
        <f t="shared" si="77"/>
        <v>0</v>
      </c>
      <c r="AV216" s="164">
        <f t="shared" si="77"/>
        <v>0</v>
      </c>
      <c r="AW216" s="164">
        <f t="shared" si="77"/>
        <v>0</v>
      </c>
      <c r="AX216" s="164">
        <f t="shared" si="77"/>
        <v>0</v>
      </c>
      <c r="AY216" s="164">
        <f t="shared" si="75"/>
        <v>0</v>
      </c>
      <c r="AZ216" s="22" t="s">
        <v>185</v>
      </c>
    </row>
    <row r="217" spans="1:52">
      <c r="A217" s="164" t="s">
        <v>209</v>
      </c>
      <c r="B217" s="164">
        <f t="shared" si="78"/>
        <v>0</v>
      </c>
      <c r="C217" s="164">
        <f t="shared" si="78"/>
        <v>0</v>
      </c>
      <c r="D217" s="164">
        <f t="shared" si="78"/>
        <v>0</v>
      </c>
      <c r="E217" s="164">
        <f t="shared" si="78"/>
        <v>0</v>
      </c>
      <c r="F217" s="164">
        <f t="shared" si="78"/>
        <v>0</v>
      </c>
      <c r="G217" s="164">
        <f t="shared" si="78"/>
        <v>0</v>
      </c>
      <c r="H217" s="164">
        <f t="shared" si="78"/>
        <v>0</v>
      </c>
      <c r="I217" s="164">
        <f t="shared" si="78"/>
        <v>0</v>
      </c>
      <c r="J217" s="164">
        <f t="shared" si="78"/>
        <v>0</v>
      </c>
      <c r="K217" s="164">
        <f t="shared" si="78"/>
        <v>0</v>
      </c>
      <c r="L217" s="164">
        <f t="shared" si="78"/>
        <v>0</v>
      </c>
      <c r="M217" s="164">
        <f t="shared" si="78"/>
        <v>0</v>
      </c>
      <c r="N217" s="164">
        <f t="shared" si="78"/>
        <v>0</v>
      </c>
      <c r="O217" s="164">
        <f t="shared" si="78"/>
        <v>0</v>
      </c>
      <c r="P217" s="164">
        <f t="shared" si="78"/>
        <v>0</v>
      </c>
      <c r="Q217" s="164">
        <f t="shared" si="78"/>
        <v>0</v>
      </c>
      <c r="R217" s="164">
        <f t="shared" si="78"/>
        <v>0</v>
      </c>
      <c r="S217" s="164">
        <f t="shared" si="78"/>
        <v>0</v>
      </c>
      <c r="T217" s="164">
        <f t="shared" si="78"/>
        <v>0</v>
      </c>
      <c r="U217" s="164">
        <f t="shared" si="78"/>
        <v>0</v>
      </c>
      <c r="V217" s="164">
        <f t="shared" si="78"/>
        <v>0</v>
      </c>
      <c r="W217" s="164">
        <f t="shared" si="78"/>
        <v>0</v>
      </c>
      <c r="X217" s="164">
        <f t="shared" si="78"/>
        <v>0</v>
      </c>
      <c r="Y217" s="164">
        <f t="shared" si="78"/>
        <v>0</v>
      </c>
      <c r="AA217" s="164">
        <f t="shared" si="79"/>
        <v>0</v>
      </c>
      <c r="AB217" s="164">
        <f t="shared" si="79"/>
        <v>0</v>
      </c>
      <c r="AC217" s="164">
        <f t="shared" si="79"/>
        <v>0</v>
      </c>
      <c r="AD217" s="164">
        <f t="shared" si="79"/>
        <v>0</v>
      </c>
      <c r="AE217" s="164">
        <f t="shared" si="79"/>
        <v>0</v>
      </c>
      <c r="AF217" s="164">
        <f t="shared" si="79"/>
        <v>0</v>
      </c>
      <c r="AG217" s="164">
        <f t="shared" si="79"/>
        <v>0</v>
      </c>
      <c r="AH217" s="164">
        <f t="shared" si="79"/>
        <v>0</v>
      </c>
      <c r="AI217" s="164">
        <f t="shared" si="79"/>
        <v>0</v>
      </c>
      <c r="AJ217" s="164">
        <f t="shared" si="79"/>
        <v>0</v>
      </c>
      <c r="AK217" s="164">
        <f t="shared" si="79"/>
        <v>0</v>
      </c>
      <c r="AL217" s="164">
        <f t="shared" si="79"/>
        <v>0</v>
      </c>
      <c r="AM217" s="164">
        <f t="shared" si="79"/>
        <v>0</v>
      </c>
      <c r="AN217" s="164">
        <f t="shared" si="79"/>
        <v>0</v>
      </c>
      <c r="AO217" s="164">
        <f t="shared" si="79"/>
        <v>0</v>
      </c>
      <c r="AP217" s="164">
        <f t="shared" si="77"/>
        <v>0</v>
      </c>
      <c r="AQ217" s="164">
        <f t="shared" si="77"/>
        <v>0</v>
      </c>
      <c r="AR217" s="164">
        <f t="shared" si="77"/>
        <v>0</v>
      </c>
      <c r="AS217" s="164">
        <f t="shared" si="77"/>
        <v>0</v>
      </c>
      <c r="AT217" s="164">
        <f t="shared" si="77"/>
        <v>0</v>
      </c>
      <c r="AU217" s="164">
        <f t="shared" si="77"/>
        <v>0</v>
      </c>
      <c r="AV217" s="164">
        <f t="shared" si="77"/>
        <v>0</v>
      </c>
      <c r="AW217" s="164">
        <f t="shared" si="77"/>
        <v>0</v>
      </c>
      <c r="AX217" s="164">
        <f t="shared" si="77"/>
        <v>0</v>
      </c>
      <c r="AY217" s="164">
        <f t="shared" si="75"/>
        <v>0</v>
      </c>
      <c r="AZ217" s="22" t="s">
        <v>185</v>
      </c>
    </row>
    <row r="218" spans="1:52">
      <c r="A218" s="164" t="s">
        <v>210</v>
      </c>
      <c r="B218" s="164">
        <f t="shared" si="78"/>
        <v>0</v>
      </c>
      <c r="C218" s="164">
        <f t="shared" si="78"/>
        <v>0</v>
      </c>
      <c r="D218" s="164">
        <f t="shared" si="78"/>
        <v>0</v>
      </c>
      <c r="E218" s="164">
        <f t="shared" si="78"/>
        <v>0</v>
      </c>
      <c r="F218" s="164">
        <f t="shared" si="78"/>
        <v>0</v>
      </c>
      <c r="G218" s="164">
        <f t="shared" si="78"/>
        <v>0</v>
      </c>
      <c r="H218" s="164">
        <f t="shared" si="78"/>
        <v>0</v>
      </c>
      <c r="I218" s="164">
        <f t="shared" si="78"/>
        <v>0</v>
      </c>
      <c r="J218" s="164">
        <f t="shared" si="78"/>
        <v>0</v>
      </c>
      <c r="K218" s="164">
        <f t="shared" si="78"/>
        <v>0</v>
      </c>
      <c r="L218" s="164">
        <f t="shared" si="78"/>
        <v>0</v>
      </c>
      <c r="M218" s="164">
        <f t="shared" si="78"/>
        <v>0</v>
      </c>
      <c r="N218" s="164">
        <f t="shared" si="78"/>
        <v>0</v>
      </c>
      <c r="O218" s="164">
        <f t="shared" si="78"/>
        <v>0</v>
      </c>
      <c r="P218" s="164">
        <f t="shared" si="78"/>
        <v>0</v>
      </c>
      <c r="Q218" s="164">
        <f t="shared" si="78"/>
        <v>0</v>
      </c>
      <c r="R218" s="164">
        <f t="shared" si="78"/>
        <v>0</v>
      </c>
      <c r="S218" s="164">
        <f t="shared" si="78"/>
        <v>0</v>
      </c>
      <c r="T218" s="164">
        <f t="shared" si="78"/>
        <v>0</v>
      </c>
      <c r="U218" s="164">
        <f t="shared" si="78"/>
        <v>0</v>
      </c>
      <c r="V218" s="164">
        <f t="shared" si="78"/>
        <v>0</v>
      </c>
      <c r="W218" s="164">
        <f t="shared" si="78"/>
        <v>0</v>
      </c>
      <c r="X218" s="164">
        <f t="shared" si="78"/>
        <v>0</v>
      </c>
      <c r="Y218" s="164">
        <f t="shared" si="78"/>
        <v>0</v>
      </c>
      <c r="AA218" s="164">
        <f t="shared" si="79"/>
        <v>0</v>
      </c>
      <c r="AB218" s="164">
        <f t="shared" si="79"/>
        <v>0</v>
      </c>
      <c r="AC218" s="164">
        <f t="shared" si="79"/>
        <v>0</v>
      </c>
      <c r="AD218" s="164">
        <f t="shared" si="79"/>
        <v>0</v>
      </c>
      <c r="AE218" s="164">
        <f t="shared" si="79"/>
        <v>0</v>
      </c>
      <c r="AF218" s="164">
        <f t="shared" si="79"/>
        <v>0</v>
      </c>
      <c r="AG218" s="164">
        <f t="shared" si="79"/>
        <v>0</v>
      </c>
      <c r="AH218" s="164">
        <f t="shared" si="79"/>
        <v>0</v>
      </c>
      <c r="AI218" s="164">
        <f t="shared" si="79"/>
        <v>0</v>
      </c>
      <c r="AJ218" s="164">
        <f t="shared" si="79"/>
        <v>0</v>
      </c>
      <c r="AK218" s="164">
        <f t="shared" si="79"/>
        <v>0</v>
      </c>
      <c r="AL218" s="164">
        <f t="shared" si="79"/>
        <v>0</v>
      </c>
      <c r="AM218" s="164">
        <f t="shared" si="79"/>
        <v>0</v>
      </c>
      <c r="AN218" s="164">
        <f t="shared" si="79"/>
        <v>0</v>
      </c>
      <c r="AO218" s="164">
        <f t="shared" si="79"/>
        <v>0</v>
      </c>
      <c r="AP218" s="164">
        <f t="shared" si="77"/>
        <v>0</v>
      </c>
      <c r="AQ218" s="164">
        <f t="shared" si="77"/>
        <v>0</v>
      </c>
      <c r="AR218" s="164">
        <f t="shared" si="77"/>
        <v>0</v>
      </c>
      <c r="AS218" s="164">
        <f t="shared" si="77"/>
        <v>0</v>
      </c>
      <c r="AT218" s="164">
        <f t="shared" si="77"/>
        <v>0</v>
      </c>
      <c r="AU218" s="164">
        <f t="shared" si="77"/>
        <v>0</v>
      </c>
      <c r="AV218" s="164">
        <f t="shared" si="77"/>
        <v>0</v>
      </c>
      <c r="AW218" s="164">
        <f t="shared" si="77"/>
        <v>0</v>
      </c>
      <c r="AX218" s="164">
        <f t="shared" si="77"/>
        <v>0</v>
      </c>
      <c r="AY218" s="164">
        <f t="shared" si="75"/>
        <v>0</v>
      </c>
      <c r="AZ218" s="22" t="s">
        <v>185</v>
      </c>
    </row>
    <row r="219" spans="1:52">
      <c r="A219" s="164" t="s">
        <v>211</v>
      </c>
      <c r="B219" s="164">
        <f t="shared" si="78"/>
        <v>0</v>
      </c>
      <c r="C219" s="164">
        <f t="shared" si="78"/>
        <v>0</v>
      </c>
      <c r="D219" s="164">
        <f t="shared" si="78"/>
        <v>0</v>
      </c>
      <c r="E219" s="164">
        <f t="shared" si="78"/>
        <v>0</v>
      </c>
      <c r="F219" s="164">
        <f t="shared" si="78"/>
        <v>0</v>
      </c>
      <c r="G219" s="164">
        <f t="shared" si="78"/>
        <v>0</v>
      </c>
      <c r="H219" s="164">
        <f t="shared" si="78"/>
        <v>0</v>
      </c>
      <c r="I219" s="164">
        <f t="shared" si="78"/>
        <v>0</v>
      </c>
      <c r="J219" s="164">
        <f t="shared" si="78"/>
        <v>0</v>
      </c>
      <c r="K219" s="164">
        <f t="shared" si="78"/>
        <v>0</v>
      </c>
      <c r="L219" s="164">
        <f t="shared" si="78"/>
        <v>0</v>
      </c>
      <c r="M219" s="164">
        <f t="shared" si="78"/>
        <v>0</v>
      </c>
      <c r="N219" s="164">
        <f t="shared" si="78"/>
        <v>0</v>
      </c>
      <c r="O219" s="164">
        <f t="shared" si="78"/>
        <v>0</v>
      </c>
      <c r="P219" s="164">
        <f t="shared" si="78"/>
        <v>0</v>
      </c>
      <c r="Q219" s="164">
        <f t="shared" si="78"/>
        <v>0</v>
      </c>
      <c r="R219" s="164">
        <f t="shared" si="78"/>
        <v>0</v>
      </c>
      <c r="S219" s="164">
        <f t="shared" si="78"/>
        <v>0</v>
      </c>
      <c r="T219" s="164">
        <f t="shared" si="78"/>
        <v>0</v>
      </c>
      <c r="U219" s="164">
        <f t="shared" si="78"/>
        <v>0</v>
      </c>
      <c r="V219" s="164">
        <f t="shared" si="78"/>
        <v>0</v>
      </c>
      <c r="W219" s="164">
        <f t="shared" si="78"/>
        <v>0</v>
      </c>
      <c r="X219" s="164">
        <f t="shared" si="78"/>
        <v>0</v>
      </c>
      <c r="Y219" s="164">
        <f t="shared" si="78"/>
        <v>0</v>
      </c>
      <c r="AA219" s="164">
        <f t="shared" si="79"/>
        <v>0</v>
      </c>
      <c r="AB219" s="164">
        <f t="shared" si="79"/>
        <v>0</v>
      </c>
      <c r="AC219" s="164">
        <f t="shared" si="79"/>
        <v>0</v>
      </c>
      <c r="AD219" s="164">
        <f t="shared" si="79"/>
        <v>0</v>
      </c>
      <c r="AE219" s="164">
        <f t="shared" si="79"/>
        <v>0</v>
      </c>
      <c r="AF219" s="164">
        <f t="shared" si="79"/>
        <v>0</v>
      </c>
      <c r="AG219" s="164">
        <f t="shared" si="79"/>
        <v>0</v>
      </c>
      <c r="AH219" s="164">
        <f t="shared" si="79"/>
        <v>0</v>
      </c>
      <c r="AI219" s="164">
        <f t="shared" si="79"/>
        <v>0</v>
      </c>
      <c r="AJ219" s="164">
        <f t="shared" si="79"/>
        <v>0</v>
      </c>
      <c r="AK219" s="164">
        <f t="shared" si="79"/>
        <v>0</v>
      </c>
      <c r="AL219" s="164">
        <f t="shared" si="79"/>
        <v>0</v>
      </c>
      <c r="AM219" s="164">
        <f t="shared" si="79"/>
        <v>0</v>
      </c>
      <c r="AN219" s="164">
        <f t="shared" si="79"/>
        <v>0</v>
      </c>
      <c r="AO219" s="164">
        <f t="shared" si="79"/>
        <v>0</v>
      </c>
      <c r="AP219" s="164">
        <f t="shared" si="77"/>
        <v>0</v>
      </c>
      <c r="AQ219" s="164">
        <f t="shared" si="77"/>
        <v>0</v>
      </c>
      <c r="AR219" s="164">
        <f t="shared" si="77"/>
        <v>0</v>
      </c>
      <c r="AS219" s="164">
        <f t="shared" si="77"/>
        <v>0</v>
      </c>
      <c r="AT219" s="164">
        <f t="shared" si="77"/>
        <v>0</v>
      </c>
      <c r="AU219" s="164">
        <f t="shared" si="77"/>
        <v>0</v>
      </c>
      <c r="AV219" s="164">
        <f t="shared" si="77"/>
        <v>0</v>
      </c>
      <c r="AW219" s="164">
        <f t="shared" si="77"/>
        <v>0</v>
      </c>
      <c r="AX219" s="164">
        <f t="shared" si="77"/>
        <v>0</v>
      </c>
      <c r="AY219" s="164">
        <f t="shared" si="75"/>
        <v>0</v>
      </c>
      <c r="AZ219" s="22" t="s">
        <v>185</v>
      </c>
    </row>
    <row r="220" spans="1:52">
      <c r="A220" s="164" t="s">
        <v>212</v>
      </c>
      <c r="B220" s="164">
        <f t="shared" si="78"/>
        <v>0</v>
      </c>
      <c r="C220" s="164">
        <f t="shared" si="78"/>
        <v>0</v>
      </c>
      <c r="D220" s="164">
        <f t="shared" si="78"/>
        <v>0</v>
      </c>
      <c r="E220" s="164">
        <f t="shared" si="78"/>
        <v>0</v>
      </c>
      <c r="F220" s="164">
        <f t="shared" si="78"/>
        <v>0</v>
      </c>
      <c r="G220" s="164">
        <f t="shared" si="78"/>
        <v>0</v>
      </c>
      <c r="H220" s="164">
        <f t="shared" si="78"/>
        <v>0</v>
      </c>
      <c r="I220" s="164">
        <f t="shared" si="78"/>
        <v>0</v>
      </c>
      <c r="J220" s="164">
        <f t="shared" si="78"/>
        <v>0</v>
      </c>
      <c r="K220" s="164">
        <f t="shared" si="78"/>
        <v>0</v>
      </c>
      <c r="L220" s="164">
        <f t="shared" si="78"/>
        <v>0</v>
      </c>
      <c r="M220" s="164">
        <f t="shared" si="78"/>
        <v>0</v>
      </c>
      <c r="N220" s="164">
        <f t="shared" si="78"/>
        <v>0</v>
      </c>
      <c r="O220" s="164">
        <f t="shared" si="78"/>
        <v>0</v>
      </c>
      <c r="P220" s="164">
        <f t="shared" si="78"/>
        <v>0</v>
      </c>
      <c r="Q220" s="164">
        <f t="shared" si="78"/>
        <v>0</v>
      </c>
      <c r="R220" s="164">
        <f t="shared" si="78"/>
        <v>0</v>
      </c>
      <c r="S220" s="164">
        <f t="shared" si="78"/>
        <v>0</v>
      </c>
      <c r="T220" s="164">
        <f t="shared" si="78"/>
        <v>0</v>
      </c>
      <c r="U220" s="164">
        <f t="shared" si="78"/>
        <v>0</v>
      </c>
      <c r="V220" s="164">
        <f t="shared" si="78"/>
        <v>0</v>
      </c>
      <c r="W220" s="164">
        <f t="shared" si="78"/>
        <v>0</v>
      </c>
      <c r="X220" s="164">
        <f t="shared" si="78"/>
        <v>0</v>
      </c>
      <c r="Y220" s="164">
        <f t="shared" si="78"/>
        <v>0</v>
      </c>
      <c r="AA220" s="164">
        <f t="shared" si="79"/>
        <v>0</v>
      </c>
      <c r="AB220" s="164">
        <f t="shared" si="79"/>
        <v>0</v>
      </c>
      <c r="AC220" s="164">
        <f t="shared" si="79"/>
        <v>0</v>
      </c>
      <c r="AD220" s="164">
        <f t="shared" si="79"/>
        <v>0</v>
      </c>
      <c r="AE220" s="164">
        <f t="shared" si="79"/>
        <v>0</v>
      </c>
      <c r="AF220" s="164">
        <f t="shared" si="79"/>
        <v>0</v>
      </c>
      <c r="AG220" s="164">
        <f t="shared" si="79"/>
        <v>0</v>
      </c>
      <c r="AH220" s="164">
        <f t="shared" si="79"/>
        <v>0</v>
      </c>
      <c r="AI220" s="164">
        <f t="shared" si="79"/>
        <v>0</v>
      </c>
      <c r="AJ220" s="164">
        <f t="shared" si="79"/>
        <v>0</v>
      </c>
      <c r="AK220" s="164">
        <f t="shared" si="79"/>
        <v>0</v>
      </c>
      <c r="AL220" s="164">
        <f t="shared" si="79"/>
        <v>0</v>
      </c>
      <c r="AM220" s="164">
        <f t="shared" si="79"/>
        <v>0</v>
      </c>
      <c r="AN220" s="164">
        <f t="shared" si="79"/>
        <v>0</v>
      </c>
      <c r="AO220" s="164">
        <f t="shared" si="79"/>
        <v>0</v>
      </c>
      <c r="AP220" s="164">
        <f t="shared" si="77"/>
        <v>0</v>
      </c>
      <c r="AQ220" s="164">
        <f t="shared" si="77"/>
        <v>0</v>
      </c>
      <c r="AR220" s="164">
        <f t="shared" si="77"/>
        <v>0</v>
      </c>
      <c r="AS220" s="164">
        <f t="shared" si="77"/>
        <v>0</v>
      </c>
      <c r="AT220" s="164">
        <f t="shared" si="77"/>
        <v>0</v>
      </c>
      <c r="AU220" s="164">
        <f t="shared" si="77"/>
        <v>0</v>
      </c>
      <c r="AV220" s="164">
        <f t="shared" si="77"/>
        <v>0</v>
      </c>
      <c r="AW220" s="164">
        <f t="shared" si="77"/>
        <v>0</v>
      </c>
      <c r="AX220" s="164">
        <f t="shared" si="77"/>
        <v>0</v>
      </c>
      <c r="AY220" s="164">
        <f t="shared" si="75"/>
        <v>0</v>
      </c>
      <c r="AZ220" s="22" t="s">
        <v>185</v>
      </c>
    </row>
    <row r="221" spans="1:52">
      <c r="A221" s="164" t="s">
        <v>213</v>
      </c>
      <c r="B221" s="164">
        <f t="shared" si="78"/>
        <v>0</v>
      </c>
      <c r="C221" s="164">
        <f t="shared" si="78"/>
        <v>0</v>
      </c>
      <c r="D221" s="164">
        <f t="shared" si="78"/>
        <v>0</v>
      </c>
      <c r="E221" s="164">
        <f t="shared" si="78"/>
        <v>0</v>
      </c>
      <c r="F221" s="164">
        <f t="shared" si="78"/>
        <v>0</v>
      </c>
      <c r="G221" s="164">
        <f t="shared" si="78"/>
        <v>0</v>
      </c>
      <c r="H221" s="164">
        <f t="shared" si="78"/>
        <v>0</v>
      </c>
      <c r="I221" s="164">
        <f t="shared" si="78"/>
        <v>0</v>
      </c>
      <c r="J221" s="164">
        <f t="shared" si="78"/>
        <v>0</v>
      </c>
      <c r="K221" s="164">
        <f t="shared" si="78"/>
        <v>0</v>
      </c>
      <c r="L221" s="164">
        <f t="shared" si="78"/>
        <v>0</v>
      </c>
      <c r="M221" s="164">
        <f t="shared" si="78"/>
        <v>0</v>
      </c>
      <c r="N221" s="164">
        <f t="shared" si="78"/>
        <v>0</v>
      </c>
      <c r="O221" s="164">
        <f t="shared" si="78"/>
        <v>0</v>
      </c>
      <c r="P221" s="164">
        <f t="shared" si="78"/>
        <v>0</v>
      </c>
      <c r="Q221" s="164">
        <f t="shared" si="78"/>
        <v>0</v>
      </c>
      <c r="R221" s="164">
        <f t="shared" si="78"/>
        <v>0</v>
      </c>
      <c r="S221" s="164">
        <f t="shared" si="78"/>
        <v>0</v>
      </c>
      <c r="T221" s="164">
        <f t="shared" si="78"/>
        <v>0</v>
      </c>
      <c r="U221" s="164">
        <f t="shared" si="78"/>
        <v>0</v>
      </c>
      <c r="V221" s="164">
        <f t="shared" si="78"/>
        <v>0</v>
      </c>
      <c r="W221" s="164">
        <f t="shared" si="78"/>
        <v>0</v>
      </c>
      <c r="X221" s="164">
        <f t="shared" si="78"/>
        <v>0</v>
      </c>
      <c r="Y221" s="164">
        <f t="shared" si="78"/>
        <v>0</v>
      </c>
      <c r="AA221" s="164">
        <f t="shared" si="79"/>
        <v>0</v>
      </c>
      <c r="AB221" s="164">
        <f t="shared" si="79"/>
        <v>0</v>
      </c>
      <c r="AC221" s="164">
        <f t="shared" si="79"/>
        <v>0</v>
      </c>
      <c r="AD221" s="164">
        <f t="shared" si="79"/>
        <v>0</v>
      </c>
      <c r="AE221" s="164">
        <f t="shared" si="79"/>
        <v>0</v>
      </c>
      <c r="AF221" s="164">
        <f t="shared" si="79"/>
        <v>0</v>
      </c>
      <c r="AG221" s="164">
        <f t="shared" si="79"/>
        <v>0</v>
      </c>
      <c r="AH221" s="164">
        <f t="shared" si="79"/>
        <v>0</v>
      </c>
      <c r="AI221" s="164">
        <f t="shared" si="79"/>
        <v>0</v>
      </c>
      <c r="AJ221" s="164">
        <f t="shared" si="79"/>
        <v>0</v>
      </c>
      <c r="AK221" s="164">
        <f t="shared" si="79"/>
        <v>0</v>
      </c>
      <c r="AL221" s="164">
        <f t="shared" si="79"/>
        <v>0</v>
      </c>
      <c r="AM221" s="164">
        <f t="shared" si="79"/>
        <v>0</v>
      </c>
      <c r="AN221" s="164">
        <f t="shared" si="79"/>
        <v>0</v>
      </c>
      <c r="AO221" s="164">
        <f t="shared" si="79"/>
        <v>0</v>
      </c>
      <c r="AP221" s="164">
        <f t="shared" si="77"/>
        <v>0</v>
      </c>
      <c r="AQ221" s="164">
        <f t="shared" si="77"/>
        <v>0</v>
      </c>
      <c r="AR221" s="164">
        <f t="shared" si="77"/>
        <v>0</v>
      </c>
      <c r="AS221" s="164">
        <f t="shared" si="77"/>
        <v>0</v>
      </c>
      <c r="AT221" s="164">
        <f t="shared" si="77"/>
        <v>0</v>
      </c>
      <c r="AU221" s="164">
        <f t="shared" si="77"/>
        <v>0</v>
      </c>
      <c r="AV221" s="164">
        <f t="shared" si="77"/>
        <v>0</v>
      </c>
      <c r="AW221" s="164">
        <f t="shared" si="77"/>
        <v>0</v>
      </c>
      <c r="AX221" s="164">
        <f t="shared" si="77"/>
        <v>0</v>
      </c>
      <c r="AY221" s="164">
        <f t="shared" si="75"/>
        <v>0</v>
      </c>
      <c r="AZ221" s="22" t="s">
        <v>185</v>
      </c>
    </row>
    <row r="222" spans="1:52">
      <c r="A222" s="164" t="s">
        <v>214</v>
      </c>
      <c r="B222" s="164">
        <f t="shared" si="78"/>
        <v>0</v>
      </c>
      <c r="C222" s="164">
        <f t="shared" si="78"/>
        <v>0</v>
      </c>
      <c r="D222" s="164">
        <f t="shared" si="78"/>
        <v>0</v>
      </c>
      <c r="E222" s="164">
        <f t="shared" si="78"/>
        <v>0</v>
      </c>
      <c r="F222" s="164">
        <f t="shared" si="78"/>
        <v>0</v>
      </c>
      <c r="G222" s="164">
        <f t="shared" si="78"/>
        <v>0</v>
      </c>
      <c r="H222" s="164">
        <f t="shared" si="78"/>
        <v>0</v>
      </c>
      <c r="I222" s="164">
        <f t="shared" si="78"/>
        <v>0</v>
      </c>
      <c r="J222" s="164">
        <f t="shared" si="78"/>
        <v>0</v>
      </c>
      <c r="K222" s="164">
        <f t="shared" si="78"/>
        <v>0</v>
      </c>
      <c r="L222" s="164">
        <f t="shared" si="78"/>
        <v>0</v>
      </c>
      <c r="M222" s="164">
        <f t="shared" si="78"/>
        <v>0</v>
      </c>
      <c r="N222" s="164">
        <f t="shared" si="78"/>
        <v>0</v>
      </c>
      <c r="O222" s="164">
        <f t="shared" si="78"/>
        <v>0</v>
      </c>
      <c r="P222" s="164">
        <f t="shared" si="78"/>
        <v>0</v>
      </c>
      <c r="Q222" s="164">
        <f t="shared" si="78"/>
        <v>0</v>
      </c>
      <c r="R222" s="164">
        <f t="shared" si="78"/>
        <v>0</v>
      </c>
      <c r="S222" s="164">
        <f t="shared" si="78"/>
        <v>0</v>
      </c>
      <c r="T222" s="164">
        <f t="shared" si="78"/>
        <v>0</v>
      </c>
      <c r="U222" s="164">
        <f t="shared" si="78"/>
        <v>0</v>
      </c>
      <c r="V222" s="164">
        <f t="shared" si="78"/>
        <v>0</v>
      </c>
      <c r="W222" s="164">
        <f t="shared" si="78"/>
        <v>0</v>
      </c>
      <c r="X222" s="164">
        <f t="shared" si="78"/>
        <v>0</v>
      </c>
      <c r="Y222" s="164">
        <f t="shared" si="78"/>
        <v>0</v>
      </c>
      <c r="AA222" s="164">
        <f t="shared" si="79"/>
        <v>0</v>
      </c>
      <c r="AB222" s="164">
        <f t="shared" si="79"/>
        <v>0</v>
      </c>
      <c r="AC222" s="164">
        <f t="shared" si="79"/>
        <v>0</v>
      </c>
      <c r="AD222" s="164">
        <f t="shared" si="79"/>
        <v>0</v>
      </c>
      <c r="AE222" s="164">
        <f t="shared" si="79"/>
        <v>0</v>
      </c>
      <c r="AF222" s="164">
        <f t="shared" si="79"/>
        <v>0</v>
      </c>
      <c r="AG222" s="164">
        <f t="shared" si="79"/>
        <v>0</v>
      </c>
      <c r="AH222" s="164">
        <f t="shared" si="79"/>
        <v>0</v>
      </c>
      <c r="AI222" s="164">
        <f t="shared" si="79"/>
        <v>0</v>
      </c>
      <c r="AJ222" s="164">
        <f t="shared" si="79"/>
        <v>0</v>
      </c>
      <c r="AK222" s="164">
        <f t="shared" si="79"/>
        <v>0</v>
      </c>
      <c r="AL222" s="164">
        <f t="shared" si="79"/>
        <v>0</v>
      </c>
      <c r="AM222" s="164">
        <f t="shared" si="79"/>
        <v>0</v>
      </c>
      <c r="AN222" s="164">
        <f t="shared" si="79"/>
        <v>0</v>
      </c>
      <c r="AO222" s="164">
        <f t="shared" si="79"/>
        <v>0</v>
      </c>
      <c r="AP222" s="164">
        <f t="shared" si="77"/>
        <v>0</v>
      </c>
      <c r="AQ222" s="164">
        <f t="shared" si="77"/>
        <v>0</v>
      </c>
      <c r="AR222" s="164">
        <f t="shared" si="77"/>
        <v>0</v>
      </c>
      <c r="AS222" s="164">
        <f t="shared" si="77"/>
        <v>0</v>
      </c>
      <c r="AT222" s="164">
        <f t="shared" si="77"/>
        <v>0</v>
      </c>
      <c r="AU222" s="164">
        <f t="shared" si="77"/>
        <v>0</v>
      </c>
      <c r="AV222" s="164">
        <f t="shared" si="77"/>
        <v>0</v>
      </c>
      <c r="AW222" s="164">
        <f t="shared" si="77"/>
        <v>0</v>
      </c>
      <c r="AX222" s="164">
        <f t="shared" si="77"/>
        <v>0</v>
      </c>
      <c r="AY222" s="164">
        <f t="shared" si="75"/>
        <v>0</v>
      </c>
      <c r="AZ222" s="22" t="s">
        <v>185</v>
      </c>
    </row>
    <row r="223" spans="1:52">
      <c r="A223" s="164" t="s">
        <v>215</v>
      </c>
      <c r="B223" s="164">
        <f t="shared" si="78"/>
        <v>0</v>
      </c>
      <c r="C223" s="164">
        <f t="shared" si="78"/>
        <v>0</v>
      </c>
      <c r="D223" s="164">
        <f t="shared" si="78"/>
        <v>0</v>
      </c>
      <c r="E223" s="164">
        <f t="shared" si="78"/>
        <v>0</v>
      </c>
      <c r="F223" s="164">
        <f t="shared" si="78"/>
        <v>0</v>
      </c>
      <c r="G223" s="164">
        <f t="shared" si="78"/>
        <v>0</v>
      </c>
      <c r="H223" s="164">
        <f t="shared" si="78"/>
        <v>0</v>
      </c>
      <c r="I223" s="164">
        <f t="shared" si="78"/>
        <v>0</v>
      </c>
      <c r="J223" s="164">
        <f t="shared" si="78"/>
        <v>0</v>
      </c>
      <c r="K223" s="164">
        <f t="shared" si="78"/>
        <v>0</v>
      </c>
      <c r="L223" s="164">
        <f t="shared" si="78"/>
        <v>0</v>
      </c>
      <c r="M223" s="164">
        <f t="shared" si="78"/>
        <v>0</v>
      </c>
      <c r="N223" s="164">
        <f t="shared" si="78"/>
        <v>0</v>
      </c>
      <c r="O223" s="164">
        <f t="shared" si="78"/>
        <v>0</v>
      </c>
      <c r="P223" s="164">
        <f t="shared" si="78"/>
        <v>0</v>
      </c>
      <c r="Q223" s="164">
        <f t="shared" si="78"/>
        <v>0</v>
      </c>
      <c r="R223" s="164">
        <f t="shared" si="78"/>
        <v>0</v>
      </c>
      <c r="S223" s="164">
        <f t="shared" si="78"/>
        <v>0</v>
      </c>
      <c r="T223" s="164">
        <f t="shared" si="78"/>
        <v>0</v>
      </c>
      <c r="U223" s="164">
        <f t="shared" si="78"/>
        <v>0</v>
      </c>
      <c r="V223" s="164">
        <f t="shared" si="78"/>
        <v>0</v>
      </c>
      <c r="W223" s="164">
        <f t="shared" si="78"/>
        <v>0</v>
      </c>
      <c r="X223" s="164">
        <f t="shared" si="78"/>
        <v>0</v>
      </c>
      <c r="Y223" s="164">
        <f t="shared" si="78"/>
        <v>0</v>
      </c>
      <c r="AA223" s="164">
        <f t="shared" si="79"/>
        <v>0</v>
      </c>
      <c r="AB223" s="164">
        <f t="shared" si="79"/>
        <v>0</v>
      </c>
      <c r="AC223" s="164">
        <f t="shared" si="79"/>
        <v>0</v>
      </c>
      <c r="AD223" s="164">
        <f t="shared" si="79"/>
        <v>0</v>
      </c>
      <c r="AE223" s="164">
        <f t="shared" si="79"/>
        <v>0</v>
      </c>
      <c r="AF223" s="164">
        <f t="shared" si="79"/>
        <v>0</v>
      </c>
      <c r="AG223" s="164">
        <f t="shared" si="79"/>
        <v>0</v>
      </c>
      <c r="AH223" s="164">
        <f t="shared" si="79"/>
        <v>0</v>
      </c>
      <c r="AI223" s="164">
        <f t="shared" si="79"/>
        <v>0</v>
      </c>
      <c r="AJ223" s="164">
        <f t="shared" si="79"/>
        <v>0</v>
      </c>
      <c r="AK223" s="164">
        <f t="shared" si="79"/>
        <v>0</v>
      </c>
      <c r="AL223" s="164">
        <f t="shared" si="79"/>
        <v>0</v>
      </c>
      <c r="AM223" s="164">
        <f t="shared" si="79"/>
        <v>0</v>
      </c>
      <c r="AN223" s="164">
        <f t="shared" si="79"/>
        <v>0</v>
      </c>
      <c r="AO223" s="164">
        <f t="shared" si="79"/>
        <v>0</v>
      </c>
      <c r="AP223" s="164">
        <f t="shared" si="77"/>
        <v>0</v>
      </c>
      <c r="AQ223" s="164">
        <f t="shared" si="77"/>
        <v>0</v>
      </c>
      <c r="AR223" s="164">
        <f t="shared" si="77"/>
        <v>0</v>
      </c>
      <c r="AS223" s="164">
        <f t="shared" si="77"/>
        <v>0</v>
      </c>
      <c r="AT223" s="164">
        <f t="shared" si="77"/>
        <v>0</v>
      </c>
      <c r="AU223" s="164">
        <f t="shared" si="77"/>
        <v>0</v>
      </c>
      <c r="AV223" s="164">
        <f t="shared" si="77"/>
        <v>0</v>
      </c>
      <c r="AW223" s="164">
        <f t="shared" si="77"/>
        <v>0</v>
      </c>
      <c r="AX223" s="164">
        <f t="shared" si="77"/>
        <v>0</v>
      </c>
      <c r="AY223" s="164">
        <f t="shared" si="75"/>
        <v>0</v>
      </c>
      <c r="AZ223" s="22" t="s">
        <v>185</v>
      </c>
    </row>
    <row r="224" spans="1:52">
      <c r="A224" s="164" t="s">
        <v>216</v>
      </c>
      <c r="B224" s="164">
        <f t="shared" si="78"/>
        <v>0</v>
      </c>
      <c r="C224" s="164">
        <f t="shared" si="78"/>
        <v>0</v>
      </c>
      <c r="D224" s="164">
        <f t="shared" si="78"/>
        <v>0</v>
      </c>
      <c r="E224" s="164">
        <f t="shared" si="78"/>
        <v>0</v>
      </c>
      <c r="F224" s="164">
        <f t="shared" si="78"/>
        <v>0</v>
      </c>
      <c r="G224" s="164">
        <f t="shared" si="78"/>
        <v>0</v>
      </c>
      <c r="H224" s="164">
        <f t="shared" si="78"/>
        <v>0</v>
      </c>
      <c r="I224" s="164">
        <f t="shared" si="78"/>
        <v>0</v>
      </c>
      <c r="J224" s="164">
        <f t="shared" si="78"/>
        <v>0</v>
      </c>
      <c r="K224" s="164">
        <f t="shared" si="78"/>
        <v>0</v>
      </c>
      <c r="L224" s="164">
        <f t="shared" si="78"/>
        <v>0</v>
      </c>
      <c r="M224" s="164">
        <f t="shared" si="78"/>
        <v>0</v>
      </c>
      <c r="N224" s="164">
        <f t="shared" si="78"/>
        <v>0</v>
      </c>
      <c r="O224" s="164">
        <f t="shared" si="78"/>
        <v>0</v>
      </c>
      <c r="P224" s="164">
        <f t="shared" si="78"/>
        <v>0</v>
      </c>
      <c r="Q224" s="164">
        <f t="shared" ref="Q224:Y224" si="80">IF(IFERROR(FIND($A$202,Q26,1),0)=0,0,1)</f>
        <v>0</v>
      </c>
      <c r="R224" s="164">
        <f t="shared" si="80"/>
        <v>0</v>
      </c>
      <c r="S224" s="164">
        <f t="shared" si="80"/>
        <v>0</v>
      </c>
      <c r="T224" s="164">
        <f t="shared" si="80"/>
        <v>0</v>
      </c>
      <c r="U224" s="164">
        <f t="shared" si="80"/>
        <v>0</v>
      </c>
      <c r="V224" s="164">
        <f t="shared" si="80"/>
        <v>0</v>
      </c>
      <c r="W224" s="164">
        <f t="shared" si="80"/>
        <v>0</v>
      </c>
      <c r="X224" s="164">
        <f t="shared" si="80"/>
        <v>0</v>
      </c>
      <c r="Y224" s="164">
        <f t="shared" si="80"/>
        <v>0</v>
      </c>
      <c r="AA224" s="164">
        <f t="shared" si="79"/>
        <v>0</v>
      </c>
      <c r="AB224" s="164">
        <f t="shared" si="79"/>
        <v>0</v>
      </c>
      <c r="AC224" s="164">
        <f t="shared" si="79"/>
        <v>0</v>
      </c>
      <c r="AD224" s="164">
        <f t="shared" si="79"/>
        <v>0</v>
      </c>
      <c r="AE224" s="164">
        <f t="shared" si="79"/>
        <v>0</v>
      </c>
      <c r="AF224" s="164">
        <f t="shared" si="79"/>
        <v>0</v>
      </c>
      <c r="AG224" s="164">
        <f t="shared" si="79"/>
        <v>0</v>
      </c>
      <c r="AH224" s="164">
        <f t="shared" si="79"/>
        <v>0</v>
      </c>
      <c r="AI224" s="164">
        <f t="shared" si="79"/>
        <v>0</v>
      </c>
      <c r="AJ224" s="164">
        <f t="shared" si="79"/>
        <v>0</v>
      </c>
      <c r="AK224" s="164">
        <f t="shared" si="79"/>
        <v>0</v>
      </c>
      <c r="AL224" s="164">
        <f t="shared" si="79"/>
        <v>0</v>
      </c>
      <c r="AM224" s="164">
        <f t="shared" si="79"/>
        <v>0</v>
      </c>
      <c r="AN224" s="164">
        <f t="shared" si="79"/>
        <v>0</v>
      </c>
      <c r="AO224" s="164">
        <f t="shared" si="79"/>
        <v>0</v>
      </c>
      <c r="AP224" s="164">
        <f t="shared" si="77"/>
        <v>0</v>
      </c>
      <c r="AQ224" s="164">
        <f t="shared" si="77"/>
        <v>0</v>
      </c>
      <c r="AR224" s="164">
        <f t="shared" si="77"/>
        <v>0</v>
      </c>
      <c r="AS224" s="164">
        <f t="shared" si="77"/>
        <v>0</v>
      </c>
      <c r="AT224" s="164">
        <f t="shared" si="77"/>
        <v>0</v>
      </c>
      <c r="AU224" s="164">
        <f t="shared" si="77"/>
        <v>0</v>
      </c>
      <c r="AV224" s="164">
        <f t="shared" si="77"/>
        <v>0</v>
      </c>
      <c r="AW224" s="164">
        <f t="shared" si="77"/>
        <v>0</v>
      </c>
      <c r="AX224" s="164">
        <f t="shared" si="77"/>
        <v>0</v>
      </c>
      <c r="AY224" s="164">
        <f t="shared" si="75"/>
        <v>0</v>
      </c>
      <c r="AZ224" s="22" t="s">
        <v>185</v>
      </c>
    </row>
    <row r="225" spans="1:52">
      <c r="A225" s="164" t="s">
        <v>217</v>
      </c>
      <c r="B225" s="164">
        <f t="shared" ref="B225:Y233" si="81">IF(IFERROR(FIND($A$202,B27,1),0)=0,0,1)</f>
        <v>0</v>
      </c>
      <c r="C225" s="164">
        <f t="shared" si="81"/>
        <v>0</v>
      </c>
      <c r="D225" s="164">
        <f t="shared" si="81"/>
        <v>0</v>
      </c>
      <c r="E225" s="164">
        <f t="shared" si="81"/>
        <v>0</v>
      </c>
      <c r="F225" s="164">
        <f t="shared" si="81"/>
        <v>0</v>
      </c>
      <c r="G225" s="164">
        <f t="shared" si="81"/>
        <v>0</v>
      </c>
      <c r="H225" s="164">
        <f t="shared" si="81"/>
        <v>0</v>
      </c>
      <c r="I225" s="164">
        <f t="shared" si="81"/>
        <v>0</v>
      </c>
      <c r="J225" s="164">
        <f t="shared" si="81"/>
        <v>0</v>
      </c>
      <c r="K225" s="164">
        <f t="shared" si="81"/>
        <v>0</v>
      </c>
      <c r="L225" s="164">
        <f t="shared" si="81"/>
        <v>0</v>
      </c>
      <c r="M225" s="164">
        <f t="shared" si="81"/>
        <v>0</v>
      </c>
      <c r="N225" s="164">
        <f t="shared" si="81"/>
        <v>0</v>
      </c>
      <c r="O225" s="164">
        <f t="shared" si="81"/>
        <v>0</v>
      </c>
      <c r="P225" s="164">
        <f t="shared" si="81"/>
        <v>0</v>
      </c>
      <c r="Q225" s="164">
        <f t="shared" si="81"/>
        <v>0</v>
      </c>
      <c r="R225" s="164">
        <f t="shared" si="81"/>
        <v>0</v>
      </c>
      <c r="S225" s="164">
        <f t="shared" si="81"/>
        <v>0</v>
      </c>
      <c r="T225" s="164">
        <f t="shared" si="81"/>
        <v>0</v>
      </c>
      <c r="U225" s="164">
        <f t="shared" si="81"/>
        <v>0</v>
      </c>
      <c r="V225" s="164">
        <f t="shared" si="81"/>
        <v>0</v>
      </c>
      <c r="W225" s="164">
        <f t="shared" si="81"/>
        <v>0</v>
      </c>
      <c r="X225" s="164">
        <f t="shared" si="81"/>
        <v>0</v>
      </c>
      <c r="Y225" s="164">
        <f t="shared" si="81"/>
        <v>0</v>
      </c>
      <c r="AA225" s="164">
        <f t="shared" si="79"/>
        <v>0</v>
      </c>
      <c r="AB225" s="164">
        <f t="shared" si="79"/>
        <v>0</v>
      </c>
      <c r="AC225" s="164">
        <f t="shared" si="79"/>
        <v>0</v>
      </c>
      <c r="AD225" s="164">
        <f t="shared" si="79"/>
        <v>0</v>
      </c>
      <c r="AE225" s="164">
        <f t="shared" si="79"/>
        <v>0</v>
      </c>
      <c r="AF225" s="164">
        <f t="shared" si="79"/>
        <v>0</v>
      </c>
      <c r="AG225" s="164">
        <f t="shared" si="79"/>
        <v>0</v>
      </c>
      <c r="AH225" s="164">
        <f t="shared" si="79"/>
        <v>0</v>
      </c>
      <c r="AI225" s="164">
        <f t="shared" si="79"/>
        <v>0</v>
      </c>
      <c r="AJ225" s="164">
        <f t="shared" si="79"/>
        <v>0</v>
      </c>
      <c r="AK225" s="164">
        <f t="shared" si="79"/>
        <v>0</v>
      </c>
      <c r="AL225" s="164">
        <f t="shared" si="79"/>
        <v>0</v>
      </c>
      <c r="AM225" s="164">
        <f t="shared" si="79"/>
        <v>0</v>
      </c>
      <c r="AN225" s="164">
        <f t="shared" si="79"/>
        <v>0</v>
      </c>
      <c r="AO225" s="164">
        <f t="shared" si="79"/>
        <v>0</v>
      </c>
      <c r="AP225" s="164">
        <f t="shared" si="77"/>
        <v>0</v>
      </c>
      <c r="AQ225" s="164">
        <f t="shared" si="77"/>
        <v>0</v>
      </c>
      <c r="AR225" s="164">
        <f t="shared" si="77"/>
        <v>0</v>
      </c>
      <c r="AS225" s="164">
        <f t="shared" si="77"/>
        <v>0</v>
      </c>
      <c r="AT225" s="164">
        <f t="shared" si="77"/>
        <v>0</v>
      </c>
      <c r="AU225" s="164">
        <f t="shared" si="77"/>
        <v>0</v>
      </c>
      <c r="AV225" s="164">
        <f t="shared" si="77"/>
        <v>0</v>
      </c>
      <c r="AW225" s="164">
        <f t="shared" si="77"/>
        <v>0</v>
      </c>
      <c r="AX225" s="164">
        <f t="shared" si="77"/>
        <v>0</v>
      </c>
      <c r="AY225" s="164">
        <f t="shared" si="75"/>
        <v>0</v>
      </c>
      <c r="AZ225" s="22" t="s">
        <v>185</v>
      </c>
    </row>
    <row r="226" spans="1:52">
      <c r="A226" s="164" t="s">
        <v>218</v>
      </c>
      <c r="B226" s="164">
        <f t="shared" si="81"/>
        <v>0</v>
      </c>
      <c r="C226" s="164">
        <f t="shared" si="81"/>
        <v>0</v>
      </c>
      <c r="D226" s="164">
        <f t="shared" si="81"/>
        <v>0</v>
      </c>
      <c r="E226" s="164">
        <f t="shared" si="81"/>
        <v>0</v>
      </c>
      <c r="F226" s="164">
        <f t="shared" si="81"/>
        <v>0</v>
      </c>
      <c r="G226" s="164">
        <f t="shared" si="81"/>
        <v>0</v>
      </c>
      <c r="H226" s="164">
        <f t="shared" si="81"/>
        <v>0</v>
      </c>
      <c r="I226" s="164">
        <f t="shared" si="81"/>
        <v>0</v>
      </c>
      <c r="J226" s="164">
        <f t="shared" si="81"/>
        <v>0</v>
      </c>
      <c r="K226" s="164">
        <f t="shared" si="81"/>
        <v>0</v>
      </c>
      <c r="L226" s="164">
        <f t="shared" si="81"/>
        <v>0</v>
      </c>
      <c r="M226" s="164">
        <f t="shared" si="81"/>
        <v>0</v>
      </c>
      <c r="N226" s="164">
        <f t="shared" si="81"/>
        <v>0</v>
      </c>
      <c r="O226" s="164">
        <f t="shared" si="81"/>
        <v>0</v>
      </c>
      <c r="P226" s="164">
        <f t="shared" si="81"/>
        <v>0</v>
      </c>
      <c r="Q226" s="164">
        <f t="shared" si="81"/>
        <v>0</v>
      </c>
      <c r="R226" s="164">
        <f t="shared" si="81"/>
        <v>0</v>
      </c>
      <c r="S226" s="164">
        <f t="shared" si="81"/>
        <v>0</v>
      </c>
      <c r="T226" s="164">
        <f t="shared" si="81"/>
        <v>0</v>
      </c>
      <c r="U226" s="164">
        <f t="shared" si="81"/>
        <v>0</v>
      </c>
      <c r="V226" s="164">
        <f t="shared" si="81"/>
        <v>0</v>
      </c>
      <c r="W226" s="164">
        <f t="shared" si="81"/>
        <v>0</v>
      </c>
      <c r="X226" s="164">
        <f t="shared" si="81"/>
        <v>0</v>
      </c>
      <c r="Y226" s="164">
        <f t="shared" si="81"/>
        <v>0</v>
      </c>
      <c r="AA226" s="164">
        <f t="shared" si="79"/>
        <v>0</v>
      </c>
      <c r="AB226" s="164">
        <f t="shared" si="79"/>
        <v>0</v>
      </c>
      <c r="AC226" s="164">
        <f t="shared" si="79"/>
        <v>0</v>
      </c>
      <c r="AD226" s="164">
        <f t="shared" si="79"/>
        <v>0</v>
      </c>
      <c r="AE226" s="164">
        <f t="shared" si="79"/>
        <v>0</v>
      </c>
      <c r="AF226" s="164">
        <f t="shared" si="79"/>
        <v>0</v>
      </c>
      <c r="AG226" s="164">
        <f t="shared" si="79"/>
        <v>0</v>
      </c>
      <c r="AH226" s="164">
        <f t="shared" si="79"/>
        <v>0</v>
      </c>
      <c r="AI226" s="164">
        <f t="shared" si="79"/>
        <v>0</v>
      </c>
      <c r="AJ226" s="164">
        <f t="shared" si="79"/>
        <v>0</v>
      </c>
      <c r="AK226" s="164">
        <f t="shared" si="79"/>
        <v>0</v>
      </c>
      <c r="AL226" s="164">
        <f t="shared" si="79"/>
        <v>0</v>
      </c>
      <c r="AM226" s="164">
        <f t="shared" si="79"/>
        <v>0</v>
      </c>
      <c r="AN226" s="164">
        <f t="shared" si="79"/>
        <v>0</v>
      </c>
      <c r="AO226" s="164">
        <f t="shared" si="79"/>
        <v>0</v>
      </c>
      <c r="AP226" s="164">
        <f t="shared" si="77"/>
        <v>0</v>
      </c>
      <c r="AQ226" s="164">
        <f t="shared" si="77"/>
        <v>0</v>
      </c>
      <c r="AR226" s="164">
        <f t="shared" si="77"/>
        <v>0</v>
      </c>
      <c r="AS226" s="164">
        <f t="shared" si="77"/>
        <v>0</v>
      </c>
      <c r="AT226" s="164">
        <f t="shared" si="77"/>
        <v>0</v>
      </c>
      <c r="AU226" s="164">
        <f t="shared" si="77"/>
        <v>0</v>
      </c>
      <c r="AV226" s="164">
        <f t="shared" si="77"/>
        <v>0</v>
      </c>
      <c r="AW226" s="164">
        <f t="shared" si="77"/>
        <v>0</v>
      </c>
      <c r="AX226" s="164">
        <f t="shared" si="77"/>
        <v>0</v>
      </c>
      <c r="AY226" s="164">
        <f t="shared" si="75"/>
        <v>0</v>
      </c>
      <c r="AZ226" s="22" t="s">
        <v>185</v>
      </c>
    </row>
    <row r="227" spans="1:52">
      <c r="A227" s="164" t="s">
        <v>219</v>
      </c>
      <c r="B227" s="164">
        <f t="shared" si="81"/>
        <v>0</v>
      </c>
      <c r="C227" s="164">
        <f t="shared" si="81"/>
        <v>0</v>
      </c>
      <c r="D227" s="164">
        <f t="shared" si="81"/>
        <v>0</v>
      </c>
      <c r="E227" s="164">
        <f t="shared" si="81"/>
        <v>0</v>
      </c>
      <c r="F227" s="164">
        <f t="shared" si="81"/>
        <v>0</v>
      </c>
      <c r="G227" s="164">
        <f t="shared" si="81"/>
        <v>0</v>
      </c>
      <c r="H227" s="164">
        <f t="shared" si="81"/>
        <v>0</v>
      </c>
      <c r="I227" s="164">
        <f t="shared" si="81"/>
        <v>0</v>
      </c>
      <c r="J227" s="164">
        <f t="shared" si="81"/>
        <v>0</v>
      </c>
      <c r="K227" s="164">
        <f t="shared" si="81"/>
        <v>0</v>
      </c>
      <c r="L227" s="164">
        <f t="shared" si="81"/>
        <v>0</v>
      </c>
      <c r="M227" s="164">
        <f t="shared" si="81"/>
        <v>0</v>
      </c>
      <c r="N227" s="164">
        <f t="shared" si="81"/>
        <v>0</v>
      </c>
      <c r="O227" s="164">
        <f t="shared" si="81"/>
        <v>0</v>
      </c>
      <c r="P227" s="164">
        <f t="shared" si="81"/>
        <v>0</v>
      </c>
      <c r="Q227" s="164">
        <f t="shared" si="81"/>
        <v>0</v>
      </c>
      <c r="R227" s="164">
        <f t="shared" si="81"/>
        <v>0</v>
      </c>
      <c r="S227" s="164">
        <f t="shared" si="81"/>
        <v>0</v>
      </c>
      <c r="T227" s="164">
        <f t="shared" si="81"/>
        <v>0</v>
      </c>
      <c r="U227" s="164">
        <f t="shared" si="81"/>
        <v>0</v>
      </c>
      <c r="V227" s="164">
        <f t="shared" si="81"/>
        <v>0</v>
      </c>
      <c r="W227" s="164">
        <f t="shared" si="81"/>
        <v>0</v>
      </c>
      <c r="X227" s="164">
        <f t="shared" si="81"/>
        <v>0</v>
      </c>
      <c r="Y227" s="164">
        <f t="shared" si="81"/>
        <v>0</v>
      </c>
      <c r="AA227" s="164">
        <f t="shared" si="79"/>
        <v>0</v>
      </c>
      <c r="AB227" s="164">
        <f t="shared" si="79"/>
        <v>0</v>
      </c>
      <c r="AC227" s="164">
        <f t="shared" si="79"/>
        <v>0</v>
      </c>
      <c r="AD227" s="164">
        <f t="shared" si="79"/>
        <v>0</v>
      </c>
      <c r="AE227" s="164">
        <f t="shared" si="79"/>
        <v>0</v>
      </c>
      <c r="AF227" s="164">
        <f t="shared" si="79"/>
        <v>0</v>
      </c>
      <c r="AG227" s="164">
        <f t="shared" si="79"/>
        <v>0</v>
      </c>
      <c r="AH227" s="164">
        <f t="shared" si="79"/>
        <v>0</v>
      </c>
      <c r="AI227" s="164">
        <f t="shared" si="79"/>
        <v>0</v>
      </c>
      <c r="AJ227" s="164">
        <f t="shared" si="79"/>
        <v>0</v>
      </c>
      <c r="AK227" s="164">
        <f t="shared" si="79"/>
        <v>0</v>
      </c>
      <c r="AL227" s="164">
        <f t="shared" si="79"/>
        <v>0</v>
      </c>
      <c r="AM227" s="164">
        <f t="shared" si="79"/>
        <v>0</v>
      </c>
      <c r="AN227" s="164">
        <f t="shared" si="79"/>
        <v>0</v>
      </c>
      <c r="AO227" s="164">
        <f t="shared" si="79"/>
        <v>0</v>
      </c>
      <c r="AP227" s="164">
        <f t="shared" si="77"/>
        <v>0</v>
      </c>
      <c r="AQ227" s="164">
        <f t="shared" si="77"/>
        <v>0</v>
      </c>
      <c r="AR227" s="164">
        <f t="shared" si="77"/>
        <v>0</v>
      </c>
      <c r="AS227" s="164">
        <f t="shared" si="77"/>
        <v>0</v>
      </c>
      <c r="AT227" s="164">
        <f t="shared" si="77"/>
        <v>0</v>
      </c>
      <c r="AU227" s="164">
        <f t="shared" si="77"/>
        <v>0</v>
      </c>
      <c r="AV227" s="164">
        <f t="shared" si="77"/>
        <v>0</v>
      </c>
      <c r="AW227" s="164">
        <f t="shared" si="77"/>
        <v>0</v>
      </c>
      <c r="AX227" s="164">
        <f t="shared" si="77"/>
        <v>0</v>
      </c>
      <c r="AY227" s="164">
        <f t="shared" si="75"/>
        <v>0</v>
      </c>
      <c r="AZ227" s="22" t="s">
        <v>185</v>
      </c>
    </row>
    <row r="228" spans="1:52">
      <c r="A228" s="164" t="s">
        <v>220</v>
      </c>
      <c r="B228" s="164">
        <f t="shared" si="81"/>
        <v>0</v>
      </c>
      <c r="C228" s="164">
        <f t="shared" si="81"/>
        <v>0</v>
      </c>
      <c r="D228" s="164">
        <f t="shared" si="81"/>
        <v>0</v>
      </c>
      <c r="E228" s="164">
        <f t="shared" si="81"/>
        <v>0</v>
      </c>
      <c r="F228" s="164">
        <f t="shared" si="81"/>
        <v>0</v>
      </c>
      <c r="G228" s="164">
        <f t="shared" si="81"/>
        <v>0</v>
      </c>
      <c r="H228" s="164">
        <f t="shared" si="81"/>
        <v>0</v>
      </c>
      <c r="I228" s="164">
        <f t="shared" si="81"/>
        <v>0</v>
      </c>
      <c r="J228" s="164">
        <f t="shared" si="81"/>
        <v>0</v>
      </c>
      <c r="K228" s="164">
        <f t="shared" si="81"/>
        <v>0</v>
      </c>
      <c r="L228" s="164">
        <f t="shared" si="81"/>
        <v>0</v>
      </c>
      <c r="M228" s="164">
        <f t="shared" si="81"/>
        <v>0</v>
      </c>
      <c r="N228" s="164">
        <f t="shared" si="81"/>
        <v>0</v>
      </c>
      <c r="O228" s="164">
        <f t="shared" si="81"/>
        <v>0</v>
      </c>
      <c r="P228" s="164">
        <f t="shared" si="81"/>
        <v>0</v>
      </c>
      <c r="Q228" s="164">
        <f t="shared" si="81"/>
        <v>0</v>
      </c>
      <c r="R228" s="164">
        <f t="shared" si="81"/>
        <v>0</v>
      </c>
      <c r="S228" s="164">
        <f t="shared" si="81"/>
        <v>0</v>
      </c>
      <c r="T228" s="164">
        <f t="shared" si="81"/>
        <v>0</v>
      </c>
      <c r="U228" s="164">
        <f t="shared" si="81"/>
        <v>0</v>
      </c>
      <c r="V228" s="164">
        <f t="shared" si="81"/>
        <v>0</v>
      </c>
      <c r="W228" s="164">
        <f t="shared" si="81"/>
        <v>0</v>
      </c>
      <c r="X228" s="164">
        <f t="shared" si="81"/>
        <v>0</v>
      </c>
      <c r="Y228" s="164">
        <f t="shared" si="81"/>
        <v>0</v>
      </c>
      <c r="AA228" s="164">
        <f t="shared" si="79"/>
        <v>0</v>
      </c>
      <c r="AB228" s="164">
        <f t="shared" si="79"/>
        <v>0</v>
      </c>
      <c r="AC228" s="164">
        <f t="shared" si="79"/>
        <v>0</v>
      </c>
      <c r="AD228" s="164">
        <f t="shared" si="79"/>
        <v>0</v>
      </c>
      <c r="AE228" s="164">
        <f t="shared" si="79"/>
        <v>0</v>
      </c>
      <c r="AF228" s="164">
        <f t="shared" si="79"/>
        <v>0</v>
      </c>
      <c r="AG228" s="164">
        <f t="shared" si="79"/>
        <v>0</v>
      </c>
      <c r="AH228" s="164">
        <f t="shared" si="79"/>
        <v>0</v>
      </c>
      <c r="AI228" s="164">
        <f t="shared" si="79"/>
        <v>0</v>
      </c>
      <c r="AJ228" s="164">
        <f t="shared" si="79"/>
        <v>0</v>
      </c>
      <c r="AK228" s="164">
        <f t="shared" si="79"/>
        <v>0</v>
      </c>
      <c r="AL228" s="164">
        <f t="shared" si="79"/>
        <v>0</v>
      </c>
      <c r="AM228" s="164">
        <f t="shared" si="79"/>
        <v>0</v>
      </c>
      <c r="AN228" s="164">
        <f t="shared" si="79"/>
        <v>0</v>
      </c>
      <c r="AO228" s="164">
        <f t="shared" si="79"/>
        <v>0</v>
      </c>
      <c r="AP228" s="164">
        <f t="shared" si="77"/>
        <v>0</v>
      </c>
      <c r="AQ228" s="164">
        <f t="shared" si="77"/>
        <v>0</v>
      </c>
      <c r="AR228" s="164">
        <f t="shared" si="77"/>
        <v>0</v>
      </c>
      <c r="AS228" s="164">
        <f t="shared" si="77"/>
        <v>0</v>
      </c>
      <c r="AT228" s="164">
        <f t="shared" si="77"/>
        <v>0</v>
      </c>
      <c r="AU228" s="164">
        <f t="shared" si="77"/>
        <v>0</v>
      </c>
      <c r="AV228" s="164">
        <f t="shared" si="77"/>
        <v>0</v>
      </c>
      <c r="AW228" s="164">
        <f t="shared" si="77"/>
        <v>0</v>
      </c>
      <c r="AX228" s="164">
        <f t="shared" si="77"/>
        <v>0</v>
      </c>
      <c r="AY228" s="164">
        <f t="shared" si="75"/>
        <v>0</v>
      </c>
      <c r="AZ228" s="22" t="s">
        <v>185</v>
      </c>
    </row>
    <row r="229" spans="1:52">
      <c r="A229" s="164" t="s">
        <v>221</v>
      </c>
      <c r="B229" s="164">
        <f t="shared" si="81"/>
        <v>0</v>
      </c>
      <c r="C229" s="164">
        <f t="shared" si="81"/>
        <v>0</v>
      </c>
      <c r="D229" s="164">
        <f t="shared" si="81"/>
        <v>0</v>
      </c>
      <c r="E229" s="164">
        <f t="shared" si="81"/>
        <v>0</v>
      </c>
      <c r="F229" s="164">
        <f t="shared" si="81"/>
        <v>0</v>
      </c>
      <c r="G229" s="164">
        <f t="shared" si="81"/>
        <v>0</v>
      </c>
      <c r="H229" s="164">
        <f t="shared" si="81"/>
        <v>0</v>
      </c>
      <c r="I229" s="164">
        <f t="shared" si="81"/>
        <v>0</v>
      </c>
      <c r="J229" s="164">
        <f t="shared" si="81"/>
        <v>0</v>
      </c>
      <c r="K229" s="164">
        <f t="shared" si="81"/>
        <v>0</v>
      </c>
      <c r="L229" s="164">
        <f t="shared" si="81"/>
        <v>0</v>
      </c>
      <c r="M229" s="164">
        <f t="shared" si="81"/>
        <v>0</v>
      </c>
      <c r="N229" s="164">
        <f t="shared" si="81"/>
        <v>0</v>
      </c>
      <c r="O229" s="164">
        <f t="shared" si="81"/>
        <v>0</v>
      </c>
      <c r="P229" s="164">
        <f t="shared" si="81"/>
        <v>0</v>
      </c>
      <c r="Q229" s="164">
        <f t="shared" si="81"/>
        <v>0</v>
      </c>
      <c r="R229" s="164">
        <f t="shared" si="81"/>
        <v>0</v>
      </c>
      <c r="S229" s="164">
        <f t="shared" si="81"/>
        <v>0</v>
      </c>
      <c r="T229" s="164">
        <f t="shared" si="81"/>
        <v>0</v>
      </c>
      <c r="U229" s="164">
        <f t="shared" si="81"/>
        <v>0</v>
      </c>
      <c r="V229" s="164">
        <f t="shared" si="81"/>
        <v>0</v>
      </c>
      <c r="W229" s="164">
        <f t="shared" si="81"/>
        <v>0</v>
      </c>
      <c r="X229" s="164">
        <f t="shared" si="81"/>
        <v>0</v>
      </c>
      <c r="Y229" s="164">
        <f t="shared" si="81"/>
        <v>0</v>
      </c>
      <c r="AA229" s="164">
        <f t="shared" si="79"/>
        <v>0</v>
      </c>
      <c r="AB229" s="164">
        <f t="shared" si="79"/>
        <v>0</v>
      </c>
      <c r="AC229" s="164">
        <f t="shared" si="79"/>
        <v>0</v>
      </c>
      <c r="AD229" s="164">
        <f t="shared" si="79"/>
        <v>0</v>
      </c>
      <c r="AE229" s="164">
        <f t="shared" si="79"/>
        <v>0</v>
      </c>
      <c r="AF229" s="164">
        <f t="shared" si="79"/>
        <v>0</v>
      </c>
      <c r="AG229" s="164">
        <f t="shared" si="79"/>
        <v>0</v>
      </c>
      <c r="AH229" s="164">
        <f t="shared" si="79"/>
        <v>0</v>
      </c>
      <c r="AI229" s="164">
        <f t="shared" si="79"/>
        <v>0</v>
      </c>
      <c r="AJ229" s="164">
        <f t="shared" si="79"/>
        <v>0</v>
      </c>
      <c r="AK229" s="164">
        <f t="shared" si="79"/>
        <v>0</v>
      </c>
      <c r="AL229" s="164">
        <f t="shared" si="79"/>
        <v>0</v>
      </c>
      <c r="AM229" s="164">
        <f t="shared" si="79"/>
        <v>0</v>
      </c>
      <c r="AN229" s="164">
        <f t="shared" si="79"/>
        <v>0</v>
      </c>
      <c r="AO229" s="164">
        <f t="shared" si="79"/>
        <v>0</v>
      </c>
      <c r="AP229" s="164">
        <f t="shared" si="79"/>
        <v>0</v>
      </c>
      <c r="AQ229" s="164">
        <f t="shared" ref="AQ229:AX233" si="82">IF(R229=0,0,R229/AQ31)</f>
        <v>0</v>
      </c>
      <c r="AR229" s="164">
        <f t="shared" si="82"/>
        <v>0</v>
      </c>
      <c r="AS229" s="164">
        <f t="shared" si="82"/>
        <v>0</v>
      </c>
      <c r="AT229" s="164">
        <f t="shared" si="82"/>
        <v>0</v>
      </c>
      <c r="AU229" s="164">
        <f t="shared" si="82"/>
        <v>0</v>
      </c>
      <c r="AV229" s="164">
        <f t="shared" si="82"/>
        <v>0</v>
      </c>
      <c r="AW229" s="164">
        <f t="shared" si="82"/>
        <v>0</v>
      </c>
      <c r="AX229" s="164">
        <f t="shared" si="82"/>
        <v>0</v>
      </c>
      <c r="AY229" s="164">
        <f t="shared" si="75"/>
        <v>0</v>
      </c>
      <c r="AZ229" s="22" t="s">
        <v>185</v>
      </c>
    </row>
    <row r="230" spans="1:52">
      <c r="A230" s="164" t="s">
        <v>222</v>
      </c>
      <c r="B230" s="164">
        <f t="shared" si="81"/>
        <v>0</v>
      </c>
      <c r="C230" s="164">
        <f t="shared" si="81"/>
        <v>0</v>
      </c>
      <c r="D230" s="164">
        <f t="shared" si="81"/>
        <v>0</v>
      </c>
      <c r="E230" s="164">
        <f t="shared" si="81"/>
        <v>0</v>
      </c>
      <c r="F230" s="164">
        <f t="shared" si="81"/>
        <v>0</v>
      </c>
      <c r="G230" s="164">
        <f t="shared" si="81"/>
        <v>0</v>
      </c>
      <c r="H230" s="164">
        <f t="shared" si="81"/>
        <v>0</v>
      </c>
      <c r="I230" s="164">
        <f t="shared" si="81"/>
        <v>0</v>
      </c>
      <c r="J230" s="164">
        <f t="shared" si="81"/>
        <v>0</v>
      </c>
      <c r="K230" s="164">
        <f t="shared" si="81"/>
        <v>0</v>
      </c>
      <c r="L230" s="164">
        <f t="shared" si="81"/>
        <v>0</v>
      </c>
      <c r="M230" s="164">
        <f t="shared" si="81"/>
        <v>0</v>
      </c>
      <c r="N230" s="164">
        <f t="shared" si="81"/>
        <v>0</v>
      </c>
      <c r="O230" s="164">
        <f t="shared" si="81"/>
        <v>0</v>
      </c>
      <c r="P230" s="164">
        <f t="shared" si="81"/>
        <v>0</v>
      </c>
      <c r="Q230" s="164">
        <f t="shared" si="81"/>
        <v>0</v>
      </c>
      <c r="R230" s="164">
        <f t="shared" si="81"/>
        <v>0</v>
      </c>
      <c r="S230" s="164">
        <f t="shared" si="81"/>
        <v>0</v>
      </c>
      <c r="T230" s="164">
        <f t="shared" si="81"/>
        <v>0</v>
      </c>
      <c r="U230" s="164">
        <f t="shared" si="81"/>
        <v>0</v>
      </c>
      <c r="V230" s="164">
        <f t="shared" si="81"/>
        <v>0</v>
      </c>
      <c r="W230" s="164">
        <f t="shared" si="81"/>
        <v>0</v>
      </c>
      <c r="X230" s="164">
        <f t="shared" si="81"/>
        <v>0</v>
      </c>
      <c r="Y230" s="164">
        <f t="shared" si="81"/>
        <v>0</v>
      </c>
      <c r="AA230" s="164">
        <f t="shared" ref="AA230:AP233" si="83">IF(B230=0,0,B230/AA32)</f>
        <v>0</v>
      </c>
      <c r="AB230" s="164">
        <f t="shared" si="83"/>
        <v>0</v>
      </c>
      <c r="AC230" s="164">
        <f t="shared" si="83"/>
        <v>0</v>
      </c>
      <c r="AD230" s="164">
        <f t="shared" si="83"/>
        <v>0</v>
      </c>
      <c r="AE230" s="164">
        <f t="shared" si="83"/>
        <v>0</v>
      </c>
      <c r="AF230" s="164">
        <f t="shared" si="83"/>
        <v>0</v>
      </c>
      <c r="AG230" s="164">
        <f t="shared" si="83"/>
        <v>0</v>
      </c>
      <c r="AH230" s="164">
        <f t="shared" si="83"/>
        <v>0</v>
      </c>
      <c r="AI230" s="164">
        <f t="shared" si="83"/>
        <v>0</v>
      </c>
      <c r="AJ230" s="164">
        <f t="shared" si="83"/>
        <v>0</v>
      </c>
      <c r="AK230" s="164">
        <f t="shared" si="83"/>
        <v>0</v>
      </c>
      <c r="AL230" s="164">
        <f t="shared" si="83"/>
        <v>0</v>
      </c>
      <c r="AM230" s="164">
        <f t="shared" si="83"/>
        <v>0</v>
      </c>
      <c r="AN230" s="164">
        <f t="shared" si="83"/>
        <v>0</v>
      </c>
      <c r="AO230" s="164">
        <f t="shared" si="83"/>
        <v>0</v>
      </c>
      <c r="AP230" s="164">
        <f t="shared" si="83"/>
        <v>0</v>
      </c>
      <c r="AQ230" s="164">
        <f t="shared" si="82"/>
        <v>0</v>
      </c>
      <c r="AR230" s="164">
        <f t="shared" si="82"/>
        <v>0</v>
      </c>
      <c r="AS230" s="164">
        <f t="shared" si="82"/>
        <v>0</v>
      </c>
      <c r="AT230" s="164">
        <f t="shared" si="82"/>
        <v>0</v>
      </c>
      <c r="AU230" s="164">
        <f t="shared" si="82"/>
        <v>0</v>
      </c>
      <c r="AV230" s="164">
        <f t="shared" si="82"/>
        <v>0</v>
      </c>
      <c r="AW230" s="164">
        <f t="shared" si="82"/>
        <v>0</v>
      </c>
      <c r="AX230" s="164">
        <f t="shared" si="82"/>
        <v>0</v>
      </c>
      <c r="AY230" s="164">
        <f t="shared" si="75"/>
        <v>0</v>
      </c>
      <c r="AZ230" s="22" t="s">
        <v>185</v>
      </c>
    </row>
    <row r="231" spans="1:52">
      <c r="A231" s="164" t="s">
        <v>223</v>
      </c>
      <c r="B231" s="164">
        <f t="shared" si="81"/>
        <v>0</v>
      </c>
      <c r="C231" s="164">
        <f t="shared" si="81"/>
        <v>0</v>
      </c>
      <c r="D231" s="164">
        <f t="shared" si="81"/>
        <v>0</v>
      </c>
      <c r="E231" s="164">
        <f t="shared" si="81"/>
        <v>0</v>
      </c>
      <c r="F231" s="164">
        <f t="shared" si="81"/>
        <v>0</v>
      </c>
      <c r="G231" s="164">
        <f t="shared" si="81"/>
        <v>0</v>
      </c>
      <c r="H231" s="164">
        <f t="shared" si="81"/>
        <v>0</v>
      </c>
      <c r="I231" s="164">
        <f t="shared" si="81"/>
        <v>0</v>
      </c>
      <c r="J231" s="164">
        <f t="shared" si="81"/>
        <v>0</v>
      </c>
      <c r="K231" s="164">
        <f t="shared" si="81"/>
        <v>0</v>
      </c>
      <c r="L231" s="164">
        <f t="shared" si="81"/>
        <v>0</v>
      </c>
      <c r="M231" s="164">
        <f t="shared" si="81"/>
        <v>0</v>
      </c>
      <c r="N231" s="164">
        <f t="shared" si="81"/>
        <v>0</v>
      </c>
      <c r="O231" s="164">
        <f t="shared" si="81"/>
        <v>0</v>
      </c>
      <c r="P231" s="164">
        <f t="shared" si="81"/>
        <v>0</v>
      </c>
      <c r="Q231" s="164">
        <f t="shared" si="81"/>
        <v>0</v>
      </c>
      <c r="R231" s="164">
        <f t="shared" si="81"/>
        <v>0</v>
      </c>
      <c r="S231" s="164">
        <f t="shared" si="81"/>
        <v>0</v>
      </c>
      <c r="T231" s="164">
        <f t="shared" si="81"/>
        <v>0</v>
      </c>
      <c r="U231" s="164">
        <f t="shared" si="81"/>
        <v>0</v>
      </c>
      <c r="V231" s="164">
        <f t="shared" si="81"/>
        <v>0</v>
      </c>
      <c r="W231" s="164">
        <f t="shared" si="81"/>
        <v>0</v>
      </c>
      <c r="X231" s="164">
        <f t="shared" si="81"/>
        <v>0</v>
      </c>
      <c r="Y231" s="164">
        <f t="shared" si="81"/>
        <v>0</v>
      </c>
      <c r="AA231" s="164">
        <f t="shared" si="83"/>
        <v>0</v>
      </c>
      <c r="AB231" s="164">
        <f t="shared" si="83"/>
        <v>0</v>
      </c>
      <c r="AC231" s="164">
        <f t="shared" si="83"/>
        <v>0</v>
      </c>
      <c r="AD231" s="164">
        <f t="shared" si="83"/>
        <v>0</v>
      </c>
      <c r="AE231" s="164">
        <f t="shared" si="83"/>
        <v>0</v>
      </c>
      <c r="AF231" s="164">
        <f t="shared" si="83"/>
        <v>0</v>
      </c>
      <c r="AG231" s="164">
        <f t="shared" si="83"/>
        <v>0</v>
      </c>
      <c r="AH231" s="164">
        <f t="shared" si="83"/>
        <v>0</v>
      </c>
      <c r="AI231" s="164">
        <f t="shared" si="83"/>
        <v>0</v>
      </c>
      <c r="AJ231" s="164">
        <f t="shared" si="83"/>
        <v>0</v>
      </c>
      <c r="AK231" s="164">
        <f t="shared" si="83"/>
        <v>0</v>
      </c>
      <c r="AL231" s="164">
        <f t="shared" si="83"/>
        <v>0</v>
      </c>
      <c r="AM231" s="164">
        <f t="shared" si="83"/>
        <v>0</v>
      </c>
      <c r="AN231" s="164">
        <f t="shared" si="83"/>
        <v>0</v>
      </c>
      <c r="AO231" s="164">
        <f t="shared" si="83"/>
        <v>0</v>
      </c>
      <c r="AP231" s="164">
        <f t="shared" si="83"/>
        <v>0</v>
      </c>
      <c r="AQ231" s="164">
        <f t="shared" si="82"/>
        <v>0</v>
      </c>
      <c r="AR231" s="164">
        <f t="shared" si="82"/>
        <v>0</v>
      </c>
      <c r="AS231" s="164">
        <f t="shared" si="82"/>
        <v>0</v>
      </c>
      <c r="AT231" s="164">
        <f t="shared" si="82"/>
        <v>0</v>
      </c>
      <c r="AU231" s="164">
        <f t="shared" si="82"/>
        <v>0</v>
      </c>
      <c r="AV231" s="164">
        <f t="shared" si="82"/>
        <v>0</v>
      </c>
      <c r="AW231" s="164">
        <f t="shared" si="82"/>
        <v>0</v>
      </c>
      <c r="AX231" s="164">
        <f t="shared" si="82"/>
        <v>0</v>
      </c>
      <c r="AY231" s="164">
        <f t="shared" si="75"/>
        <v>0</v>
      </c>
      <c r="AZ231" s="22" t="s">
        <v>185</v>
      </c>
    </row>
    <row r="232" spans="1:52">
      <c r="A232" s="164" t="s">
        <v>224</v>
      </c>
      <c r="B232" s="164">
        <f t="shared" si="81"/>
        <v>0</v>
      </c>
      <c r="C232" s="164">
        <f t="shared" si="81"/>
        <v>0</v>
      </c>
      <c r="D232" s="164">
        <f t="shared" si="81"/>
        <v>0</v>
      </c>
      <c r="E232" s="164">
        <f t="shared" si="81"/>
        <v>0</v>
      </c>
      <c r="F232" s="164">
        <f t="shared" si="81"/>
        <v>0</v>
      </c>
      <c r="G232" s="164">
        <f t="shared" si="81"/>
        <v>0</v>
      </c>
      <c r="H232" s="164">
        <f t="shared" si="81"/>
        <v>0</v>
      </c>
      <c r="I232" s="164">
        <f t="shared" si="81"/>
        <v>0</v>
      </c>
      <c r="J232" s="164">
        <f t="shared" si="81"/>
        <v>0</v>
      </c>
      <c r="K232" s="164">
        <f t="shared" si="81"/>
        <v>0</v>
      </c>
      <c r="L232" s="164">
        <f t="shared" si="81"/>
        <v>0</v>
      </c>
      <c r="M232" s="164">
        <f t="shared" si="81"/>
        <v>0</v>
      </c>
      <c r="N232" s="164">
        <f t="shared" si="81"/>
        <v>0</v>
      </c>
      <c r="O232" s="164">
        <f t="shared" si="81"/>
        <v>0</v>
      </c>
      <c r="P232" s="164">
        <f t="shared" si="81"/>
        <v>0</v>
      </c>
      <c r="Q232" s="164">
        <f t="shared" si="81"/>
        <v>0</v>
      </c>
      <c r="R232" s="164">
        <f t="shared" si="81"/>
        <v>0</v>
      </c>
      <c r="S232" s="164">
        <f t="shared" si="81"/>
        <v>0</v>
      </c>
      <c r="T232" s="164">
        <f t="shared" si="81"/>
        <v>0</v>
      </c>
      <c r="U232" s="164">
        <f t="shared" si="81"/>
        <v>0</v>
      </c>
      <c r="V232" s="164">
        <f t="shared" si="81"/>
        <v>0</v>
      </c>
      <c r="W232" s="164">
        <f t="shared" si="81"/>
        <v>0</v>
      </c>
      <c r="X232" s="164">
        <f t="shared" si="81"/>
        <v>0</v>
      </c>
      <c r="Y232" s="164">
        <f t="shared" si="81"/>
        <v>0</v>
      </c>
      <c r="AA232" s="164">
        <f t="shared" si="83"/>
        <v>0</v>
      </c>
      <c r="AB232" s="164">
        <f t="shared" si="83"/>
        <v>0</v>
      </c>
      <c r="AC232" s="164">
        <f t="shared" si="83"/>
        <v>0</v>
      </c>
      <c r="AD232" s="164">
        <f t="shared" si="83"/>
        <v>0</v>
      </c>
      <c r="AE232" s="164">
        <f t="shared" si="83"/>
        <v>0</v>
      </c>
      <c r="AF232" s="164">
        <f t="shared" si="83"/>
        <v>0</v>
      </c>
      <c r="AG232" s="164">
        <f t="shared" si="83"/>
        <v>0</v>
      </c>
      <c r="AH232" s="164">
        <f t="shared" si="83"/>
        <v>0</v>
      </c>
      <c r="AI232" s="164">
        <f t="shared" si="83"/>
        <v>0</v>
      </c>
      <c r="AJ232" s="164">
        <f t="shared" si="83"/>
        <v>0</v>
      </c>
      <c r="AK232" s="164">
        <f t="shared" si="83"/>
        <v>0</v>
      </c>
      <c r="AL232" s="164">
        <f t="shared" si="83"/>
        <v>0</v>
      </c>
      <c r="AM232" s="164">
        <f t="shared" si="83"/>
        <v>0</v>
      </c>
      <c r="AN232" s="164">
        <f t="shared" si="83"/>
        <v>0</v>
      </c>
      <c r="AO232" s="164">
        <f t="shared" si="83"/>
        <v>0</v>
      </c>
      <c r="AP232" s="164">
        <f t="shared" si="83"/>
        <v>0</v>
      </c>
      <c r="AQ232" s="164">
        <f t="shared" si="82"/>
        <v>0</v>
      </c>
      <c r="AR232" s="164">
        <f t="shared" si="82"/>
        <v>0</v>
      </c>
      <c r="AS232" s="164">
        <f t="shared" si="82"/>
        <v>0</v>
      </c>
      <c r="AT232" s="164">
        <f t="shared" si="82"/>
        <v>0</v>
      </c>
      <c r="AU232" s="164">
        <f t="shared" si="82"/>
        <v>0</v>
      </c>
      <c r="AV232" s="164">
        <f t="shared" si="82"/>
        <v>0</v>
      </c>
      <c r="AW232" s="164">
        <f t="shared" si="82"/>
        <v>0</v>
      </c>
      <c r="AX232" s="164">
        <f t="shared" si="82"/>
        <v>0</v>
      </c>
      <c r="AY232" s="164">
        <f t="shared" si="75"/>
        <v>0</v>
      </c>
      <c r="AZ232" s="22" t="s">
        <v>185</v>
      </c>
    </row>
    <row r="233" spans="1:52">
      <c r="A233" s="164" t="s">
        <v>225</v>
      </c>
      <c r="B233" s="164">
        <f t="shared" si="81"/>
        <v>0</v>
      </c>
      <c r="C233" s="164">
        <f t="shared" si="81"/>
        <v>0</v>
      </c>
      <c r="D233" s="164">
        <f t="shared" si="81"/>
        <v>0</v>
      </c>
      <c r="E233" s="164">
        <f t="shared" si="81"/>
        <v>0</v>
      </c>
      <c r="F233" s="164">
        <f t="shared" si="81"/>
        <v>0</v>
      </c>
      <c r="G233" s="164">
        <f t="shared" si="81"/>
        <v>0</v>
      </c>
      <c r="H233" s="164">
        <f t="shared" si="81"/>
        <v>0</v>
      </c>
      <c r="I233" s="164">
        <f t="shared" si="81"/>
        <v>0</v>
      </c>
      <c r="J233" s="164">
        <f t="shared" si="81"/>
        <v>0</v>
      </c>
      <c r="K233" s="164">
        <f t="shared" si="81"/>
        <v>0</v>
      </c>
      <c r="L233" s="164">
        <f t="shared" si="81"/>
        <v>0</v>
      </c>
      <c r="M233" s="164">
        <f t="shared" si="81"/>
        <v>0</v>
      </c>
      <c r="N233" s="164">
        <f t="shared" si="81"/>
        <v>0</v>
      </c>
      <c r="O233" s="164">
        <f t="shared" si="81"/>
        <v>0</v>
      </c>
      <c r="P233" s="164">
        <f t="shared" si="81"/>
        <v>0</v>
      </c>
      <c r="Q233" s="164">
        <f t="shared" si="81"/>
        <v>0</v>
      </c>
      <c r="R233" s="164">
        <f t="shared" si="81"/>
        <v>0</v>
      </c>
      <c r="S233" s="164">
        <f t="shared" si="81"/>
        <v>0</v>
      </c>
      <c r="T233" s="164">
        <f t="shared" si="81"/>
        <v>0</v>
      </c>
      <c r="U233" s="164">
        <f t="shared" si="81"/>
        <v>0</v>
      </c>
      <c r="V233" s="164">
        <f t="shared" si="81"/>
        <v>0</v>
      </c>
      <c r="W233" s="164">
        <f t="shared" si="81"/>
        <v>0</v>
      </c>
      <c r="X233" s="164">
        <f t="shared" si="81"/>
        <v>0</v>
      </c>
      <c r="Y233" s="164">
        <f t="shared" si="81"/>
        <v>0</v>
      </c>
      <c r="AA233" s="164">
        <f t="shared" si="83"/>
        <v>0</v>
      </c>
      <c r="AB233" s="164">
        <f t="shared" si="83"/>
        <v>0</v>
      </c>
      <c r="AC233" s="164">
        <f t="shared" si="83"/>
        <v>0</v>
      </c>
      <c r="AD233" s="164">
        <f t="shared" si="83"/>
        <v>0</v>
      </c>
      <c r="AE233" s="164">
        <f t="shared" si="83"/>
        <v>0</v>
      </c>
      <c r="AF233" s="164">
        <f t="shared" si="83"/>
        <v>0</v>
      </c>
      <c r="AG233" s="164">
        <f t="shared" si="83"/>
        <v>0</v>
      </c>
      <c r="AH233" s="164">
        <f t="shared" si="83"/>
        <v>0</v>
      </c>
      <c r="AI233" s="164">
        <f t="shared" si="83"/>
        <v>0</v>
      </c>
      <c r="AJ233" s="164">
        <f t="shared" si="83"/>
        <v>0</v>
      </c>
      <c r="AK233" s="164">
        <f t="shared" si="83"/>
        <v>0</v>
      </c>
      <c r="AL233" s="164">
        <f t="shared" si="83"/>
        <v>0</v>
      </c>
      <c r="AM233" s="164">
        <f t="shared" si="83"/>
        <v>0</v>
      </c>
      <c r="AN233" s="164">
        <f t="shared" si="83"/>
        <v>0</v>
      </c>
      <c r="AO233" s="164">
        <f t="shared" si="83"/>
        <v>0</v>
      </c>
      <c r="AP233" s="164">
        <f t="shared" si="83"/>
        <v>0</v>
      </c>
      <c r="AQ233" s="164">
        <f t="shared" si="82"/>
        <v>0</v>
      </c>
      <c r="AR233" s="164">
        <f t="shared" si="82"/>
        <v>0</v>
      </c>
      <c r="AS233" s="164">
        <f t="shared" si="82"/>
        <v>0</v>
      </c>
      <c r="AT233" s="164">
        <f t="shared" si="82"/>
        <v>0</v>
      </c>
      <c r="AU233" s="164">
        <f t="shared" si="82"/>
        <v>0</v>
      </c>
      <c r="AV233" s="164">
        <f t="shared" si="82"/>
        <v>0</v>
      </c>
      <c r="AW233" s="164">
        <f t="shared" si="82"/>
        <v>0</v>
      </c>
      <c r="AX233" s="164">
        <f t="shared" si="82"/>
        <v>0</v>
      </c>
      <c r="AY233" s="164">
        <f t="shared" si="75"/>
        <v>0</v>
      </c>
      <c r="AZ233" s="22" t="s">
        <v>185</v>
      </c>
    </row>
    <row r="235" spans="1:52">
      <c r="A235" s="185" t="s">
        <v>186</v>
      </c>
    </row>
    <row r="236" spans="1:52">
      <c r="A236" s="164" t="s">
        <v>195</v>
      </c>
      <c r="B236" s="164">
        <f t="shared" ref="B236:Y246" si="84">IF(IFERROR(FIND($A$235,B5,1),0)=0,0,1)</f>
        <v>0</v>
      </c>
      <c r="C236" s="164">
        <f t="shared" si="84"/>
        <v>0</v>
      </c>
      <c r="D236" s="164">
        <f t="shared" si="84"/>
        <v>0</v>
      </c>
      <c r="E236" s="164">
        <f t="shared" si="84"/>
        <v>0</v>
      </c>
      <c r="F236" s="164">
        <f t="shared" si="84"/>
        <v>0</v>
      </c>
      <c r="G236" s="164">
        <f t="shared" si="84"/>
        <v>0</v>
      </c>
      <c r="H236" s="164">
        <f t="shared" si="84"/>
        <v>0</v>
      </c>
      <c r="I236" s="164">
        <f t="shared" si="84"/>
        <v>0</v>
      </c>
      <c r="J236" s="164">
        <f t="shared" si="84"/>
        <v>0</v>
      </c>
      <c r="K236" s="164">
        <f t="shared" si="84"/>
        <v>0</v>
      </c>
      <c r="L236" s="164">
        <f t="shared" si="84"/>
        <v>0</v>
      </c>
      <c r="M236" s="164">
        <f t="shared" si="84"/>
        <v>0</v>
      </c>
      <c r="N236" s="164">
        <f t="shared" si="84"/>
        <v>0</v>
      </c>
      <c r="O236" s="164">
        <f t="shared" si="84"/>
        <v>0</v>
      </c>
      <c r="P236" s="164">
        <f t="shared" si="84"/>
        <v>0</v>
      </c>
      <c r="Q236" s="164">
        <f t="shared" si="84"/>
        <v>0</v>
      </c>
      <c r="R236" s="164">
        <f t="shared" si="84"/>
        <v>0</v>
      </c>
      <c r="S236" s="164">
        <f t="shared" si="84"/>
        <v>0</v>
      </c>
      <c r="T236" s="164">
        <f t="shared" si="84"/>
        <v>0</v>
      </c>
      <c r="U236" s="164">
        <f t="shared" si="84"/>
        <v>0</v>
      </c>
      <c r="V236" s="164">
        <f t="shared" si="84"/>
        <v>0</v>
      </c>
      <c r="W236" s="164">
        <f t="shared" si="84"/>
        <v>0</v>
      </c>
      <c r="X236" s="164">
        <f t="shared" si="84"/>
        <v>0</v>
      </c>
      <c r="Y236" s="164">
        <f t="shared" si="84"/>
        <v>0</v>
      </c>
      <c r="AA236" s="164">
        <f t="shared" ref="AA236:AX246" si="85">IF(B236=0,0,B236/AA5)</f>
        <v>0</v>
      </c>
      <c r="AB236" s="164">
        <f t="shared" si="85"/>
        <v>0</v>
      </c>
      <c r="AC236" s="164">
        <f t="shared" si="85"/>
        <v>0</v>
      </c>
      <c r="AD236" s="164">
        <f t="shared" si="85"/>
        <v>0</v>
      </c>
      <c r="AE236" s="164">
        <f t="shared" si="85"/>
        <v>0</v>
      </c>
      <c r="AF236" s="164">
        <f t="shared" si="85"/>
        <v>0</v>
      </c>
      <c r="AG236" s="164">
        <f t="shared" si="85"/>
        <v>0</v>
      </c>
      <c r="AH236" s="164">
        <f t="shared" si="85"/>
        <v>0</v>
      </c>
      <c r="AI236" s="164">
        <f t="shared" si="85"/>
        <v>0</v>
      </c>
      <c r="AJ236" s="164">
        <f t="shared" si="85"/>
        <v>0</v>
      </c>
      <c r="AK236" s="164">
        <f t="shared" si="85"/>
        <v>0</v>
      </c>
      <c r="AL236" s="164">
        <f t="shared" si="85"/>
        <v>0</v>
      </c>
      <c r="AM236" s="164">
        <f t="shared" si="85"/>
        <v>0</v>
      </c>
      <c r="AN236" s="164">
        <f t="shared" si="85"/>
        <v>0</v>
      </c>
      <c r="AO236" s="164">
        <f t="shared" si="85"/>
        <v>0</v>
      </c>
      <c r="AP236" s="164">
        <f t="shared" si="85"/>
        <v>0</v>
      </c>
      <c r="AQ236" s="164">
        <f t="shared" si="85"/>
        <v>0</v>
      </c>
      <c r="AR236" s="164">
        <f t="shared" si="85"/>
        <v>0</v>
      </c>
      <c r="AS236" s="164">
        <f t="shared" si="85"/>
        <v>0</v>
      </c>
      <c r="AT236" s="164">
        <f t="shared" si="85"/>
        <v>0</v>
      </c>
      <c r="AU236" s="164">
        <f t="shared" si="85"/>
        <v>0</v>
      </c>
      <c r="AV236" s="164">
        <f t="shared" si="85"/>
        <v>0</v>
      </c>
      <c r="AW236" s="164">
        <f t="shared" si="85"/>
        <v>0</v>
      </c>
      <c r="AX236" s="164">
        <f t="shared" si="85"/>
        <v>0</v>
      </c>
      <c r="AY236" s="164">
        <f t="shared" ref="AY236:AY266" si="86">SUM(AA236:AX236)</f>
        <v>0</v>
      </c>
      <c r="AZ236" s="22" t="s">
        <v>186</v>
      </c>
    </row>
    <row r="237" spans="1:52">
      <c r="A237" s="164" t="s">
        <v>196</v>
      </c>
      <c r="B237" s="164">
        <f t="shared" si="84"/>
        <v>0</v>
      </c>
      <c r="C237" s="164">
        <f t="shared" si="84"/>
        <v>0</v>
      </c>
      <c r="D237" s="164">
        <f t="shared" si="84"/>
        <v>0</v>
      </c>
      <c r="E237" s="164">
        <f t="shared" si="84"/>
        <v>0</v>
      </c>
      <c r="F237" s="164">
        <f t="shared" si="84"/>
        <v>0</v>
      </c>
      <c r="G237" s="164">
        <f t="shared" si="84"/>
        <v>0</v>
      </c>
      <c r="H237" s="164">
        <f t="shared" si="84"/>
        <v>0</v>
      </c>
      <c r="I237" s="164">
        <f t="shared" si="84"/>
        <v>0</v>
      </c>
      <c r="J237" s="164">
        <f t="shared" si="84"/>
        <v>0</v>
      </c>
      <c r="K237" s="164">
        <f t="shared" si="84"/>
        <v>0</v>
      </c>
      <c r="L237" s="164">
        <f t="shared" si="84"/>
        <v>0</v>
      </c>
      <c r="M237" s="164">
        <f t="shared" si="84"/>
        <v>0</v>
      </c>
      <c r="N237" s="164">
        <f t="shared" si="84"/>
        <v>0</v>
      </c>
      <c r="O237" s="164">
        <f t="shared" si="84"/>
        <v>0</v>
      </c>
      <c r="P237" s="164">
        <f t="shared" si="84"/>
        <v>0</v>
      </c>
      <c r="Q237" s="164">
        <f t="shared" si="84"/>
        <v>0</v>
      </c>
      <c r="R237" s="164">
        <f t="shared" si="84"/>
        <v>0</v>
      </c>
      <c r="S237" s="164">
        <f t="shared" si="84"/>
        <v>0</v>
      </c>
      <c r="T237" s="164">
        <f t="shared" si="84"/>
        <v>0</v>
      </c>
      <c r="U237" s="164">
        <f t="shared" si="84"/>
        <v>0</v>
      </c>
      <c r="V237" s="164">
        <f t="shared" si="84"/>
        <v>0</v>
      </c>
      <c r="W237" s="164">
        <f t="shared" si="84"/>
        <v>0</v>
      </c>
      <c r="X237" s="164">
        <f t="shared" si="84"/>
        <v>0</v>
      </c>
      <c r="Y237" s="164">
        <f t="shared" si="84"/>
        <v>0</v>
      </c>
      <c r="AA237" s="164">
        <f t="shared" si="85"/>
        <v>0</v>
      </c>
      <c r="AB237" s="164">
        <f t="shared" si="85"/>
        <v>0</v>
      </c>
      <c r="AC237" s="164">
        <f t="shared" si="85"/>
        <v>0</v>
      </c>
      <c r="AD237" s="164">
        <f t="shared" si="85"/>
        <v>0</v>
      </c>
      <c r="AE237" s="164">
        <f t="shared" si="85"/>
        <v>0</v>
      </c>
      <c r="AF237" s="164">
        <f t="shared" si="85"/>
        <v>0</v>
      </c>
      <c r="AG237" s="164">
        <f t="shared" si="85"/>
        <v>0</v>
      </c>
      <c r="AH237" s="164">
        <f t="shared" si="85"/>
        <v>0</v>
      </c>
      <c r="AI237" s="164">
        <f t="shared" si="85"/>
        <v>0</v>
      </c>
      <c r="AJ237" s="164">
        <f t="shared" si="85"/>
        <v>0</v>
      </c>
      <c r="AK237" s="164">
        <f t="shared" si="85"/>
        <v>0</v>
      </c>
      <c r="AL237" s="164">
        <f t="shared" si="85"/>
        <v>0</v>
      </c>
      <c r="AM237" s="164">
        <f t="shared" si="85"/>
        <v>0</v>
      </c>
      <c r="AN237" s="164">
        <f t="shared" si="85"/>
        <v>0</v>
      </c>
      <c r="AO237" s="164">
        <f t="shared" si="85"/>
        <v>0</v>
      </c>
      <c r="AP237" s="164">
        <f t="shared" si="85"/>
        <v>0</v>
      </c>
      <c r="AQ237" s="164">
        <f t="shared" si="85"/>
        <v>0</v>
      </c>
      <c r="AR237" s="164">
        <f t="shared" si="85"/>
        <v>0</v>
      </c>
      <c r="AS237" s="164">
        <f t="shared" si="85"/>
        <v>0</v>
      </c>
      <c r="AT237" s="164">
        <f t="shared" si="85"/>
        <v>0</v>
      </c>
      <c r="AU237" s="164">
        <f t="shared" si="85"/>
        <v>0</v>
      </c>
      <c r="AV237" s="164">
        <f t="shared" si="85"/>
        <v>0</v>
      </c>
      <c r="AW237" s="164">
        <f t="shared" si="85"/>
        <v>0</v>
      </c>
      <c r="AX237" s="164">
        <f t="shared" si="85"/>
        <v>0</v>
      </c>
      <c r="AY237" s="164">
        <f t="shared" si="86"/>
        <v>0</v>
      </c>
      <c r="AZ237" s="22" t="s">
        <v>186</v>
      </c>
    </row>
    <row r="238" spans="1:52">
      <c r="A238" s="164" t="s">
        <v>197</v>
      </c>
      <c r="B238" s="164">
        <f t="shared" si="84"/>
        <v>0</v>
      </c>
      <c r="C238" s="164">
        <f t="shared" si="84"/>
        <v>0</v>
      </c>
      <c r="D238" s="164">
        <f t="shared" si="84"/>
        <v>0</v>
      </c>
      <c r="E238" s="164">
        <f t="shared" si="84"/>
        <v>0</v>
      </c>
      <c r="F238" s="164">
        <f t="shared" si="84"/>
        <v>0</v>
      </c>
      <c r="G238" s="164">
        <f t="shared" si="84"/>
        <v>0</v>
      </c>
      <c r="H238" s="164">
        <f t="shared" si="84"/>
        <v>0</v>
      </c>
      <c r="I238" s="164">
        <f t="shared" si="84"/>
        <v>0</v>
      </c>
      <c r="J238" s="164">
        <f t="shared" si="84"/>
        <v>0</v>
      </c>
      <c r="K238" s="164">
        <f t="shared" si="84"/>
        <v>0</v>
      </c>
      <c r="L238" s="164">
        <f t="shared" si="84"/>
        <v>0</v>
      </c>
      <c r="M238" s="164">
        <f t="shared" si="84"/>
        <v>0</v>
      </c>
      <c r="N238" s="164">
        <f t="shared" si="84"/>
        <v>0</v>
      </c>
      <c r="O238" s="164">
        <f t="shared" si="84"/>
        <v>0</v>
      </c>
      <c r="P238" s="164">
        <f t="shared" si="84"/>
        <v>0</v>
      </c>
      <c r="Q238" s="164">
        <f t="shared" si="84"/>
        <v>0</v>
      </c>
      <c r="R238" s="164">
        <f t="shared" si="84"/>
        <v>0</v>
      </c>
      <c r="S238" s="164">
        <f t="shared" si="84"/>
        <v>0</v>
      </c>
      <c r="T238" s="164">
        <f t="shared" si="84"/>
        <v>0</v>
      </c>
      <c r="U238" s="164">
        <f t="shared" si="84"/>
        <v>0</v>
      </c>
      <c r="V238" s="164">
        <f t="shared" si="84"/>
        <v>0</v>
      </c>
      <c r="W238" s="164">
        <f t="shared" si="84"/>
        <v>0</v>
      </c>
      <c r="X238" s="164">
        <f t="shared" si="84"/>
        <v>0</v>
      </c>
      <c r="Y238" s="164">
        <f t="shared" si="84"/>
        <v>0</v>
      </c>
      <c r="AA238" s="164">
        <f t="shared" si="85"/>
        <v>0</v>
      </c>
      <c r="AB238" s="164">
        <f t="shared" si="85"/>
        <v>0</v>
      </c>
      <c r="AC238" s="164">
        <f t="shared" si="85"/>
        <v>0</v>
      </c>
      <c r="AD238" s="164">
        <f t="shared" si="85"/>
        <v>0</v>
      </c>
      <c r="AE238" s="164">
        <f t="shared" si="85"/>
        <v>0</v>
      </c>
      <c r="AF238" s="164">
        <f t="shared" si="85"/>
        <v>0</v>
      </c>
      <c r="AG238" s="164">
        <f t="shared" si="85"/>
        <v>0</v>
      </c>
      <c r="AH238" s="164">
        <f t="shared" si="85"/>
        <v>0</v>
      </c>
      <c r="AI238" s="164">
        <f t="shared" si="85"/>
        <v>0</v>
      </c>
      <c r="AJ238" s="164">
        <f t="shared" si="85"/>
        <v>0</v>
      </c>
      <c r="AK238" s="164">
        <f t="shared" si="85"/>
        <v>0</v>
      </c>
      <c r="AL238" s="164">
        <f t="shared" si="85"/>
        <v>0</v>
      </c>
      <c r="AM238" s="164">
        <f t="shared" si="85"/>
        <v>0</v>
      </c>
      <c r="AN238" s="164">
        <f t="shared" si="85"/>
        <v>0</v>
      </c>
      <c r="AO238" s="164">
        <f t="shared" si="85"/>
        <v>0</v>
      </c>
      <c r="AP238" s="164">
        <f t="shared" si="85"/>
        <v>0</v>
      </c>
      <c r="AQ238" s="164">
        <f t="shared" si="85"/>
        <v>0</v>
      </c>
      <c r="AR238" s="164">
        <f t="shared" si="85"/>
        <v>0</v>
      </c>
      <c r="AS238" s="164">
        <f t="shared" si="85"/>
        <v>0</v>
      </c>
      <c r="AT238" s="164">
        <f t="shared" si="85"/>
        <v>0</v>
      </c>
      <c r="AU238" s="164">
        <f t="shared" si="85"/>
        <v>0</v>
      </c>
      <c r="AV238" s="164">
        <f t="shared" si="85"/>
        <v>0</v>
      </c>
      <c r="AW238" s="164">
        <f t="shared" si="85"/>
        <v>0</v>
      </c>
      <c r="AX238" s="164">
        <f t="shared" si="85"/>
        <v>0</v>
      </c>
      <c r="AY238" s="164">
        <f t="shared" si="86"/>
        <v>0</v>
      </c>
      <c r="AZ238" s="22" t="s">
        <v>186</v>
      </c>
    </row>
    <row r="239" spans="1:52">
      <c r="A239" s="164" t="s">
        <v>198</v>
      </c>
      <c r="B239" s="164">
        <f t="shared" si="84"/>
        <v>0</v>
      </c>
      <c r="C239" s="164">
        <f t="shared" si="84"/>
        <v>0</v>
      </c>
      <c r="D239" s="164">
        <f t="shared" si="84"/>
        <v>0</v>
      </c>
      <c r="E239" s="164">
        <f t="shared" si="84"/>
        <v>0</v>
      </c>
      <c r="F239" s="164">
        <f t="shared" si="84"/>
        <v>0</v>
      </c>
      <c r="G239" s="164">
        <f t="shared" si="84"/>
        <v>0</v>
      </c>
      <c r="H239" s="164">
        <f t="shared" si="84"/>
        <v>0</v>
      </c>
      <c r="I239" s="164">
        <f t="shared" si="84"/>
        <v>0</v>
      </c>
      <c r="J239" s="164">
        <f t="shared" si="84"/>
        <v>0</v>
      </c>
      <c r="K239" s="164">
        <f t="shared" si="84"/>
        <v>0</v>
      </c>
      <c r="L239" s="164">
        <f t="shared" si="84"/>
        <v>0</v>
      </c>
      <c r="M239" s="164">
        <f t="shared" si="84"/>
        <v>0</v>
      </c>
      <c r="N239" s="164">
        <f t="shared" si="84"/>
        <v>0</v>
      </c>
      <c r="O239" s="164">
        <f t="shared" si="84"/>
        <v>0</v>
      </c>
      <c r="P239" s="164">
        <f t="shared" si="84"/>
        <v>0</v>
      </c>
      <c r="Q239" s="164">
        <f t="shared" si="84"/>
        <v>0</v>
      </c>
      <c r="R239" s="164">
        <f t="shared" si="84"/>
        <v>0</v>
      </c>
      <c r="S239" s="164">
        <f t="shared" si="84"/>
        <v>0</v>
      </c>
      <c r="T239" s="164">
        <f t="shared" si="84"/>
        <v>0</v>
      </c>
      <c r="U239" s="164">
        <f t="shared" si="84"/>
        <v>0</v>
      </c>
      <c r="V239" s="164">
        <f t="shared" si="84"/>
        <v>0</v>
      </c>
      <c r="W239" s="164">
        <f t="shared" si="84"/>
        <v>0</v>
      </c>
      <c r="X239" s="164">
        <f t="shared" si="84"/>
        <v>0</v>
      </c>
      <c r="Y239" s="164">
        <f t="shared" si="84"/>
        <v>0</v>
      </c>
      <c r="AA239" s="164">
        <f t="shared" si="85"/>
        <v>0</v>
      </c>
      <c r="AB239" s="164">
        <f t="shared" si="85"/>
        <v>0</v>
      </c>
      <c r="AC239" s="164">
        <f t="shared" si="85"/>
        <v>0</v>
      </c>
      <c r="AD239" s="164">
        <f t="shared" si="85"/>
        <v>0</v>
      </c>
      <c r="AE239" s="164">
        <f t="shared" si="85"/>
        <v>0</v>
      </c>
      <c r="AF239" s="164">
        <f t="shared" si="85"/>
        <v>0</v>
      </c>
      <c r="AG239" s="164">
        <f t="shared" si="85"/>
        <v>0</v>
      </c>
      <c r="AH239" s="164">
        <f t="shared" si="85"/>
        <v>0</v>
      </c>
      <c r="AI239" s="164">
        <f t="shared" si="85"/>
        <v>0</v>
      </c>
      <c r="AJ239" s="164">
        <f t="shared" si="85"/>
        <v>0</v>
      </c>
      <c r="AK239" s="164">
        <f t="shared" si="85"/>
        <v>0</v>
      </c>
      <c r="AL239" s="164">
        <f t="shared" si="85"/>
        <v>0</v>
      </c>
      <c r="AM239" s="164">
        <f t="shared" si="85"/>
        <v>0</v>
      </c>
      <c r="AN239" s="164">
        <f t="shared" si="85"/>
        <v>0</v>
      </c>
      <c r="AO239" s="164">
        <f t="shared" si="85"/>
        <v>0</v>
      </c>
      <c r="AP239" s="164">
        <f t="shared" si="85"/>
        <v>0</v>
      </c>
      <c r="AQ239" s="164">
        <f t="shared" si="85"/>
        <v>0</v>
      </c>
      <c r="AR239" s="164">
        <f t="shared" si="85"/>
        <v>0</v>
      </c>
      <c r="AS239" s="164">
        <f t="shared" si="85"/>
        <v>0</v>
      </c>
      <c r="AT239" s="164">
        <f t="shared" si="85"/>
        <v>0</v>
      </c>
      <c r="AU239" s="164">
        <f t="shared" si="85"/>
        <v>0</v>
      </c>
      <c r="AV239" s="164">
        <f t="shared" si="85"/>
        <v>0</v>
      </c>
      <c r="AW239" s="164">
        <f t="shared" si="85"/>
        <v>0</v>
      </c>
      <c r="AX239" s="164">
        <f t="shared" si="85"/>
        <v>0</v>
      </c>
      <c r="AY239" s="164">
        <f t="shared" si="86"/>
        <v>0</v>
      </c>
      <c r="AZ239" s="22" t="s">
        <v>186</v>
      </c>
    </row>
    <row r="240" spans="1:52">
      <c r="A240" s="164" t="s">
        <v>199</v>
      </c>
      <c r="B240" s="164">
        <f t="shared" si="84"/>
        <v>0</v>
      </c>
      <c r="C240" s="164">
        <f t="shared" si="84"/>
        <v>0</v>
      </c>
      <c r="D240" s="164">
        <f t="shared" si="84"/>
        <v>0</v>
      </c>
      <c r="E240" s="164">
        <f t="shared" si="84"/>
        <v>0</v>
      </c>
      <c r="F240" s="164">
        <f t="shared" si="84"/>
        <v>0</v>
      </c>
      <c r="G240" s="164">
        <f t="shared" si="84"/>
        <v>0</v>
      </c>
      <c r="H240" s="164">
        <f t="shared" si="84"/>
        <v>0</v>
      </c>
      <c r="I240" s="164">
        <f t="shared" si="84"/>
        <v>0</v>
      </c>
      <c r="J240" s="164">
        <f t="shared" si="84"/>
        <v>0</v>
      </c>
      <c r="K240" s="164">
        <f t="shared" si="84"/>
        <v>0</v>
      </c>
      <c r="L240" s="164">
        <f t="shared" si="84"/>
        <v>0</v>
      </c>
      <c r="M240" s="164">
        <f t="shared" si="84"/>
        <v>0</v>
      </c>
      <c r="N240" s="164">
        <f t="shared" si="84"/>
        <v>0</v>
      </c>
      <c r="O240" s="164">
        <f t="shared" si="84"/>
        <v>0</v>
      </c>
      <c r="P240" s="164">
        <f t="shared" si="84"/>
        <v>0</v>
      </c>
      <c r="Q240" s="164">
        <f t="shared" si="84"/>
        <v>0</v>
      </c>
      <c r="R240" s="164">
        <f t="shared" si="84"/>
        <v>0</v>
      </c>
      <c r="S240" s="164">
        <f t="shared" si="84"/>
        <v>0</v>
      </c>
      <c r="T240" s="164">
        <f t="shared" si="84"/>
        <v>0</v>
      </c>
      <c r="U240" s="164">
        <f t="shared" si="84"/>
        <v>0</v>
      </c>
      <c r="V240" s="164">
        <f t="shared" si="84"/>
        <v>0</v>
      </c>
      <c r="W240" s="164">
        <f t="shared" si="84"/>
        <v>0</v>
      </c>
      <c r="X240" s="164">
        <f t="shared" si="84"/>
        <v>0</v>
      </c>
      <c r="Y240" s="164">
        <f t="shared" si="84"/>
        <v>0</v>
      </c>
      <c r="AA240" s="164">
        <f t="shared" si="85"/>
        <v>0</v>
      </c>
      <c r="AB240" s="164">
        <f t="shared" si="85"/>
        <v>0</v>
      </c>
      <c r="AC240" s="164">
        <f t="shared" si="85"/>
        <v>0</v>
      </c>
      <c r="AD240" s="164">
        <f t="shared" si="85"/>
        <v>0</v>
      </c>
      <c r="AE240" s="164">
        <f t="shared" si="85"/>
        <v>0</v>
      </c>
      <c r="AF240" s="164">
        <f t="shared" si="85"/>
        <v>0</v>
      </c>
      <c r="AG240" s="164">
        <f t="shared" si="85"/>
        <v>0</v>
      </c>
      <c r="AH240" s="164">
        <f t="shared" si="85"/>
        <v>0</v>
      </c>
      <c r="AI240" s="164">
        <f t="shared" si="85"/>
        <v>0</v>
      </c>
      <c r="AJ240" s="164">
        <f t="shared" si="85"/>
        <v>0</v>
      </c>
      <c r="AK240" s="164">
        <f t="shared" si="85"/>
        <v>0</v>
      </c>
      <c r="AL240" s="164">
        <f t="shared" si="85"/>
        <v>0</v>
      </c>
      <c r="AM240" s="164">
        <f t="shared" si="85"/>
        <v>0</v>
      </c>
      <c r="AN240" s="164">
        <f t="shared" si="85"/>
        <v>0</v>
      </c>
      <c r="AO240" s="164">
        <f t="shared" si="85"/>
        <v>0</v>
      </c>
      <c r="AP240" s="164">
        <f t="shared" si="85"/>
        <v>0</v>
      </c>
      <c r="AQ240" s="164">
        <f t="shared" si="85"/>
        <v>0</v>
      </c>
      <c r="AR240" s="164">
        <f t="shared" si="85"/>
        <v>0</v>
      </c>
      <c r="AS240" s="164">
        <f t="shared" si="85"/>
        <v>0</v>
      </c>
      <c r="AT240" s="164">
        <f t="shared" si="85"/>
        <v>0</v>
      </c>
      <c r="AU240" s="164">
        <f t="shared" si="85"/>
        <v>0</v>
      </c>
      <c r="AV240" s="164">
        <f t="shared" si="85"/>
        <v>0</v>
      </c>
      <c r="AW240" s="164">
        <f t="shared" si="85"/>
        <v>0</v>
      </c>
      <c r="AX240" s="164">
        <f t="shared" si="85"/>
        <v>0</v>
      </c>
      <c r="AY240" s="164">
        <f t="shared" si="86"/>
        <v>0</v>
      </c>
      <c r="AZ240" s="22" t="s">
        <v>186</v>
      </c>
    </row>
    <row r="241" spans="1:52">
      <c r="A241" s="164" t="s">
        <v>200</v>
      </c>
      <c r="B241" s="164">
        <f t="shared" si="84"/>
        <v>0</v>
      </c>
      <c r="C241" s="164">
        <f t="shared" si="84"/>
        <v>0</v>
      </c>
      <c r="D241" s="164">
        <f t="shared" si="84"/>
        <v>0</v>
      </c>
      <c r="E241" s="164">
        <f t="shared" si="84"/>
        <v>0</v>
      </c>
      <c r="F241" s="164">
        <f t="shared" si="84"/>
        <v>0</v>
      </c>
      <c r="G241" s="164">
        <f t="shared" si="84"/>
        <v>0</v>
      </c>
      <c r="H241" s="164">
        <f t="shared" si="84"/>
        <v>0</v>
      </c>
      <c r="I241" s="164">
        <f t="shared" si="84"/>
        <v>0</v>
      </c>
      <c r="J241" s="164">
        <f t="shared" si="84"/>
        <v>0</v>
      </c>
      <c r="K241" s="164">
        <f t="shared" si="84"/>
        <v>0</v>
      </c>
      <c r="L241" s="164">
        <f t="shared" si="84"/>
        <v>0</v>
      </c>
      <c r="M241" s="164">
        <f t="shared" si="84"/>
        <v>0</v>
      </c>
      <c r="N241" s="164">
        <f t="shared" si="84"/>
        <v>0</v>
      </c>
      <c r="O241" s="164">
        <f t="shared" si="84"/>
        <v>0</v>
      </c>
      <c r="P241" s="164">
        <f t="shared" si="84"/>
        <v>0</v>
      </c>
      <c r="Q241" s="164">
        <f t="shared" si="84"/>
        <v>0</v>
      </c>
      <c r="R241" s="164">
        <f t="shared" si="84"/>
        <v>0</v>
      </c>
      <c r="S241" s="164">
        <f t="shared" si="84"/>
        <v>0</v>
      </c>
      <c r="T241" s="164">
        <f t="shared" si="84"/>
        <v>0</v>
      </c>
      <c r="U241" s="164">
        <f t="shared" si="84"/>
        <v>0</v>
      </c>
      <c r="V241" s="164">
        <f t="shared" si="84"/>
        <v>0</v>
      </c>
      <c r="W241" s="164">
        <f t="shared" si="84"/>
        <v>0</v>
      </c>
      <c r="X241" s="164">
        <f t="shared" si="84"/>
        <v>0</v>
      </c>
      <c r="Y241" s="164">
        <f t="shared" si="84"/>
        <v>0</v>
      </c>
      <c r="AA241" s="164">
        <f t="shared" si="85"/>
        <v>0</v>
      </c>
      <c r="AB241" s="164">
        <f t="shared" si="85"/>
        <v>0</v>
      </c>
      <c r="AC241" s="164">
        <f t="shared" si="85"/>
        <v>0</v>
      </c>
      <c r="AD241" s="164">
        <f t="shared" si="85"/>
        <v>0</v>
      </c>
      <c r="AE241" s="164">
        <f t="shared" si="85"/>
        <v>0</v>
      </c>
      <c r="AF241" s="164">
        <f t="shared" si="85"/>
        <v>0</v>
      </c>
      <c r="AG241" s="164">
        <f t="shared" si="85"/>
        <v>0</v>
      </c>
      <c r="AH241" s="164">
        <f t="shared" si="85"/>
        <v>0</v>
      </c>
      <c r="AI241" s="164">
        <f t="shared" si="85"/>
        <v>0</v>
      </c>
      <c r="AJ241" s="164">
        <f t="shared" si="85"/>
        <v>0</v>
      </c>
      <c r="AK241" s="164">
        <f t="shared" si="85"/>
        <v>0</v>
      </c>
      <c r="AL241" s="164">
        <f t="shared" si="85"/>
        <v>0</v>
      </c>
      <c r="AM241" s="164">
        <f t="shared" si="85"/>
        <v>0</v>
      </c>
      <c r="AN241" s="164">
        <f t="shared" si="85"/>
        <v>0</v>
      </c>
      <c r="AO241" s="164">
        <f t="shared" si="85"/>
        <v>0</v>
      </c>
      <c r="AP241" s="164">
        <f t="shared" si="85"/>
        <v>0</v>
      </c>
      <c r="AQ241" s="164">
        <f t="shared" si="85"/>
        <v>0</v>
      </c>
      <c r="AR241" s="164">
        <f t="shared" si="85"/>
        <v>0</v>
      </c>
      <c r="AS241" s="164">
        <f t="shared" si="85"/>
        <v>0</v>
      </c>
      <c r="AT241" s="164">
        <f t="shared" si="85"/>
        <v>0</v>
      </c>
      <c r="AU241" s="164">
        <f t="shared" si="85"/>
        <v>0</v>
      </c>
      <c r="AV241" s="164">
        <f t="shared" si="85"/>
        <v>0</v>
      </c>
      <c r="AW241" s="164">
        <f t="shared" si="85"/>
        <v>0</v>
      </c>
      <c r="AX241" s="164">
        <f t="shared" si="85"/>
        <v>0</v>
      </c>
      <c r="AY241" s="164">
        <f t="shared" si="86"/>
        <v>0</v>
      </c>
      <c r="AZ241" s="22" t="s">
        <v>186</v>
      </c>
    </row>
    <row r="242" spans="1:52">
      <c r="A242" s="164" t="s">
        <v>201</v>
      </c>
      <c r="B242" s="164">
        <f t="shared" si="84"/>
        <v>0</v>
      </c>
      <c r="C242" s="164">
        <f t="shared" si="84"/>
        <v>0</v>
      </c>
      <c r="D242" s="164">
        <f t="shared" si="84"/>
        <v>0</v>
      </c>
      <c r="E242" s="164">
        <f t="shared" si="84"/>
        <v>0</v>
      </c>
      <c r="F242" s="164">
        <f t="shared" si="84"/>
        <v>0</v>
      </c>
      <c r="G242" s="164">
        <f t="shared" si="84"/>
        <v>0</v>
      </c>
      <c r="H242" s="164">
        <f t="shared" si="84"/>
        <v>0</v>
      </c>
      <c r="I242" s="164">
        <f t="shared" si="84"/>
        <v>0</v>
      </c>
      <c r="J242" s="164">
        <f t="shared" si="84"/>
        <v>0</v>
      </c>
      <c r="K242" s="164">
        <f t="shared" si="84"/>
        <v>0</v>
      </c>
      <c r="L242" s="164">
        <f t="shared" si="84"/>
        <v>0</v>
      </c>
      <c r="M242" s="164">
        <f t="shared" si="84"/>
        <v>0</v>
      </c>
      <c r="N242" s="164">
        <f t="shared" si="84"/>
        <v>0</v>
      </c>
      <c r="O242" s="164">
        <f t="shared" si="84"/>
        <v>0</v>
      </c>
      <c r="P242" s="164">
        <f t="shared" si="84"/>
        <v>0</v>
      </c>
      <c r="Q242" s="164">
        <f t="shared" si="84"/>
        <v>0</v>
      </c>
      <c r="R242" s="164">
        <f t="shared" si="84"/>
        <v>0</v>
      </c>
      <c r="S242" s="164">
        <f t="shared" si="84"/>
        <v>0</v>
      </c>
      <c r="T242" s="164">
        <f t="shared" si="84"/>
        <v>0</v>
      </c>
      <c r="U242" s="164">
        <f t="shared" si="84"/>
        <v>0</v>
      </c>
      <c r="V242" s="164">
        <f t="shared" si="84"/>
        <v>0</v>
      </c>
      <c r="W242" s="164">
        <f t="shared" si="84"/>
        <v>0</v>
      </c>
      <c r="X242" s="164">
        <f t="shared" si="84"/>
        <v>0</v>
      </c>
      <c r="Y242" s="164">
        <f t="shared" si="84"/>
        <v>0</v>
      </c>
      <c r="AA242" s="164">
        <f t="shared" si="85"/>
        <v>0</v>
      </c>
      <c r="AB242" s="164">
        <f t="shared" si="85"/>
        <v>0</v>
      </c>
      <c r="AC242" s="164">
        <f t="shared" si="85"/>
        <v>0</v>
      </c>
      <c r="AD242" s="164">
        <f t="shared" si="85"/>
        <v>0</v>
      </c>
      <c r="AE242" s="164">
        <f t="shared" si="85"/>
        <v>0</v>
      </c>
      <c r="AF242" s="164">
        <f t="shared" si="85"/>
        <v>0</v>
      </c>
      <c r="AG242" s="164">
        <f t="shared" si="85"/>
        <v>0</v>
      </c>
      <c r="AH242" s="164">
        <f t="shared" si="85"/>
        <v>0</v>
      </c>
      <c r="AI242" s="164">
        <f t="shared" si="85"/>
        <v>0</v>
      </c>
      <c r="AJ242" s="164">
        <f t="shared" si="85"/>
        <v>0</v>
      </c>
      <c r="AK242" s="164">
        <f t="shared" si="85"/>
        <v>0</v>
      </c>
      <c r="AL242" s="164">
        <f t="shared" si="85"/>
        <v>0</v>
      </c>
      <c r="AM242" s="164">
        <f t="shared" si="85"/>
        <v>0</v>
      </c>
      <c r="AN242" s="164">
        <f t="shared" si="85"/>
        <v>0</v>
      </c>
      <c r="AO242" s="164">
        <f t="shared" si="85"/>
        <v>0</v>
      </c>
      <c r="AP242" s="164">
        <f t="shared" si="85"/>
        <v>0</v>
      </c>
      <c r="AQ242" s="164">
        <f t="shared" si="85"/>
        <v>0</v>
      </c>
      <c r="AR242" s="164">
        <f t="shared" si="85"/>
        <v>0</v>
      </c>
      <c r="AS242" s="164">
        <f t="shared" si="85"/>
        <v>0</v>
      </c>
      <c r="AT242" s="164">
        <f t="shared" si="85"/>
        <v>0</v>
      </c>
      <c r="AU242" s="164">
        <f t="shared" si="85"/>
        <v>0</v>
      </c>
      <c r="AV242" s="164">
        <f t="shared" si="85"/>
        <v>0</v>
      </c>
      <c r="AW242" s="164">
        <f t="shared" si="85"/>
        <v>0</v>
      </c>
      <c r="AX242" s="164">
        <f t="shared" si="85"/>
        <v>0</v>
      </c>
      <c r="AY242" s="164">
        <f t="shared" si="86"/>
        <v>0</v>
      </c>
      <c r="AZ242" s="22" t="s">
        <v>186</v>
      </c>
    </row>
    <row r="243" spans="1:52">
      <c r="A243" s="164" t="s">
        <v>202</v>
      </c>
      <c r="B243" s="164">
        <f t="shared" si="84"/>
        <v>0</v>
      </c>
      <c r="C243" s="164">
        <f t="shared" si="84"/>
        <v>0</v>
      </c>
      <c r="D243" s="164">
        <f t="shared" si="84"/>
        <v>0</v>
      </c>
      <c r="E243" s="164">
        <f t="shared" si="84"/>
        <v>0</v>
      </c>
      <c r="F243" s="164">
        <f t="shared" si="84"/>
        <v>0</v>
      </c>
      <c r="G243" s="164">
        <f t="shared" si="84"/>
        <v>0</v>
      </c>
      <c r="H243" s="164">
        <f t="shared" si="84"/>
        <v>0</v>
      </c>
      <c r="I243" s="164">
        <f t="shared" si="84"/>
        <v>0</v>
      </c>
      <c r="J243" s="164">
        <f t="shared" si="84"/>
        <v>0</v>
      </c>
      <c r="K243" s="164">
        <f t="shared" si="84"/>
        <v>0</v>
      </c>
      <c r="L243" s="164">
        <f t="shared" si="84"/>
        <v>0</v>
      </c>
      <c r="M243" s="164">
        <f t="shared" si="84"/>
        <v>0</v>
      </c>
      <c r="N243" s="164">
        <f t="shared" si="84"/>
        <v>0</v>
      </c>
      <c r="O243" s="164">
        <f t="shared" si="84"/>
        <v>0</v>
      </c>
      <c r="P243" s="164">
        <f t="shared" si="84"/>
        <v>0</v>
      </c>
      <c r="Q243" s="164">
        <f t="shared" si="84"/>
        <v>0</v>
      </c>
      <c r="R243" s="164">
        <f t="shared" si="84"/>
        <v>0</v>
      </c>
      <c r="S243" s="164">
        <f t="shared" si="84"/>
        <v>0</v>
      </c>
      <c r="T243" s="164">
        <f t="shared" si="84"/>
        <v>0</v>
      </c>
      <c r="U243" s="164">
        <f t="shared" si="84"/>
        <v>0</v>
      </c>
      <c r="V243" s="164">
        <f t="shared" si="84"/>
        <v>0</v>
      </c>
      <c r="W243" s="164">
        <f t="shared" si="84"/>
        <v>0</v>
      </c>
      <c r="X243" s="164">
        <f t="shared" si="84"/>
        <v>0</v>
      </c>
      <c r="Y243" s="164">
        <f t="shared" si="84"/>
        <v>0</v>
      </c>
      <c r="AA243" s="164">
        <f t="shared" si="85"/>
        <v>0</v>
      </c>
      <c r="AB243" s="164">
        <f t="shared" si="85"/>
        <v>0</v>
      </c>
      <c r="AC243" s="164">
        <f t="shared" si="85"/>
        <v>0</v>
      </c>
      <c r="AD243" s="164">
        <f t="shared" si="85"/>
        <v>0</v>
      </c>
      <c r="AE243" s="164">
        <f t="shared" si="85"/>
        <v>0</v>
      </c>
      <c r="AF243" s="164">
        <f t="shared" si="85"/>
        <v>0</v>
      </c>
      <c r="AG243" s="164">
        <f t="shared" si="85"/>
        <v>0</v>
      </c>
      <c r="AH243" s="164">
        <f t="shared" si="85"/>
        <v>0</v>
      </c>
      <c r="AI243" s="164">
        <f t="shared" si="85"/>
        <v>0</v>
      </c>
      <c r="AJ243" s="164">
        <f t="shared" si="85"/>
        <v>0</v>
      </c>
      <c r="AK243" s="164">
        <f t="shared" si="85"/>
        <v>0</v>
      </c>
      <c r="AL243" s="164">
        <f t="shared" si="85"/>
        <v>0</v>
      </c>
      <c r="AM243" s="164">
        <f t="shared" si="85"/>
        <v>0</v>
      </c>
      <c r="AN243" s="164">
        <f t="shared" si="85"/>
        <v>0</v>
      </c>
      <c r="AO243" s="164">
        <f t="shared" si="85"/>
        <v>0</v>
      </c>
      <c r="AP243" s="164">
        <f t="shared" si="85"/>
        <v>0</v>
      </c>
      <c r="AQ243" s="164">
        <f t="shared" si="85"/>
        <v>0</v>
      </c>
      <c r="AR243" s="164">
        <f t="shared" si="85"/>
        <v>0</v>
      </c>
      <c r="AS243" s="164">
        <f t="shared" si="85"/>
        <v>0</v>
      </c>
      <c r="AT243" s="164">
        <f t="shared" si="85"/>
        <v>0</v>
      </c>
      <c r="AU243" s="164">
        <f t="shared" si="85"/>
        <v>0</v>
      </c>
      <c r="AV243" s="164">
        <f t="shared" si="85"/>
        <v>0</v>
      </c>
      <c r="AW243" s="164">
        <f t="shared" si="85"/>
        <v>0</v>
      </c>
      <c r="AX243" s="164">
        <f t="shared" si="85"/>
        <v>0</v>
      </c>
      <c r="AY243" s="164">
        <f t="shared" si="86"/>
        <v>0</v>
      </c>
      <c r="AZ243" s="22" t="s">
        <v>186</v>
      </c>
    </row>
    <row r="244" spans="1:52">
      <c r="A244" s="164" t="s">
        <v>203</v>
      </c>
      <c r="B244" s="164">
        <f t="shared" si="84"/>
        <v>0</v>
      </c>
      <c r="C244" s="164">
        <f t="shared" si="84"/>
        <v>0</v>
      </c>
      <c r="D244" s="164">
        <f t="shared" si="84"/>
        <v>0</v>
      </c>
      <c r="E244" s="164">
        <f t="shared" si="84"/>
        <v>0</v>
      </c>
      <c r="F244" s="164">
        <f t="shared" si="84"/>
        <v>0</v>
      </c>
      <c r="G244" s="164">
        <f t="shared" si="84"/>
        <v>0</v>
      </c>
      <c r="H244" s="164">
        <f t="shared" si="84"/>
        <v>0</v>
      </c>
      <c r="I244" s="164">
        <f t="shared" si="84"/>
        <v>0</v>
      </c>
      <c r="J244" s="164">
        <f t="shared" si="84"/>
        <v>0</v>
      </c>
      <c r="K244" s="164">
        <f t="shared" si="84"/>
        <v>0</v>
      </c>
      <c r="L244" s="164">
        <f t="shared" si="84"/>
        <v>0</v>
      </c>
      <c r="M244" s="164">
        <f t="shared" si="84"/>
        <v>0</v>
      </c>
      <c r="N244" s="164">
        <f t="shared" si="84"/>
        <v>0</v>
      </c>
      <c r="O244" s="164">
        <f t="shared" si="84"/>
        <v>0</v>
      </c>
      <c r="P244" s="164">
        <f t="shared" si="84"/>
        <v>0</v>
      </c>
      <c r="Q244" s="164">
        <f t="shared" si="84"/>
        <v>0</v>
      </c>
      <c r="R244" s="164">
        <f t="shared" si="84"/>
        <v>0</v>
      </c>
      <c r="S244" s="164">
        <f t="shared" si="84"/>
        <v>0</v>
      </c>
      <c r="T244" s="164">
        <f t="shared" si="84"/>
        <v>0</v>
      </c>
      <c r="U244" s="164">
        <f t="shared" si="84"/>
        <v>0</v>
      </c>
      <c r="V244" s="164">
        <f t="shared" si="84"/>
        <v>0</v>
      </c>
      <c r="W244" s="164">
        <f t="shared" si="84"/>
        <v>0</v>
      </c>
      <c r="X244" s="164">
        <f t="shared" si="84"/>
        <v>0</v>
      </c>
      <c r="Y244" s="164">
        <f t="shared" si="84"/>
        <v>0</v>
      </c>
      <c r="AA244" s="164">
        <f t="shared" si="85"/>
        <v>0</v>
      </c>
      <c r="AB244" s="164">
        <f t="shared" si="85"/>
        <v>0</v>
      </c>
      <c r="AC244" s="164">
        <f t="shared" si="85"/>
        <v>0</v>
      </c>
      <c r="AD244" s="164">
        <f t="shared" si="85"/>
        <v>0</v>
      </c>
      <c r="AE244" s="164">
        <f t="shared" si="85"/>
        <v>0</v>
      </c>
      <c r="AF244" s="164">
        <f t="shared" si="85"/>
        <v>0</v>
      </c>
      <c r="AG244" s="164">
        <f t="shared" si="85"/>
        <v>0</v>
      </c>
      <c r="AH244" s="164">
        <f t="shared" si="85"/>
        <v>0</v>
      </c>
      <c r="AI244" s="164">
        <f t="shared" si="85"/>
        <v>0</v>
      </c>
      <c r="AJ244" s="164">
        <f t="shared" si="85"/>
        <v>0</v>
      </c>
      <c r="AK244" s="164">
        <f t="shared" si="85"/>
        <v>0</v>
      </c>
      <c r="AL244" s="164">
        <f t="shared" si="85"/>
        <v>0</v>
      </c>
      <c r="AM244" s="164">
        <f t="shared" si="85"/>
        <v>0</v>
      </c>
      <c r="AN244" s="164">
        <f t="shared" si="85"/>
        <v>0</v>
      </c>
      <c r="AO244" s="164">
        <f t="shared" si="85"/>
        <v>0</v>
      </c>
      <c r="AP244" s="164">
        <f t="shared" si="85"/>
        <v>0</v>
      </c>
      <c r="AQ244" s="164">
        <f t="shared" si="85"/>
        <v>0</v>
      </c>
      <c r="AR244" s="164">
        <f t="shared" si="85"/>
        <v>0</v>
      </c>
      <c r="AS244" s="164">
        <f t="shared" si="85"/>
        <v>0</v>
      </c>
      <c r="AT244" s="164">
        <f t="shared" si="85"/>
        <v>0</v>
      </c>
      <c r="AU244" s="164">
        <f t="shared" si="85"/>
        <v>0</v>
      </c>
      <c r="AV244" s="164">
        <f t="shared" si="85"/>
        <v>0</v>
      </c>
      <c r="AW244" s="164">
        <f t="shared" si="85"/>
        <v>0</v>
      </c>
      <c r="AX244" s="164">
        <f t="shared" si="85"/>
        <v>0</v>
      </c>
      <c r="AY244" s="164">
        <f t="shared" si="86"/>
        <v>0</v>
      </c>
      <c r="AZ244" s="22" t="s">
        <v>186</v>
      </c>
    </row>
    <row r="245" spans="1:52">
      <c r="A245" s="164" t="s">
        <v>204</v>
      </c>
      <c r="B245" s="164">
        <f t="shared" si="84"/>
        <v>0</v>
      </c>
      <c r="C245" s="164">
        <f t="shared" si="84"/>
        <v>0</v>
      </c>
      <c r="D245" s="164">
        <f t="shared" si="84"/>
        <v>0</v>
      </c>
      <c r="E245" s="164">
        <f t="shared" si="84"/>
        <v>0</v>
      </c>
      <c r="F245" s="164">
        <f t="shared" si="84"/>
        <v>0</v>
      </c>
      <c r="G245" s="164">
        <f t="shared" si="84"/>
        <v>0</v>
      </c>
      <c r="H245" s="164">
        <f t="shared" si="84"/>
        <v>0</v>
      </c>
      <c r="I245" s="164">
        <f t="shared" si="84"/>
        <v>0</v>
      </c>
      <c r="J245" s="164">
        <f t="shared" si="84"/>
        <v>0</v>
      </c>
      <c r="K245" s="164">
        <f t="shared" si="84"/>
        <v>0</v>
      </c>
      <c r="L245" s="164">
        <f t="shared" si="84"/>
        <v>0</v>
      </c>
      <c r="M245" s="164">
        <f t="shared" si="84"/>
        <v>0</v>
      </c>
      <c r="N245" s="164">
        <f t="shared" si="84"/>
        <v>0</v>
      </c>
      <c r="O245" s="164">
        <f t="shared" si="84"/>
        <v>0</v>
      </c>
      <c r="P245" s="164">
        <f t="shared" si="84"/>
        <v>0</v>
      </c>
      <c r="Q245" s="164">
        <f t="shared" si="84"/>
        <v>0</v>
      </c>
      <c r="R245" s="164">
        <f t="shared" si="84"/>
        <v>0</v>
      </c>
      <c r="S245" s="164">
        <f t="shared" si="84"/>
        <v>0</v>
      </c>
      <c r="T245" s="164">
        <f t="shared" si="84"/>
        <v>0</v>
      </c>
      <c r="U245" s="164">
        <f t="shared" si="84"/>
        <v>0</v>
      </c>
      <c r="V245" s="164">
        <f t="shared" si="84"/>
        <v>0</v>
      </c>
      <c r="W245" s="164">
        <f t="shared" si="84"/>
        <v>0</v>
      </c>
      <c r="X245" s="164">
        <f t="shared" si="84"/>
        <v>0</v>
      </c>
      <c r="Y245" s="164">
        <f t="shared" si="84"/>
        <v>0</v>
      </c>
      <c r="AA245" s="164">
        <f t="shared" si="85"/>
        <v>0</v>
      </c>
      <c r="AB245" s="164">
        <f t="shared" si="85"/>
        <v>0</v>
      </c>
      <c r="AC245" s="164">
        <f t="shared" si="85"/>
        <v>0</v>
      </c>
      <c r="AD245" s="164">
        <f t="shared" si="85"/>
        <v>0</v>
      </c>
      <c r="AE245" s="164">
        <f t="shared" si="85"/>
        <v>0</v>
      </c>
      <c r="AF245" s="164">
        <f t="shared" si="85"/>
        <v>0</v>
      </c>
      <c r="AG245" s="164">
        <f t="shared" si="85"/>
        <v>0</v>
      </c>
      <c r="AH245" s="164">
        <f t="shared" si="85"/>
        <v>0</v>
      </c>
      <c r="AI245" s="164">
        <f t="shared" si="85"/>
        <v>0</v>
      </c>
      <c r="AJ245" s="164">
        <f t="shared" si="85"/>
        <v>0</v>
      </c>
      <c r="AK245" s="164">
        <f t="shared" si="85"/>
        <v>0</v>
      </c>
      <c r="AL245" s="164">
        <f t="shared" si="85"/>
        <v>0</v>
      </c>
      <c r="AM245" s="164">
        <f t="shared" si="85"/>
        <v>0</v>
      </c>
      <c r="AN245" s="164">
        <f t="shared" si="85"/>
        <v>0</v>
      </c>
      <c r="AO245" s="164">
        <f t="shared" si="85"/>
        <v>0</v>
      </c>
      <c r="AP245" s="164">
        <f t="shared" si="85"/>
        <v>0</v>
      </c>
      <c r="AQ245" s="164">
        <f t="shared" si="85"/>
        <v>0</v>
      </c>
      <c r="AR245" s="164">
        <f t="shared" si="85"/>
        <v>0</v>
      </c>
      <c r="AS245" s="164">
        <f t="shared" si="85"/>
        <v>0</v>
      </c>
      <c r="AT245" s="164">
        <f t="shared" si="85"/>
        <v>0</v>
      </c>
      <c r="AU245" s="164">
        <f t="shared" si="85"/>
        <v>0</v>
      </c>
      <c r="AV245" s="164">
        <f t="shared" si="85"/>
        <v>0</v>
      </c>
      <c r="AW245" s="164">
        <f t="shared" si="85"/>
        <v>0</v>
      </c>
      <c r="AX245" s="164">
        <f t="shared" si="85"/>
        <v>0</v>
      </c>
      <c r="AY245" s="164">
        <f t="shared" si="86"/>
        <v>0</v>
      </c>
      <c r="AZ245" s="22" t="s">
        <v>186</v>
      </c>
    </row>
    <row r="246" spans="1:52">
      <c r="A246" s="164" t="s">
        <v>205</v>
      </c>
      <c r="B246" s="164">
        <f t="shared" si="84"/>
        <v>0</v>
      </c>
      <c r="C246" s="164">
        <f t="shared" si="84"/>
        <v>0</v>
      </c>
      <c r="D246" s="164">
        <f t="shared" si="84"/>
        <v>0</v>
      </c>
      <c r="E246" s="164">
        <f t="shared" si="84"/>
        <v>0</v>
      </c>
      <c r="F246" s="164">
        <f t="shared" si="84"/>
        <v>0</v>
      </c>
      <c r="G246" s="164">
        <f t="shared" si="84"/>
        <v>0</v>
      </c>
      <c r="H246" s="164">
        <f t="shared" si="84"/>
        <v>0</v>
      </c>
      <c r="I246" s="164">
        <f t="shared" si="84"/>
        <v>0</v>
      </c>
      <c r="J246" s="164">
        <f t="shared" si="84"/>
        <v>0</v>
      </c>
      <c r="K246" s="164">
        <f t="shared" si="84"/>
        <v>0</v>
      </c>
      <c r="L246" s="164">
        <f t="shared" si="84"/>
        <v>0</v>
      </c>
      <c r="M246" s="164">
        <f t="shared" si="84"/>
        <v>0</v>
      </c>
      <c r="N246" s="164">
        <f t="shared" si="84"/>
        <v>0</v>
      </c>
      <c r="O246" s="164">
        <f t="shared" si="84"/>
        <v>0</v>
      </c>
      <c r="P246" s="164">
        <f t="shared" si="84"/>
        <v>0</v>
      </c>
      <c r="Q246" s="164">
        <f t="shared" ref="Q246:Y246" si="87">IF(IFERROR(FIND($A$235,Q15,1),0)=0,0,1)</f>
        <v>0</v>
      </c>
      <c r="R246" s="164">
        <f t="shared" si="87"/>
        <v>0</v>
      </c>
      <c r="S246" s="164">
        <f t="shared" si="87"/>
        <v>0</v>
      </c>
      <c r="T246" s="164">
        <f t="shared" si="87"/>
        <v>0</v>
      </c>
      <c r="U246" s="164">
        <f t="shared" si="87"/>
        <v>0</v>
      </c>
      <c r="V246" s="164">
        <f t="shared" si="87"/>
        <v>0</v>
      </c>
      <c r="W246" s="164">
        <f t="shared" si="87"/>
        <v>0</v>
      </c>
      <c r="X246" s="164">
        <f t="shared" si="87"/>
        <v>0</v>
      </c>
      <c r="Y246" s="164">
        <f t="shared" si="87"/>
        <v>0</v>
      </c>
      <c r="AA246" s="164">
        <f t="shared" si="85"/>
        <v>0</v>
      </c>
      <c r="AB246" s="164">
        <f t="shared" si="85"/>
        <v>0</v>
      </c>
      <c r="AC246" s="164">
        <f t="shared" si="85"/>
        <v>0</v>
      </c>
      <c r="AD246" s="164">
        <f t="shared" si="85"/>
        <v>0</v>
      </c>
      <c r="AE246" s="164">
        <f t="shared" si="85"/>
        <v>0</v>
      </c>
      <c r="AF246" s="164">
        <f t="shared" si="85"/>
        <v>0</v>
      </c>
      <c r="AG246" s="164">
        <f t="shared" si="85"/>
        <v>0</v>
      </c>
      <c r="AH246" s="164">
        <f t="shared" si="85"/>
        <v>0</v>
      </c>
      <c r="AI246" s="164">
        <f t="shared" si="85"/>
        <v>0</v>
      </c>
      <c r="AJ246" s="164">
        <f t="shared" si="85"/>
        <v>0</v>
      </c>
      <c r="AK246" s="164">
        <f t="shared" si="85"/>
        <v>0</v>
      </c>
      <c r="AL246" s="164">
        <f t="shared" si="85"/>
        <v>0</v>
      </c>
      <c r="AM246" s="164">
        <f t="shared" si="85"/>
        <v>0</v>
      </c>
      <c r="AN246" s="164">
        <f t="shared" si="85"/>
        <v>0</v>
      </c>
      <c r="AO246" s="164">
        <f t="shared" si="85"/>
        <v>0</v>
      </c>
      <c r="AP246" s="164">
        <f t="shared" ref="AP246:AX261" si="88">IF(Q246=0,0,Q246/AP15)</f>
        <v>0</v>
      </c>
      <c r="AQ246" s="164">
        <f t="shared" si="88"/>
        <v>0</v>
      </c>
      <c r="AR246" s="164">
        <f t="shared" si="88"/>
        <v>0</v>
      </c>
      <c r="AS246" s="164">
        <f t="shared" si="88"/>
        <v>0</v>
      </c>
      <c r="AT246" s="164">
        <f t="shared" si="88"/>
        <v>0</v>
      </c>
      <c r="AU246" s="164">
        <f t="shared" si="88"/>
        <v>0</v>
      </c>
      <c r="AV246" s="164">
        <f t="shared" si="88"/>
        <v>0</v>
      </c>
      <c r="AW246" s="164">
        <f t="shared" si="88"/>
        <v>0</v>
      </c>
      <c r="AX246" s="164">
        <f t="shared" si="88"/>
        <v>0</v>
      </c>
      <c r="AY246" s="164">
        <f t="shared" si="86"/>
        <v>0</v>
      </c>
      <c r="AZ246" s="22" t="s">
        <v>186</v>
      </c>
    </row>
    <row r="247" spans="1:52">
      <c r="A247" s="164" t="s">
        <v>206</v>
      </c>
      <c r="B247" s="164">
        <f t="shared" ref="B247:Y257" si="89">IF(IFERROR(FIND($A$235,B16,1),0)=0,0,1)</f>
        <v>0</v>
      </c>
      <c r="C247" s="164">
        <f t="shared" si="89"/>
        <v>0</v>
      </c>
      <c r="D247" s="164">
        <f t="shared" si="89"/>
        <v>0</v>
      </c>
      <c r="E247" s="164">
        <f t="shared" si="89"/>
        <v>0</v>
      </c>
      <c r="F247" s="164">
        <f t="shared" si="89"/>
        <v>0</v>
      </c>
      <c r="G247" s="164">
        <f t="shared" si="89"/>
        <v>0</v>
      </c>
      <c r="H247" s="164">
        <f t="shared" si="89"/>
        <v>0</v>
      </c>
      <c r="I247" s="164">
        <f t="shared" si="89"/>
        <v>0</v>
      </c>
      <c r="J247" s="164">
        <f t="shared" si="89"/>
        <v>0</v>
      </c>
      <c r="K247" s="164">
        <f t="shared" si="89"/>
        <v>0</v>
      </c>
      <c r="L247" s="164">
        <f t="shared" si="89"/>
        <v>0</v>
      </c>
      <c r="M247" s="164">
        <f t="shared" si="89"/>
        <v>0</v>
      </c>
      <c r="N247" s="164">
        <f t="shared" si="89"/>
        <v>0</v>
      </c>
      <c r="O247" s="164">
        <f t="shared" si="89"/>
        <v>0</v>
      </c>
      <c r="P247" s="164">
        <f t="shared" si="89"/>
        <v>0</v>
      </c>
      <c r="Q247" s="164">
        <f t="shared" si="89"/>
        <v>0</v>
      </c>
      <c r="R247" s="164">
        <f t="shared" si="89"/>
        <v>0</v>
      </c>
      <c r="S247" s="164">
        <f t="shared" si="89"/>
        <v>0</v>
      </c>
      <c r="T247" s="164">
        <f t="shared" si="89"/>
        <v>0</v>
      </c>
      <c r="U247" s="164">
        <f t="shared" si="89"/>
        <v>0</v>
      </c>
      <c r="V247" s="164">
        <f t="shared" si="89"/>
        <v>0</v>
      </c>
      <c r="W247" s="164">
        <f t="shared" si="89"/>
        <v>0</v>
      </c>
      <c r="X247" s="164">
        <f t="shared" si="89"/>
        <v>0</v>
      </c>
      <c r="Y247" s="164">
        <f t="shared" si="89"/>
        <v>0</v>
      </c>
      <c r="AA247" s="164">
        <f t="shared" ref="AA247:AP262" si="90">IF(B247=0,0,B247/AA16)</f>
        <v>0</v>
      </c>
      <c r="AB247" s="164">
        <f t="shared" si="90"/>
        <v>0</v>
      </c>
      <c r="AC247" s="164">
        <f t="shared" si="90"/>
        <v>0</v>
      </c>
      <c r="AD247" s="164">
        <f t="shared" si="90"/>
        <v>0</v>
      </c>
      <c r="AE247" s="164">
        <f t="shared" si="90"/>
        <v>0</v>
      </c>
      <c r="AF247" s="164">
        <f t="shared" si="90"/>
        <v>0</v>
      </c>
      <c r="AG247" s="164">
        <f t="shared" si="90"/>
        <v>0</v>
      </c>
      <c r="AH247" s="164">
        <f t="shared" si="90"/>
        <v>0</v>
      </c>
      <c r="AI247" s="164">
        <f t="shared" si="90"/>
        <v>0</v>
      </c>
      <c r="AJ247" s="164">
        <f t="shared" si="90"/>
        <v>0</v>
      </c>
      <c r="AK247" s="164">
        <f t="shared" si="90"/>
        <v>0</v>
      </c>
      <c r="AL247" s="164">
        <f t="shared" si="90"/>
        <v>0</v>
      </c>
      <c r="AM247" s="164">
        <f t="shared" si="90"/>
        <v>0</v>
      </c>
      <c r="AN247" s="164">
        <f t="shared" si="90"/>
        <v>0</v>
      </c>
      <c r="AO247" s="164">
        <f t="shared" si="90"/>
        <v>0</v>
      </c>
      <c r="AP247" s="164">
        <f t="shared" si="88"/>
        <v>0</v>
      </c>
      <c r="AQ247" s="164">
        <f t="shared" si="88"/>
        <v>0</v>
      </c>
      <c r="AR247" s="164">
        <f t="shared" si="88"/>
        <v>0</v>
      </c>
      <c r="AS247" s="164">
        <f t="shared" si="88"/>
        <v>0</v>
      </c>
      <c r="AT247" s="164">
        <f t="shared" si="88"/>
        <v>0</v>
      </c>
      <c r="AU247" s="164">
        <f t="shared" si="88"/>
        <v>0</v>
      </c>
      <c r="AV247" s="164">
        <f t="shared" si="88"/>
        <v>0</v>
      </c>
      <c r="AW247" s="164">
        <f t="shared" si="88"/>
        <v>0</v>
      </c>
      <c r="AX247" s="164">
        <f t="shared" si="88"/>
        <v>0</v>
      </c>
      <c r="AY247" s="164">
        <f t="shared" si="86"/>
        <v>0</v>
      </c>
      <c r="AZ247" s="22" t="s">
        <v>186</v>
      </c>
    </row>
    <row r="248" spans="1:52">
      <c r="A248" s="164" t="s">
        <v>207</v>
      </c>
      <c r="B248" s="164">
        <f t="shared" si="89"/>
        <v>0</v>
      </c>
      <c r="C248" s="164">
        <f t="shared" si="89"/>
        <v>0</v>
      </c>
      <c r="D248" s="164">
        <f t="shared" si="89"/>
        <v>0</v>
      </c>
      <c r="E248" s="164">
        <f t="shared" si="89"/>
        <v>0</v>
      </c>
      <c r="F248" s="164">
        <f t="shared" si="89"/>
        <v>0</v>
      </c>
      <c r="G248" s="164">
        <f t="shared" si="89"/>
        <v>0</v>
      </c>
      <c r="H248" s="164">
        <f t="shared" si="89"/>
        <v>0</v>
      </c>
      <c r="I248" s="164">
        <f t="shared" si="89"/>
        <v>0</v>
      </c>
      <c r="J248" s="164">
        <f t="shared" si="89"/>
        <v>0</v>
      </c>
      <c r="K248" s="164">
        <f t="shared" si="89"/>
        <v>0</v>
      </c>
      <c r="L248" s="164">
        <f t="shared" si="89"/>
        <v>0</v>
      </c>
      <c r="M248" s="164">
        <f t="shared" si="89"/>
        <v>0</v>
      </c>
      <c r="N248" s="164">
        <f t="shared" si="89"/>
        <v>0</v>
      </c>
      <c r="O248" s="164">
        <f t="shared" si="89"/>
        <v>0</v>
      </c>
      <c r="P248" s="164">
        <f t="shared" si="89"/>
        <v>0</v>
      </c>
      <c r="Q248" s="164">
        <f t="shared" si="89"/>
        <v>0</v>
      </c>
      <c r="R248" s="164">
        <f t="shared" si="89"/>
        <v>0</v>
      </c>
      <c r="S248" s="164">
        <f t="shared" si="89"/>
        <v>0</v>
      </c>
      <c r="T248" s="164">
        <f t="shared" si="89"/>
        <v>0</v>
      </c>
      <c r="U248" s="164">
        <f t="shared" si="89"/>
        <v>0</v>
      </c>
      <c r="V248" s="164">
        <f t="shared" si="89"/>
        <v>0</v>
      </c>
      <c r="W248" s="164">
        <f t="shared" si="89"/>
        <v>0</v>
      </c>
      <c r="X248" s="164">
        <f t="shared" si="89"/>
        <v>0</v>
      </c>
      <c r="Y248" s="164">
        <f t="shared" si="89"/>
        <v>0</v>
      </c>
      <c r="AA248" s="164">
        <f t="shared" si="90"/>
        <v>0</v>
      </c>
      <c r="AB248" s="164">
        <f t="shared" si="90"/>
        <v>0</v>
      </c>
      <c r="AC248" s="164">
        <f t="shared" si="90"/>
        <v>0</v>
      </c>
      <c r="AD248" s="164">
        <f t="shared" si="90"/>
        <v>0</v>
      </c>
      <c r="AE248" s="164">
        <f t="shared" si="90"/>
        <v>0</v>
      </c>
      <c r="AF248" s="164">
        <f t="shared" si="90"/>
        <v>0</v>
      </c>
      <c r="AG248" s="164">
        <f t="shared" si="90"/>
        <v>0</v>
      </c>
      <c r="AH248" s="164">
        <f t="shared" si="90"/>
        <v>0</v>
      </c>
      <c r="AI248" s="164">
        <f t="shared" si="90"/>
        <v>0</v>
      </c>
      <c r="AJ248" s="164">
        <f t="shared" si="90"/>
        <v>0</v>
      </c>
      <c r="AK248" s="164">
        <f t="shared" si="90"/>
        <v>0</v>
      </c>
      <c r="AL248" s="164">
        <f t="shared" si="90"/>
        <v>0</v>
      </c>
      <c r="AM248" s="164">
        <f t="shared" si="90"/>
        <v>0</v>
      </c>
      <c r="AN248" s="164">
        <f t="shared" si="90"/>
        <v>0</v>
      </c>
      <c r="AO248" s="164">
        <f t="shared" si="90"/>
        <v>0</v>
      </c>
      <c r="AP248" s="164">
        <f t="shared" si="88"/>
        <v>0</v>
      </c>
      <c r="AQ248" s="164">
        <f t="shared" si="88"/>
        <v>0</v>
      </c>
      <c r="AR248" s="164">
        <f t="shared" si="88"/>
        <v>0</v>
      </c>
      <c r="AS248" s="164">
        <f t="shared" si="88"/>
        <v>0</v>
      </c>
      <c r="AT248" s="164">
        <f t="shared" si="88"/>
        <v>0</v>
      </c>
      <c r="AU248" s="164">
        <f t="shared" si="88"/>
        <v>0</v>
      </c>
      <c r="AV248" s="164">
        <f t="shared" si="88"/>
        <v>0</v>
      </c>
      <c r="AW248" s="164">
        <f t="shared" si="88"/>
        <v>0</v>
      </c>
      <c r="AX248" s="164">
        <f t="shared" si="88"/>
        <v>0</v>
      </c>
      <c r="AY248" s="164">
        <f t="shared" si="86"/>
        <v>0</v>
      </c>
      <c r="AZ248" s="22" t="s">
        <v>186</v>
      </c>
    </row>
    <row r="249" spans="1:52">
      <c r="A249" s="164" t="s">
        <v>208</v>
      </c>
      <c r="B249" s="164">
        <f t="shared" si="89"/>
        <v>0</v>
      </c>
      <c r="C249" s="164">
        <f t="shared" si="89"/>
        <v>0</v>
      </c>
      <c r="D249" s="164">
        <f t="shared" si="89"/>
        <v>0</v>
      </c>
      <c r="E249" s="164">
        <f t="shared" si="89"/>
        <v>0</v>
      </c>
      <c r="F249" s="164">
        <f t="shared" si="89"/>
        <v>0</v>
      </c>
      <c r="G249" s="164">
        <f t="shared" si="89"/>
        <v>0</v>
      </c>
      <c r="H249" s="164">
        <f t="shared" si="89"/>
        <v>0</v>
      </c>
      <c r="I249" s="164">
        <f t="shared" si="89"/>
        <v>0</v>
      </c>
      <c r="J249" s="164">
        <f t="shared" si="89"/>
        <v>0</v>
      </c>
      <c r="K249" s="164">
        <f t="shared" si="89"/>
        <v>0</v>
      </c>
      <c r="L249" s="164">
        <f t="shared" si="89"/>
        <v>0</v>
      </c>
      <c r="M249" s="164">
        <f t="shared" si="89"/>
        <v>0</v>
      </c>
      <c r="N249" s="164">
        <f t="shared" si="89"/>
        <v>0</v>
      </c>
      <c r="O249" s="164">
        <f t="shared" si="89"/>
        <v>0</v>
      </c>
      <c r="P249" s="164">
        <f t="shared" si="89"/>
        <v>0</v>
      </c>
      <c r="Q249" s="164">
        <f t="shared" si="89"/>
        <v>0</v>
      </c>
      <c r="R249" s="164">
        <f t="shared" si="89"/>
        <v>0</v>
      </c>
      <c r="S249" s="164">
        <f t="shared" si="89"/>
        <v>0</v>
      </c>
      <c r="T249" s="164">
        <f t="shared" si="89"/>
        <v>0</v>
      </c>
      <c r="U249" s="164">
        <f t="shared" si="89"/>
        <v>0</v>
      </c>
      <c r="V249" s="164">
        <f t="shared" si="89"/>
        <v>0</v>
      </c>
      <c r="W249" s="164">
        <f t="shared" si="89"/>
        <v>0</v>
      </c>
      <c r="X249" s="164">
        <f t="shared" si="89"/>
        <v>0</v>
      </c>
      <c r="Y249" s="164">
        <f t="shared" si="89"/>
        <v>0</v>
      </c>
      <c r="AA249" s="164">
        <f t="shared" si="90"/>
        <v>0</v>
      </c>
      <c r="AB249" s="164">
        <f t="shared" si="90"/>
        <v>0</v>
      </c>
      <c r="AC249" s="164">
        <f t="shared" si="90"/>
        <v>0</v>
      </c>
      <c r="AD249" s="164">
        <f t="shared" si="90"/>
        <v>0</v>
      </c>
      <c r="AE249" s="164">
        <f t="shared" si="90"/>
        <v>0</v>
      </c>
      <c r="AF249" s="164">
        <f t="shared" si="90"/>
        <v>0</v>
      </c>
      <c r="AG249" s="164">
        <f t="shared" si="90"/>
        <v>0</v>
      </c>
      <c r="AH249" s="164">
        <f t="shared" si="90"/>
        <v>0</v>
      </c>
      <c r="AI249" s="164">
        <f t="shared" si="90"/>
        <v>0</v>
      </c>
      <c r="AJ249" s="164">
        <f t="shared" si="90"/>
        <v>0</v>
      </c>
      <c r="AK249" s="164">
        <f t="shared" si="90"/>
        <v>0</v>
      </c>
      <c r="AL249" s="164">
        <f t="shared" si="90"/>
        <v>0</v>
      </c>
      <c r="AM249" s="164">
        <f t="shared" si="90"/>
        <v>0</v>
      </c>
      <c r="AN249" s="164">
        <f t="shared" si="90"/>
        <v>0</v>
      </c>
      <c r="AO249" s="164">
        <f t="shared" si="90"/>
        <v>0</v>
      </c>
      <c r="AP249" s="164">
        <f t="shared" si="88"/>
        <v>0</v>
      </c>
      <c r="AQ249" s="164">
        <f t="shared" si="88"/>
        <v>0</v>
      </c>
      <c r="AR249" s="164">
        <f t="shared" si="88"/>
        <v>0</v>
      </c>
      <c r="AS249" s="164">
        <f t="shared" si="88"/>
        <v>0</v>
      </c>
      <c r="AT249" s="164">
        <f t="shared" si="88"/>
        <v>0</v>
      </c>
      <c r="AU249" s="164">
        <f t="shared" si="88"/>
        <v>0</v>
      </c>
      <c r="AV249" s="164">
        <f t="shared" si="88"/>
        <v>0</v>
      </c>
      <c r="AW249" s="164">
        <f t="shared" si="88"/>
        <v>0</v>
      </c>
      <c r="AX249" s="164">
        <f t="shared" si="88"/>
        <v>0</v>
      </c>
      <c r="AY249" s="164">
        <f t="shared" si="86"/>
        <v>0</v>
      </c>
      <c r="AZ249" s="22" t="s">
        <v>186</v>
      </c>
    </row>
    <row r="250" spans="1:52">
      <c r="A250" s="164" t="s">
        <v>209</v>
      </c>
      <c r="B250" s="164">
        <f t="shared" si="89"/>
        <v>0</v>
      </c>
      <c r="C250" s="164">
        <f t="shared" si="89"/>
        <v>0</v>
      </c>
      <c r="D250" s="164">
        <f t="shared" si="89"/>
        <v>0</v>
      </c>
      <c r="E250" s="164">
        <f t="shared" si="89"/>
        <v>0</v>
      </c>
      <c r="F250" s="164">
        <f t="shared" si="89"/>
        <v>0</v>
      </c>
      <c r="G250" s="164">
        <f t="shared" si="89"/>
        <v>0</v>
      </c>
      <c r="H250" s="164">
        <f t="shared" si="89"/>
        <v>0</v>
      </c>
      <c r="I250" s="164">
        <f t="shared" si="89"/>
        <v>0</v>
      </c>
      <c r="J250" s="164">
        <f t="shared" si="89"/>
        <v>0</v>
      </c>
      <c r="K250" s="164">
        <f t="shared" si="89"/>
        <v>0</v>
      </c>
      <c r="L250" s="164">
        <f t="shared" si="89"/>
        <v>0</v>
      </c>
      <c r="M250" s="164">
        <f t="shared" si="89"/>
        <v>0</v>
      </c>
      <c r="N250" s="164">
        <f t="shared" si="89"/>
        <v>0</v>
      </c>
      <c r="O250" s="164">
        <f t="shared" si="89"/>
        <v>0</v>
      </c>
      <c r="P250" s="164">
        <f t="shared" si="89"/>
        <v>0</v>
      </c>
      <c r="Q250" s="164">
        <f t="shared" si="89"/>
        <v>0</v>
      </c>
      <c r="R250" s="164">
        <f t="shared" si="89"/>
        <v>0</v>
      </c>
      <c r="S250" s="164">
        <f t="shared" si="89"/>
        <v>0</v>
      </c>
      <c r="T250" s="164">
        <f t="shared" si="89"/>
        <v>0</v>
      </c>
      <c r="U250" s="164">
        <f t="shared" si="89"/>
        <v>0</v>
      </c>
      <c r="V250" s="164">
        <f t="shared" si="89"/>
        <v>0</v>
      </c>
      <c r="W250" s="164">
        <f t="shared" si="89"/>
        <v>0</v>
      </c>
      <c r="X250" s="164">
        <f t="shared" si="89"/>
        <v>0</v>
      </c>
      <c r="Y250" s="164">
        <f t="shared" si="89"/>
        <v>0</v>
      </c>
      <c r="AA250" s="164">
        <f t="shared" si="90"/>
        <v>0</v>
      </c>
      <c r="AB250" s="164">
        <f t="shared" si="90"/>
        <v>0</v>
      </c>
      <c r="AC250" s="164">
        <f t="shared" si="90"/>
        <v>0</v>
      </c>
      <c r="AD250" s="164">
        <f t="shared" si="90"/>
        <v>0</v>
      </c>
      <c r="AE250" s="164">
        <f t="shared" si="90"/>
        <v>0</v>
      </c>
      <c r="AF250" s="164">
        <f t="shared" si="90"/>
        <v>0</v>
      </c>
      <c r="AG250" s="164">
        <f t="shared" si="90"/>
        <v>0</v>
      </c>
      <c r="AH250" s="164">
        <f t="shared" si="90"/>
        <v>0</v>
      </c>
      <c r="AI250" s="164">
        <f t="shared" si="90"/>
        <v>0</v>
      </c>
      <c r="AJ250" s="164">
        <f t="shared" si="90"/>
        <v>0</v>
      </c>
      <c r="AK250" s="164">
        <f t="shared" si="90"/>
        <v>0</v>
      </c>
      <c r="AL250" s="164">
        <f t="shared" si="90"/>
        <v>0</v>
      </c>
      <c r="AM250" s="164">
        <f t="shared" si="90"/>
        <v>0</v>
      </c>
      <c r="AN250" s="164">
        <f t="shared" si="90"/>
        <v>0</v>
      </c>
      <c r="AO250" s="164">
        <f t="shared" si="90"/>
        <v>0</v>
      </c>
      <c r="AP250" s="164">
        <f t="shared" si="88"/>
        <v>0</v>
      </c>
      <c r="AQ250" s="164">
        <f t="shared" si="88"/>
        <v>0</v>
      </c>
      <c r="AR250" s="164">
        <f t="shared" si="88"/>
        <v>0</v>
      </c>
      <c r="AS250" s="164">
        <f t="shared" si="88"/>
        <v>0</v>
      </c>
      <c r="AT250" s="164">
        <f t="shared" si="88"/>
        <v>0</v>
      </c>
      <c r="AU250" s="164">
        <f t="shared" si="88"/>
        <v>0</v>
      </c>
      <c r="AV250" s="164">
        <f t="shared" si="88"/>
        <v>0</v>
      </c>
      <c r="AW250" s="164">
        <f t="shared" si="88"/>
        <v>0</v>
      </c>
      <c r="AX250" s="164">
        <f t="shared" si="88"/>
        <v>0</v>
      </c>
      <c r="AY250" s="164">
        <f t="shared" si="86"/>
        <v>0</v>
      </c>
      <c r="AZ250" s="22" t="s">
        <v>186</v>
      </c>
    </row>
    <row r="251" spans="1:52">
      <c r="A251" s="164" t="s">
        <v>210</v>
      </c>
      <c r="B251" s="164">
        <f t="shared" si="89"/>
        <v>0</v>
      </c>
      <c r="C251" s="164">
        <f t="shared" si="89"/>
        <v>0</v>
      </c>
      <c r="D251" s="164">
        <f t="shared" si="89"/>
        <v>0</v>
      </c>
      <c r="E251" s="164">
        <f t="shared" si="89"/>
        <v>0</v>
      </c>
      <c r="F251" s="164">
        <f t="shared" si="89"/>
        <v>0</v>
      </c>
      <c r="G251" s="164">
        <f t="shared" si="89"/>
        <v>0</v>
      </c>
      <c r="H251" s="164">
        <f t="shared" si="89"/>
        <v>0</v>
      </c>
      <c r="I251" s="164">
        <f t="shared" si="89"/>
        <v>0</v>
      </c>
      <c r="J251" s="164">
        <f t="shared" si="89"/>
        <v>0</v>
      </c>
      <c r="K251" s="164">
        <f t="shared" si="89"/>
        <v>0</v>
      </c>
      <c r="L251" s="164">
        <f t="shared" si="89"/>
        <v>0</v>
      </c>
      <c r="M251" s="164">
        <f t="shared" si="89"/>
        <v>0</v>
      </c>
      <c r="N251" s="164">
        <f t="shared" si="89"/>
        <v>0</v>
      </c>
      <c r="O251" s="164">
        <f t="shared" si="89"/>
        <v>0</v>
      </c>
      <c r="P251" s="164">
        <f t="shared" si="89"/>
        <v>0</v>
      </c>
      <c r="Q251" s="164">
        <f t="shared" si="89"/>
        <v>0</v>
      </c>
      <c r="R251" s="164">
        <f t="shared" si="89"/>
        <v>0</v>
      </c>
      <c r="S251" s="164">
        <f t="shared" si="89"/>
        <v>0</v>
      </c>
      <c r="T251" s="164">
        <f t="shared" si="89"/>
        <v>0</v>
      </c>
      <c r="U251" s="164">
        <f t="shared" si="89"/>
        <v>0</v>
      </c>
      <c r="V251" s="164">
        <f t="shared" si="89"/>
        <v>0</v>
      </c>
      <c r="W251" s="164">
        <f t="shared" si="89"/>
        <v>0</v>
      </c>
      <c r="X251" s="164">
        <f t="shared" si="89"/>
        <v>0</v>
      </c>
      <c r="Y251" s="164">
        <f t="shared" si="89"/>
        <v>0</v>
      </c>
      <c r="AA251" s="164">
        <f t="shared" si="90"/>
        <v>0</v>
      </c>
      <c r="AB251" s="164">
        <f t="shared" si="90"/>
        <v>0</v>
      </c>
      <c r="AC251" s="164">
        <f t="shared" si="90"/>
        <v>0</v>
      </c>
      <c r="AD251" s="164">
        <f t="shared" si="90"/>
        <v>0</v>
      </c>
      <c r="AE251" s="164">
        <f t="shared" si="90"/>
        <v>0</v>
      </c>
      <c r="AF251" s="164">
        <f t="shared" si="90"/>
        <v>0</v>
      </c>
      <c r="AG251" s="164">
        <f t="shared" si="90"/>
        <v>0</v>
      </c>
      <c r="AH251" s="164">
        <f t="shared" si="90"/>
        <v>0</v>
      </c>
      <c r="AI251" s="164">
        <f t="shared" si="90"/>
        <v>0</v>
      </c>
      <c r="AJ251" s="164">
        <f t="shared" si="90"/>
        <v>0</v>
      </c>
      <c r="AK251" s="164">
        <f t="shared" si="90"/>
        <v>0</v>
      </c>
      <c r="AL251" s="164">
        <f t="shared" si="90"/>
        <v>0</v>
      </c>
      <c r="AM251" s="164">
        <f t="shared" si="90"/>
        <v>0</v>
      </c>
      <c r="AN251" s="164">
        <f t="shared" si="90"/>
        <v>0</v>
      </c>
      <c r="AO251" s="164">
        <f t="shared" si="90"/>
        <v>0</v>
      </c>
      <c r="AP251" s="164">
        <f t="shared" si="88"/>
        <v>0</v>
      </c>
      <c r="AQ251" s="164">
        <f t="shared" si="88"/>
        <v>0</v>
      </c>
      <c r="AR251" s="164">
        <f t="shared" si="88"/>
        <v>0</v>
      </c>
      <c r="AS251" s="164">
        <f t="shared" si="88"/>
        <v>0</v>
      </c>
      <c r="AT251" s="164">
        <f t="shared" si="88"/>
        <v>0</v>
      </c>
      <c r="AU251" s="164">
        <f t="shared" si="88"/>
        <v>0</v>
      </c>
      <c r="AV251" s="164">
        <f t="shared" si="88"/>
        <v>0</v>
      </c>
      <c r="AW251" s="164">
        <f t="shared" si="88"/>
        <v>0</v>
      </c>
      <c r="AX251" s="164">
        <f t="shared" si="88"/>
        <v>0</v>
      </c>
      <c r="AY251" s="164">
        <f t="shared" si="86"/>
        <v>0</v>
      </c>
      <c r="AZ251" s="22" t="s">
        <v>186</v>
      </c>
    </row>
    <row r="252" spans="1:52">
      <c r="A252" s="164" t="s">
        <v>211</v>
      </c>
      <c r="B252" s="164">
        <f t="shared" si="89"/>
        <v>0</v>
      </c>
      <c r="C252" s="164">
        <f t="shared" si="89"/>
        <v>0</v>
      </c>
      <c r="D252" s="164">
        <f t="shared" si="89"/>
        <v>0</v>
      </c>
      <c r="E252" s="164">
        <f t="shared" si="89"/>
        <v>0</v>
      </c>
      <c r="F252" s="164">
        <f t="shared" si="89"/>
        <v>0</v>
      </c>
      <c r="G252" s="164">
        <f t="shared" si="89"/>
        <v>0</v>
      </c>
      <c r="H252" s="164">
        <f t="shared" si="89"/>
        <v>0</v>
      </c>
      <c r="I252" s="164">
        <f t="shared" si="89"/>
        <v>0</v>
      </c>
      <c r="J252" s="164">
        <f t="shared" si="89"/>
        <v>0</v>
      </c>
      <c r="K252" s="164">
        <f t="shared" si="89"/>
        <v>0</v>
      </c>
      <c r="L252" s="164">
        <f t="shared" si="89"/>
        <v>0</v>
      </c>
      <c r="M252" s="164">
        <f t="shared" si="89"/>
        <v>0</v>
      </c>
      <c r="N252" s="164">
        <f t="shared" si="89"/>
        <v>0</v>
      </c>
      <c r="O252" s="164">
        <f t="shared" si="89"/>
        <v>0</v>
      </c>
      <c r="P252" s="164">
        <f t="shared" si="89"/>
        <v>0</v>
      </c>
      <c r="Q252" s="164">
        <f t="shared" si="89"/>
        <v>0</v>
      </c>
      <c r="R252" s="164">
        <f t="shared" si="89"/>
        <v>0</v>
      </c>
      <c r="S252" s="164">
        <f t="shared" si="89"/>
        <v>0</v>
      </c>
      <c r="T252" s="164">
        <f t="shared" si="89"/>
        <v>0</v>
      </c>
      <c r="U252" s="164">
        <f t="shared" si="89"/>
        <v>0</v>
      </c>
      <c r="V252" s="164">
        <f t="shared" si="89"/>
        <v>0</v>
      </c>
      <c r="W252" s="164">
        <f t="shared" si="89"/>
        <v>0</v>
      </c>
      <c r="X252" s="164">
        <f t="shared" si="89"/>
        <v>0</v>
      </c>
      <c r="Y252" s="164">
        <f t="shared" si="89"/>
        <v>0</v>
      </c>
      <c r="AA252" s="164">
        <f t="shared" si="90"/>
        <v>0</v>
      </c>
      <c r="AB252" s="164">
        <f t="shared" si="90"/>
        <v>0</v>
      </c>
      <c r="AC252" s="164">
        <f t="shared" si="90"/>
        <v>0</v>
      </c>
      <c r="AD252" s="164">
        <f t="shared" si="90"/>
        <v>0</v>
      </c>
      <c r="AE252" s="164">
        <f t="shared" si="90"/>
        <v>0</v>
      </c>
      <c r="AF252" s="164">
        <f t="shared" si="90"/>
        <v>0</v>
      </c>
      <c r="AG252" s="164">
        <f t="shared" si="90"/>
        <v>0</v>
      </c>
      <c r="AH252" s="164">
        <f t="shared" si="90"/>
        <v>0</v>
      </c>
      <c r="AI252" s="164">
        <f t="shared" si="90"/>
        <v>0</v>
      </c>
      <c r="AJ252" s="164">
        <f t="shared" si="90"/>
        <v>0</v>
      </c>
      <c r="AK252" s="164">
        <f t="shared" si="90"/>
        <v>0</v>
      </c>
      <c r="AL252" s="164">
        <f t="shared" si="90"/>
        <v>0</v>
      </c>
      <c r="AM252" s="164">
        <f t="shared" si="90"/>
        <v>0</v>
      </c>
      <c r="AN252" s="164">
        <f t="shared" si="90"/>
        <v>0</v>
      </c>
      <c r="AO252" s="164">
        <f t="shared" si="90"/>
        <v>0</v>
      </c>
      <c r="AP252" s="164">
        <f t="shared" si="88"/>
        <v>0</v>
      </c>
      <c r="AQ252" s="164">
        <f t="shared" si="88"/>
        <v>0</v>
      </c>
      <c r="AR252" s="164">
        <f t="shared" si="88"/>
        <v>0</v>
      </c>
      <c r="AS252" s="164">
        <f t="shared" si="88"/>
        <v>0</v>
      </c>
      <c r="AT252" s="164">
        <f t="shared" si="88"/>
        <v>0</v>
      </c>
      <c r="AU252" s="164">
        <f t="shared" si="88"/>
        <v>0</v>
      </c>
      <c r="AV252" s="164">
        <f t="shared" si="88"/>
        <v>0</v>
      </c>
      <c r="AW252" s="164">
        <f t="shared" si="88"/>
        <v>0</v>
      </c>
      <c r="AX252" s="164">
        <f t="shared" si="88"/>
        <v>0</v>
      </c>
      <c r="AY252" s="164">
        <f t="shared" si="86"/>
        <v>0</v>
      </c>
      <c r="AZ252" s="22" t="s">
        <v>186</v>
      </c>
    </row>
    <row r="253" spans="1:52">
      <c r="A253" s="164" t="s">
        <v>212</v>
      </c>
      <c r="B253" s="164">
        <f t="shared" si="89"/>
        <v>0</v>
      </c>
      <c r="C253" s="164">
        <f t="shared" si="89"/>
        <v>0</v>
      </c>
      <c r="D253" s="164">
        <f t="shared" si="89"/>
        <v>0</v>
      </c>
      <c r="E253" s="164">
        <f t="shared" si="89"/>
        <v>0</v>
      </c>
      <c r="F253" s="164">
        <f t="shared" si="89"/>
        <v>0</v>
      </c>
      <c r="G253" s="164">
        <f t="shared" si="89"/>
        <v>0</v>
      </c>
      <c r="H253" s="164">
        <f t="shared" si="89"/>
        <v>0</v>
      </c>
      <c r="I253" s="164">
        <f t="shared" si="89"/>
        <v>0</v>
      </c>
      <c r="J253" s="164">
        <f t="shared" si="89"/>
        <v>0</v>
      </c>
      <c r="K253" s="164">
        <f t="shared" si="89"/>
        <v>0</v>
      </c>
      <c r="L253" s="164">
        <f t="shared" si="89"/>
        <v>0</v>
      </c>
      <c r="M253" s="164">
        <f t="shared" si="89"/>
        <v>0</v>
      </c>
      <c r="N253" s="164">
        <f t="shared" si="89"/>
        <v>0</v>
      </c>
      <c r="O253" s="164">
        <f t="shared" si="89"/>
        <v>0</v>
      </c>
      <c r="P253" s="164">
        <f t="shared" si="89"/>
        <v>0</v>
      </c>
      <c r="Q253" s="164">
        <f t="shared" si="89"/>
        <v>0</v>
      </c>
      <c r="R253" s="164">
        <f t="shared" si="89"/>
        <v>0</v>
      </c>
      <c r="S253" s="164">
        <f t="shared" si="89"/>
        <v>0</v>
      </c>
      <c r="T253" s="164">
        <f t="shared" si="89"/>
        <v>0</v>
      </c>
      <c r="U253" s="164">
        <f t="shared" si="89"/>
        <v>0</v>
      </c>
      <c r="V253" s="164">
        <f t="shared" si="89"/>
        <v>0</v>
      </c>
      <c r="W253" s="164">
        <f t="shared" si="89"/>
        <v>0</v>
      </c>
      <c r="X253" s="164">
        <f t="shared" si="89"/>
        <v>0</v>
      </c>
      <c r="Y253" s="164">
        <f t="shared" si="89"/>
        <v>0</v>
      </c>
      <c r="AA253" s="164">
        <f t="shared" si="90"/>
        <v>0</v>
      </c>
      <c r="AB253" s="164">
        <f t="shared" si="90"/>
        <v>0</v>
      </c>
      <c r="AC253" s="164">
        <f t="shared" si="90"/>
        <v>0</v>
      </c>
      <c r="AD253" s="164">
        <f t="shared" si="90"/>
        <v>0</v>
      </c>
      <c r="AE253" s="164">
        <f t="shared" si="90"/>
        <v>0</v>
      </c>
      <c r="AF253" s="164">
        <f t="shared" si="90"/>
        <v>0</v>
      </c>
      <c r="AG253" s="164">
        <f t="shared" si="90"/>
        <v>0</v>
      </c>
      <c r="AH253" s="164">
        <f t="shared" si="90"/>
        <v>0</v>
      </c>
      <c r="AI253" s="164">
        <f t="shared" si="90"/>
        <v>0</v>
      </c>
      <c r="AJ253" s="164">
        <f t="shared" si="90"/>
        <v>0</v>
      </c>
      <c r="AK253" s="164">
        <f t="shared" si="90"/>
        <v>0</v>
      </c>
      <c r="AL253" s="164">
        <f t="shared" si="90"/>
        <v>0</v>
      </c>
      <c r="AM253" s="164">
        <f t="shared" si="90"/>
        <v>0</v>
      </c>
      <c r="AN253" s="164">
        <f t="shared" si="90"/>
        <v>0</v>
      </c>
      <c r="AO253" s="164">
        <f t="shared" si="90"/>
        <v>0</v>
      </c>
      <c r="AP253" s="164">
        <f t="shared" si="88"/>
        <v>0</v>
      </c>
      <c r="AQ253" s="164">
        <f t="shared" si="88"/>
        <v>0</v>
      </c>
      <c r="AR253" s="164">
        <f t="shared" si="88"/>
        <v>0</v>
      </c>
      <c r="AS253" s="164">
        <f t="shared" si="88"/>
        <v>0</v>
      </c>
      <c r="AT253" s="164">
        <f t="shared" si="88"/>
        <v>0</v>
      </c>
      <c r="AU253" s="164">
        <f t="shared" si="88"/>
        <v>0</v>
      </c>
      <c r="AV253" s="164">
        <f t="shared" si="88"/>
        <v>0</v>
      </c>
      <c r="AW253" s="164">
        <f t="shared" si="88"/>
        <v>0</v>
      </c>
      <c r="AX253" s="164">
        <f t="shared" si="88"/>
        <v>0</v>
      </c>
      <c r="AY253" s="164">
        <f t="shared" si="86"/>
        <v>0</v>
      </c>
      <c r="AZ253" s="22" t="s">
        <v>186</v>
      </c>
    </row>
    <row r="254" spans="1:52">
      <c r="A254" s="164" t="s">
        <v>213</v>
      </c>
      <c r="B254" s="164">
        <f t="shared" si="89"/>
        <v>0</v>
      </c>
      <c r="C254" s="164">
        <f t="shared" si="89"/>
        <v>0</v>
      </c>
      <c r="D254" s="164">
        <f t="shared" si="89"/>
        <v>0</v>
      </c>
      <c r="E254" s="164">
        <f t="shared" si="89"/>
        <v>0</v>
      </c>
      <c r="F254" s="164">
        <f t="shared" si="89"/>
        <v>0</v>
      </c>
      <c r="G254" s="164">
        <f t="shared" si="89"/>
        <v>0</v>
      </c>
      <c r="H254" s="164">
        <f t="shared" si="89"/>
        <v>0</v>
      </c>
      <c r="I254" s="164">
        <f t="shared" si="89"/>
        <v>0</v>
      </c>
      <c r="J254" s="164">
        <f t="shared" si="89"/>
        <v>0</v>
      </c>
      <c r="K254" s="164">
        <f t="shared" si="89"/>
        <v>0</v>
      </c>
      <c r="L254" s="164">
        <f t="shared" si="89"/>
        <v>0</v>
      </c>
      <c r="M254" s="164">
        <f t="shared" si="89"/>
        <v>0</v>
      </c>
      <c r="N254" s="164">
        <f t="shared" si="89"/>
        <v>0</v>
      </c>
      <c r="O254" s="164">
        <f t="shared" si="89"/>
        <v>0</v>
      </c>
      <c r="P254" s="164">
        <f t="shared" si="89"/>
        <v>0</v>
      </c>
      <c r="Q254" s="164">
        <f t="shared" si="89"/>
        <v>0</v>
      </c>
      <c r="R254" s="164">
        <f t="shared" si="89"/>
        <v>0</v>
      </c>
      <c r="S254" s="164">
        <f t="shared" si="89"/>
        <v>0</v>
      </c>
      <c r="T254" s="164">
        <f t="shared" si="89"/>
        <v>0</v>
      </c>
      <c r="U254" s="164">
        <f t="shared" si="89"/>
        <v>0</v>
      </c>
      <c r="V254" s="164">
        <f t="shared" si="89"/>
        <v>0</v>
      </c>
      <c r="W254" s="164">
        <f t="shared" si="89"/>
        <v>0</v>
      </c>
      <c r="X254" s="164">
        <f t="shared" si="89"/>
        <v>0</v>
      </c>
      <c r="Y254" s="164">
        <f t="shared" si="89"/>
        <v>0</v>
      </c>
      <c r="AA254" s="164">
        <f t="shared" si="90"/>
        <v>0</v>
      </c>
      <c r="AB254" s="164">
        <f t="shared" si="90"/>
        <v>0</v>
      </c>
      <c r="AC254" s="164">
        <f t="shared" si="90"/>
        <v>0</v>
      </c>
      <c r="AD254" s="164">
        <f t="shared" si="90"/>
        <v>0</v>
      </c>
      <c r="AE254" s="164">
        <f t="shared" si="90"/>
        <v>0</v>
      </c>
      <c r="AF254" s="164">
        <f t="shared" si="90"/>
        <v>0</v>
      </c>
      <c r="AG254" s="164">
        <f t="shared" si="90"/>
        <v>0</v>
      </c>
      <c r="AH254" s="164">
        <f t="shared" si="90"/>
        <v>0</v>
      </c>
      <c r="AI254" s="164">
        <f t="shared" si="90"/>
        <v>0</v>
      </c>
      <c r="AJ254" s="164">
        <f t="shared" si="90"/>
        <v>0</v>
      </c>
      <c r="AK254" s="164">
        <f t="shared" si="90"/>
        <v>0</v>
      </c>
      <c r="AL254" s="164">
        <f t="shared" si="90"/>
        <v>0</v>
      </c>
      <c r="AM254" s="164">
        <f t="shared" si="90"/>
        <v>0</v>
      </c>
      <c r="AN254" s="164">
        <f t="shared" si="90"/>
        <v>0</v>
      </c>
      <c r="AO254" s="164">
        <f t="shared" si="90"/>
        <v>0</v>
      </c>
      <c r="AP254" s="164">
        <f t="shared" si="88"/>
        <v>0</v>
      </c>
      <c r="AQ254" s="164">
        <f t="shared" si="88"/>
        <v>0</v>
      </c>
      <c r="AR254" s="164">
        <f t="shared" si="88"/>
        <v>0</v>
      </c>
      <c r="AS254" s="164">
        <f t="shared" si="88"/>
        <v>0</v>
      </c>
      <c r="AT254" s="164">
        <f t="shared" si="88"/>
        <v>0</v>
      </c>
      <c r="AU254" s="164">
        <f t="shared" si="88"/>
        <v>0</v>
      </c>
      <c r="AV254" s="164">
        <f t="shared" si="88"/>
        <v>0</v>
      </c>
      <c r="AW254" s="164">
        <f t="shared" si="88"/>
        <v>0</v>
      </c>
      <c r="AX254" s="164">
        <f t="shared" si="88"/>
        <v>0</v>
      </c>
      <c r="AY254" s="164">
        <f t="shared" si="86"/>
        <v>0</v>
      </c>
      <c r="AZ254" s="22" t="s">
        <v>186</v>
      </c>
    </row>
    <row r="255" spans="1:52">
      <c r="A255" s="164" t="s">
        <v>214</v>
      </c>
      <c r="B255" s="164">
        <f t="shared" si="89"/>
        <v>0</v>
      </c>
      <c r="C255" s="164">
        <f t="shared" si="89"/>
        <v>0</v>
      </c>
      <c r="D255" s="164">
        <f t="shared" si="89"/>
        <v>0</v>
      </c>
      <c r="E255" s="164">
        <f t="shared" si="89"/>
        <v>0</v>
      </c>
      <c r="F255" s="164">
        <f t="shared" si="89"/>
        <v>0</v>
      </c>
      <c r="G255" s="164">
        <f t="shared" si="89"/>
        <v>0</v>
      </c>
      <c r="H255" s="164">
        <f t="shared" si="89"/>
        <v>0</v>
      </c>
      <c r="I255" s="164">
        <f t="shared" si="89"/>
        <v>0</v>
      </c>
      <c r="J255" s="164">
        <f t="shared" si="89"/>
        <v>0</v>
      </c>
      <c r="K255" s="164">
        <f t="shared" si="89"/>
        <v>0</v>
      </c>
      <c r="L255" s="164">
        <f t="shared" si="89"/>
        <v>0</v>
      </c>
      <c r="M255" s="164">
        <f t="shared" si="89"/>
        <v>0</v>
      </c>
      <c r="N255" s="164">
        <f t="shared" si="89"/>
        <v>0</v>
      </c>
      <c r="O255" s="164">
        <f t="shared" si="89"/>
        <v>0</v>
      </c>
      <c r="P255" s="164">
        <f t="shared" si="89"/>
        <v>0</v>
      </c>
      <c r="Q255" s="164">
        <f t="shared" si="89"/>
        <v>0</v>
      </c>
      <c r="R255" s="164">
        <f t="shared" si="89"/>
        <v>0</v>
      </c>
      <c r="S255" s="164">
        <f t="shared" si="89"/>
        <v>0</v>
      </c>
      <c r="T255" s="164">
        <f t="shared" si="89"/>
        <v>0</v>
      </c>
      <c r="U255" s="164">
        <f t="shared" si="89"/>
        <v>0</v>
      </c>
      <c r="V255" s="164">
        <f t="shared" si="89"/>
        <v>0</v>
      </c>
      <c r="W255" s="164">
        <f t="shared" si="89"/>
        <v>0</v>
      </c>
      <c r="X255" s="164">
        <f t="shared" si="89"/>
        <v>0</v>
      </c>
      <c r="Y255" s="164">
        <f t="shared" si="89"/>
        <v>0</v>
      </c>
      <c r="AA255" s="164">
        <f t="shared" si="90"/>
        <v>0</v>
      </c>
      <c r="AB255" s="164">
        <f t="shared" si="90"/>
        <v>0</v>
      </c>
      <c r="AC255" s="164">
        <f t="shared" si="90"/>
        <v>0</v>
      </c>
      <c r="AD255" s="164">
        <f t="shared" si="90"/>
        <v>0</v>
      </c>
      <c r="AE255" s="164">
        <f t="shared" si="90"/>
        <v>0</v>
      </c>
      <c r="AF255" s="164">
        <f t="shared" si="90"/>
        <v>0</v>
      </c>
      <c r="AG255" s="164">
        <f t="shared" si="90"/>
        <v>0</v>
      </c>
      <c r="AH255" s="164">
        <f t="shared" si="90"/>
        <v>0</v>
      </c>
      <c r="AI255" s="164">
        <f t="shared" si="90"/>
        <v>0</v>
      </c>
      <c r="AJ255" s="164">
        <f t="shared" si="90"/>
        <v>0</v>
      </c>
      <c r="AK255" s="164">
        <f t="shared" si="90"/>
        <v>0</v>
      </c>
      <c r="AL255" s="164">
        <f t="shared" si="90"/>
        <v>0</v>
      </c>
      <c r="AM255" s="164">
        <f t="shared" si="90"/>
        <v>0</v>
      </c>
      <c r="AN255" s="164">
        <f t="shared" si="90"/>
        <v>0</v>
      </c>
      <c r="AO255" s="164">
        <f t="shared" si="90"/>
        <v>0</v>
      </c>
      <c r="AP255" s="164">
        <f t="shared" si="88"/>
        <v>0</v>
      </c>
      <c r="AQ255" s="164">
        <f t="shared" si="88"/>
        <v>0</v>
      </c>
      <c r="AR255" s="164">
        <f t="shared" si="88"/>
        <v>0</v>
      </c>
      <c r="AS255" s="164">
        <f t="shared" si="88"/>
        <v>0</v>
      </c>
      <c r="AT255" s="164">
        <f t="shared" si="88"/>
        <v>0</v>
      </c>
      <c r="AU255" s="164">
        <f t="shared" si="88"/>
        <v>0</v>
      </c>
      <c r="AV255" s="164">
        <f t="shared" si="88"/>
        <v>0</v>
      </c>
      <c r="AW255" s="164">
        <f t="shared" si="88"/>
        <v>0</v>
      </c>
      <c r="AX255" s="164">
        <f t="shared" si="88"/>
        <v>0</v>
      </c>
      <c r="AY255" s="164">
        <f t="shared" si="86"/>
        <v>0</v>
      </c>
      <c r="AZ255" s="22" t="s">
        <v>186</v>
      </c>
    </row>
    <row r="256" spans="1:52">
      <c r="A256" s="164" t="s">
        <v>215</v>
      </c>
      <c r="B256" s="164">
        <f t="shared" si="89"/>
        <v>0</v>
      </c>
      <c r="C256" s="164">
        <f t="shared" si="89"/>
        <v>0</v>
      </c>
      <c r="D256" s="164">
        <f t="shared" si="89"/>
        <v>0</v>
      </c>
      <c r="E256" s="164">
        <f t="shared" si="89"/>
        <v>0</v>
      </c>
      <c r="F256" s="164">
        <f t="shared" si="89"/>
        <v>0</v>
      </c>
      <c r="G256" s="164">
        <f t="shared" si="89"/>
        <v>0</v>
      </c>
      <c r="H256" s="164">
        <f t="shared" si="89"/>
        <v>0</v>
      </c>
      <c r="I256" s="164">
        <f t="shared" si="89"/>
        <v>0</v>
      </c>
      <c r="J256" s="164">
        <f t="shared" si="89"/>
        <v>0</v>
      </c>
      <c r="K256" s="164">
        <f t="shared" si="89"/>
        <v>0</v>
      </c>
      <c r="L256" s="164">
        <f t="shared" si="89"/>
        <v>0</v>
      </c>
      <c r="M256" s="164">
        <f t="shared" si="89"/>
        <v>0</v>
      </c>
      <c r="N256" s="164">
        <f t="shared" si="89"/>
        <v>0</v>
      </c>
      <c r="O256" s="164">
        <f t="shared" si="89"/>
        <v>0</v>
      </c>
      <c r="P256" s="164">
        <f t="shared" si="89"/>
        <v>0</v>
      </c>
      <c r="Q256" s="164">
        <f t="shared" si="89"/>
        <v>0</v>
      </c>
      <c r="R256" s="164">
        <f t="shared" si="89"/>
        <v>0</v>
      </c>
      <c r="S256" s="164">
        <f t="shared" si="89"/>
        <v>0</v>
      </c>
      <c r="T256" s="164">
        <f t="shared" si="89"/>
        <v>0</v>
      </c>
      <c r="U256" s="164">
        <f t="shared" si="89"/>
        <v>0</v>
      </c>
      <c r="V256" s="164">
        <f t="shared" si="89"/>
        <v>0</v>
      </c>
      <c r="W256" s="164">
        <f t="shared" si="89"/>
        <v>0</v>
      </c>
      <c r="X256" s="164">
        <f t="shared" si="89"/>
        <v>0</v>
      </c>
      <c r="Y256" s="164">
        <f t="shared" si="89"/>
        <v>0</v>
      </c>
      <c r="AA256" s="164">
        <f t="shared" si="90"/>
        <v>0</v>
      </c>
      <c r="AB256" s="164">
        <f t="shared" si="90"/>
        <v>0</v>
      </c>
      <c r="AC256" s="164">
        <f t="shared" si="90"/>
        <v>0</v>
      </c>
      <c r="AD256" s="164">
        <f t="shared" si="90"/>
        <v>0</v>
      </c>
      <c r="AE256" s="164">
        <f t="shared" si="90"/>
        <v>0</v>
      </c>
      <c r="AF256" s="164">
        <f t="shared" si="90"/>
        <v>0</v>
      </c>
      <c r="AG256" s="164">
        <f t="shared" si="90"/>
        <v>0</v>
      </c>
      <c r="AH256" s="164">
        <f t="shared" si="90"/>
        <v>0</v>
      </c>
      <c r="AI256" s="164">
        <f t="shared" si="90"/>
        <v>0</v>
      </c>
      <c r="AJ256" s="164">
        <f t="shared" si="90"/>
        <v>0</v>
      </c>
      <c r="AK256" s="164">
        <f t="shared" si="90"/>
        <v>0</v>
      </c>
      <c r="AL256" s="164">
        <f t="shared" si="90"/>
        <v>0</v>
      </c>
      <c r="AM256" s="164">
        <f t="shared" si="90"/>
        <v>0</v>
      </c>
      <c r="AN256" s="164">
        <f t="shared" si="90"/>
        <v>0</v>
      </c>
      <c r="AO256" s="164">
        <f t="shared" si="90"/>
        <v>0</v>
      </c>
      <c r="AP256" s="164">
        <f t="shared" si="88"/>
        <v>0</v>
      </c>
      <c r="AQ256" s="164">
        <f t="shared" si="88"/>
        <v>0</v>
      </c>
      <c r="AR256" s="164">
        <f t="shared" si="88"/>
        <v>0</v>
      </c>
      <c r="AS256" s="164">
        <f t="shared" si="88"/>
        <v>0</v>
      </c>
      <c r="AT256" s="164">
        <f t="shared" si="88"/>
        <v>0</v>
      </c>
      <c r="AU256" s="164">
        <f t="shared" si="88"/>
        <v>0</v>
      </c>
      <c r="AV256" s="164">
        <f t="shared" si="88"/>
        <v>0</v>
      </c>
      <c r="AW256" s="164">
        <f t="shared" si="88"/>
        <v>0</v>
      </c>
      <c r="AX256" s="164">
        <f t="shared" si="88"/>
        <v>0</v>
      </c>
      <c r="AY256" s="164">
        <f t="shared" si="86"/>
        <v>0</v>
      </c>
      <c r="AZ256" s="22" t="s">
        <v>186</v>
      </c>
    </row>
    <row r="257" spans="1:52">
      <c r="A257" s="164" t="s">
        <v>216</v>
      </c>
      <c r="B257" s="164">
        <f t="shared" si="89"/>
        <v>0</v>
      </c>
      <c r="C257" s="164">
        <f t="shared" si="89"/>
        <v>0</v>
      </c>
      <c r="D257" s="164">
        <f t="shared" si="89"/>
        <v>0</v>
      </c>
      <c r="E257" s="164">
        <f t="shared" si="89"/>
        <v>0</v>
      </c>
      <c r="F257" s="164">
        <f t="shared" si="89"/>
        <v>0</v>
      </c>
      <c r="G257" s="164">
        <f t="shared" si="89"/>
        <v>0</v>
      </c>
      <c r="H257" s="164">
        <f t="shared" si="89"/>
        <v>0</v>
      </c>
      <c r="I257" s="164">
        <f t="shared" si="89"/>
        <v>0</v>
      </c>
      <c r="J257" s="164">
        <f t="shared" si="89"/>
        <v>0</v>
      </c>
      <c r="K257" s="164">
        <f t="shared" si="89"/>
        <v>0</v>
      </c>
      <c r="L257" s="164">
        <f t="shared" si="89"/>
        <v>0</v>
      </c>
      <c r="M257" s="164">
        <f t="shared" si="89"/>
        <v>0</v>
      </c>
      <c r="N257" s="164">
        <f t="shared" si="89"/>
        <v>0</v>
      </c>
      <c r="O257" s="164">
        <f t="shared" si="89"/>
        <v>0</v>
      </c>
      <c r="P257" s="164">
        <f t="shared" si="89"/>
        <v>0</v>
      </c>
      <c r="Q257" s="164">
        <f t="shared" ref="Q257:Y257" si="91">IF(IFERROR(FIND($A$235,Q26,1),0)=0,0,1)</f>
        <v>0</v>
      </c>
      <c r="R257" s="164">
        <f t="shared" si="91"/>
        <v>0</v>
      </c>
      <c r="S257" s="164">
        <f t="shared" si="91"/>
        <v>0</v>
      </c>
      <c r="T257" s="164">
        <f t="shared" si="91"/>
        <v>0</v>
      </c>
      <c r="U257" s="164">
        <f t="shared" si="91"/>
        <v>0</v>
      </c>
      <c r="V257" s="164">
        <f t="shared" si="91"/>
        <v>0</v>
      </c>
      <c r="W257" s="164">
        <f t="shared" si="91"/>
        <v>0</v>
      </c>
      <c r="X257" s="164">
        <f t="shared" si="91"/>
        <v>0</v>
      </c>
      <c r="Y257" s="164">
        <f t="shared" si="91"/>
        <v>0</v>
      </c>
      <c r="AA257" s="164">
        <f t="shared" si="90"/>
        <v>0</v>
      </c>
      <c r="AB257" s="164">
        <f t="shared" si="90"/>
        <v>0</v>
      </c>
      <c r="AC257" s="164">
        <f t="shared" si="90"/>
        <v>0</v>
      </c>
      <c r="AD257" s="164">
        <f t="shared" si="90"/>
        <v>0</v>
      </c>
      <c r="AE257" s="164">
        <f t="shared" si="90"/>
        <v>0</v>
      </c>
      <c r="AF257" s="164">
        <f t="shared" si="90"/>
        <v>0</v>
      </c>
      <c r="AG257" s="164">
        <f t="shared" si="90"/>
        <v>0</v>
      </c>
      <c r="AH257" s="164">
        <f t="shared" si="90"/>
        <v>0</v>
      </c>
      <c r="AI257" s="164">
        <f t="shared" si="90"/>
        <v>0</v>
      </c>
      <c r="AJ257" s="164">
        <f t="shared" si="90"/>
        <v>0</v>
      </c>
      <c r="AK257" s="164">
        <f t="shared" si="90"/>
        <v>0</v>
      </c>
      <c r="AL257" s="164">
        <f t="shared" si="90"/>
        <v>0</v>
      </c>
      <c r="AM257" s="164">
        <f t="shared" si="90"/>
        <v>0</v>
      </c>
      <c r="AN257" s="164">
        <f t="shared" si="90"/>
        <v>0</v>
      </c>
      <c r="AO257" s="164">
        <f t="shared" si="90"/>
        <v>0</v>
      </c>
      <c r="AP257" s="164">
        <f t="shared" si="88"/>
        <v>0</v>
      </c>
      <c r="AQ257" s="164">
        <f t="shared" si="88"/>
        <v>0</v>
      </c>
      <c r="AR257" s="164">
        <f t="shared" si="88"/>
        <v>0</v>
      </c>
      <c r="AS257" s="164">
        <f t="shared" si="88"/>
        <v>0</v>
      </c>
      <c r="AT257" s="164">
        <f t="shared" si="88"/>
        <v>0</v>
      </c>
      <c r="AU257" s="164">
        <f t="shared" si="88"/>
        <v>0</v>
      </c>
      <c r="AV257" s="164">
        <f t="shared" si="88"/>
        <v>0</v>
      </c>
      <c r="AW257" s="164">
        <f t="shared" si="88"/>
        <v>0</v>
      </c>
      <c r="AX257" s="164">
        <f t="shared" si="88"/>
        <v>0</v>
      </c>
      <c r="AY257" s="164">
        <f t="shared" si="86"/>
        <v>0</v>
      </c>
      <c r="AZ257" s="22" t="s">
        <v>186</v>
      </c>
    </row>
    <row r="258" spans="1:52">
      <c r="A258" s="164" t="s">
        <v>217</v>
      </c>
      <c r="B258" s="164">
        <f t="shared" ref="B258:Y266" si="92">IF(IFERROR(FIND($A$235,B27,1),0)=0,0,1)</f>
        <v>0</v>
      </c>
      <c r="C258" s="164">
        <f t="shared" si="92"/>
        <v>0</v>
      </c>
      <c r="D258" s="164">
        <f t="shared" si="92"/>
        <v>0</v>
      </c>
      <c r="E258" s="164">
        <f t="shared" si="92"/>
        <v>0</v>
      </c>
      <c r="F258" s="164">
        <f t="shared" si="92"/>
        <v>0</v>
      </c>
      <c r="G258" s="164">
        <f t="shared" si="92"/>
        <v>0</v>
      </c>
      <c r="H258" s="164">
        <f t="shared" si="92"/>
        <v>0</v>
      </c>
      <c r="I258" s="164">
        <f t="shared" si="92"/>
        <v>0</v>
      </c>
      <c r="J258" s="164">
        <f t="shared" si="92"/>
        <v>0</v>
      </c>
      <c r="K258" s="164">
        <f t="shared" si="92"/>
        <v>0</v>
      </c>
      <c r="L258" s="164">
        <f t="shared" si="92"/>
        <v>0</v>
      </c>
      <c r="M258" s="164">
        <f t="shared" si="92"/>
        <v>0</v>
      </c>
      <c r="N258" s="164">
        <f t="shared" si="92"/>
        <v>0</v>
      </c>
      <c r="O258" s="164">
        <f t="shared" si="92"/>
        <v>0</v>
      </c>
      <c r="P258" s="164">
        <f t="shared" si="92"/>
        <v>0</v>
      </c>
      <c r="Q258" s="164">
        <f t="shared" si="92"/>
        <v>0</v>
      </c>
      <c r="R258" s="164">
        <f t="shared" si="92"/>
        <v>0</v>
      </c>
      <c r="S258" s="164">
        <f t="shared" si="92"/>
        <v>0</v>
      </c>
      <c r="T258" s="164">
        <f t="shared" si="92"/>
        <v>0</v>
      </c>
      <c r="U258" s="164">
        <f t="shared" si="92"/>
        <v>0</v>
      </c>
      <c r="V258" s="164">
        <f t="shared" si="92"/>
        <v>0</v>
      </c>
      <c r="W258" s="164">
        <f t="shared" si="92"/>
        <v>0</v>
      </c>
      <c r="X258" s="164">
        <f t="shared" si="92"/>
        <v>0</v>
      </c>
      <c r="Y258" s="164">
        <f t="shared" si="92"/>
        <v>0</v>
      </c>
      <c r="AA258" s="164">
        <f t="shared" si="90"/>
        <v>0</v>
      </c>
      <c r="AB258" s="164">
        <f t="shared" si="90"/>
        <v>0</v>
      </c>
      <c r="AC258" s="164">
        <f t="shared" si="90"/>
        <v>0</v>
      </c>
      <c r="AD258" s="164">
        <f t="shared" si="90"/>
        <v>0</v>
      </c>
      <c r="AE258" s="164">
        <f t="shared" si="90"/>
        <v>0</v>
      </c>
      <c r="AF258" s="164">
        <f t="shared" si="90"/>
        <v>0</v>
      </c>
      <c r="AG258" s="164">
        <f t="shared" si="90"/>
        <v>0</v>
      </c>
      <c r="AH258" s="164">
        <f t="shared" si="90"/>
        <v>0</v>
      </c>
      <c r="AI258" s="164">
        <f t="shared" si="90"/>
        <v>0</v>
      </c>
      <c r="AJ258" s="164">
        <f t="shared" si="90"/>
        <v>0</v>
      </c>
      <c r="AK258" s="164">
        <f t="shared" si="90"/>
        <v>0</v>
      </c>
      <c r="AL258" s="164">
        <f t="shared" si="90"/>
        <v>0</v>
      </c>
      <c r="AM258" s="164">
        <f t="shared" si="90"/>
        <v>0</v>
      </c>
      <c r="AN258" s="164">
        <f t="shared" si="90"/>
        <v>0</v>
      </c>
      <c r="AO258" s="164">
        <f t="shared" si="90"/>
        <v>0</v>
      </c>
      <c r="AP258" s="164">
        <f t="shared" si="88"/>
        <v>0</v>
      </c>
      <c r="AQ258" s="164">
        <f t="shared" si="88"/>
        <v>0</v>
      </c>
      <c r="AR258" s="164">
        <f t="shared" si="88"/>
        <v>0</v>
      </c>
      <c r="AS258" s="164">
        <f t="shared" si="88"/>
        <v>0</v>
      </c>
      <c r="AT258" s="164">
        <f t="shared" si="88"/>
        <v>0</v>
      </c>
      <c r="AU258" s="164">
        <f t="shared" si="88"/>
        <v>0</v>
      </c>
      <c r="AV258" s="164">
        <f t="shared" si="88"/>
        <v>0</v>
      </c>
      <c r="AW258" s="164">
        <f t="shared" si="88"/>
        <v>0</v>
      </c>
      <c r="AX258" s="164">
        <f t="shared" si="88"/>
        <v>0</v>
      </c>
      <c r="AY258" s="164">
        <f t="shared" si="86"/>
        <v>0</v>
      </c>
      <c r="AZ258" s="22" t="s">
        <v>186</v>
      </c>
    </row>
    <row r="259" spans="1:52">
      <c r="A259" s="164" t="s">
        <v>218</v>
      </c>
      <c r="B259" s="164">
        <f t="shared" si="92"/>
        <v>0</v>
      </c>
      <c r="C259" s="164">
        <f t="shared" si="92"/>
        <v>0</v>
      </c>
      <c r="D259" s="164">
        <f t="shared" si="92"/>
        <v>0</v>
      </c>
      <c r="E259" s="164">
        <f t="shared" si="92"/>
        <v>0</v>
      </c>
      <c r="F259" s="164">
        <f t="shared" si="92"/>
        <v>0</v>
      </c>
      <c r="G259" s="164">
        <f t="shared" si="92"/>
        <v>0</v>
      </c>
      <c r="H259" s="164">
        <f t="shared" si="92"/>
        <v>0</v>
      </c>
      <c r="I259" s="164">
        <f t="shared" si="92"/>
        <v>0</v>
      </c>
      <c r="J259" s="164">
        <f t="shared" si="92"/>
        <v>0</v>
      </c>
      <c r="K259" s="164">
        <f t="shared" si="92"/>
        <v>0</v>
      </c>
      <c r="L259" s="164">
        <f t="shared" si="92"/>
        <v>0</v>
      </c>
      <c r="M259" s="164">
        <f t="shared" si="92"/>
        <v>0</v>
      </c>
      <c r="N259" s="164">
        <f t="shared" si="92"/>
        <v>0</v>
      </c>
      <c r="O259" s="164">
        <f t="shared" si="92"/>
        <v>0</v>
      </c>
      <c r="P259" s="164">
        <f t="shared" si="92"/>
        <v>0</v>
      </c>
      <c r="Q259" s="164">
        <f t="shared" si="92"/>
        <v>0</v>
      </c>
      <c r="R259" s="164">
        <f t="shared" si="92"/>
        <v>0</v>
      </c>
      <c r="S259" s="164">
        <f t="shared" si="92"/>
        <v>0</v>
      </c>
      <c r="T259" s="164">
        <f t="shared" si="92"/>
        <v>0</v>
      </c>
      <c r="U259" s="164">
        <f t="shared" si="92"/>
        <v>0</v>
      </c>
      <c r="V259" s="164">
        <f t="shared" si="92"/>
        <v>0</v>
      </c>
      <c r="W259" s="164">
        <f t="shared" si="92"/>
        <v>0</v>
      </c>
      <c r="X259" s="164">
        <f t="shared" si="92"/>
        <v>0</v>
      </c>
      <c r="Y259" s="164">
        <f t="shared" si="92"/>
        <v>0</v>
      </c>
      <c r="AA259" s="164">
        <f t="shared" si="90"/>
        <v>0</v>
      </c>
      <c r="AB259" s="164">
        <f t="shared" si="90"/>
        <v>0</v>
      </c>
      <c r="AC259" s="164">
        <f t="shared" si="90"/>
        <v>0</v>
      </c>
      <c r="AD259" s="164">
        <f t="shared" si="90"/>
        <v>0</v>
      </c>
      <c r="AE259" s="164">
        <f t="shared" si="90"/>
        <v>0</v>
      </c>
      <c r="AF259" s="164">
        <f t="shared" si="90"/>
        <v>0</v>
      </c>
      <c r="AG259" s="164">
        <f t="shared" si="90"/>
        <v>0</v>
      </c>
      <c r="AH259" s="164">
        <f t="shared" si="90"/>
        <v>0</v>
      </c>
      <c r="AI259" s="164">
        <f t="shared" si="90"/>
        <v>0</v>
      </c>
      <c r="AJ259" s="164">
        <f t="shared" si="90"/>
        <v>0</v>
      </c>
      <c r="AK259" s="164">
        <f t="shared" si="90"/>
        <v>0</v>
      </c>
      <c r="AL259" s="164">
        <f t="shared" si="90"/>
        <v>0</v>
      </c>
      <c r="AM259" s="164">
        <f t="shared" si="90"/>
        <v>0</v>
      </c>
      <c r="AN259" s="164">
        <f t="shared" si="90"/>
        <v>0</v>
      </c>
      <c r="AO259" s="164">
        <f t="shared" si="90"/>
        <v>0</v>
      </c>
      <c r="AP259" s="164">
        <f t="shared" si="88"/>
        <v>0</v>
      </c>
      <c r="AQ259" s="164">
        <f t="shared" si="88"/>
        <v>0</v>
      </c>
      <c r="AR259" s="164">
        <f t="shared" si="88"/>
        <v>0</v>
      </c>
      <c r="AS259" s="164">
        <f t="shared" si="88"/>
        <v>0</v>
      </c>
      <c r="AT259" s="164">
        <f t="shared" si="88"/>
        <v>0</v>
      </c>
      <c r="AU259" s="164">
        <f t="shared" si="88"/>
        <v>0</v>
      </c>
      <c r="AV259" s="164">
        <f t="shared" si="88"/>
        <v>0</v>
      </c>
      <c r="AW259" s="164">
        <f t="shared" si="88"/>
        <v>0</v>
      </c>
      <c r="AX259" s="164">
        <f t="shared" si="88"/>
        <v>0</v>
      </c>
      <c r="AY259" s="164">
        <f t="shared" si="86"/>
        <v>0</v>
      </c>
      <c r="AZ259" s="22" t="s">
        <v>186</v>
      </c>
    </row>
    <row r="260" spans="1:52">
      <c r="A260" s="164" t="s">
        <v>219</v>
      </c>
      <c r="B260" s="164">
        <f t="shared" si="92"/>
        <v>0</v>
      </c>
      <c r="C260" s="164">
        <f t="shared" si="92"/>
        <v>0</v>
      </c>
      <c r="D260" s="164">
        <f t="shared" si="92"/>
        <v>0</v>
      </c>
      <c r="E260" s="164">
        <f t="shared" si="92"/>
        <v>0</v>
      </c>
      <c r="F260" s="164">
        <f t="shared" si="92"/>
        <v>0</v>
      </c>
      <c r="G260" s="164">
        <f t="shared" si="92"/>
        <v>0</v>
      </c>
      <c r="H260" s="164">
        <f t="shared" si="92"/>
        <v>0</v>
      </c>
      <c r="I260" s="164">
        <f t="shared" si="92"/>
        <v>0</v>
      </c>
      <c r="J260" s="164">
        <f t="shared" si="92"/>
        <v>0</v>
      </c>
      <c r="K260" s="164">
        <f t="shared" si="92"/>
        <v>0</v>
      </c>
      <c r="L260" s="164">
        <f t="shared" si="92"/>
        <v>0</v>
      </c>
      <c r="M260" s="164">
        <f t="shared" si="92"/>
        <v>0</v>
      </c>
      <c r="N260" s="164">
        <f t="shared" si="92"/>
        <v>0</v>
      </c>
      <c r="O260" s="164">
        <f t="shared" si="92"/>
        <v>0</v>
      </c>
      <c r="P260" s="164">
        <f t="shared" si="92"/>
        <v>0</v>
      </c>
      <c r="Q260" s="164">
        <f t="shared" si="92"/>
        <v>0</v>
      </c>
      <c r="R260" s="164">
        <f t="shared" si="92"/>
        <v>0</v>
      </c>
      <c r="S260" s="164">
        <f t="shared" si="92"/>
        <v>0</v>
      </c>
      <c r="T260" s="164">
        <f t="shared" si="92"/>
        <v>0</v>
      </c>
      <c r="U260" s="164">
        <f t="shared" si="92"/>
        <v>0</v>
      </c>
      <c r="V260" s="164">
        <f t="shared" si="92"/>
        <v>0</v>
      </c>
      <c r="W260" s="164">
        <f t="shared" si="92"/>
        <v>0</v>
      </c>
      <c r="X260" s="164">
        <f t="shared" si="92"/>
        <v>0</v>
      </c>
      <c r="Y260" s="164">
        <f t="shared" si="92"/>
        <v>0</v>
      </c>
      <c r="AA260" s="164">
        <f t="shared" si="90"/>
        <v>0</v>
      </c>
      <c r="AB260" s="164">
        <f t="shared" si="90"/>
        <v>0</v>
      </c>
      <c r="AC260" s="164">
        <f t="shared" si="90"/>
        <v>0</v>
      </c>
      <c r="AD260" s="164">
        <f t="shared" si="90"/>
        <v>0</v>
      </c>
      <c r="AE260" s="164">
        <f t="shared" si="90"/>
        <v>0</v>
      </c>
      <c r="AF260" s="164">
        <f t="shared" si="90"/>
        <v>0</v>
      </c>
      <c r="AG260" s="164">
        <f t="shared" si="90"/>
        <v>0</v>
      </c>
      <c r="AH260" s="164">
        <f t="shared" si="90"/>
        <v>0</v>
      </c>
      <c r="AI260" s="164">
        <f t="shared" si="90"/>
        <v>0</v>
      </c>
      <c r="AJ260" s="164">
        <f t="shared" si="90"/>
        <v>0</v>
      </c>
      <c r="AK260" s="164">
        <f t="shared" si="90"/>
        <v>0</v>
      </c>
      <c r="AL260" s="164">
        <f t="shared" si="90"/>
        <v>0</v>
      </c>
      <c r="AM260" s="164">
        <f t="shared" si="90"/>
        <v>0</v>
      </c>
      <c r="AN260" s="164">
        <f t="shared" si="90"/>
        <v>0</v>
      </c>
      <c r="AO260" s="164">
        <f t="shared" si="90"/>
        <v>0</v>
      </c>
      <c r="AP260" s="164">
        <f t="shared" si="88"/>
        <v>0</v>
      </c>
      <c r="AQ260" s="164">
        <f t="shared" si="88"/>
        <v>0</v>
      </c>
      <c r="AR260" s="164">
        <f t="shared" si="88"/>
        <v>0</v>
      </c>
      <c r="AS260" s="164">
        <f t="shared" si="88"/>
        <v>0</v>
      </c>
      <c r="AT260" s="164">
        <f t="shared" si="88"/>
        <v>0</v>
      </c>
      <c r="AU260" s="164">
        <f t="shared" si="88"/>
        <v>0</v>
      </c>
      <c r="AV260" s="164">
        <f t="shared" si="88"/>
        <v>0</v>
      </c>
      <c r="AW260" s="164">
        <f t="shared" si="88"/>
        <v>0</v>
      </c>
      <c r="AX260" s="164">
        <f t="shared" si="88"/>
        <v>0</v>
      </c>
      <c r="AY260" s="164">
        <f t="shared" si="86"/>
        <v>0</v>
      </c>
      <c r="AZ260" s="22" t="s">
        <v>186</v>
      </c>
    </row>
    <row r="261" spans="1:52">
      <c r="A261" s="164" t="s">
        <v>220</v>
      </c>
      <c r="B261" s="164">
        <f t="shared" si="92"/>
        <v>0</v>
      </c>
      <c r="C261" s="164">
        <f t="shared" si="92"/>
        <v>0</v>
      </c>
      <c r="D261" s="164">
        <f t="shared" si="92"/>
        <v>0</v>
      </c>
      <c r="E261" s="164">
        <f t="shared" si="92"/>
        <v>0</v>
      </c>
      <c r="F261" s="164">
        <f t="shared" si="92"/>
        <v>0</v>
      </c>
      <c r="G261" s="164">
        <f t="shared" si="92"/>
        <v>0</v>
      </c>
      <c r="H261" s="164">
        <f t="shared" si="92"/>
        <v>0</v>
      </c>
      <c r="I261" s="164">
        <f t="shared" si="92"/>
        <v>0</v>
      </c>
      <c r="J261" s="164">
        <f t="shared" si="92"/>
        <v>0</v>
      </c>
      <c r="K261" s="164">
        <f t="shared" si="92"/>
        <v>0</v>
      </c>
      <c r="L261" s="164">
        <f t="shared" si="92"/>
        <v>0</v>
      </c>
      <c r="M261" s="164">
        <f t="shared" si="92"/>
        <v>0</v>
      </c>
      <c r="N261" s="164">
        <f t="shared" si="92"/>
        <v>0</v>
      </c>
      <c r="O261" s="164">
        <f t="shared" si="92"/>
        <v>0</v>
      </c>
      <c r="P261" s="164">
        <f t="shared" si="92"/>
        <v>0</v>
      </c>
      <c r="Q261" s="164">
        <f t="shared" si="92"/>
        <v>0</v>
      </c>
      <c r="R261" s="164">
        <f t="shared" si="92"/>
        <v>0</v>
      </c>
      <c r="S261" s="164">
        <f t="shared" si="92"/>
        <v>0</v>
      </c>
      <c r="T261" s="164">
        <f t="shared" si="92"/>
        <v>0</v>
      </c>
      <c r="U261" s="164">
        <f t="shared" si="92"/>
        <v>0</v>
      </c>
      <c r="V261" s="164">
        <f t="shared" si="92"/>
        <v>0</v>
      </c>
      <c r="W261" s="164">
        <f t="shared" si="92"/>
        <v>0</v>
      </c>
      <c r="X261" s="164">
        <f t="shared" si="92"/>
        <v>0</v>
      </c>
      <c r="Y261" s="164">
        <f t="shared" si="92"/>
        <v>0</v>
      </c>
      <c r="AA261" s="164">
        <f t="shared" si="90"/>
        <v>0</v>
      </c>
      <c r="AB261" s="164">
        <f t="shared" si="90"/>
        <v>0</v>
      </c>
      <c r="AC261" s="164">
        <f t="shared" si="90"/>
        <v>0</v>
      </c>
      <c r="AD261" s="164">
        <f t="shared" si="90"/>
        <v>0</v>
      </c>
      <c r="AE261" s="164">
        <f t="shared" si="90"/>
        <v>0</v>
      </c>
      <c r="AF261" s="164">
        <f t="shared" si="90"/>
        <v>0</v>
      </c>
      <c r="AG261" s="164">
        <f t="shared" si="90"/>
        <v>0</v>
      </c>
      <c r="AH261" s="164">
        <f t="shared" si="90"/>
        <v>0</v>
      </c>
      <c r="AI261" s="164">
        <f t="shared" si="90"/>
        <v>0</v>
      </c>
      <c r="AJ261" s="164">
        <f t="shared" si="90"/>
        <v>0</v>
      </c>
      <c r="AK261" s="164">
        <f t="shared" si="90"/>
        <v>0</v>
      </c>
      <c r="AL261" s="164">
        <f t="shared" si="90"/>
        <v>0</v>
      </c>
      <c r="AM261" s="164">
        <f t="shared" si="90"/>
        <v>0</v>
      </c>
      <c r="AN261" s="164">
        <f t="shared" si="90"/>
        <v>0</v>
      </c>
      <c r="AO261" s="164">
        <f t="shared" si="90"/>
        <v>0</v>
      </c>
      <c r="AP261" s="164">
        <f t="shared" si="88"/>
        <v>0</v>
      </c>
      <c r="AQ261" s="164">
        <f t="shared" si="88"/>
        <v>0</v>
      </c>
      <c r="AR261" s="164">
        <f t="shared" si="88"/>
        <v>0</v>
      </c>
      <c r="AS261" s="164">
        <f t="shared" si="88"/>
        <v>0</v>
      </c>
      <c r="AT261" s="164">
        <f t="shared" si="88"/>
        <v>0</v>
      </c>
      <c r="AU261" s="164">
        <f t="shared" si="88"/>
        <v>0</v>
      </c>
      <c r="AV261" s="164">
        <f t="shared" si="88"/>
        <v>0</v>
      </c>
      <c r="AW261" s="164">
        <f t="shared" si="88"/>
        <v>0</v>
      </c>
      <c r="AX261" s="164">
        <f t="shared" si="88"/>
        <v>0</v>
      </c>
      <c r="AY261" s="164">
        <f t="shared" si="86"/>
        <v>0</v>
      </c>
      <c r="AZ261" s="22" t="s">
        <v>186</v>
      </c>
    </row>
    <row r="262" spans="1:52">
      <c r="A262" s="164" t="s">
        <v>221</v>
      </c>
      <c r="B262" s="164">
        <f t="shared" si="92"/>
        <v>0</v>
      </c>
      <c r="C262" s="164">
        <f t="shared" si="92"/>
        <v>0</v>
      </c>
      <c r="D262" s="164">
        <f t="shared" si="92"/>
        <v>0</v>
      </c>
      <c r="E262" s="164">
        <f t="shared" si="92"/>
        <v>0</v>
      </c>
      <c r="F262" s="164">
        <f t="shared" si="92"/>
        <v>0</v>
      </c>
      <c r="G262" s="164">
        <f t="shared" si="92"/>
        <v>0</v>
      </c>
      <c r="H262" s="164">
        <f t="shared" si="92"/>
        <v>0</v>
      </c>
      <c r="I262" s="164">
        <f t="shared" si="92"/>
        <v>0</v>
      </c>
      <c r="J262" s="164">
        <f t="shared" si="92"/>
        <v>0</v>
      </c>
      <c r="K262" s="164">
        <f t="shared" si="92"/>
        <v>0</v>
      </c>
      <c r="L262" s="164">
        <f t="shared" si="92"/>
        <v>0</v>
      </c>
      <c r="M262" s="164">
        <f t="shared" si="92"/>
        <v>0</v>
      </c>
      <c r="N262" s="164">
        <f t="shared" si="92"/>
        <v>0</v>
      </c>
      <c r="O262" s="164">
        <f t="shared" si="92"/>
        <v>0</v>
      </c>
      <c r="P262" s="164">
        <f t="shared" si="92"/>
        <v>0</v>
      </c>
      <c r="Q262" s="164">
        <f t="shared" si="92"/>
        <v>0</v>
      </c>
      <c r="R262" s="164">
        <f t="shared" si="92"/>
        <v>0</v>
      </c>
      <c r="S262" s="164">
        <f t="shared" si="92"/>
        <v>0</v>
      </c>
      <c r="T262" s="164">
        <f t="shared" si="92"/>
        <v>0</v>
      </c>
      <c r="U262" s="164">
        <f t="shared" si="92"/>
        <v>0</v>
      </c>
      <c r="V262" s="164">
        <f t="shared" si="92"/>
        <v>0</v>
      </c>
      <c r="W262" s="164">
        <f t="shared" si="92"/>
        <v>0</v>
      </c>
      <c r="X262" s="164">
        <f t="shared" si="92"/>
        <v>0</v>
      </c>
      <c r="Y262" s="164">
        <f t="shared" si="92"/>
        <v>0</v>
      </c>
      <c r="AA262" s="164">
        <f t="shared" si="90"/>
        <v>0</v>
      </c>
      <c r="AB262" s="164">
        <f t="shared" si="90"/>
        <v>0</v>
      </c>
      <c r="AC262" s="164">
        <f t="shared" si="90"/>
        <v>0</v>
      </c>
      <c r="AD262" s="164">
        <f t="shared" si="90"/>
        <v>0</v>
      </c>
      <c r="AE262" s="164">
        <f t="shared" si="90"/>
        <v>0</v>
      </c>
      <c r="AF262" s="164">
        <f t="shared" si="90"/>
        <v>0</v>
      </c>
      <c r="AG262" s="164">
        <f t="shared" si="90"/>
        <v>0</v>
      </c>
      <c r="AH262" s="164">
        <f t="shared" si="90"/>
        <v>0</v>
      </c>
      <c r="AI262" s="164">
        <f t="shared" si="90"/>
        <v>0</v>
      </c>
      <c r="AJ262" s="164">
        <f t="shared" si="90"/>
        <v>0</v>
      </c>
      <c r="AK262" s="164">
        <f t="shared" si="90"/>
        <v>0</v>
      </c>
      <c r="AL262" s="164">
        <f t="shared" si="90"/>
        <v>0</v>
      </c>
      <c r="AM262" s="164">
        <f t="shared" si="90"/>
        <v>0</v>
      </c>
      <c r="AN262" s="164">
        <f t="shared" si="90"/>
        <v>0</v>
      </c>
      <c r="AO262" s="164">
        <f t="shared" si="90"/>
        <v>0</v>
      </c>
      <c r="AP262" s="164">
        <f t="shared" si="90"/>
        <v>0</v>
      </c>
      <c r="AQ262" s="164">
        <f t="shared" ref="AQ262:AX266" si="93">IF(R262=0,0,R262/AQ31)</f>
        <v>0</v>
      </c>
      <c r="AR262" s="164">
        <f t="shared" si="93"/>
        <v>0</v>
      </c>
      <c r="AS262" s="164">
        <f t="shared" si="93"/>
        <v>0</v>
      </c>
      <c r="AT262" s="164">
        <f t="shared" si="93"/>
        <v>0</v>
      </c>
      <c r="AU262" s="164">
        <f t="shared" si="93"/>
        <v>0</v>
      </c>
      <c r="AV262" s="164">
        <f t="shared" si="93"/>
        <v>0</v>
      </c>
      <c r="AW262" s="164">
        <f t="shared" si="93"/>
        <v>0</v>
      </c>
      <c r="AX262" s="164">
        <f t="shared" si="93"/>
        <v>0</v>
      </c>
      <c r="AY262" s="164">
        <f t="shared" si="86"/>
        <v>0</v>
      </c>
      <c r="AZ262" s="22" t="s">
        <v>186</v>
      </c>
    </row>
    <row r="263" spans="1:52">
      <c r="A263" s="164" t="s">
        <v>222</v>
      </c>
      <c r="B263" s="164">
        <f t="shared" si="92"/>
        <v>0</v>
      </c>
      <c r="C263" s="164">
        <f t="shared" si="92"/>
        <v>0</v>
      </c>
      <c r="D263" s="164">
        <f t="shared" si="92"/>
        <v>0</v>
      </c>
      <c r="E263" s="164">
        <f t="shared" si="92"/>
        <v>0</v>
      </c>
      <c r="F263" s="164">
        <f t="shared" si="92"/>
        <v>0</v>
      </c>
      <c r="G263" s="164">
        <f t="shared" si="92"/>
        <v>0</v>
      </c>
      <c r="H263" s="164">
        <f t="shared" si="92"/>
        <v>0</v>
      </c>
      <c r="I263" s="164">
        <f t="shared" si="92"/>
        <v>0</v>
      </c>
      <c r="J263" s="164">
        <f t="shared" si="92"/>
        <v>0</v>
      </c>
      <c r="K263" s="164">
        <f t="shared" si="92"/>
        <v>0</v>
      </c>
      <c r="L263" s="164">
        <f t="shared" si="92"/>
        <v>0</v>
      </c>
      <c r="M263" s="164">
        <f t="shared" si="92"/>
        <v>0</v>
      </c>
      <c r="N263" s="164">
        <f t="shared" si="92"/>
        <v>0</v>
      </c>
      <c r="O263" s="164">
        <f t="shared" si="92"/>
        <v>0</v>
      </c>
      <c r="P263" s="164">
        <f t="shared" si="92"/>
        <v>0</v>
      </c>
      <c r="Q263" s="164">
        <f t="shared" si="92"/>
        <v>0</v>
      </c>
      <c r="R263" s="164">
        <f t="shared" si="92"/>
        <v>0</v>
      </c>
      <c r="S263" s="164">
        <f t="shared" si="92"/>
        <v>0</v>
      </c>
      <c r="T263" s="164">
        <f t="shared" si="92"/>
        <v>0</v>
      </c>
      <c r="U263" s="164">
        <f t="shared" si="92"/>
        <v>0</v>
      </c>
      <c r="V263" s="164">
        <f t="shared" si="92"/>
        <v>0</v>
      </c>
      <c r="W263" s="164">
        <f t="shared" si="92"/>
        <v>0</v>
      </c>
      <c r="X263" s="164">
        <f t="shared" si="92"/>
        <v>0</v>
      </c>
      <c r="Y263" s="164">
        <f t="shared" si="92"/>
        <v>0</v>
      </c>
      <c r="AA263" s="164">
        <f t="shared" ref="AA263:AP266" si="94">IF(B263=0,0,B263/AA32)</f>
        <v>0</v>
      </c>
      <c r="AB263" s="164">
        <f t="shared" si="94"/>
        <v>0</v>
      </c>
      <c r="AC263" s="164">
        <f t="shared" si="94"/>
        <v>0</v>
      </c>
      <c r="AD263" s="164">
        <f t="shared" si="94"/>
        <v>0</v>
      </c>
      <c r="AE263" s="164">
        <f t="shared" si="94"/>
        <v>0</v>
      </c>
      <c r="AF263" s="164">
        <f t="shared" si="94"/>
        <v>0</v>
      </c>
      <c r="AG263" s="164">
        <f t="shared" si="94"/>
        <v>0</v>
      </c>
      <c r="AH263" s="164">
        <f t="shared" si="94"/>
        <v>0</v>
      </c>
      <c r="AI263" s="164">
        <f t="shared" si="94"/>
        <v>0</v>
      </c>
      <c r="AJ263" s="164">
        <f t="shared" si="94"/>
        <v>0</v>
      </c>
      <c r="AK263" s="164">
        <f t="shared" si="94"/>
        <v>0</v>
      </c>
      <c r="AL263" s="164">
        <f t="shared" si="94"/>
        <v>0</v>
      </c>
      <c r="AM263" s="164">
        <f t="shared" si="94"/>
        <v>0</v>
      </c>
      <c r="AN263" s="164">
        <f t="shared" si="94"/>
        <v>0</v>
      </c>
      <c r="AO263" s="164">
        <f t="shared" si="94"/>
        <v>0</v>
      </c>
      <c r="AP263" s="164">
        <f t="shared" si="94"/>
        <v>0</v>
      </c>
      <c r="AQ263" s="164">
        <f t="shared" si="93"/>
        <v>0</v>
      </c>
      <c r="AR263" s="164">
        <f t="shared" si="93"/>
        <v>0</v>
      </c>
      <c r="AS263" s="164">
        <f t="shared" si="93"/>
        <v>0</v>
      </c>
      <c r="AT263" s="164">
        <f t="shared" si="93"/>
        <v>0</v>
      </c>
      <c r="AU263" s="164">
        <f t="shared" si="93"/>
        <v>0</v>
      </c>
      <c r="AV263" s="164">
        <f t="shared" si="93"/>
        <v>0</v>
      </c>
      <c r="AW263" s="164">
        <f t="shared" si="93"/>
        <v>0</v>
      </c>
      <c r="AX263" s="164">
        <f t="shared" si="93"/>
        <v>0</v>
      </c>
      <c r="AY263" s="164">
        <f t="shared" si="86"/>
        <v>0</v>
      </c>
      <c r="AZ263" s="22" t="s">
        <v>186</v>
      </c>
    </row>
    <row r="264" spans="1:52">
      <c r="A264" s="164" t="s">
        <v>223</v>
      </c>
      <c r="B264" s="164">
        <f t="shared" si="92"/>
        <v>0</v>
      </c>
      <c r="C264" s="164">
        <f t="shared" si="92"/>
        <v>0</v>
      </c>
      <c r="D264" s="164">
        <f t="shared" si="92"/>
        <v>0</v>
      </c>
      <c r="E264" s="164">
        <f t="shared" si="92"/>
        <v>0</v>
      </c>
      <c r="F264" s="164">
        <f t="shared" si="92"/>
        <v>0</v>
      </c>
      <c r="G264" s="164">
        <f t="shared" si="92"/>
        <v>0</v>
      </c>
      <c r="H264" s="164">
        <f t="shared" si="92"/>
        <v>0</v>
      </c>
      <c r="I264" s="164">
        <f t="shared" si="92"/>
        <v>0</v>
      </c>
      <c r="J264" s="164">
        <f t="shared" si="92"/>
        <v>0</v>
      </c>
      <c r="K264" s="164">
        <f t="shared" si="92"/>
        <v>0</v>
      </c>
      <c r="L264" s="164">
        <f t="shared" si="92"/>
        <v>0</v>
      </c>
      <c r="M264" s="164">
        <f t="shared" si="92"/>
        <v>0</v>
      </c>
      <c r="N264" s="164">
        <f t="shared" si="92"/>
        <v>0</v>
      </c>
      <c r="O264" s="164">
        <f t="shared" si="92"/>
        <v>0</v>
      </c>
      <c r="P264" s="164">
        <f t="shared" si="92"/>
        <v>0</v>
      </c>
      <c r="Q264" s="164">
        <f t="shared" si="92"/>
        <v>0</v>
      </c>
      <c r="R264" s="164">
        <f t="shared" si="92"/>
        <v>0</v>
      </c>
      <c r="S264" s="164">
        <f t="shared" si="92"/>
        <v>0</v>
      </c>
      <c r="T264" s="164">
        <f t="shared" si="92"/>
        <v>0</v>
      </c>
      <c r="U264" s="164">
        <f t="shared" si="92"/>
        <v>0</v>
      </c>
      <c r="V264" s="164">
        <f t="shared" si="92"/>
        <v>0</v>
      </c>
      <c r="W264" s="164">
        <f t="shared" si="92"/>
        <v>0</v>
      </c>
      <c r="X264" s="164">
        <f t="shared" si="92"/>
        <v>0</v>
      </c>
      <c r="Y264" s="164">
        <f t="shared" si="92"/>
        <v>0</v>
      </c>
      <c r="AA264" s="164">
        <f t="shared" si="94"/>
        <v>0</v>
      </c>
      <c r="AB264" s="164">
        <f t="shared" si="94"/>
        <v>0</v>
      </c>
      <c r="AC264" s="164">
        <f t="shared" si="94"/>
        <v>0</v>
      </c>
      <c r="AD264" s="164">
        <f t="shared" si="94"/>
        <v>0</v>
      </c>
      <c r="AE264" s="164">
        <f t="shared" si="94"/>
        <v>0</v>
      </c>
      <c r="AF264" s="164">
        <f t="shared" si="94"/>
        <v>0</v>
      </c>
      <c r="AG264" s="164">
        <f t="shared" si="94"/>
        <v>0</v>
      </c>
      <c r="AH264" s="164">
        <f t="shared" si="94"/>
        <v>0</v>
      </c>
      <c r="AI264" s="164">
        <f t="shared" si="94"/>
        <v>0</v>
      </c>
      <c r="AJ264" s="164">
        <f t="shared" si="94"/>
        <v>0</v>
      </c>
      <c r="AK264" s="164">
        <f t="shared" si="94"/>
        <v>0</v>
      </c>
      <c r="AL264" s="164">
        <f t="shared" si="94"/>
        <v>0</v>
      </c>
      <c r="AM264" s="164">
        <f t="shared" si="94"/>
        <v>0</v>
      </c>
      <c r="AN264" s="164">
        <f t="shared" si="94"/>
        <v>0</v>
      </c>
      <c r="AO264" s="164">
        <f t="shared" si="94"/>
        <v>0</v>
      </c>
      <c r="AP264" s="164">
        <f t="shared" si="94"/>
        <v>0</v>
      </c>
      <c r="AQ264" s="164">
        <f t="shared" si="93"/>
        <v>0</v>
      </c>
      <c r="AR264" s="164">
        <f t="shared" si="93"/>
        <v>0</v>
      </c>
      <c r="AS264" s="164">
        <f t="shared" si="93"/>
        <v>0</v>
      </c>
      <c r="AT264" s="164">
        <f t="shared" si="93"/>
        <v>0</v>
      </c>
      <c r="AU264" s="164">
        <f t="shared" si="93"/>
        <v>0</v>
      </c>
      <c r="AV264" s="164">
        <f t="shared" si="93"/>
        <v>0</v>
      </c>
      <c r="AW264" s="164">
        <f t="shared" si="93"/>
        <v>0</v>
      </c>
      <c r="AX264" s="164">
        <f t="shared" si="93"/>
        <v>0</v>
      </c>
      <c r="AY264" s="164">
        <f t="shared" si="86"/>
        <v>0</v>
      </c>
      <c r="AZ264" s="22" t="s">
        <v>186</v>
      </c>
    </row>
    <row r="265" spans="1:52">
      <c r="A265" s="164" t="s">
        <v>224</v>
      </c>
      <c r="B265" s="164">
        <f t="shared" si="92"/>
        <v>0</v>
      </c>
      <c r="C265" s="164">
        <f t="shared" si="92"/>
        <v>0</v>
      </c>
      <c r="D265" s="164">
        <f t="shared" si="92"/>
        <v>0</v>
      </c>
      <c r="E265" s="164">
        <f t="shared" si="92"/>
        <v>0</v>
      </c>
      <c r="F265" s="164">
        <f t="shared" si="92"/>
        <v>0</v>
      </c>
      <c r="G265" s="164">
        <f t="shared" si="92"/>
        <v>0</v>
      </c>
      <c r="H265" s="164">
        <f t="shared" si="92"/>
        <v>0</v>
      </c>
      <c r="I265" s="164">
        <f t="shared" si="92"/>
        <v>0</v>
      </c>
      <c r="J265" s="164">
        <f t="shared" si="92"/>
        <v>0</v>
      </c>
      <c r="K265" s="164">
        <f t="shared" si="92"/>
        <v>0</v>
      </c>
      <c r="L265" s="164">
        <f t="shared" si="92"/>
        <v>0</v>
      </c>
      <c r="M265" s="164">
        <f t="shared" si="92"/>
        <v>0</v>
      </c>
      <c r="N265" s="164">
        <f t="shared" si="92"/>
        <v>0</v>
      </c>
      <c r="O265" s="164">
        <f t="shared" si="92"/>
        <v>0</v>
      </c>
      <c r="P265" s="164">
        <f t="shared" si="92"/>
        <v>0</v>
      </c>
      <c r="Q265" s="164">
        <f t="shared" si="92"/>
        <v>0</v>
      </c>
      <c r="R265" s="164">
        <f t="shared" si="92"/>
        <v>0</v>
      </c>
      <c r="S265" s="164">
        <f t="shared" si="92"/>
        <v>0</v>
      </c>
      <c r="T265" s="164">
        <f t="shared" si="92"/>
        <v>0</v>
      </c>
      <c r="U265" s="164">
        <f t="shared" si="92"/>
        <v>0</v>
      </c>
      <c r="V265" s="164">
        <f t="shared" si="92"/>
        <v>0</v>
      </c>
      <c r="W265" s="164">
        <f t="shared" si="92"/>
        <v>0</v>
      </c>
      <c r="X265" s="164">
        <f t="shared" si="92"/>
        <v>0</v>
      </c>
      <c r="Y265" s="164">
        <f t="shared" si="92"/>
        <v>0</v>
      </c>
      <c r="AA265" s="164">
        <f t="shared" si="94"/>
        <v>0</v>
      </c>
      <c r="AB265" s="164">
        <f t="shared" si="94"/>
        <v>0</v>
      </c>
      <c r="AC265" s="164">
        <f t="shared" si="94"/>
        <v>0</v>
      </c>
      <c r="AD265" s="164">
        <f t="shared" si="94"/>
        <v>0</v>
      </c>
      <c r="AE265" s="164">
        <f t="shared" si="94"/>
        <v>0</v>
      </c>
      <c r="AF265" s="164">
        <f t="shared" si="94"/>
        <v>0</v>
      </c>
      <c r="AG265" s="164">
        <f t="shared" si="94"/>
        <v>0</v>
      </c>
      <c r="AH265" s="164">
        <f t="shared" si="94"/>
        <v>0</v>
      </c>
      <c r="AI265" s="164">
        <f t="shared" si="94"/>
        <v>0</v>
      </c>
      <c r="AJ265" s="164">
        <f t="shared" si="94"/>
        <v>0</v>
      </c>
      <c r="AK265" s="164">
        <f t="shared" si="94"/>
        <v>0</v>
      </c>
      <c r="AL265" s="164">
        <f t="shared" si="94"/>
        <v>0</v>
      </c>
      <c r="AM265" s="164">
        <f t="shared" si="94"/>
        <v>0</v>
      </c>
      <c r="AN265" s="164">
        <f t="shared" si="94"/>
        <v>0</v>
      </c>
      <c r="AO265" s="164">
        <f t="shared" si="94"/>
        <v>0</v>
      </c>
      <c r="AP265" s="164">
        <f t="shared" si="94"/>
        <v>0</v>
      </c>
      <c r="AQ265" s="164">
        <f t="shared" si="93"/>
        <v>0</v>
      </c>
      <c r="AR265" s="164">
        <f t="shared" si="93"/>
        <v>0</v>
      </c>
      <c r="AS265" s="164">
        <f t="shared" si="93"/>
        <v>0</v>
      </c>
      <c r="AT265" s="164">
        <f t="shared" si="93"/>
        <v>0</v>
      </c>
      <c r="AU265" s="164">
        <f t="shared" si="93"/>
        <v>0</v>
      </c>
      <c r="AV265" s="164">
        <f t="shared" si="93"/>
        <v>0</v>
      </c>
      <c r="AW265" s="164">
        <f t="shared" si="93"/>
        <v>0</v>
      </c>
      <c r="AX265" s="164">
        <f t="shared" si="93"/>
        <v>0</v>
      </c>
      <c r="AY265" s="164">
        <f t="shared" si="86"/>
        <v>0</v>
      </c>
      <c r="AZ265" s="22" t="s">
        <v>186</v>
      </c>
    </row>
    <row r="266" spans="1:52">
      <c r="A266" s="164" t="s">
        <v>225</v>
      </c>
      <c r="B266" s="164">
        <f t="shared" si="92"/>
        <v>0</v>
      </c>
      <c r="C266" s="164">
        <f t="shared" si="92"/>
        <v>0</v>
      </c>
      <c r="D266" s="164">
        <f t="shared" si="92"/>
        <v>0</v>
      </c>
      <c r="E266" s="164">
        <f t="shared" si="92"/>
        <v>0</v>
      </c>
      <c r="F266" s="164">
        <f t="shared" si="92"/>
        <v>0</v>
      </c>
      <c r="G266" s="164">
        <f t="shared" si="92"/>
        <v>0</v>
      </c>
      <c r="H266" s="164">
        <f t="shared" si="92"/>
        <v>0</v>
      </c>
      <c r="I266" s="164">
        <f t="shared" si="92"/>
        <v>0</v>
      </c>
      <c r="J266" s="164">
        <f t="shared" si="92"/>
        <v>0</v>
      </c>
      <c r="K266" s="164">
        <f t="shared" si="92"/>
        <v>0</v>
      </c>
      <c r="L266" s="164">
        <f t="shared" si="92"/>
        <v>0</v>
      </c>
      <c r="M266" s="164">
        <f t="shared" si="92"/>
        <v>0</v>
      </c>
      <c r="N266" s="164">
        <f t="shared" si="92"/>
        <v>0</v>
      </c>
      <c r="O266" s="164">
        <f t="shared" si="92"/>
        <v>0</v>
      </c>
      <c r="P266" s="164">
        <f t="shared" si="92"/>
        <v>0</v>
      </c>
      <c r="Q266" s="164">
        <f t="shared" si="92"/>
        <v>0</v>
      </c>
      <c r="R266" s="164">
        <f t="shared" si="92"/>
        <v>0</v>
      </c>
      <c r="S266" s="164">
        <f t="shared" si="92"/>
        <v>0</v>
      </c>
      <c r="T266" s="164">
        <f t="shared" si="92"/>
        <v>0</v>
      </c>
      <c r="U266" s="164">
        <f t="shared" si="92"/>
        <v>0</v>
      </c>
      <c r="V266" s="164">
        <f t="shared" si="92"/>
        <v>0</v>
      </c>
      <c r="W266" s="164">
        <f t="shared" si="92"/>
        <v>0</v>
      </c>
      <c r="X266" s="164">
        <f t="shared" si="92"/>
        <v>0</v>
      </c>
      <c r="Y266" s="164">
        <f t="shared" si="92"/>
        <v>0</v>
      </c>
      <c r="AA266" s="164">
        <f t="shared" si="94"/>
        <v>0</v>
      </c>
      <c r="AB266" s="164">
        <f t="shared" si="94"/>
        <v>0</v>
      </c>
      <c r="AC266" s="164">
        <f t="shared" si="94"/>
        <v>0</v>
      </c>
      <c r="AD266" s="164">
        <f t="shared" si="94"/>
        <v>0</v>
      </c>
      <c r="AE266" s="164">
        <f t="shared" si="94"/>
        <v>0</v>
      </c>
      <c r="AF266" s="164">
        <f t="shared" si="94"/>
        <v>0</v>
      </c>
      <c r="AG266" s="164">
        <f t="shared" si="94"/>
        <v>0</v>
      </c>
      <c r="AH266" s="164">
        <f t="shared" si="94"/>
        <v>0</v>
      </c>
      <c r="AI266" s="164">
        <f t="shared" si="94"/>
        <v>0</v>
      </c>
      <c r="AJ266" s="164">
        <f t="shared" si="94"/>
        <v>0</v>
      </c>
      <c r="AK266" s="164">
        <f t="shared" si="94"/>
        <v>0</v>
      </c>
      <c r="AL266" s="164">
        <f t="shared" si="94"/>
        <v>0</v>
      </c>
      <c r="AM266" s="164">
        <f t="shared" si="94"/>
        <v>0</v>
      </c>
      <c r="AN266" s="164">
        <f t="shared" si="94"/>
        <v>0</v>
      </c>
      <c r="AO266" s="164">
        <f t="shared" si="94"/>
        <v>0</v>
      </c>
      <c r="AP266" s="164">
        <f t="shared" si="94"/>
        <v>0</v>
      </c>
      <c r="AQ266" s="164">
        <f t="shared" si="93"/>
        <v>0</v>
      </c>
      <c r="AR266" s="164">
        <f t="shared" si="93"/>
        <v>0</v>
      </c>
      <c r="AS266" s="164">
        <f t="shared" si="93"/>
        <v>0</v>
      </c>
      <c r="AT266" s="164">
        <f t="shared" si="93"/>
        <v>0</v>
      </c>
      <c r="AU266" s="164">
        <f t="shared" si="93"/>
        <v>0</v>
      </c>
      <c r="AV266" s="164">
        <f t="shared" si="93"/>
        <v>0</v>
      </c>
      <c r="AW266" s="164">
        <f t="shared" si="93"/>
        <v>0</v>
      </c>
      <c r="AX266" s="164">
        <f t="shared" si="93"/>
        <v>0</v>
      </c>
      <c r="AY266" s="164">
        <f t="shared" si="86"/>
        <v>0</v>
      </c>
      <c r="AZ266" s="22" t="s">
        <v>186</v>
      </c>
    </row>
    <row r="268" spans="1:52">
      <c r="A268" s="185" t="s">
        <v>187</v>
      </c>
    </row>
    <row r="269" spans="1:52">
      <c r="A269" s="164" t="s">
        <v>195</v>
      </c>
      <c r="B269" s="164">
        <f t="shared" ref="B269:Y279" si="95">IF(IFERROR(FIND($A$268,B5,1),0)=0,0,1)</f>
        <v>0</v>
      </c>
      <c r="C269" s="164">
        <f t="shared" si="95"/>
        <v>0</v>
      </c>
      <c r="D269" s="164">
        <f t="shared" si="95"/>
        <v>0</v>
      </c>
      <c r="E269" s="164">
        <f t="shared" si="95"/>
        <v>1</v>
      </c>
      <c r="F269" s="164">
        <f t="shared" si="95"/>
        <v>1</v>
      </c>
      <c r="G269" s="164">
        <f t="shared" si="95"/>
        <v>1</v>
      </c>
      <c r="H269" s="164">
        <f t="shared" si="95"/>
        <v>0</v>
      </c>
      <c r="I269" s="164">
        <f t="shared" si="95"/>
        <v>0</v>
      </c>
      <c r="J269" s="164">
        <f t="shared" si="95"/>
        <v>0</v>
      </c>
      <c r="K269" s="164">
        <f t="shared" si="95"/>
        <v>1</v>
      </c>
      <c r="L269" s="164">
        <f t="shared" si="95"/>
        <v>1</v>
      </c>
      <c r="M269" s="164">
        <f t="shared" si="95"/>
        <v>0</v>
      </c>
      <c r="N269" s="164">
        <f t="shared" si="95"/>
        <v>0</v>
      </c>
      <c r="O269" s="164">
        <f t="shared" si="95"/>
        <v>1</v>
      </c>
      <c r="P269" s="164">
        <f t="shared" si="95"/>
        <v>0</v>
      </c>
      <c r="Q269" s="164">
        <f t="shared" si="95"/>
        <v>1</v>
      </c>
      <c r="R269" s="164">
        <f t="shared" si="95"/>
        <v>1</v>
      </c>
      <c r="S269" s="164">
        <f t="shared" si="95"/>
        <v>1</v>
      </c>
      <c r="T269" s="164">
        <f t="shared" si="95"/>
        <v>1</v>
      </c>
      <c r="U269" s="164">
        <f t="shared" si="95"/>
        <v>1</v>
      </c>
      <c r="V269" s="164">
        <f t="shared" si="95"/>
        <v>0</v>
      </c>
      <c r="W269" s="164">
        <f t="shared" si="95"/>
        <v>0</v>
      </c>
      <c r="X269" s="164">
        <f t="shared" si="95"/>
        <v>0</v>
      </c>
      <c r="Y269" s="164">
        <f t="shared" si="95"/>
        <v>1</v>
      </c>
      <c r="AA269" s="164">
        <f t="shared" ref="AA269:AX279" si="96">IF(B269=0,0,B269/AA5)</f>
        <v>0</v>
      </c>
      <c r="AB269" s="164">
        <f t="shared" si="96"/>
        <v>0</v>
      </c>
      <c r="AC269" s="164">
        <f t="shared" si="96"/>
        <v>0</v>
      </c>
      <c r="AD269" s="164">
        <f t="shared" si="96"/>
        <v>1</v>
      </c>
      <c r="AE269" s="164">
        <f t="shared" si="96"/>
        <v>0.5</v>
      </c>
      <c r="AF269" s="164">
        <f t="shared" si="96"/>
        <v>0.5</v>
      </c>
      <c r="AG269" s="164">
        <f t="shared" si="96"/>
        <v>0</v>
      </c>
      <c r="AH269" s="164">
        <f t="shared" si="96"/>
        <v>0</v>
      </c>
      <c r="AI269" s="164">
        <f t="shared" si="96"/>
        <v>0</v>
      </c>
      <c r="AJ269" s="164">
        <f t="shared" si="96"/>
        <v>1</v>
      </c>
      <c r="AK269" s="164">
        <f t="shared" si="96"/>
        <v>1</v>
      </c>
      <c r="AL269" s="164">
        <f t="shared" si="96"/>
        <v>0</v>
      </c>
      <c r="AM269" s="164">
        <f t="shared" si="96"/>
        <v>0</v>
      </c>
      <c r="AN269" s="164">
        <f t="shared" si="96"/>
        <v>1</v>
      </c>
      <c r="AO269" s="164">
        <f t="shared" si="96"/>
        <v>0</v>
      </c>
      <c r="AP269" s="164">
        <f t="shared" si="96"/>
        <v>0.5</v>
      </c>
      <c r="AQ269" s="164">
        <f t="shared" si="96"/>
        <v>1</v>
      </c>
      <c r="AR269" s="164">
        <f t="shared" si="96"/>
        <v>1</v>
      </c>
      <c r="AS269" s="164">
        <f t="shared" si="96"/>
        <v>1</v>
      </c>
      <c r="AT269" s="164">
        <f t="shared" si="96"/>
        <v>1</v>
      </c>
      <c r="AU269" s="164">
        <f t="shared" si="96"/>
        <v>0</v>
      </c>
      <c r="AV269" s="164">
        <f t="shared" si="96"/>
        <v>0</v>
      </c>
      <c r="AW269" s="164">
        <f t="shared" si="96"/>
        <v>0</v>
      </c>
      <c r="AX269" s="164">
        <f t="shared" si="96"/>
        <v>1</v>
      </c>
      <c r="AY269" s="164">
        <f t="shared" ref="AY269:AY299" si="97">SUM(AA269:AX269)</f>
        <v>10.5</v>
      </c>
      <c r="AZ269" s="22" t="s">
        <v>187</v>
      </c>
    </row>
    <row r="270" spans="1:52">
      <c r="A270" s="164" t="s">
        <v>196</v>
      </c>
      <c r="B270" s="164">
        <f t="shared" si="95"/>
        <v>1</v>
      </c>
      <c r="C270" s="164">
        <f t="shared" si="95"/>
        <v>1</v>
      </c>
      <c r="D270" s="164">
        <f t="shared" si="95"/>
        <v>1</v>
      </c>
      <c r="E270" s="164">
        <f t="shared" si="95"/>
        <v>1</v>
      </c>
      <c r="F270" s="164">
        <f t="shared" si="95"/>
        <v>1</v>
      </c>
      <c r="G270" s="164">
        <f t="shared" si="95"/>
        <v>1</v>
      </c>
      <c r="H270" s="164">
        <f t="shared" si="95"/>
        <v>1</v>
      </c>
      <c r="I270" s="164">
        <f t="shared" si="95"/>
        <v>0</v>
      </c>
      <c r="J270" s="164">
        <f t="shared" si="95"/>
        <v>0</v>
      </c>
      <c r="K270" s="164">
        <f t="shared" si="95"/>
        <v>0</v>
      </c>
      <c r="L270" s="164">
        <f t="shared" si="95"/>
        <v>0</v>
      </c>
      <c r="M270" s="164">
        <f t="shared" si="95"/>
        <v>0</v>
      </c>
      <c r="N270" s="164">
        <f t="shared" si="95"/>
        <v>0</v>
      </c>
      <c r="O270" s="164">
        <f t="shared" si="95"/>
        <v>0</v>
      </c>
      <c r="P270" s="164">
        <f t="shared" si="95"/>
        <v>0</v>
      </c>
      <c r="Q270" s="164">
        <f t="shared" si="95"/>
        <v>0</v>
      </c>
      <c r="R270" s="164">
        <f t="shared" si="95"/>
        <v>1</v>
      </c>
      <c r="S270" s="164">
        <f t="shared" si="95"/>
        <v>1</v>
      </c>
      <c r="T270" s="164">
        <f t="shared" si="95"/>
        <v>0</v>
      </c>
      <c r="U270" s="164">
        <f t="shared" si="95"/>
        <v>0</v>
      </c>
      <c r="V270" s="164">
        <f t="shared" si="95"/>
        <v>1</v>
      </c>
      <c r="W270" s="164">
        <f t="shared" si="95"/>
        <v>0</v>
      </c>
      <c r="X270" s="164">
        <f t="shared" si="95"/>
        <v>1</v>
      </c>
      <c r="Y270" s="164">
        <f t="shared" si="95"/>
        <v>1</v>
      </c>
      <c r="AA270" s="164">
        <f t="shared" si="96"/>
        <v>1</v>
      </c>
      <c r="AB270" s="164">
        <f t="shared" si="96"/>
        <v>1</v>
      </c>
      <c r="AC270" s="164">
        <f t="shared" si="96"/>
        <v>0.5</v>
      </c>
      <c r="AD270" s="164">
        <f t="shared" si="96"/>
        <v>0.5</v>
      </c>
      <c r="AE270" s="164">
        <f t="shared" si="96"/>
        <v>1</v>
      </c>
      <c r="AF270" s="164">
        <f t="shared" si="96"/>
        <v>1</v>
      </c>
      <c r="AG270" s="164">
        <f t="shared" si="96"/>
        <v>1</v>
      </c>
      <c r="AH270" s="164">
        <f t="shared" si="96"/>
        <v>0</v>
      </c>
      <c r="AI270" s="164">
        <f t="shared" si="96"/>
        <v>0</v>
      </c>
      <c r="AJ270" s="164">
        <f t="shared" si="96"/>
        <v>0</v>
      </c>
      <c r="AK270" s="164">
        <f t="shared" si="96"/>
        <v>0</v>
      </c>
      <c r="AL270" s="164">
        <f t="shared" si="96"/>
        <v>0</v>
      </c>
      <c r="AM270" s="164">
        <f t="shared" si="96"/>
        <v>0</v>
      </c>
      <c r="AN270" s="164">
        <f t="shared" si="96"/>
        <v>0</v>
      </c>
      <c r="AO270" s="164">
        <f t="shared" si="96"/>
        <v>0</v>
      </c>
      <c r="AP270" s="164">
        <f t="shared" si="96"/>
        <v>0</v>
      </c>
      <c r="AQ270" s="164">
        <f t="shared" si="96"/>
        <v>0.5</v>
      </c>
      <c r="AR270" s="164">
        <f t="shared" si="96"/>
        <v>1</v>
      </c>
      <c r="AS270" s="164">
        <f t="shared" si="96"/>
        <v>0</v>
      </c>
      <c r="AT270" s="164">
        <f t="shared" si="96"/>
        <v>0</v>
      </c>
      <c r="AU270" s="164">
        <f t="shared" si="96"/>
        <v>1</v>
      </c>
      <c r="AV270" s="164">
        <f t="shared" si="96"/>
        <v>0</v>
      </c>
      <c r="AW270" s="164">
        <f t="shared" si="96"/>
        <v>1</v>
      </c>
      <c r="AX270" s="164">
        <f t="shared" si="96"/>
        <v>1</v>
      </c>
      <c r="AY270" s="164">
        <f t="shared" si="97"/>
        <v>10.5</v>
      </c>
      <c r="AZ270" s="22" t="s">
        <v>187</v>
      </c>
    </row>
    <row r="271" spans="1:52">
      <c r="A271" s="164" t="s">
        <v>197</v>
      </c>
      <c r="B271" s="164">
        <f t="shared" si="95"/>
        <v>0</v>
      </c>
      <c r="C271" s="164">
        <f t="shared" si="95"/>
        <v>1</v>
      </c>
      <c r="D271" s="164">
        <f t="shared" si="95"/>
        <v>1</v>
      </c>
      <c r="E271" s="164">
        <f t="shared" si="95"/>
        <v>1</v>
      </c>
      <c r="F271" s="164">
        <f t="shared" si="95"/>
        <v>0</v>
      </c>
      <c r="G271" s="164">
        <f t="shared" si="95"/>
        <v>1</v>
      </c>
      <c r="H271" s="164">
        <f t="shared" si="95"/>
        <v>0</v>
      </c>
      <c r="I271" s="164">
        <f t="shared" si="95"/>
        <v>0</v>
      </c>
      <c r="J271" s="164">
        <f t="shared" si="95"/>
        <v>0</v>
      </c>
      <c r="K271" s="164">
        <f t="shared" si="95"/>
        <v>0</v>
      </c>
      <c r="L271" s="164">
        <f t="shared" si="95"/>
        <v>0</v>
      </c>
      <c r="M271" s="164">
        <f t="shared" si="95"/>
        <v>0</v>
      </c>
      <c r="N271" s="164">
        <f t="shared" si="95"/>
        <v>1</v>
      </c>
      <c r="O271" s="164">
        <f t="shared" si="95"/>
        <v>0</v>
      </c>
      <c r="P271" s="164">
        <f t="shared" si="95"/>
        <v>0</v>
      </c>
      <c r="Q271" s="164">
        <f t="shared" si="95"/>
        <v>0</v>
      </c>
      <c r="R271" s="164">
        <f t="shared" si="95"/>
        <v>1</v>
      </c>
      <c r="S271" s="164">
        <f t="shared" si="95"/>
        <v>1</v>
      </c>
      <c r="T271" s="164">
        <f t="shared" si="95"/>
        <v>0</v>
      </c>
      <c r="U271" s="164">
        <f t="shared" si="95"/>
        <v>1</v>
      </c>
      <c r="V271" s="164">
        <f t="shared" si="95"/>
        <v>1</v>
      </c>
      <c r="W271" s="164">
        <f t="shared" si="95"/>
        <v>1</v>
      </c>
      <c r="X271" s="164">
        <f t="shared" si="95"/>
        <v>0</v>
      </c>
      <c r="Y271" s="164">
        <f t="shared" si="95"/>
        <v>0</v>
      </c>
      <c r="AA271" s="164">
        <f t="shared" si="96"/>
        <v>0</v>
      </c>
      <c r="AB271" s="164">
        <f t="shared" si="96"/>
        <v>0.5</v>
      </c>
      <c r="AC271" s="164">
        <f t="shared" si="96"/>
        <v>0.5</v>
      </c>
      <c r="AD271" s="164">
        <f t="shared" si="96"/>
        <v>0.5</v>
      </c>
      <c r="AE271" s="164">
        <f t="shared" si="96"/>
        <v>0</v>
      </c>
      <c r="AF271" s="164">
        <f t="shared" si="96"/>
        <v>0.5</v>
      </c>
      <c r="AG271" s="164">
        <f t="shared" si="96"/>
        <v>0</v>
      </c>
      <c r="AH271" s="164">
        <f t="shared" si="96"/>
        <v>0</v>
      </c>
      <c r="AI271" s="164">
        <f t="shared" si="96"/>
        <v>0</v>
      </c>
      <c r="AJ271" s="164">
        <f t="shared" si="96"/>
        <v>0</v>
      </c>
      <c r="AK271" s="164">
        <f t="shared" si="96"/>
        <v>0</v>
      </c>
      <c r="AL271" s="164">
        <f t="shared" si="96"/>
        <v>0</v>
      </c>
      <c r="AM271" s="164">
        <f t="shared" si="96"/>
        <v>0.5</v>
      </c>
      <c r="AN271" s="164">
        <f t="shared" si="96"/>
        <v>0</v>
      </c>
      <c r="AO271" s="164">
        <f t="shared" si="96"/>
        <v>0</v>
      </c>
      <c r="AP271" s="164">
        <f t="shared" si="96"/>
        <v>0</v>
      </c>
      <c r="AQ271" s="164">
        <f t="shared" si="96"/>
        <v>0.33333333333333331</v>
      </c>
      <c r="AR271" s="164">
        <f t="shared" si="96"/>
        <v>1</v>
      </c>
      <c r="AS271" s="164">
        <f t="shared" si="96"/>
        <v>0</v>
      </c>
      <c r="AT271" s="164">
        <f t="shared" si="96"/>
        <v>1</v>
      </c>
      <c r="AU271" s="164">
        <f t="shared" si="96"/>
        <v>1</v>
      </c>
      <c r="AV271" s="164">
        <f t="shared" si="96"/>
        <v>1</v>
      </c>
      <c r="AW271" s="164">
        <f t="shared" si="96"/>
        <v>0</v>
      </c>
      <c r="AX271" s="164">
        <f t="shared" si="96"/>
        <v>0</v>
      </c>
      <c r="AY271" s="164">
        <f t="shared" si="97"/>
        <v>6.8333333333333339</v>
      </c>
      <c r="AZ271" s="22" t="s">
        <v>187</v>
      </c>
    </row>
    <row r="272" spans="1:52">
      <c r="A272" s="164" t="s">
        <v>198</v>
      </c>
      <c r="B272" s="164">
        <f t="shared" si="95"/>
        <v>0</v>
      </c>
      <c r="C272" s="164">
        <f t="shared" si="95"/>
        <v>0</v>
      </c>
      <c r="D272" s="164">
        <f t="shared" si="95"/>
        <v>1</v>
      </c>
      <c r="E272" s="164">
        <f t="shared" si="95"/>
        <v>1</v>
      </c>
      <c r="F272" s="164">
        <f t="shared" si="95"/>
        <v>1</v>
      </c>
      <c r="G272" s="164">
        <f t="shared" si="95"/>
        <v>1</v>
      </c>
      <c r="H272" s="164">
        <f t="shared" si="95"/>
        <v>1</v>
      </c>
      <c r="I272" s="164">
        <f t="shared" si="95"/>
        <v>1</v>
      </c>
      <c r="J272" s="164">
        <f t="shared" si="95"/>
        <v>0</v>
      </c>
      <c r="K272" s="164">
        <f t="shared" si="95"/>
        <v>0</v>
      </c>
      <c r="L272" s="164">
        <f t="shared" si="95"/>
        <v>1</v>
      </c>
      <c r="M272" s="164">
        <f t="shared" si="95"/>
        <v>0</v>
      </c>
      <c r="N272" s="164">
        <f t="shared" si="95"/>
        <v>0</v>
      </c>
      <c r="O272" s="164">
        <f t="shared" si="95"/>
        <v>0</v>
      </c>
      <c r="P272" s="164">
        <f t="shared" si="95"/>
        <v>0</v>
      </c>
      <c r="Q272" s="164">
        <f t="shared" si="95"/>
        <v>1</v>
      </c>
      <c r="R272" s="164">
        <f t="shared" si="95"/>
        <v>1</v>
      </c>
      <c r="S272" s="164">
        <f t="shared" si="95"/>
        <v>1</v>
      </c>
      <c r="T272" s="164">
        <f t="shared" si="95"/>
        <v>1</v>
      </c>
      <c r="U272" s="164">
        <f t="shared" si="95"/>
        <v>1</v>
      </c>
      <c r="V272" s="164">
        <f t="shared" si="95"/>
        <v>1</v>
      </c>
      <c r="W272" s="164">
        <f t="shared" si="95"/>
        <v>0</v>
      </c>
      <c r="X272" s="164">
        <f t="shared" si="95"/>
        <v>0</v>
      </c>
      <c r="Y272" s="164">
        <f t="shared" si="95"/>
        <v>1</v>
      </c>
      <c r="AA272" s="164">
        <f t="shared" si="96"/>
        <v>0</v>
      </c>
      <c r="AB272" s="164">
        <f t="shared" si="96"/>
        <v>0</v>
      </c>
      <c r="AC272" s="164">
        <f t="shared" si="96"/>
        <v>1</v>
      </c>
      <c r="AD272" s="164">
        <f t="shared" si="96"/>
        <v>1</v>
      </c>
      <c r="AE272" s="164">
        <f t="shared" si="96"/>
        <v>0.5</v>
      </c>
      <c r="AF272" s="164">
        <f t="shared" si="96"/>
        <v>1</v>
      </c>
      <c r="AG272" s="164">
        <f t="shared" si="96"/>
        <v>0.5</v>
      </c>
      <c r="AH272" s="164">
        <f t="shared" si="96"/>
        <v>0.5</v>
      </c>
      <c r="AI272" s="164">
        <f t="shared" si="96"/>
        <v>0</v>
      </c>
      <c r="AJ272" s="164">
        <f t="shared" si="96"/>
        <v>0</v>
      </c>
      <c r="AK272" s="164">
        <f t="shared" si="96"/>
        <v>0.5</v>
      </c>
      <c r="AL272" s="164">
        <f t="shared" si="96"/>
        <v>0</v>
      </c>
      <c r="AM272" s="164">
        <f t="shared" si="96"/>
        <v>0</v>
      </c>
      <c r="AN272" s="164">
        <f t="shared" si="96"/>
        <v>0</v>
      </c>
      <c r="AO272" s="164">
        <f t="shared" si="96"/>
        <v>0</v>
      </c>
      <c r="AP272" s="164">
        <f t="shared" si="96"/>
        <v>1</v>
      </c>
      <c r="AQ272" s="164">
        <f t="shared" si="96"/>
        <v>0.5</v>
      </c>
      <c r="AR272" s="164">
        <f t="shared" si="96"/>
        <v>0.33333333333333331</v>
      </c>
      <c r="AS272" s="164">
        <f t="shared" si="96"/>
        <v>0.5</v>
      </c>
      <c r="AT272" s="164">
        <f t="shared" si="96"/>
        <v>1</v>
      </c>
      <c r="AU272" s="164">
        <f t="shared" si="96"/>
        <v>0.5</v>
      </c>
      <c r="AV272" s="164">
        <f t="shared" si="96"/>
        <v>0</v>
      </c>
      <c r="AW272" s="164">
        <f t="shared" si="96"/>
        <v>0</v>
      </c>
      <c r="AX272" s="164">
        <f t="shared" si="96"/>
        <v>0.5</v>
      </c>
      <c r="AY272" s="164">
        <f t="shared" si="97"/>
        <v>9.3333333333333321</v>
      </c>
      <c r="AZ272" s="22" t="s">
        <v>187</v>
      </c>
    </row>
    <row r="273" spans="1:52">
      <c r="A273" s="164" t="s">
        <v>199</v>
      </c>
      <c r="B273" s="164">
        <f t="shared" si="95"/>
        <v>1</v>
      </c>
      <c r="C273" s="164">
        <f t="shared" si="95"/>
        <v>1</v>
      </c>
      <c r="D273" s="164">
        <f t="shared" si="95"/>
        <v>1</v>
      </c>
      <c r="E273" s="164">
        <f t="shared" si="95"/>
        <v>1</v>
      </c>
      <c r="F273" s="164">
        <f t="shared" si="95"/>
        <v>1</v>
      </c>
      <c r="G273" s="164">
        <f t="shared" si="95"/>
        <v>1</v>
      </c>
      <c r="H273" s="164">
        <f t="shared" si="95"/>
        <v>1</v>
      </c>
      <c r="I273" s="164">
        <f t="shared" si="95"/>
        <v>1</v>
      </c>
      <c r="J273" s="164">
        <f t="shared" si="95"/>
        <v>1</v>
      </c>
      <c r="K273" s="164">
        <f t="shared" si="95"/>
        <v>1</v>
      </c>
      <c r="L273" s="164">
        <f t="shared" si="95"/>
        <v>1</v>
      </c>
      <c r="M273" s="164">
        <f t="shared" si="95"/>
        <v>1</v>
      </c>
      <c r="N273" s="164">
        <f t="shared" si="95"/>
        <v>1</v>
      </c>
      <c r="O273" s="164">
        <f t="shared" si="95"/>
        <v>1</v>
      </c>
      <c r="P273" s="164">
        <f t="shared" si="95"/>
        <v>1</v>
      </c>
      <c r="Q273" s="164">
        <f t="shared" si="95"/>
        <v>1</v>
      </c>
      <c r="R273" s="164">
        <f t="shared" si="95"/>
        <v>1</v>
      </c>
      <c r="S273" s="164">
        <f t="shared" si="95"/>
        <v>1</v>
      </c>
      <c r="T273" s="164">
        <f t="shared" si="95"/>
        <v>1</v>
      </c>
      <c r="U273" s="164">
        <f t="shared" si="95"/>
        <v>1</v>
      </c>
      <c r="V273" s="164">
        <f t="shared" si="95"/>
        <v>1</v>
      </c>
      <c r="W273" s="164">
        <f t="shared" si="95"/>
        <v>0</v>
      </c>
      <c r="X273" s="164">
        <f t="shared" si="95"/>
        <v>0</v>
      </c>
      <c r="Y273" s="164">
        <f t="shared" si="95"/>
        <v>0</v>
      </c>
      <c r="AA273" s="164">
        <f t="shared" si="96"/>
        <v>1</v>
      </c>
      <c r="AB273" s="164">
        <f t="shared" si="96"/>
        <v>0.5</v>
      </c>
      <c r="AC273" s="164">
        <f t="shared" si="96"/>
        <v>1</v>
      </c>
      <c r="AD273" s="164">
        <f t="shared" si="96"/>
        <v>0.5</v>
      </c>
      <c r="AE273" s="164">
        <f t="shared" si="96"/>
        <v>0.5</v>
      </c>
      <c r="AF273" s="164">
        <f t="shared" si="96"/>
        <v>0.5</v>
      </c>
      <c r="AG273" s="164">
        <f t="shared" si="96"/>
        <v>1</v>
      </c>
      <c r="AH273" s="164">
        <f t="shared" si="96"/>
        <v>1</v>
      </c>
      <c r="AI273" s="164">
        <f t="shared" si="96"/>
        <v>1</v>
      </c>
      <c r="AJ273" s="164">
        <f t="shared" si="96"/>
        <v>1</v>
      </c>
      <c r="AK273" s="164">
        <f t="shared" si="96"/>
        <v>1</v>
      </c>
      <c r="AL273" s="164">
        <f t="shared" si="96"/>
        <v>1</v>
      </c>
      <c r="AM273" s="164">
        <f t="shared" si="96"/>
        <v>1</v>
      </c>
      <c r="AN273" s="164">
        <f t="shared" si="96"/>
        <v>1</v>
      </c>
      <c r="AO273" s="164">
        <f t="shared" si="96"/>
        <v>0.5</v>
      </c>
      <c r="AP273" s="164">
        <f t="shared" si="96"/>
        <v>0.5</v>
      </c>
      <c r="AQ273" s="164">
        <f t="shared" si="96"/>
        <v>1</v>
      </c>
      <c r="AR273" s="164">
        <f t="shared" si="96"/>
        <v>1</v>
      </c>
      <c r="AS273" s="164">
        <f t="shared" si="96"/>
        <v>1</v>
      </c>
      <c r="AT273" s="164">
        <f t="shared" si="96"/>
        <v>1</v>
      </c>
      <c r="AU273" s="164">
        <f t="shared" si="96"/>
        <v>0.33333333333333331</v>
      </c>
      <c r="AV273" s="164">
        <f t="shared" si="96"/>
        <v>0</v>
      </c>
      <c r="AW273" s="164">
        <f t="shared" si="96"/>
        <v>0</v>
      </c>
      <c r="AX273" s="164">
        <f t="shared" si="96"/>
        <v>0</v>
      </c>
      <c r="AY273" s="164">
        <f t="shared" si="97"/>
        <v>17.333333333333332</v>
      </c>
      <c r="AZ273" s="22" t="s">
        <v>187</v>
      </c>
    </row>
    <row r="274" spans="1:52">
      <c r="A274" s="164" t="s">
        <v>200</v>
      </c>
      <c r="B274" s="164">
        <f t="shared" si="95"/>
        <v>0</v>
      </c>
      <c r="C274" s="164">
        <f t="shared" si="95"/>
        <v>0</v>
      </c>
      <c r="D274" s="164">
        <f t="shared" si="95"/>
        <v>0</v>
      </c>
      <c r="E274" s="164">
        <f t="shared" si="95"/>
        <v>0</v>
      </c>
      <c r="F274" s="164">
        <f t="shared" si="95"/>
        <v>0</v>
      </c>
      <c r="G274" s="164">
        <f t="shared" si="95"/>
        <v>0</v>
      </c>
      <c r="H274" s="164">
        <f t="shared" si="95"/>
        <v>1</v>
      </c>
      <c r="I274" s="164">
        <f t="shared" si="95"/>
        <v>0</v>
      </c>
      <c r="J274" s="164">
        <f t="shared" si="95"/>
        <v>1</v>
      </c>
      <c r="K274" s="164">
        <f t="shared" si="95"/>
        <v>0</v>
      </c>
      <c r="L274" s="164">
        <f t="shared" si="95"/>
        <v>0</v>
      </c>
      <c r="M274" s="164">
        <f t="shared" si="95"/>
        <v>1</v>
      </c>
      <c r="N274" s="164">
        <f t="shared" si="95"/>
        <v>0</v>
      </c>
      <c r="O274" s="164">
        <f t="shared" si="95"/>
        <v>0</v>
      </c>
      <c r="P274" s="164">
        <f t="shared" si="95"/>
        <v>0</v>
      </c>
      <c r="Q274" s="164">
        <f t="shared" si="95"/>
        <v>0</v>
      </c>
      <c r="R274" s="164">
        <f t="shared" si="95"/>
        <v>0</v>
      </c>
      <c r="S274" s="164">
        <f t="shared" si="95"/>
        <v>0</v>
      </c>
      <c r="T274" s="164">
        <f t="shared" si="95"/>
        <v>0</v>
      </c>
      <c r="U274" s="164">
        <f t="shared" si="95"/>
        <v>0</v>
      </c>
      <c r="V274" s="164">
        <f t="shared" si="95"/>
        <v>0</v>
      </c>
      <c r="W274" s="164">
        <f t="shared" si="95"/>
        <v>0</v>
      </c>
      <c r="X274" s="164">
        <f t="shared" si="95"/>
        <v>0</v>
      </c>
      <c r="Y274" s="164">
        <f t="shared" si="95"/>
        <v>1</v>
      </c>
      <c r="AA274" s="164">
        <f t="shared" si="96"/>
        <v>0</v>
      </c>
      <c r="AB274" s="164">
        <f t="shared" si="96"/>
        <v>0</v>
      </c>
      <c r="AC274" s="164">
        <f t="shared" si="96"/>
        <v>0</v>
      </c>
      <c r="AD274" s="164">
        <f t="shared" si="96"/>
        <v>0</v>
      </c>
      <c r="AE274" s="164">
        <f t="shared" si="96"/>
        <v>0</v>
      </c>
      <c r="AF274" s="164">
        <f t="shared" si="96"/>
        <v>0</v>
      </c>
      <c r="AG274" s="164">
        <f t="shared" si="96"/>
        <v>0.5</v>
      </c>
      <c r="AH274" s="164">
        <f t="shared" si="96"/>
        <v>0</v>
      </c>
      <c r="AI274" s="164">
        <f t="shared" si="96"/>
        <v>1</v>
      </c>
      <c r="AJ274" s="164">
        <f t="shared" si="96"/>
        <v>0</v>
      </c>
      <c r="AK274" s="164">
        <f t="shared" si="96"/>
        <v>0</v>
      </c>
      <c r="AL274" s="164">
        <f t="shared" si="96"/>
        <v>1</v>
      </c>
      <c r="AM274" s="164">
        <f t="shared" si="96"/>
        <v>0</v>
      </c>
      <c r="AN274" s="164">
        <f t="shared" si="96"/>
        <v>0</v>
      </c>
      <c r="AO274" s="164">
        <f t="shared" si="96"/>
        <v>0</v>
      </c>
      <c r="AP274" s="164">
        <f t="shared" si="96"/>
        <v>0</v>
      </c>
      <c r="AQ274" s="164">
        <f t="shared" si="96"/>
        <v>0</v>
      </c>
      <c r="AR274" s="164">
        <f t="shared" si="96"/>
        <v>0</v>
      </c>
      <c r="AS274" s="164">
        <f t="shared" si="96"/>
        <v>0</v>
      </c>
      <c r="AT274" s="164">
        <f t="shared" si="96"/>
        <v>0</v>
      </c>
      <c r="AU274" s="164">
        <f t="shared" si="96"/>
        <v>0</v>
      </c>
      <c r="AV274" s="164">
        <f t="shared" si="96"/>
        <v>0</v>
      </c>
      <c r="AW274" s="164">
        <f t="shared" si="96"/>
        <v>0</v>
      </c>
      <c r="AX274" s="164">
        <f t="shared" si="96"/>
        <v>0.5</v>
      </c>
      <c r="AY274" s="164">
        <f t="shared" si="97"/>
        <v>3</v>
      </c>
      <c r="AZ274" s="22" t="s">
        <v>187</v>
      </c>
    </row>
    <row r="275" spans="1:52">
      <c r="A275" s="164" t="s">
        <v>201</v>
      </c>
      <c r="B275" s="164">
        <f t="shared" si="95"/>
        <v>0</v>
      </c>
      <c r="C275" s="164">
        <f t="shared" si="95"/>
        <v>1</v>
      </c>
      <c r="D275" s="164">
        <f t="shared" si="95"/>
        <v>0</v>
      </c>
      <c r="E275" s="164">
        <f t="shared" si="95"/>
        <v>1</v>
      </c>
      <c r="F275" s="164">
        <f t="shared" si="95"/>
        <v>0</v>
      </c>
      <c r="G275" s="164">
        <f t="shared" si="95"/>
        <v>0</v>
      </c>
      <c r="H275" s="164">
        <f t="shared" si="95"/>
        <v>0</v>
      </c>
      <c r="I275" s="164">
        <f t="shared" si="95"/>
        <v>0</v>
      </c>
      <c r="J275" s="164">
        <f t="shared" si="95"/>
        <v>0</v>
      </c>
      <c r="K275" s="164">
        <f t="shared" si="95"/>
        <v>0</v>
      </c>
      <c r="L275" s="164">
        <f t="shared" si="95"/>
        <v>0</v>
      </c>
      <c r="M275" s="164">
        <f t="shared" si="95"/>
        <v>0</v>
      </c>
      <c r="N275" s="164">
        <f t="shared" si="95"/>
        <v>0</v>
      </c>
      <c r="O275" s="164">
        <f t="shared" si="95"/>
        <v>0</v>
      </c>
      <c r="P275" s="164">
        <f t="shared" si="95"/>
        <v>0</v>
      </c>
      <c r="Q275" s="164">
        <f t="shared" si="95"/>
        <v>0</v>
      </c>
      <c r="R275" s="164">
        <f t="shared" si="95"/>
        <v>0</v>
      </c>
      <c r="S275" s="164">
        <f t="shared" si="95"/>
        <v>0</v>
      </c>
      <c r="T275" s="164">
        <f t="shared" si="95"/>
        <v>0</v>
      </c>
      <c r="U275" s="164">
        <f t="shared" si="95"/>
        <v>0</v>
      </c>
      <c r="V275" s="164">
        <f t="shared" si="95"/>
        <v>0</v>
      </c>
      <c r="W275" s="164">
        <f t="shared" si="95"/>
        <v>1</v>
      </c>
      <c r="X275" s="164">
        <f t="shared" si="95"/>
        <v>0</v>
      </c>
      <c r="Y275" s="164">
        <f t="shared" si="95"/>
        <v>1</v>
      </c>
      <c r="AA275" s="164">
        <f t="shared" si="96"/>
        <v>0</v>
      </c>
      <c r="AB275" s="164">
        <f t="shared" si="96"/>
        <v>1</v>
      </c>
      <c r="AC275" s="164">
        <f t="shared" si="96"/>
        <v>0</v>
      </c>
      <c r="AD275" s="164">
        <f t="shared" si="96"/>
        <v>0.5</v>
      </c>
      <c r="AE275" s="164">
        <f t="shared" si="96"/>
        <v>0</v>
      </c>
      <c r="AF275" s="164">
        <f t="shared" si="96"/>
        <v>0</v>
      </c>
      <c r="AG275" s="164">
        <f t="shared" si="96"/>
        <v>0</v>
      </c>
      <c r="AH275" s="164">
        <f t="shared" si="96"/>
        <v>0</v>
      </c>
      <c r="AI275" s="164">
        <f t="shared" si="96"/>
        <v>0</v>
      </c>
      <c r="AJ275" s="164">
        <f t="shared" si="96"/>
        <v>0</v>
      </c>
      <c r="AK275" s="164">
        <f t="shared" si="96"/>
        <v>0</v>
      </c>
      <c r="AL275" s="164">
        <f t="shared" si="96"/>
        <v>0</v>
      </c>
      <c r="AM275" s="164">
        <f t="shared" si="96"/>
        <v>0</v>
      </c>
      <c r="AN275" s="164">
        <f t="shared" si="96"/>
        <v>0</v>
      </c>
      <c r="AO275" s="164">
        <f t="shared" si="96"/>
        <v>0</v>
      </c>
      <c r="AP275" s="164">
        <f t="shared" si="96"/>
        <v>0</v>
      </c>
      <c r="AQ275" s="164">
        <f t="shared" si="96"/>
        <v>0</v>
      </c>
      <c r="AR275" s="164">
        <f t="shared" si="96"/>
        <v>0</v>
      </c>
      <c r="AS275" s="164">
        <f t="shared" si="96"/>
        <v>0</v>
      </c>
      <c r="AT275" s="164">
        <f t="shared" si="96"/>
        <v>0</v>
      </c>
      <c r="AU275" s="164">
        <f t="shared" si="96"/>
        <v>0</v>
      </c>
      <c r="AV275" s="164">
        <f t="shared" si="96"/>
        <v>0.33333333333333331</v>
      </c>
      <c r="AW275" s="164">
        <f t="shared" si="96"/>
        <v>0</v>
      </c>
      <c r="AX275" s="164">
        <f t="shared" si="96"/>
        <v>0.33333333333333331</v>
      </c>
      <c r="AY275" s="164">
        <f t="shared" si="97"/>
        <v>2.1666666666666665</v>
      </c>
      <c r="AZ275" s="22" t="s">
        <v>187</v>
      </c>
    </row>
    <row r="276" spans="1:52">
      <c r="A276" s="164" t="s">
        <v>202</v>
      </c>
      <c r="B276" s="164">
        <f t="shared" si="95"/>
        <v>1</v>
      </c>
      <c r="C276" s="164">
        <f t="shared" si="95"/>
        <v>1</v>
      </c>
      <c r="D276" s="164">
        <f t="shared" si="95"/>
        <v>1</v>
      </c>
      <c r="E276" s="164">
        <f t="shared" si="95"/>
        <v>1</v>
      </c>
      <c r="F276" s="164">
        <f t="shared" si="95"/>
        <v>1</v>
      </c>
      <c r="G276" s="164">
        <f t="shared" si="95"/>
        <v>1</v>
      </c>
      <c r="H276" s="164">
        <f t="shared" si="95"/>
        <v>1</v>
      </c>
      <c r="I276" s="164">
        <f t="shared" si="95"/>
        <v>1</v>
      </c>
      <c r="J276" s="164">
        <f t="shared" si="95"/>
        <v>1</v>
      </c>
      <c r="K276" s="164">
        <f t="shared" si="95"/>
        <v>1</v>
      </c>
      <c r="L276" s="164">
        <f t="shared" si="95"/>
        <v>1</v>
      </c>
      <c r="M276" s="164">
        <f t="shared" si="95"/>
        <v>1</v>
      </c>
      <c r="N276" s="164">
        <f t="shared" si="95"/>
        <v>1</v>
      </c>
      <c r="O276" s="164">
        <f t="shared" si="95"/>
        <v>0</v>
      </c>
      <c r="P276" s="164">
        <f t="shared" si="95"/>
        <v>1</v>
      </c>
      <c r="Q276" s="164">
        <f t="shared" si="95"/>
        <v>1</v>
      </c>
      <c r="R276" s="164">
        <f t="shared" si="95"/>
        <v>1</v>
      </c>
      <c r="S276" s="164">
        <f t="shared" si="95"/>
        <v>1</v>
      </c>
      <c r="T276" s="164">
        <f t="shared" si="95"/>
        <v>1</v>
      </c>
      <c r="U276" s="164">
        <f t="shared" si="95"/>
        <v>0</v>
      </c>
      <c r="V276" s="164">
        <f t="shared" si="95"/>
        <v>1</v>
      </c>
      <c r="W276" s="164">
        <f t="shared" si="95"/>
        <v>1</v>
      </c>
      <c r="X276" s="164">
        <f t="shared" si="95"/>
        <v>0</v>
      </c>
      <c r="Y276" s="164">
        <f t="shared" si="95"/>
        <v>1</v>
      </c>
      <c r="AA276" s="164">
        <f t="shared" si="96"/>
        <v>0.5</v>
      </c>
      <c r="AB276" s="164">
        <f t="shared" si="96"/>
        <v>0.5</v>
      </c>
      <c r="AC276" s="164">
        <f t="shared" si="96"/>
        <v>1</v>
      </c>
      <c r="AD276" s="164">
        <f t="shared" si="96"/>
        <v>1</v>
      </c>
      <c r="AE276" s="164">
        <f t="shared" si="96"/>
        <v>0.5</v>
      </c>
      <c r="AF276" s="164">
        <f t="shared" si="96"/>
        <v>1</v>
      </c>
      <c r="AG276" s="164">
        <f t="shared" si="96"/>
        <v>1</v>
      </c>
      <c r="AH276" s="164">
        <f t="shared" si="96"/>
        <v>1</v>
      </c>
      <c r="AI276" s="164">
        <f t="shared" si="96"/>
        <v>1</v>
      </c>
      <c r="AJ276" s="164">
        <f t="shared" si="96"/>
        <v>0.5</v>
      </c>
      <c r="AK276" s="164">
        <f t="shared" si="96"/>
        <v>0.5</v>
      </c>
      <c r="AL276" s="164">
        <f t="shared" si="96"/>
        <v>1</v>
      </c>
      <c r="AM276" s="164">
        <f t="shared" si="96"/>
        <v>1</v>
      </c>
      <c r="AN276" s="164">
        <f t="shared" si="96"/>
        <v>0</v>
      </c>
      <c r="AO276" s="164">
        <f t="shared" si="96"/>
        <v>1</v>
      </c>
      <c r="AP276" s="164">
        <f t="shared" si="96"/>
        <v>1</v>
      </c>
      <c r="AQ276" s="164">
        <f t="shared" si="96"/>
        <v>1</v>
      </c>
      <c r="AR276" s="164">
        <f t="shared" si="96"/>
        <v>1</v>
      </c>
      <c r="AS276" s="164">
        <f t="shared" si="96"/>
        <v>1</v>
      </c>
      <c r="AT276" s="164">
        <f t="shared" si="96"/>
        <v>0</v>
      </c>
      <c r="AU276" s="164">
        <f t="shared" si="96"/>
        <v>1</v>
      </c>
      <c r="AV276" s="164">
        <f t="shared" si="96"/>
        <v>0.5</v>
      </c>
      <c r="AW276" s="164">
        <f t="shared" si="96"/>
        <v>0</v>
      </c>
      <c r="AX276" s="164">
        <f t="shared" si="96"/>
        <v>1</v>
      </c>
      <c r="AY276" s="164">
        <f t="shared" si="97"/>
        <v>18</v>
      </c>
      <c r="AZ276" s="22" t="s">
        <v>187</v>
      </c>
    </row>
    <row r="277" spans="1:52">
      <c r="A277" s="164" t="s">
        <v>203</v>
      </c>
      <c r="B277" s="164">
        <f t="shared" si="95"/>
        <v>1</v>
      </c>
      <c r="C277" s="164">
        <f t="shared" si="95"/>
        <v>1</v>
      </c>
      <c r="D277" s="164">
        <f t="shared" si="95"/>
        <v>0</v>
      </c>
      <c r="E277" s="164">
        <f t="shared" si="95"/>
        <v>0</v>
      </c>
      <c r="F277" s="164">
        <f t="shared" si="95"/>
        <v>1</v>
      </c>
      <c r="G277" s="164">
        <f t="shared" si="95"/>
        <v>1</v>
      </c>
      <c r="H277" s="164">
        <f t="shared" si="95"/>
        <v>0</v>
      </c>
      <c r="I277" s="164">
        <f t="shared" si="95"/>
        <v>0</v>
      </c>
      <c r="J277" s="164">
        <f t="shared" si="95"/>
        <v>0</v>
      </c>
      <c r="K277" s="164">
        <f t="shared" si="95"/>
        <v>0</v>
      </c>
      <c r="L277" s="164">
        <f t="shared" si="95"/>
        <v>1</v>
      </c>
      <c r="M277" s="164">
        <f t="shared" si="95"/>
        <v>1</v>
      </c>
      <c r="N277" s="164">
        <f t="shared" si="95"/>
        <v>0</v>
      </c>
      <c r="O277" s="164">
        <f t="shared" si="95"/>
        <v>1</v>
      </c>
      <c r="P277" s="164">
        <f t="shared" si="95"/>
        <v>0</v>
      </c>
      <c r="Q277" s="164">
        <f t="shared" si="95"/>
        <v>0</v>
      </c>
      <c r="R277" s="164">
        <f t="shared" si="95"/>
        <v>0</v>
      </c>
      <c r="S277" s="164">
        <f t="shared" si="95"/>
        <v>0</v>
      </c>
      <c r="T277" s="164">
        <f t="shared" si="95"/>
        <v>1</v>
      </c>
      <c r="U277" s="164">
        <f t="shared" si="95"/>
        <v>0</v>
      </c>
      <c r="V277" s="164">
        <f t="shared" si="95"/>
        <v>0</v>
      </c>
      <c r="W277" s="164">
        <f t="shared" si="95"/>
        <v>1</v>
      </c>
      <c r="X277" s="164">
        <f t="shared" si="95"/>
        <v>1</v>
      </c>
      <c r="Y277" s="164">
        <f t="shared" si="95"/>
        <v>1</v>
      </c>
      <c r="AA277" s="164">
        <f t="shared" si="96"/>
        <v>1</v>
      </c>
      <c r="AB277" s="164">
        <f t="shared" si="96"/>
        <v>1</v>
      </c>
      <c r="AC277" s="164">
        <f t="shared" si="96"/>
        <v>0</v>
      </c>
      <c r="AD277" s="164">
        <f t="shared" si="96"/>
        <v>0</v>
      </c>
      <c r="AE277" s="164">
        <f t="shared" si="96"/>
        <v>1</v>
      </c>
      <c r="AF277" s="164">
        <f t="shared" si="96"/>
        <v>1</v>
      </c>
      <c r="AG277" s="164">
        <f t="shared" si="96"/>
        <v>0</v>
      </c>
      <c r="AH277" s="164">
        <f t="shared" si="96"/>
        <v>0</v>
      </c>
      <c r="AI277" s="164">
        <f t="shared" si="96"/>
        <v>0</v>
      </c>
      <c r="AJ277" s="164">
        <f t="shared" si="96"/>
        <v>0</v>
      </c>
      <c r="AK277" s="164">
        <f t="shared" si="96"/>
        <v>1</v>
      </c>
      <c r="AL277" s="164">
        <f t="shared" si="96"/>
        <v>0.5</v>
      </c>
      <c r="AM277" s="164">
        <f t="shared" si="96"/>
        <v>0</v>
      </c>
      <c r="AN277" s="164">
        <f t="shared" si="96"/>
        <v>0.5</v>
      </c>
      <c r="AO277" s="164">
        <f t="shared" si="96"/>
        <v>0</v>
      </c>
      <c r="AP277" s="164">
        <f t="shared" si="96"/>
        <v>0</v>
      </c>
      <c r="AQ277" s="164">
        <f t="shared" si="96"/>
        <v>0</v>
      </c>
      <c r="AR277" s="164">
        <f t="shared" si="96"/>
        <v>0</v>
      </c>
      <c r="AS277" s="164">
        <f t="shared" si="96"/>
        <v>1</v>
      </c>
      <c r="AT277" s="164">
        <f t="shared" si="96"/>
        <v>0</v>
      </c>
      <c r="AU277" s="164">
        <f t="shared" si="96"/>
        <v>0</v>
      </c>
      <c r="AV277" s="164">
        <f t="shared" si="96"/>
        <v>0.5</v>
      </c>
      <c r="AW277" s="164">
        <f t="shared" si="96"/>
        <v>0.5</v>
      </c>
      <c r="AX277" s="164">
        <f t="shared" si="96"/>
        <v>0.5</v>
      </c>
      <c r="AY277" s="164">
        <f t="shared" si="97"/>
        <v>8.5</v>
      </c>
      <c r="AZ277" s="22" t="s">
        <v>187</v>
      </c>
    </row>
    <row r="278" spans="1:52">
      <c r="A278" s="164" t="s">
        <v>204</v>
      </c>
      <c r="B278" s="164">
        <f t="shared" si="95"/>
        <v>0</v>
      </c>
      <c r="C278" s="164">
        <f t="shared" si="95"/>
        <v>0</v>
      </c>
      <c r="D278" s="164">
        <f t="shared" si="95"/>
        <v>1</v>
      </c>
      <c r="E278" s="164">
        <f t="shared" si="95"/>
        <v>0</v>
      </c>
      <c r="F278" s="164">
        <f t="shared" si="95"/>
        <v>0</v>
      </c>
      <c r="G278" s="164">
        <f t="shared" si="95"/>
        <v>0</v>
      </c>
      <c r="H278" s="164">
        <f t="shared" si="95"/>
        <v>1</v>
      </c>
      <c r="I278" s="164">
        <f t="shared" si="95"/>
        <v>0</v>
      </c>
      <c r="J278" s="164">
        <f t="shared" si="95"/>
        <v>0</v>
      </c>
      <c r="K278" s="164">
        <f t="shared" si="95"/>
        <v>1</v>
      </c>
      <c r="L278" s="164">
        <f t="shared" si="95"/>
        <v>0</v>
      </c>
      <c r="M278" s="164">
        <f t="shared" si="95"/>
        <v>1</v>
      </c>
      <c r="N278" s="164">
        <f t="shared" si="95"/>
        <v>0</v>
      </c>
      <c r="O278" s="164">
        <f t="shared" si="95"/>
        <v>0</v>
      </c>
      <c r="P278" s="164">
        <f t="shared" si="95"/>
        <v>1</v>
      </c>
      <c r="Q278" s="164">
        <f t="shared" si="95"/>
        <v>1</v>
      </c>
      <c r="R278" s="164">
        <f t="shared" si="95"/>
        <v>0</v>
      </c>
      <c r="S278" s="164">
        <f t="shared" si="95"/>
        <v>1</v>
      </c>
      <c r="T278" s="164">
        <f t="shared" si="95"/>
        <v>0</v>
      </c>
      <c r="U278" s="164">
        <f t="shared" si="95"/>
        <v>0</v>
      </c>
      <c r="V278" s="164">
        <f t="shared" si="95"/>
        <v>0</v>
      </c>
      <c r="W278" s="164">
        <f t="shared" si="95"/>
        <v>0</v>
      </c>
      <c r="X278" s="164">
        <f t="shared" si="95"/>
        <v>0</v>
      </c>
      <c r="Y278" s="164">
        <f t="shared" si="95"/>
        <v>0</v>
      </c>
      <c r="AA278" s="164">
        <f t="shared" si="96"/>
        <v>0</v>
      </c>
      <c r="AB278" s="164">
        <f t="shared" si="96"/>
        <v>0</v>
      </c>
      <c r="AC278" s="164">
        <f t="shared" si="96"/>
        <v>1</v>
      </c>
      <c r="AD278" s="164">
        <f t="shared" si="96"/>
        <v>0</v>
      </c>
      <c r="AE278" s="164">
        <f t="shared" si="96"/>
        <v>0</v>
      </c>
      <c r="AF278" s="164">
        <f t="shared" si="96"/>
        <v>0</v>
      </c>
      <c r="AG278" s="164">
        <f t="shared" si="96"/>
        <v>1</v>
      </c>
      <c r="AH278" s="164">
        <f t="shared" si="96"/>
        <v>0</v>
      </c>
      <c r="AI278" s="164">
        <f t="shared" si="96"/>
        <v>0</v>
      </c>
      <c r="AJ278" s="164">
        <f t="shared" si="96"/>
        <v>0.5</v>
      </c>
      <c r="AK278" s="164">
        <f t="shared" si="96"/>
        <v>0</v>
      </c>
      <c r="AL278" s="164">
        <f t="shared" si="96"/>
        <v>0.5</v>
      </c>
      <c r="AM278" s="164">
        <f t="shared" si="96"/>
        <v>0</v>
      </c>
      <c r="AN278" s="164">
        <f t="shared" si="96"/>
        <v>0</v>
      </c>
      <c r="AO278" s="164">
        <f t="shared" si="96"/>
        <v>1</v>
      </c>
      <c r="AP278" s="164">
        <f t="shared" si="96"/>
        <v>0.5</v>
      </c>
      <c r="AQ278" s="164">
        <f t="shared" si="96"/>
        <v>0</v>
      </c>
      <c r="AR278" s="164">
        <f t="shared" si="96"/>
        <v>1</v>
      </c>
      <c r="AS278" s="164">
        <f t="shared" si="96"/>
        <v>0</v>
      </c>
      <c r="AT278" s="164">
        <f t="shared" si="96"/>
        <v>0</v>
      </c>
      <c r="AU278" s="164">
        <f t="shared" si="96"/>
        <v>0</v>
      </c>
      <c r="AV278" s="164">
        <f t="shared" si="96"/>
        <v>0</v>
      </c>
      <c r="AW278" s="164">
        <f t="shared" si="96"/>
        <v>0</v>
      </c>
      <c r="AX278" s="164">
        <f t="shared" si="96"/>
        <v>0</v>
      </c>
      <c r="AY278" s="164">
        <f t="shared" si="97"/>
        <v>5.5</v>
      </c>
      <c r="AZ278" s="22" t="s">
        <v>187</v>
      </c>
    </row>
    <row r="279" spans="1:52">
      <c r="A279" s="164" t="s">
        <v>205</v>
      </c>
      <c r="B279" s="164">
        <f t="shared" si="95"/>
        <v>0</v>
      </c>
      <c r="C279" s="164">
        <f t="shared" si="95"/>
        <v>0</v>
      </c>
      <c r="D279" s="164">
        <f t="shared" si="95"/>
        <v>0</v>
      </c>
      <c r="E279" s="164">
        <f t="shared" si="95"/>
        <v>0</v>
      </c>
      <c r="F279" s="164">
        <f t="shared" si="95"/>
        <v>1</v>
      </c>
      <c r="G279" s="164">
        <f t="shared" si="95"/>
        <v>1</v>
      </c>
      <c r="H279" s="164">
        <f t="shared" si="95"/>
        <v>0</v>
      </c>
      <c r="I279" s="164">
        <f t="shared" si="95"/>
        <v>0</v>
      </c>
      <c r="J279" s="164">
        <f t="shared" si="95"/>
        <v>0</v>
      </c>
      <c r="K279" s="164">
        <f t="shared" si="95"/>
        <v>0</v>
      </c>
      <c r="L279" s="164">
        <f t="shared" si="95"/>
        <v>1</v>
      </c>
      <c r="M279" s="164">
        <f t="shared" si="95"/>
        <v>0</v>
      </c>
      <c r="N279" s="164">
        <f t="shared" si="95"/>
        <v>0</v>
      </c>
      <c r="O279" s="164">
        <f t="shared" si="95"/>
        <v>0</v>
      </c>
      <c r="P279" s="164">
        <f t="shared" si="95"/>
        <v>1</v>
      </c>
      <c r="Q279" s="164">
        <f t="shared" ref="Q279:Y279" si="98">IF(IFERROR(FIND($A$268,Q15,1),0)=0,0,1)</f>
        <v>1</v>
      </c>
      <c r="R279" s="164">
        <f t="shared" si="98"/>
        <v>0</v>
      </c>
      <c r="S279" s="164">
        <f t="shared" si="98"/>
        <v>1</v>
      </c>
      <c r="T279" s="164">
        <f t="shared" si="98"/>
        <v>0</v>
      </c>
      <c r="U279" s="164">
        <f t="shared" si="98"/>
        <v>0</v>
      </c>
      <c r="V279" s="164">
        <f t="shared" si="98"/>
        <v>0</v>
      </c>
      <c r="W279" s="164">
        <f t="shared" si="98"/>
        <v>0</v>
      </c>
      <c r="X279" s="164">
        <f t="shared" si="98"/>
        <v>0</v>
      </c>
      <c r="Y279" s="164">
        <f t="shared" si="98"/>
        <v>1</v>
      </c>
      <c r="AA279" s="164">
        <f t="shared" si="96"/>
        <v>0</v>
      </c>
      <c r="AB279" s="164">
        <f t="shared" si="96"/>
        <v>0</v>
      </c>
      <c r="AC279" s="164">
        <f t="shared" si="96"/>
        <v>0</v>
      </c>
      <c r="AD279" s="164">
        <f t="shared" si="96"/>
        <v>0</v>
      </c>
      <c r="AE279" s="164">
        <f t="shared" si="96"/>
        <v>1</v>
      </c>
      <c r="AF279" s="164">
        <f t="shared" si="96"/>
        <v>1</v>
      </c>
      <c r="AG279" s="164">
        <f t="shared" si="96"/>
        <v>0</v>
      </c>
      <c r="AH279" s="164">
        <f t="shared" si="96"/>
        <v>0</v>
      </c>
      <c r="AI279" s="164">
        <f t="shared" si="96"/>
        <v>0</v>
      </c>
      <c r="AJ279" s="164">
        <f t="shared" si="96"/>
        <v>0</v>
      </c>
      <c r="AK279" s="164">
        <f t="shared" si="96"/>
        <v>1</v>
      </c>
      <c r="AL279" s="164">
        <f t="shared" si="96"/>
        <v>0</v>
      </c>
      <c r="AM279" s="164">
        <f t="shared" si="96"/>
        <v>0</v>
      </c>
      <c r="AN279" s="164">
        <f t="shared" si="96"/>
        <v>0</v>
      </c>
      <c r="AO279" s="164">
        <f t="shared" si="96"/>
        <v>0.5</v>
      </c>
      <c r="AP279" s="164">
        <f t="shared" ref="AP279:AX294" si="99">IF(Q279=0,0,Q279/AP15)</f>
        <v>1</v>
      </c>
      <c r="AQ279" s="164">
        <f t="shared" si="99"/>
        <v>0</v>
      </c>
      <c r="AR279" s="164">
        <f t="shared" si="99"/>
        <v>1</v>
      </c>
      <c r="AS279" s="164">
        <f t="shared" si="99"/>
        <v>0</v>
      </c>
      <c r="AT279" s="164">
        <f t="shared" si="99"/>
        <v>0</v>
      </c>
      <c r="AU279" s="164">
        <f t="shared" si="99"/>
        <v>0</v>
      </c>
      <c r="AV279" s="164">
        <f t="shared" si="99"/>
        <v>0</v>
      </c>
      <c r="AW279" s="164">
        <f t="shared" si="99"/>
        <v>0</v>
      </c>
      <c r="AX279" s="164">
        <f t="shared" si="99"/>
        <v>1</v>
      </c>
      <c r="AY279" s="164">
        <f t="shared" si="97"/>
        <v>6.5</v>
      </c>
      <c r="AZ279" s="22" t="s">
        <v>187</v>
      </c>
    </row>
    <row r="280" spans="1:52">
      <c r="A280" s="164" t="s">
        <v>206</v>
      </c>
      <c r="B280" s="164">
        <f t="shared" ref="B280:Y290" si="100">IF(IFERROR(FIND($A$268,B16,1),0)=0,0,1)</f>
        <v>1</v>
      </c>
      <c r="C280" s="164">
        <f t="shared" si="100"/>
        <v>1</v>
      </c>
      <c r="D280" s="164">
        <f t="shared" si="100"/>
        <v>1</v>
      </c>
      <c r="E280" s="164">
        <f t="shared" si="100"/>
        <v>1</v>
      </c>
      <c r="F280" s="164">
        <f t="shared" si="100"/>
        <v>1</v>
      </c>
      <c r="G280" s="164">
        <f t="shared" si="100"/>
        <v>1</v>
      </c>
      <c r="H280" s="164">
        <f t="shared" si="100"/>
        <v>1</v>
      </c>
      <c r="I280" s="164">
        <f t="shared" si="100"/>
        <v>1</v>
      </c>
      <c r="J280" s="164">
        <f t="shared" si="100"/>
        <v>0</v>
      </c>
      <c r="K280" s="164">
        <f t="shared" si="100"/>
        <v>1</v>
      </c>
      <c r="L280" s="164">
        <f t="shared" si="100"/>
        <v>1</v>
      </c>
      <c r="M280" s="164">
        <f t="shared" si="100"/>
        <v>1</v>
      </c>
      <c r="N280" s="164">
        <f t="shared" si="100"/>
        <v>1</v>
      </c>
      <c r="O280" s="164">
        <f t="shared" si="100"/>
        <v>1</v>
      </c>
      <c r="P280" s="164">
        <f t="shared" si="100"/>
        <v>1</v>
      </c>
      <c r="Q280" s="164">
        <f t="shared" si="100"/>
        <v>0</v>
      </c>
      <c r="R280" s="164">
        <f t="shared" si="100"/>
        <v>1</v>
      </c>
      <c r="S280" s="164">
        <f t="shared" si="100"/>
        <v>1</v>
      </c>
      <c r="T280" s="164">
        <f t="shared" si="100"/>
        <v>0</v>
      </c>
      <c r="U280" s="164">
        <f t="shared" si="100"/>
        <v>0</v>
      </c>
      <c r="V280" s="164">
        <f t="shared" si="100"/>
        <v>1</v>
      </c>
      <c r="W280" s="164">
        <f t="shared" si="100"/>
        <v>0</v>
      </c>
      <c r="X280" s="164">
        <f t="shared" si="100"/>
        <v>0</v>
      </c>
      <c r="Y280" s="164">
        <f t="shared" si="100"/>
        <v>1</v>
      </c>
      <c r="AA280" s="164">
        <f t="shared" ref="AA280:AP295" si="101">IF(B280=0,0,B280/AA16)</f>
        <v>1</v>
      </c>
      <c r="AB280" s="164">
        <f t="shared" si="101"/>
        <v>1</v>
      </c>
      <c r="AC280" s="164">
        <f t="shared" si="101"/>
        <v>1</v>
      </c>
      <c r="AD280" s="164">
        <f t="shared" si="101"/>
        <v>1</v>
      </c>
      <c r="AE280" s="164">
        <f t="shared" si="101"/>
        <v>0.5</v>
      </c>
      <c r="AF280" s="164">
        <f t="shared" si="101"/>
        <v>1</v>
      </c>
      <c r="AG280" s="164">
        <f t="shared" si="101"/>
        <v>1</v>
      </c>
      <c r="AH280" s="164">
        <f t="shared" si="101"/>
        <v>1</v>
      </c>
      <c r="AI280" s="164">
        <f t="shared" si="101"/>
        <v>0</v>
      </c>
      <c r="AJ280" s="164">
        <f t="shared" si="101"/>
        <v>1</v>
      </c>
      <c r="AK280" s="164">
        <f t="shared" si="101"/>
        <v>1</v>
      </c>
      <c r="AL280" s="164">
        <f t="shared" si="101"/>
        <v>1</v>
      </c>
      <c r="AM280" s="164">
        <f t="shared" si="101"/>
        <v>1</v>
      </c>
      <c r="AN280" s="164">
        <f t="shared" si="101"/>
        <v>1</v>
      </c>
      <c r="AO280" s="164">
        <f t="shared" si="101"/>
        <v>1</v>
      </c>
      <c r="AP280" s="164">
        <f t="shared" si="99"/>
        <v>0</v>
      </c>
      <c r="AQ280" s="164">
        <f t="shared" si="99"/>
        <v>1</v>
      </c>
      <c r="AR280" s="164">
        <f t="shared" si="99"/>
        <v>1</v>
      </c>
      <c r="AS280" s="164">
        <f t="shared" si="99"/>
        <v>0</v>
      </c>
      <c r="AT280" s="164">
        <f t="shared" si="99"/>
        <v>0</v>
      </c>
      <c r="AU280" s="164">
        <f t="shared" si="99"/>
        <v>1</v>
      </c>
      <c r="AV280" s="164">
        <f t="shared" si="99"/>
        <v>0</v>
      </c>
      <c r="AW280" s="164">
        <f t="shared" si="99"/>
        <v>0</v>
      </c>
      <c r="AX280" s="164">
        <f t="shared" si="99"/>
        <v>1</v>
      </c>
      <c r="AY280" s="164">
        <f t="shared" si="97"/>
        <v>17.5</v>
      </c>
      <c r="AZ280" s="22" t="s">
        <v>187</v>
      </c>
    </row>
    <row r="281" spans="1:52">
      <c r="A281" s="164" t="s">
        <v>207</v>
      </c>
      <c r="B281" s="164">
        <f t="shared" si="100"/>
        <v>1</v>
      </c>
      <c r="C281" s="164">
        <f t="shared" si="100"/>
        <v>0</v>
      </c>
      <c r="D281" s="164">
        <f t="shared" si="100"/>
        <v>1</v>
      </c>
      <c r="E281" s="164">
        <f t="shared" si="100"/>
        <v>1</v>
      </c>
      <c r="F281" s="164">
        <f t="shared" si="100"/>
        <v>1</v>
      </c>
      <c r="G281" s="164">
        <f t="shared" si="100"/>
        <v>1</v>
      </c>
      <c r="H281" s="164">
        <f t="shared" si="100"/>
        <v>1</v>
      </c>
      <c r="I281" s="164">
        <f t="shared" si="100"/>
        <v>0</v>
      </c>
      <c r="J281" s="164">
        <f t="shared" si="100"/>
        <v>0</v>
      </c>
      <c r="K281" s="164">
        <f t="shared" si="100"/>
        <v>0</v>
      </c>
      <c r="L281" s="164">
        <f t="shared" si="100"/>
        <v>0</v>
      </c>
      <c r="M281" s="164">
        <f t="shared" si="100"/>
        <v>0</v>
      </c>
      <c r="N281" s="164">
        <f t="shared" si="100"/>
        <v>0</v>
      </c>
      <c r="O281" s="164">
        <f t="shared" si="100"/>
        <v>0</v>
      </c>
      <c r="P281" s="164">
        <f t="shared" si="100"/>
        <v>0</v>
      </c>
      <c r="Q281" s="164">
        <f t="shared" si="100"/>
        <v>1</v>
      </c>
      <c r="R281" s="164">
        <f t="shared" si="100"/>
        <v>0</v>
      </c>
      <c r="S281" s="164">
        <f t="shared" si="100"/>
        <v>0</v>
      </c>
      <c r="T281" s="164">
        <f t="shared" si="100"/>
        <v>0</v>
      </c>
      <c r="U281" s="164">
        <f t="shared" si="100"/>
        <v>0</v>
      </c>
      <c r="V281" s="164">
        <f t="shared" si="100"/>
        <v>0</v>
      </c>
      <c r="W281" s="164">
        <f t="shared" si="100"/>
        <v>0</v>
      </c>
      <c r="X281" s="164">
        <f t="shared" si="100"/>
        <v>0</v>
      </c>
      <c r="Y281" s="164">
        <f t="shared" si="100"/>
        <v>0</v>
      </c>
      <c r="AA281" s="164">
        <f t="shared" si="101"/>
        <v>1</v>
      </c>
      <c r="AB281" s="164">
        <f t="shared" si="101"/>
        <v>0</v>
      </c>
      <c r="AC281" s="164">
        <f t="shared" si="101"/>
        <v>1</v>
      </c>
      <c r="AD281" s="164">
        <f t="shared" si="101"/>
        <v>1</v>
      </c>
      <c r="AE281" s="164">
        <f t="shared" si="101"/>
        <v>1</v>
      </c>
      <c r="AF281" s="164">
        <f t="shared" si="101"/>
        <v>1</v>
      </c>
      <c r="AG281" s="164">
        <f t="shared" si="101"/>
        <v>1</v>
      </c>
      <c r="AH281" s="164">
        <f t="shared" si="101"/>
        <v>0</v>
      </c>
      <c r="AI281" s="164">
        <f t="shared" si="101"/>
        <v>0</v>
      </c>
      <c r="AJ281" s="164">
        <f t="shared" si="101"/>
        <v>0</v>
      </c>
      <c r="AK281" s="164">
        <f t="shared" si="101"/>
        <v>0</v>
      </c>
      <c r="AL281" s="164">
        <f t="shared" si="101"/>
        <v>0</v>
      </c>
      <c r="AM281" s="164">
        <f t="shared" si="101"/>
        <v>0</v>
      </c>
      <c r="AN281" s="164">
        <f t="shared" si="101"/>
        <v>0</v>
      </c>
      <c r="AO281" s="164">
        <f t="shared" si="101"/>
        <v>0</v>
      </c>
      <c r="AP281" s="164">
        <f t="shared" si="99"/>
        <v>0.5</v>
      </c>
      <c r="AQ281" s="164">
        <f t="shared" si="99"/>
        <v>0</v>
      </c>
      <c r="AR281" s="164">
        <f t="shared" si="99"/>
        <v>0</v>
      </c>
      <c r="AS281" s="164">
        <f t="shared" si="99"/>
        <v>0</v>
      </c>
      <c r="AT281" s="164">
        <f t="shared" si="99"/>
        <v>0</v>
      </c>
      <c r="AU281" s="164">
        <f t="shared" si="99"/>
        <v>0</v>
      </c>
      <c r="AV281" s="164">
        <f t="shared" si="99"/>
        <v>0</v>
      </c>
      <c r="AW281" s="164">
        <f t="shared" si="99"/>
        <v>0</v>
      </c>
      <c r="AX281" s="164">
        <f t="shared" si="99"/>
        <v>0</v>
      </c>
      <c r="AY281" s="164">
        <f t="shared" si="97"/>
        <v>6.5</v>
      </c>
      <c r="AZ281" s="22" t="s">
        <v>187</v>
      </c>
    </row>
    <row r="282" spans="1:52">
      <c r="A282" s="164" t="s">
        <v>208</v>
      </c>
      <c r="B282" s="164">
        <f t="shared" si="100"/>
        <v>1</v>
      </c>
      <c r="C282" s="164">
        <f t="shared" si="100"/>
        <v>1</v>
      </c>
      <c r="D282" s="164">
        <f t="shared" si="100"/>
        <v>1</v>
      </c>
      <c r="E282" s="164">
        <f t="shared" si="100"/>
        <v>1</v>
      </c>
      <c r="F282" s="164">
        <f t="shared" si="100"/>
        <v>1</v>
      </c>
      <c r="G282" s="164">
        <f t="shared" si="100"/>
        <v>0</v>
      </c>
      <c r="H282" s="164">
        <f t="shared" si="100"/>
        <v>0</v>
      </c>
      <c r="I282" s="164">
        <f t="shared" si="100"/>
        <v>0</v>
      </c>
      <c r="J282" s="164">
        <f t="shared" si="100"/>
        <v>0</v>
      </c>
      <c r="K282" s="164">
        <f t="shared" si="100"/>
        <v>1</v>
      </c>
      <c r="L282" s="164">
        <f t="shared" si="100"/>
        <v>1</v>
      </c>
      <c r="M282" s="164">
        <f t="shared" si="100"/>
        <v>0</v>
      </c>
      <c r="N282" s="164">
        <f t="shared" si="100"/>
        <v>0</v>
      </c>
      <c r="O282" s="164">
        <f t="shared" si="100"/>
        <v>0</v>
      </c>
      <c r="P282" s="164">
        <f t="shared" si="100"/>
        <v>0</v>
      </c>
      <c r="Q282" s="164">
        <f t="shared" si="100"/>
        <v>0</v>
      </c>
      <c r="R282" s="164">
        <f t="shared" si="100"/>
        <v>0</v>
      </c>
      <c r="S282" s="164">
        <f t="shared" si="100"/>
        <v>0</v>
      </c>
      <c r="T282" s="164">
        <f t="shared" si="100"/>
        <v>0</v>
      </c>
      <c r="U282" s="164">
        <f t="shared" si="100"/>
        <v>0</v>
      </c>
      <c r="V282" s="164">
        <f t="shared" si="100"/>
        <v>0</v>
      </c>
      <c r="W282" s="164">
        <f t="shared" si="100"/>
        <v>0</v>
      </c>
      <c r="X282" s="164">
        <f t="shared" si="100"/>
        <v>0</v>
      </c>
      <c r="Y282" s="164">
        <f t="shared" si="100"/>
        <v>1</v>
      </c>
      <c r="AA282" s="164">
        <f t="shared" si="101"/>
        <v>1</v>
      </c>
      <c r="AB282" s="164">
        <f t="shared" si="101"/>
        <v>1</v>
      </c>
      <c r="AC282" s="164">
        <f t="shared" si="101"/>
        <v>1</v>
      </c>
      <c r="AD282" s="164">
        <f t="shared" si="101"/>
        <v>1</v>
      </c>
      <c r="AE282" s="164">
        <f t="shared" si="101"/>
        <v>0.5</v>
      </c>
      <c r="AF282" s="164">
        <f t="shared" si="101"/>
        <v>0</v>
      </c>
      <c r="AG282" s="164">
        <f t="shared" si="101"/>
        <v>0</v>
      </c>
      <c r="AH282" s="164">
        <f t="shared" si="101"/>
        <v>0</v>
      </c>
      <c r="AI282" s="164">
        <f t="shared" si="101"/>
        <v>0</v>
      </c>
      <c r="AJ282" s="164">
        <f t="shared" si="101"/>
        <v>1</v>
      </c>
      <c r="AK282" s="164">
        <f t="shared" si="101"/>
        <v>1</v>
      </c>
      <c r="AL282" s="164">
        <f t="shared" si="101"/>
        <v>0</v>
      </c>
      <c r="AM282" s="164">
        <f t="shared" si="101"/>
        <v>0</v>
      </c>
      <c r="AN282" s="164">
        <f t="shared" si="101"/>
        <v>0</v>
      </c>
      <c r="AO282" s="164">
        <f t="shared" si="101"/>
        <v>0</v>
      </c>
      <c r="AP282" s="164">
        <f t="shared" si="99"/>
        <v>0</v>
      </c>
      <c r="AQ282" s="164">
        <f t="shared" si="99"/>
        <v>0</v>
      </c>
      <c r="AR282" s="164">
        <f t="shared" si="99"/>
        <v>0</v>
      </c>
      <c r="AS282" s="164">
        <f t="shared" si="99"/>
        <v>0</v>
      </c>
      <c r="AT282" s="164">
        <f t="shared" si="99"/>
        <v>0</v>
      </c>
      <c r="AU282" s="164">
        <f t="shared" si="99"/>
        <v>0</v>
      </c>
      <c r="AV282" s="164">
        <f t="shared" si="99"/>
        <v>0</v>
      </c>
      <c r="AW282" s="164">
        <f t="shared" si="99"/>
        <v>0</v>
      </c>
      <c r="AX282" s="164">
        <f t="shared" si="99"/>
        <v>0.5</v>
      </c>
      <c r="AY282" s="164">
        <f t="shared" si="97"/>
        <v>7</v>
      </c>
      <c r="AZ282" s="22" t="s">
        <v>187</v>
      </c>
    </row>
    <row r="283" spans="1:52">
      <c r="A283" s="164" t="s">
        <v>209</v>
      </c>
      <c r="B283" s="164">
        <f t="shared" si="100"/>
        <v>0</v>
      </c>
      <c r="C283" s="164">
        <f t="shared" si="100"/>
        <v>0</v>
      </c>
      <c r="D283" s="164">
        <f t="shared" si="100"/>
        <v>0</v>
      </c>
      <c r="E283" s="164">
        <f t="shared" si="100"/>
        <v>0</v>
      </c>
      <c r="F283" s="164">
        <f t="shared" si="100"/>
        <v>0</v>
      </c>
      <c r="G283" s="164">
        <f t="shared" si="100"/>
        <v>0</v>
      </c>
      <c r="H283" s="164">
        <f t="shared" si="100"/>
        <v>0</v>
      </c>
      <c r="I283" s="164">
        <f t="shared" si="100"/>
        <v>0</v>
      </c>
      <c r="J283" s="164">
        <f t="shared" si="100"/>
        <v>1</v>
      </c>
      <c r="K283" s="164">
        <f t="shared" si="100"/>
        <v>0</v>
      </c>
      <c r="L283" s="164">
        <f t="shared" si="100"/>
        <v>0</v>
      </c>
      <c r="M283" s="164">
        <f t="shared" si="100"/>
        <v>1</v>
      </c>
      <c r="N283" s="164">
        <f t="shared" si="100"/>
        <v>0</v>
      </c>
      <c r="O283" s="164">
        <f t="shared" si="100"/>
        <v>0</v>
      </c>
      <c r="P283" s="164">
        <f t="shared" si="100"/>
        <v>0</v>
      </c>
      <c r="Q283" s="164">
        <f t="shared" si="100"/>
        <v>0</v>
      </c>
      <c r="R283" s="164">
        <f t="shared" si="100"/>
        <v>0</v>
      </c>
      <c r="S283" s="164">
        <f t="shared" si="100"/>
        <v>0</v>
      </c>
      <c r="T283" s="164">
        <f t="shared" si="100"/>
        <v>0</v>
      </c>
      <c r="U283" s="164">
        <f t="shared" si="100"/>
        <v>0</v>
      </c>
      <c r="V283" s="164">
        <f t="shared" si="100"/>
        <v>0</v>
      </c>
      <c r="W283" s="164">
        <f t="shared" si="100"/>
        <v>0</v>
      </c>
      <c r="X283" s="164">
        <f t="shared" si="100"/>
        <v>0</v>
      </c>
      <c r="Y283" s="164">
        <f t="shared" si="100"/>
        <v>0</v>
      </c>
      <c r="AA283" s="164">
        <f t="shared" si="101"/>
        <v>0</v>
      </c>
      <c r="AB283" s="164">
        <f t="shared" si="101"/>
        <v>0</v>
      </c>
      <c r="AC283" s="164">
        <f t="shared" si="101"/>
        <v>0</v>
      </c>
      <c r="AD283" s="164">
        <f t="shared" si="101"/>
        <v>0</v>
      </c>
      <c r="AE283" s="164">
        <f t="shared" si="101"/>
        <v>0</v>
      </c>
      <c r="AF283" s="164">
        <f t="shared" si="101"/>
        <v>0</v>
      </c>
      <c r="AG283" s="164">
        <f t="shared" si="101"/>
        <v>0</v>
      </c>
      <c r="AH283" s="164">
        <f t="shared" si="101"/>
        <v>0</v>
      </c>
      <c r="AI283" s="164">
        <f t="shared" si="101"/>
        <v>1</v>
      </c>
      <c r="AJ283" s="164">
        <f t="shared" si="101"/>
        <v>0</v>
      </c>
      <c r="AK283" s="164">
        <f t="shared" si="101"/>
        <v>0</v>
      </c>
      <c r="AL283" s="164">
        <f t="shared" si="101"/>
        <v>1</v>
      </c>
      <c r="AM283" s="164">
        <f t="shared" si="101"/>
        <v>0</v>
      </c>
      <c r="AN283" s="164">
        <f t="shared" si="101"/>
        <v>0</v>
      </c>
      <c r="AO283" s="164">
        <f t="shared" si="101"/>
        <v>0</v>
      </c>
      <c r="AP283" s="164">
        <f t="shared" si="99"/>
        <v>0</v>
      </c>
      <c r="AQ283" s="164">
        <f t="shared" si="99"/>
        <v>0</v>
      </c>
      <c r="AR283" s="164">
        <f t="shared" si="99"/>
        <v>0</v>
      </c>
      <c r="AS283" s="164">
        <f t="shared" si="99"/>
        <v>0</v>
      </c>
      <c r="AT283" s="164">
        <f t="shared" si="99"/>
        <v>0</v>
      </c>
      <c r="AU283" s="164">
        <f t="shared" si="99"/>
        <v>0</v>
      </c>
      <c r="AV283" s="164">
        <f t="shared" si="99"/>
        <v>0</v>
      </c>
      <c r="AW283" s="164">
        <f t="shared" si="99"/>
        <v>0</v>
      </c>
      <c r="AX283" s="164">
        <f t="shared" si="99"/>
        <v>0</v>
      </c>
      <c r="AY283" s="164">
        <f t="shared" si="97"/>
        <v>2</v>
      </c>
      <c r="AZ283" s="22" t="s">
        <v>187</v>
      </c>
    </row>
    <row r="284" spans="1:52">
      <c r="A284" s="164" t="s">
        <v>210</v>
      </c>
      <c r="B284" s="164">
        <f t="shared" si="100"/>
        <v>0</v>
      </c>
      <c r="C284" s="164">
        <f t="shared" si="100"/>
        <v>0</v>
      </c>
      <c r="D284" s="164">
        <f t="shared" si="100"/>
        <v>0</v>
      </c>
      <c r="E284" s="164">
        <f t="shared" si="100"/>
        <v>0</v>
      </c>
      <c r="F284" s="164">
        <f t="shared" si="100"/>
        <v>0</v>
      </c>
      <c r="G284" s="164">
        <f t="shared" si="100"/>
        <v>0</v>
      </c>
      <c r="H284" s="164">
        <f t="shared" si="100"/>
        <v>0</v>
      </c>
      <c r="I284" s="164">
        <f t="shared" si="100"/>
        <v>1</v>
      </c>
      <c r="J284" s="164">
        <f t="shared" si="100"/>
        <v>1</v>
      </c>
      <c r="K284" s="164">
        <f t="shared" si="100"/>
        <v>0</v>
      </c>
      <c r="L284" s="164">
        <f t="shared" si="100"/>
        <v>0</v>
      </c>
      <c r="M284" s="164">
        <f t="shared" si="100"/>
        <v>0</v>
      </c>
      <c r="N284" s="164">
        <f t="shared" si="100"/>
        <v>0</v>
      </c>
      <c r="O284" s="164">
        <f t="shared" si="100"/>
        <v>0</v>
      </c>
      <c r="P284" s="164">
        <f t="shared" si="100"/>
        <v>1</v>
      </c>
      <c r="Q284" s="164">
        <f t="shared" si="100"/>
        <v>0</v>
      </c>
      <c r="R284" s="164">
        <f t="shared" si="100"/>
        <v>0</v>
      </c>
      <c r="S284" s="164">
        <f t="shared" si="100"/>
        <v>0</v>
      </c>
      <c r="T284" s="164">
        <f t="shared" si="100"/>
        <v>1</v>
      </c>
      <c r="U284" s="164">
        <f t="shared" si="100"/>
        <v>0</v>
      </c>
      <c r="V284" s="164">
        <f t="shared" si="100"/>
        <v>0</v>
      </c>
      <c r="W284" s="164">
        <f t="shared" si="100"/>
        <v>0</v>
      </c>
      <c r="X284" s="164">
        <f t="shared" si="100"/>
        <v>0</v>
      </c>
      <c r="Y284" s="164">
        <f t="shared" si="100"/>
        <v>1</v>
      </c>
      <c r="AA284" s="164">
        <f t="shared" si="101"/>
        <v>0</v>
      </c>
      <c r="AB284" s="164">
        <f t="shared" si="101"/>
        <v>0</v>
      </c>
      <c r="AC284" s="164">
        <f t="shared" si="101"/>
        <v>0</v>
      </c>
      <c r="AD284" s="164">
        <f t="shared" si="101"/>
        <v>0</v>
      </c>
      <c r="AE284" s="164">
        <f t="shared" si="101"/>
        <v>0</v>
      </c>
      <c r="AF284" s="164">
        <f t="shared" si="101"/>
        <v>0</v>
      </c>
      <c r="AG284" s="164">
        <f t="shared" si="101"/>
        <v>0</v>
      </c>
      <c r="AH284" s="164">
        <f t="shared" si="101"/>
        <v>1</v>
      </c>
      <c r="AI284" s="164">
        <f t="shared" si="101"/>
        <v>1</v>
      </c>
      <c r="AJ284" s="164">
        <f t="shared" si="101"/>
        <v>0</v>
      </c>
      <c r="AK284" s="164">
        <f t="shared" si="101"/>
        <v>0</v>
      </c>
      <c r="AL284" s="164">
        <f t="shared" si="101"/>
        <v>0</v>
      </c>
      <c r="AM284" s="164">
        <f t="shared" si="101"/>
        <v>0</v>
      </c>
      <c r="AN284" s="164">
        <f t="shared" si="101"/>
        <v>0</v>
      </c>
      <c r="AO284" s="164">
        <f t="shared" si="101"/>
        <v>1</v>
      </c>
      <c r="AP284" s="164">
        <f t="shared" si="99"/>
        <v>0</v>
      </c>
      <c r="AQ284" s="164">
        <f t="shared" si="99"/>
        <v>0</v>
      </c>
      <c r="AR284" s="164">
        <f t="shared" si="99"/>
        <v>0</v>
      </c>
      <c r="AS284" s="164">
        <f t="shared" si="99"/>
        <v>1</v>
      </c>
      <c r="AT284" s="164">
        <f t="shared" si="99"/>
        <v>0</v>
      </c>
      <c r="AU284" s="164">
        <f t="shared" si="99"/>
        <v>0</v>
      </c>
      <c r="AV284" s="164">
        <f t="shared" si="99"/>
        <v>0</v>
      </c>
      <c r="AW284" s="164">
        <f t="shared" si="99"/>
        <v>0</v>
      </c>
      <c r="AX284" s="164">
        <f t="shared" si="99"/>
        <v>1</v>
      </c>
      <c r="AY284" s="164">
        <f t="shared" si="97"/>
        <v>5</v>
      </c>
      <c r="AZ284" s="22" t="s">
        <v>187</v>
      </c>
    </row>
    <row r="285" spans="1:52">
      <c r="A285" s="164" t="s">
        <v>211</v>
      </c>
      <c r="B285" s="164">
        <f t="shared" si="100"/>
        <v>0</v>
      </c>
      <c r="C285" s="164">
        <f t="shared" si="100"/>
        <v>0</v>
      </c>
      <c r="D285" s="164">
        <f t="shared" si="100"/>
        <v>1</v>
      </c>
      <c r="E285" s="164">
        <f t="shared" si="100"/>
        <v>1</v>
      </c>
      <c r="F285" s="164">
        <f t="shared" si="100"/>
        <v>1</v>
      </c>
      <c r="G285" s="164">
        <f t="shared" si="100"/>
        <v>1</v>
      </c>
      <c r="H285" s="164">
        <f t="shared" si="100"/>
        <v>0</v>
      </c>
      <c r="I285" s="164">
        <f t="shared" si="100"/>
        <v>1</v>
      </c>
      <c r="J285" s="164">
        <f t="shared" si="100"/>
        <v>0</v>
      </c>
      <c r="K285" s="164">
        <f t="shared" si="100"/>
        <v>0</v>
      </c>
      <c r="L285" s="164">
        <f t="shared" si="100"/>
        <v>1</v>
      </c>
      <c r="M285" s="164">
        <f t="shared" si="100"/>
        <v>0</v>
      </c>
      <c r="N285" s="164">
        <f t="shared" si="100"/>
        <v>0</v>
      </c>
      <c r="O285" s="164">
        <f t="shared" si="100"/>
        <v>0</v>
      </c>
      <c r="P285" s="164">
        <f t="shared" si="100"/>
        <v>0</v>
      </c>
      <c r="Q285" s="164">
        <f t="shared" si="100"/>
        <v>0</v>
      </c>
      <c r="R285" s="164">
        <f t="shared" si="100"/>
        <v>1</v>
      </c>
      <c r="S285" s="164">
        <f t="shared" si="100"/>
        <v>1</v>
      </c>
      <c r="T285" s="164">
        <f t="shared" si="100"/>
        <v>1</v>
      </c>
      <c r="U285" s="164">
        <f t="shared" si="100"/>
        <v>1</v>
      </c>
      <c r="V285" s="164">
        <f t="shared" si="100"/>
        <v>1</v>
      </c>
      <c r="W285" s="164">
        <f t="shared" si="100"/>
        <v>0</v>
      </c>
      <c r="X285" s="164">
        <f t="shared" si="100"/>
        <v>0</v>
      </c>
      <c r="Y285" s="164">
        <f t="shared" si="100"/>
        <v>1</v>
      </c>
      <c r="AA285" s="164">
        <f t="shared" si="101"/>
        <v>0</v>
      </c>
      <c r="AB285" s="164">
        <f t="shared" si="101"/>
        <v>0</v>
      </c>
      <c r="AC285" s="164">
        <f t="shared" si="101"/>
        <v>1</v>
      </c>
      <c r="AD285" s="164">
        <f t="shared" si="101"/>
        <v>1</v>
      </c>
      <c r="AE285" s="164">
        <f t="shared" si="101"/>
        <v>1</v>
      </c>
      <c r="AF285" s="164">
        <f t="shared" si="101"/>
        <v>0.5</v>
      </c>
      <c r="AG285" s="164">
        <f t="shared" si="101"/>
        <v>0</v>
      </c>
      <c r="AH285" s="164">
        <f t="shared" si="101"/>
        <v>1</v>
      </c>
      <c r="AI285" s="164">
        <f t="shared" si="101"/>
        <v>0</v>
      </c>
      <c r="AJ285" s="164">
        <f t="shared" si="101"/>
        <v>0</v>
      </c>
      <c r="AK285" s="164">
        <f t="shared" si="101"/>
        <v>1</v>
      </c>
      <c r="AL285" s="164">
        <f t="shared" si="101"/>
        <v>0</v>
      </c>
      <c r="AM285" s="164">
        <f t="shared" si="101"/>
        <v>0</v>
      </c>
      <c r="AN285" s="164">
        <f t="shared" si="101"/>
        <v>0</v>
      </c>
      <c r="AO285" s="164">
        <f t="shared" si="101"/>
        <v>0</v>
      </c>
      <c r="AP285" s="164">
        <f t="shared" si="99"/>
        <v>0</v>
      </c>
      <c r="AQ285" s="164">
        <f t="shared" si="99"/>
        <v>0.5</v>
      </c>
      <c r="AR285" s="164">
        <f t="shared" si="99"/>
        <v>0.5</v>
      </c>
      <c r="AS285" s="164">
        <f t="shared" si="99"/>
        <v>1</v>
      </c>
      <c r="AT285" s="164">
        <f t="shared" si="99"/>
        <v>0.5</v>
      </c>
      <c r="AU285" s="164">
        <f t="shared" si="99"/>
        <v>0.5</v>
      </c>
      <c r="AV285" s="164">
        <f t="shared" si="99"/>
        <v>0</v>
      </c>
      <c r="AW285" s="164">
        <f t="shared" si="99"/>
        <v>0</v>
      </c>
      <c r="AX285" s="164">
        <f t="shared" si="99"/>
        <v>0.5</v>
      </c>
      <c r="AY285" s="164">
        <f t="shared" si="97"/>
        <v>9</v>
      </c>
      <c r="AZ285" s="22" t="s">
        <v>187</v>
      </c>
    </row>
    <row r="286" spans="1:52">
      <c r="A286" s="164" t="s">
        <v>212</v>
      </c>
      <c r="B286" s="164">
        <f t="shared" si="100"/>
        <v>0</v>
      </c>
      <c r="C286" s="164">
        <f t="shared" si="100"/>
        <v>0</v>
      </c>
      <c r="D286" s="164">
        <f t="shared" si="100"/>
        <v>0</v>
      </c>
      <c r="E286" s="164">
        <f t="shared" si="100"/>
        <v>0</v>
      </c>
      <c r="F286" s="164">
        <f t="shared" si="100"/>
        <v>0</v>
      </c>
      <c r="G286" s="164">
        <f t="shared" si="100"/>
        <v>0</v>
      </c>
      <c r="H286" s="164">
        <f t="shared" si="100"/>
        <v>0</v>
      </c>
      <c r="I286" s="164">
        <f t="shared" si="100"/>
        <v>0</v>
      </c>
      <c r="J286" s="164">
        <f t="shared" si="100"/>
        <v>0</v>
      </c>
      <c r="K286" s="164">
        <f t="shared" si="100"/>
        <v>0</v>
      </c>
      <c r="L286" s="164">
        <f t="shared" si="100"/>
        <v>0</v>
      </c>
      <c r="M286" s="164">
        <f t="shared" si="100"/>
        <v>0</v>
      </c>
      <c r="N286" s="164">
        <f t="shared" si="100"/>
        <v>1</v>
      </c>
      <c r="O286" s="164">
        <f t="shared" si="100"/>
        <v>1</v>
      </c>
      <c r="P286" s="164">
        <f t="shared" si="100"/>
        <v>1</v>
      </c>
      <c r="Q286" s="164">
        <f t="shared" si="100"/>
        <v>1</v>
      </c>
      <c r="R286" s="164">
        <f t="shared" si="100"/>
        <v>0</v>
      </c>
      <c r="S286" s="164">
        <f t="shared" si="100"/>
        <v>1</v>
      </c>
      <c r="T286" s="164">
        <f t="shared" si="100"/>
        <v>0</v>
      </c>
      <c r="U286" s="164">
        <f t="shared" si="100"/>
        <v>1</v>
      </c>
      <c r="V286" s="164">
        <f t="shared" si="100"/>
        <v>1</v>
      </c>
      <c r="W286" s="164">
        <f t="shared" si="100"/>
        <v>0</v>
      </c>
      <c r="X286" s="164">
        <f t="shared" si="100"/>
        <v>0</v>
      </c>
      <c r="Y286" s="164">
        <f t="shared" si="100"/>
        <v>0</v>
      </c>
      <c r="AA286" s="164">
        <f t="shared" si="101"/>
        <v>0</v>
      </c>
      <c r="AB286" s="164">
        <f t="shared" si="101"/>
        <v>0</v>
      </c>
      <c r="AC286" s="164">
        <f t="shared" si="101"/>
        <v>0</v>
      </c>
      <c r="AD286" s="164">
        <f t="shared" si="101"/>
        <v>0</v>
      </c>
      <c r="AE286" s="164">
        <f t="shared" si="101"/>
        <v>0</v>
      </c>
      <c r="AF286" s="164">
        <f t="shared" si="101"/>
        <v>0</v>
      </c>
      <c r="AG286" s="164">
        <f t="shared" si="101"/>
        <v>0</v>
      </c>
      <c r="AH286" s="164">
        <f t="shared" si="101"/>
        <v>0</v>
      </c>
      <c r="AI286" s="164">
        <f t="shared" si="101"/>
        <v>0</v>
      </c>
      <c r="AJ286" s="164">
        <f t="shared" si="101"/>
        <v>0</v>
      </c>
      <c r="AK286" s="164">
        <f t="shared" si="101"/>
        <v>0</v>
      </c>
      <c r="AL286" s="164">
        <f t="shared" si="101"/>
        <v>0</v>
      </c>
      <c r="AM286" s="164">
        <f t="shared" si="101"/>
        <v>1</v>
      </c>
      <c r="AN286" s="164">
        <f t="shared" si="101"/>
        <v>1</v>
      </c>
      <c r="AO286" s="164">
        <f t="shared" si="101"/>
        <v>1</v>
      </c>
      <c r="AP286" s="164">
        <f t="shared" si="99"/>
        <v>1</v>
      </c>
      <c r="AQ286" s="164">
        <f t="shared" si="99"/>
        <v>0</v>
      </c>
      <c r="AR286" s="164">
        <f t="shared" si="99"/>
        <v>1</v>
      </c>
      <c r="AS286" s="164">
        <f t="shared" si="99"/>
        <v>0</v>
      </c>
      <c r="AT286" s="164">
        <f t="shared" si="99"/>
        <v>1</v>
      </c>
      <c r="AU286" s="164">
        <f t="shared" si="99"/>
        <v>0.5</v>
      </c>
      <c r="AV286" s="164">
        <f t="shared" si="99"/>
        <v>0</v>
      </c>
      <c r="AW286" s="164">
        <f t="shared" si="99"/>
        <v>0</v>
      </c>
      <c r="AX286" s="164">
        <f t="shared" si="99"/>
        <v>0</v>
      </c>
      <c r="AY286" s="164">
        <f t="shared" si="97"/>
        <v>6.5</v>
      </c>
      <c r="AZ286" s="22" t="s">
        <v>187</v>
      </c>
    </row>
    <row r="287" spans="1:52">
      <c r="A287" s="164" t="s">
        <v>213</v>
      </c>
      <c r="B287" s="164">
        <f t="shared" si="100"/>
        <v>1</v>
      </c>
      <c r="C287" s="164">
        <f t="shared" si="100"/>
        <v>0</v>
      </c>
      <c r="D287" s="164">
        <f t="shared" si="100"/>
        <v>1</v>
      </c>
      <c r="E287" s="164">
        <f t="shared" si="100"/>
        <v>0</v>
      </c>
      <c r="F287" s="164">
        <f t="shared" si="100"/>
        <v>0</v>
      </c>
      <c r="G287" s="164">
        <f t="shared" si="100"/>
        <v>0</v>
      </c>
      <c r="H287" s="164">
        <f t="shared" si="100"/>
        <v>1</v>
      </c>
      <c r="I287" s="164">
        <f t="shared" si="100"/>
        <v>0</v>
      </c>
      <c r="J287" s="164">
        <f t="shared" si="100"/>
        <v>0</v>
      </c>
      <c r="K287" s="164">
        <f t="shared" si="100"/>
        <v>0</v>
      </c>
      <c r="L287" s="164">
        <f t="shared" si="100"/>
        <v>1</v>
      </c>
      <c r="M287" s="164">
        <f t="shared" si="100"/>
        <v>1</v>
      </c>
      <c r="N287" s="164">
        <f t="shared" si="100"/>
        <v>0</v>
      </c>
      <c r="O287" s="164">
        <f t="shared" si="100"/>
        <v>0</v>
      </c>
      <c r="P287" s="164">
        <f t="shared" si="100"/>
        <v>0</v>
      </c>
      <c r="Q287" s="164">
        <f t="shared" si="100"/>
        <v>1</v>
      </c>
      <c r="R287" s="164">
        <f t="shared" si="100"/>
        <v>1</v>
      </c>
      <c r="S287" s="164">
        <f t="shared" si="100"/>
        <v>1</v>
      </c>
      <c r="T287" s="164">
        <f t="shared" si="100"/>
        <v>1</v>
      </c>
      <c r="U287" s="164">
        <f t="shared" si="100"/>
        <v>0</v>
      </c>
      <c r="V287" s="164">
        <f t="shared" si="100"/>
        <v>1</v>
      </c>
      <c r="W287" s="164">
        <f t="shared" si="100"/>
        <v>1</v>
      </c>
      <c r="X287" s="164">
        <f t="shared" si="100"/>
        <v>0</v>
      </c>
      <c r="Y287" s="164">
        <f t="shared" si="100"/>
        <v>0</v>
      </c>
      <c r="AA287" s="164">
        <f t="shared" si="101"/>
        <v>1</v>
      </c>
      <c r="AB287" s="164">
        <f t="shared" si="101"/>
        <v>0</v>
      </c>
      <c r="AC287" s="164">
        <f t="shared" si="101"/>
        <v>1</v>
      </c>
      <c r="AD287" s="164">
        <f t="shared" si="101"/>
        <v>0</v>
      </c>
      <c r="AE287" s="164">
        <f t="shared" si="101"/>
        <v>0</v>
      </c>
      <c r="AF287" s="164">
        <f t="shared" si="101"/>
        <v>0</v>
      </c>
      <c r="AG287" s="164">
        <f t="shared" si="101"/>
        <v>1</v>
      </c>
      <c r="AH287" s="164">
        <f t="shared" si="101"/>
        <v>0</v>
      </c>
      <c r="AI287" s="164">
        <f t="shared" si="101"/>
        <v>0</v>
      </c>
      <c r="AJ287" s="164">
        <f t="shared" si="101"/>
        <v>0</v>
      </c>
      <c r="AK287" s="164">
        <f t="shared" si="101"/>
        <v>1</v>
      </c>
      <c r="AL287" s="164">
        <f t="shared" si="101"/>
        <v>1</v>
      </c>
      <c r="AM287" s="164">
        <f t="shared" si="101"/>
        <v>0</v>
      </c>
      <c r="AN287" s="164">
        <f t="shared" si="101"/>
        <v>0</v>
      </c>
      <c r="AO287" s="164">
        <f t="shared" si="101"/>
        <v>0</v>
      </c>
      <c r="AP287" s="164">
        <f t="shared" si="99"/>
        <v>1</v>
      </c>
      <c r="AQ287" s="164">
        <f t="shared" si="99"/>
        <v>1</v>
      </c>
      <c r="AR287" s="164">
        <f t="shared" si="99"/>
        <v>0.5</v>
      </c>
      <c r="AS287" s="164">
        <f t="shared" si="99"/>
        <v>1</v>
      </c>
      <c r="AT287" s="164">
        <f t="shared" si="99"/>
        <v>0</v>
      </c>
      <c r="AU287" s="164">
        <f t="shared" si="99"/>
        <v>1</v>
      </c>
      <c r="AV287" s="164">
        <f t="shared" si="99"/>
        <v>1</v>
      </c>
      <c r="AW287" s="164">
        <f t="shared" si="99"/>
        <v>0</v>
      </c>
      <c r="AX287" s="164">
        <f t="shared" si="99"/>
        <v>0</v>
      </c>
      <c r="AY287" s="164">
        <f t="shared" si="97"/>
        <v>10.5</v>
      </c>
      <c r="AZ287" s="22" t="s">
        <v>187</v>
      </c>
    </row>
    <row r="288" spans="1:52">
      <c r="A288" s="164" t="s">
        <v>214</v>
      </c>
      <c r="B288" s="164">
        <f t="shared" si="100"/>
        <v>0</v>
      </c>
      <c r="C288" s="164">
        <f t="shared" si="100"/>
        <v>1</v>
      </c>
      <c r="D288" s="164">
        <f t="shared" si="100"/>
        <v>0</v>
      </c>
      <c r="E288" s="164">
        <f t="shared" si="100"/>
        <v>1</v>
      </c>
      <c r="F288" s="164">
        <f t="shared" si="100"/>
        <v>1</v>
      </c>
      <c r="G288" s="164">
        <f t="shared" si="100"/>
        <v>0</v>
      </c>
      <c r="H288" s="164">
        <f t="shared" si="100"/>
        <v>0</v>
      </c>
      <c r="I288" s="164">
        <f t="shared" si="100"/>
        <v>0</v>
      </c>
      <c r="J288" s="164">
        <f t="shared" si="100"/>
        <v>0</v>
      </c>
      <c r="K288" s="164">
        <f t="shared" si="100"/>
        <v>0</v>
      </c>
      <c r="L288" s="164">
        <f t="shared" si="100"/>
        <v>0</v>
      </c>
      <c r="M288" s="164">
        <f t="shared" si="100"/>
        <v>0</v>
      </c>
      <c r="N288" s="164">
        <f t="shared" si="100"/>
        <v>1</v>
      </c>
      <c r="O288" s="164">
        <f t="shared" si="100"/>
        <v>0</v>
      </c>
      <c r="P288" s="164">
        <f t="shared" si="100"/>
        <v>0</v>
      </c>
      <c r="Q288" s="164">
        <f t="shared" si="100"/>
        <v>0</v>
      </c>
      <c r="R288" s="164">
        <f t="shared" si="100"/>
        <v>0</v>
      </c>
      <c r="S288" s="164">
        <f t="shared" si="100"/>
        <v>1</v>
      </c>
      <c r="T288" s="164">
        <f t="shared" si="100"/>
        <v>0</v>
      </c>
      <c r="U288" s="164">
        <f t="shared" si="100"/>
        <v>0</v>
      </c>
      <c r="V288" s="164">
        <f t="shared" si="100"/>
        <v>1</v>
      </c>
      <c r="W288" s="164">
        <f t="shared" si="100"/>
        <v>0</v>
      </c>
      <c r="X288" s="164">
        <f t="shared" si="100"/>
        <v>1</v>
      </c>
      <c r="Y288" s="164">
        <f t="shared" si="100"/>
        <v>0</v>
      </c>
      <c r="AA288" s="164">
        <f t="shared" si="101"/>
        <v>0</v>
      </c>
      <c r="AB288" s="164">
        <f t="shared" si="101"/>
        <v>0.5</v>
      </c>
      <c r="AC288" s="164">
        <f t="shared" si="101"/>
        <v>0</v>
      </c>
      <c r="AD288" s="164">
        <f t="shared" si="101"/>
        <v>1</v>
      </c>
      <c r="AE288" s="164">
        <f t="shared" si="101"/>
        <v>0.5</v>
      </c>
      <c r="AF288" s="164">
        <f t="shared" si="101"/>
        <v>0</v>
      </c>
      <c r="AG288" s="164">
        <f t="shared" si="101"/>
        <v>0</v>
      </c>
      <c r="AH288" s="164">
        <f t="shared" si="101"/>
        <v>0</v>
      </c>
      <c r="AI288" s="164">
        <f t="shared" si="101"/>
        <v>0</v>
      </c>
      <c r="AJ288" s="164">
        <f t="shared" si="101"/>
        <v>0</v>
      </c>
      <c r="AK288" s="164">
        <f t="shared" si="101"/>
        <v>0</v>
      </c>
      <c r="AL288" s="164">
        <f t="shared" si="101"/>
        <v>0</v>
      </c>
      <c r="AM288" s="164">
        <f t="shared" si="101"/>
        <v>1</v>
      </c>
      <c r="AN288" s="164">
        <f t="shared" si="101"/>
        <v>0</v>
      </c>
      <c r="AO288" s="164">
        <f t="shared" si="101"/>
        <v>0</v>
      </c>
      <c r="AP288" s="164">
        <f t="shared" si="99"/>
        <v>0</v>
      </c>
      <c r="AQ288" s="164">
        <f t="shared" si="99"/>
        <v>0</v>
      </c>
      <c r="AR288" s="164">
        <f t="shared" si="99"/>
        <v>1</v>
      </c>
      <c r="AS288" s="164">
        <f t="shared" si="99"/>
        <v>0</v>
      </c>
      <c r="AT288" s="164">
        <f t="shared" si="99"/>
        <v>0</v>
      </c>
      <c r="AU288" s="164">
        <f t="shared" si="99"/>
        <v>0.5</v>
      </c>
      <c r="AV288" s="164">
        <f t="shared" si="99"/>
        <v>0</v>
      </c>
      <c r="AW288" s="164">
        <f t="shared" si="99"/>
        <v>0.5</v>
      </c>
      <c r="AX288" s="164">
        <f t="shared" si="99"/>
        <v>0</v>
      </c>
      <c r="AY288" s="164">
        <f t="shared" si="97"/>
        <v>5</v>
      </c>
      <c r="AZ288" s="22" t="s">
        <v>187</v>
      </c>
    </row>
    <row r="289" spans="1:52">
      <c r="A289" s="164" t="s">
        <v>215</v>
      </c>
      <c r="B289" s="164">
        <f t="shared" si="100"/>
        <v>0</v>
      </c>
      <c r="C289" s="164">
        <f t="shared" si="100"/>
        <v>1</v>
      </c>
      <c r="D289" s="164">
        <f t="shared" si="100"/>
        <v>0</v>
      </c>
      <c r="E289" s="164">
        <f t="shared" si="100"/>
        <v>0</v>
      </c>
      <c r="F289" s="164">
        <f t="shared" si="100"/>
        <v>0</v>
      </c>
      <c r="G289" s="164">
        <f t="shared" si="100"/>
        <v>1</v>
      </c>
      <c r="H289" s="164">
        <f t="shared" si="100"/>
        <v>0</v>
      </c>
      <c r="I289" s="164">
        <f t="shared" si="100"/>
        <v>0</v>
      </c>
      <c r="J289" s="164">
        <f t="shared" si="100"/>
        <v>0</v>
      </c>
      <c r="K289" s="164">
        <f t="shared" si="100"/>
        <v>0</v>
      </c>
      <c r="L289" s="164">
        <f t="shared" si="100"/>
        <v>1</v>
      </c>
      <c r="M289" s="164">
        <f t="shared" si="100"/>
        <v>1</v>
      </c>
      <c r="N289" s="164">
        <f t="shared" si="100"/>
        <v>1</v>
      </c>
      <c r="O289" s="164">
        <f t="shared" si="100"/>
        <v>0</v>
      </c>
      <c r="P289" s="164">
        <f t="shared" si="100"/>
        <v>0</v>
      </c>
      <c r="Q289" s="164">
        <f t="shared" si="100"/>
        <v>0</v>
      </c>
      <c r="R289" s="164">
        <f t="shared" si="100"/>
        <v>1</v>
      </c>
      <c r="S289" s="164">
        <f t="shared" si="100"/>
        <v>0</v>
      </c>
      <c r="T289" s="164">
        <f t="shared" si="100"/>
        <v>0</v>
      </c>
      <c r="U289" s="164">
        <f t="shared" si="100"/>
        <v>0</v>
      </c>
      <c r="V289" s="164">
        <f t="shared" si="100"/>
        <v>0</v>
      </c>
      <c r="W289" s="164">
        <f t="shared" si="100"/>
        <v>0</v>
      </c>
      <c r="X289" s="164">
        <f t="shared" si="100"/>
        <v>0</v>
      </c>
      <c r="Y289" s="164">
        <f t="shared" si="100"/>
        <v>0</v>
      </c>
      <c r="AA289" s="164">
        <f t="shared" si="101"/>
        <v>0</v>
      </c>
      <c r="AB289" s="164">
        <f t="shared" si="101"/>
        <v>1</v>
      </c>
      <c r="AC289" s="164">
        <f t="shared" si="101"/>
        <v>0</v>
      </c>
      <c r="AD289" s="164">
        <f t="shared" si="101"/>
        <v>0</v>
      </c>
      <c r="AE289" s="164">
        <f t="shared" si="101"/>
        <v>0</v>
      </c>
      <c r="AF289" s="164">
        <f t="shared" si="101"/>
        <v>0.5</v>
      </c>
      <c r="AG289" s="164">
        <f t="shared" si="101"/>
        <v>0</v>
      </c>
      <c r="AH289" s="164">
        <f t="shared" si="101"/>
        <v>0</v>
      </c>
      <c r="AI289" s="164">
        <f t="shared" si="101"/>
        <v>0</v>
      </c>
      <c r="AJ289" s="164">
        <f t="shared" si="101"/>
        <v>0</v>
      </c>
      <c r="AK289" s="164">
        <f t="shared" si="101"/>
        <v>0.5</v>
      </c>
      <c r="AL289" s="164">
        <f t="shared" si="101"/>
        <v>0.5</v>
      </c>
      <c r="AM289" s="164">
        <f t="shared" si="101"/>
        <v>1</v>
      </c>
      <c r="AN289" s="164">
        <f t="shared" si="101"/>
        <v>0</v>
      </c>
      <c r="AO289" s="164">
        <f t="shared" si="101"/>
        <v>0</v>
      </c>
      <c r="AP289" s="164">
        <f t="shared" si="99"/>
        <v>0</v>
      </c>
      <c r="AQ289" s="164">
        <f t="shared" si="99"/>
        <v>0.5</v>
      </c>
      <c r="AR289" s="164">
        <f t="shared" si="99"/>
        <v>0</v>
      </c>
      <c r="AS289" s="164">
        <f t="shared" si="99"/>
        <v>0</v>
      </c>
      <c r="AT289" s="164">
        <f t="shared" si="99"/>
        <v>0</v>
      </c>
      <c r="AU289" s="164">
        <f t="shared" si="99"/>
        <v>0</v>
      </c>
      <c r="AV289" s="164">
        <f t="shared" si="99"/>
        <v>0</v>
      </c>
      <c r="AW289" s="164">
        <f t="shared" si="99"/>
        <v>0</v>
      </c>
      <c r="AX289" s="164">
        <f t="shared" si="99"/>
        <v>0</v>
      </c>
      <c r="AY289" s="164">
        <f t="shared" si="97"/>
        <v>4</v>
      </c>
      <c r="AZ289" s="22" t="s">
        <v>187</v>
      </c>
    </row>
    <row r="290" spans="1:52">
      <c r="A290" s="164" t="s">
        <v>216</v>
      </c>
      <c r="B290" s="164">
        <f t="shared" si="100"/>
        <v>0</v>
      </c>
      <c r="C290" s="164">
        <f t="shared" si="100"/>
        <v>0</v>
      </c>
      <c r="D290" s="164">
        <f t="shared" si="100"/>
        <v>0</v>
      </c>
      <c r="E290" s="164">
        <f t="shared" si="100"/>
        <v>0</v>
      </c>
      <c r="F290" s="164">
        <f t="shared" si="100"/>
        <v>0</v>
      </c>
      <c r="G290" s="164">
        <f t="shared" si="100"/>
        <v>0</v>
      </c>
      <c r="H290" s="164">
        <f t="shared" si="100"/>
        <v>0</v>
      </c>
      <c r="I290" s="164">
        <f t="shared" si="100"/>
        <v>0</v>
      </c>
      <c r="J290" s="164">
        <f t="shared" si="100"/>
        <v>0</v>
      </c>
      <c r="K290" s="164">
        <f t="shared" si="100"/>
        <v>1</v>
      </c>
      <c r="L290" s="164">
        <f t="shared" si="100"/>
        <v>1</v>
      </c>
      <c r="M290" s="164">
        <f t="shared" si="100"/>
        <v>0</v>
      </c>
      <c r="N290" s="164">
        <f t="shared" si="100"/>
        <v>1</v>
      </c>
      <c r="O290" s="164">
        <f t="shared" si="100"/>
        <v>0</v>
      </c>
      <c r="P290" s="164">
        <f t="shared" si="100"/>
        <v>0</v>
      </c>
      <c r="Q290" s="164">
        <f t="shared" ref="Q290:Y290" si="102">IF(IFERROR(FIND($A$268,Q26,1),0)=0,0,1)</f>
        <v>0</v>
      </c>
      <c r="R290" s="164">
        <f t="shared" si="102"/>
        <v>0</v>
      </c>
      <c r="S290" s="164">
        <f t="shared" si="102"/>
        <v>0</v>
      </c>
      <c r="T290" s="164">
        <f t="shared" si="102"/>
        <v>1</v>
      </c>
      <c r="U290" s="164">
        <f t="shared" si="102"/>
        <v>0</v>
      </c>
      <c r="V290" s="164">
        <f t="shared" si="102"/>
        <v>0</v>
      </c>
      <c r="W290" s="164">
        <f t="shared" si="102"/>
        <v>1</v>
      </c>
      <c r="X290" s="164">
        <f t="shared" si="102"/>
        <v>1</v>
      </c>
      <c r="Y290" s="164">
        <f t="shared" si="102"/>
        <v>0</v>
      </c>
      <c r="AA290" s="164">
        <f t="shared" si="101"/>
        <v>0</v>
      </c>
      <c r="AB290" s="164">
        <f t="shared" si="101"/>
        <v>0</v>
      </c>
      <c r="AC290" s="164">
        <f t="shared" si="101"/>
        <v>0</v>
      </c>
      <c r="AD290" s="164">
        <f t="shared" si="101"/>
        <v>0</v>
      </c>
      <c r="AE290" s="164">
        <f t="shared" si="101"/>
        <v>0</v>
      </c>
      <c r="AF290" s="164">
        <f t="shared" si="101"/>
        <v>0</v>
      </c>
      <c r="AG290" s="164">
        <f t="shared" si="101"/>
        <v>0</v>
      </c>
      <c r="AH290" s="164">
        <f t="shared" si="101"/>
        <v>0</v>
      </c>
      <c r="AI290" s="164">
        <f t="shared" si="101"/>
        <v>0</v>
      </c>
      <c r="AJ290" s="164">
        <f t="shared" si="101"/>
        <v>1</v>
      </c>
      <c r="AK290" s="164">
        <f t="shared" si="101"/>
        <v>1</v>
      </c>
      <c r="AL290" s="164">
        <f t="shared" si="101"/>
        <v>0</v>
      </c>
      <c r="AM290" s="164">
        <f t="shared" si="101"/>
        <v>0.5</v>
      </c>
      <c r="AN290" s="164">
        <f t="shared" si="101"/>
        <v>0</v>
      </c>
      <c r="AO290" s="164">
        <f t="shared" si="101"/>
        <v>0</v>
      </c>
      <c r="AP290" s="164">
        <f t="shared" si="99"/>
        <v>0</v>
      </c>
      <c r="AQ290" s="164">
        <f t="shared" si="99"/>
        <v>0</v>
      </c>
      <c r="AR290" s="164">
        <f t="shared" si="99"/>
        <v>0</v>
      </c>
      <c r="AS290" s="164">
        <f t="shared" si="99"/>
        <v>1</v>
      </c>
      <c r="AT290" s="164">
        <f t="shared" si="99"/>
        <v>0</v>
      </c>
      <c r="AU290" s="164">
        <f t="shared" si="99"/>
        <v>0</v>
      </c>
      <c r="AV290" s="164">
        <f t="shared" si="99"/>
        <v>1</v>
      </c>
      <c r="AW290" s="164">
        <f t="shared" si="99"/>
        <v>1</v>
      </c>
      <c r="AX290" s="164">
        <f t="shared" si="99"/>
        <v>0</v>
      </c>
      <c r="AY290" s="164">
        <f t="shared" si="97"/>
        <v>5.5</v>
      </c>
      <c r="AZ290" s="22" t="s">
        <v>187</v>
      </c>
    </row>
    <row r="291" spans="1:52">
      <c r="A291" s="164" t="s">
        <v>217</v>
      </c>
      <c r="B291" s="164">
        <f t="shared" ref="B291:Y299" si="103">IF(IFERROR(FIND($A$268,B27,1),0)=0,0,1)</f>
        <v>1</v>
      </c>
      <c r="C291" s="164">
        <f t="shared" si="103"/>
        <v>0</v>
      </c>
      <c r="D291" s="164">
        <f t="shared" si="103"/>
        <v>0</v>
      </c>
      <c r="E291" s="164">
        <f t="shared" si="103"/>
        <v>0</v>
      </c>
      <c r="F291" s="164">
        <f t="shared" si="103"/>
        <v>1</v>
      </c>
      <c r="G291" s="164">
        <f t="shared" si="103"/>
        <v>0</v>
      </c>
      <c r="H291" s="164">
        <f t="shared" si="103"/>
        <v>1</v>
      </c>
      <c r="I291" s="164">
        <f t="shared" si="103"/>
        <v>0</v>
      </c>
      <c r="J291" s="164">
        <f t="shared" si="103"/>
        <v>0</v>
      </c>
      <c r="K291" s="164">
        <f t="shared" si="103"/>
        <v>0</v>
      </c>
      <c r="L291" s="164">
        <f t="shared" si="103"/>
        <v>0</v>
      </c>
      <c r="M291" s="164">
        <f t="shared" si="103"/>
        <v>0</v>
      </c>
      <c r="N291" s="164">
        <f t="shared" si="103"/>
        <v>0</v>
      </c>
      <c r="O291" s="164">
        <f t="shared" si="103"/>
        <v>1</v>
      </c>
      <c r="P291" s="164">
        <f t="shared" si="103"/>
        <v>0</v>
      </c>
      <c r="Q291" s="164">
        <f t="shared" si="103"/>
        <v>1</v>
      </c>
      <c r="R291" s="164">
        <f t="shared" si="103"/>
        <v>0</v>
      </c>
      <c r="S291" s="164">
        <f t="shared" si="103"/>
        <v>0</v>
      </c>
      <c r="T291" s="164">
        <f t="shared" si="103"/>
        <v>0</v>
      </c>
      <c r="U291" s="164">
        <f t="shared" si="103"/>
        <v>1</v>
      </c>
      <c r="V291" s="164">
        <f t="shared" si="103"/>
        <v>0</v>
      </c>
      <c r="W291" s="164">
        <f t="shared" si="103"/>
        <v>0</v>
      </c>
      <c r="X291" s="164">
        <f t="shared" si="103"/>
        <v>0</v>
      </c>
      <c r="Y291" s="164">
        <f t="shared" si="103"/>
        <v>0</v>
      </c>
      <c r="AA291" s="164">
        <f t="shared" si="101"/>
        <v>1</v>
      </c>
      <c r="AB291" s="164">
        <f t="shared" si="101"/>
        <v>0</v>
      </c>
      <c r="AC291" s="164">
        <f t="shared" si="101"/>
        <v>0</v>
      </c>
      <c r="AD291" s="164">
        <f t="shared" si="101"/>
        <v>0</v>
      </c>
      <c r="AE291" s="164">
        <f t="shared" si="101"/>
        <v>0.5</v>
      </c>
      <c r="AF291" s="164">
        <f t="shared" si="101"/>
        <v>0</v>
      </c>
      <c r="AG291" s="164">
        <f t="shared" si="101"/>
        <v>1</v>
      </c>
      <c r="AH291" s="164">
        <f t="shared" si="101"/>
        <v>0</v>
      </c>
      <c r="AI291" s="164">
        <f t="shared" si="101"/>
        <v>0</v>
      </c>
      <c r="AJ291" s="164">
        <f t="shared" si="101"/>
        <v>0</v>
      </c>
      <c r="AK291" s="164">
        <f t="shared" si="101"/>
        <v>0</v>
      </c>
      <c r="AL291" s="164">
        <f t="shared" si="101"/>
        <v>0</v>
      </c>
      <c r="AM291" s="164">
        <f t="shared" si="101"/>
        <v>0</v>
      </c>
      <c r="AN291" s="164">
        <f t="shared" si="101"/>
        <v>1</v>
      </c>
      <c r="AO291" s="164">
        <f t="shared" si="101"/>
        <v>0</v>
      </c>
      <c r="AP291" s="164">
        <f t="shared" si="99"/>
        <v>1</v>
      </c>
      <c r="AQ291" s="164">
        <f t="shared" si="99"/>
        <v>0</v>
      </c>
      <c r="AR291" s="164">
        <f t="shared" si="99"/>
        <v>0</v>
      </c>
      <c r="AS291" s="164">
        <f t="shared" si="99"/>
        <v>0</v>
      </c>
      <c r="AT291" s="164">
        <f t="shared" si="99"/>
        <v>1</v>
      </c>
      <c r="AU291" s="164">
        <f t="shared" si="99"/>
        <v>0</v>
      </c>
      <c r="AV291" s="164">
        <f t="shared" si="99"/>
        <v>0</v>
      </c>
      <c r="AW291" s="164">
        <f t="shared" si="99"/>
        <v>0</v>
      </c>
      <c r="AX291" s="164">
        <f t="shared" si="99"/>
        <v>0</v>
      </c>
      <c r="AY291" s="164">
        <f t="shared" si="97"/>
        <v>5.5</v>
      </c>
      <c r="AZ291" s="22" t="s">
        <v>187</v>
      </c>
    </row>
    <row r="292" spans="1:52">
      <c r="A292" s="164" t="s">
        <v>218</v>
      </c>
      <c r="B292" s="164">
        <f t="shared" si="103"/>
        <v>1</v>
      </c>
      <c r="C292" s="164">
        <f t="shared" si="103"/>
        <v>0</v>
      </c>
      <c r="D292" s="164">
        <f t="shared" si="103"/>
        <v>1</v>
      </c>
      <c r="E292" s="164">
        <f t="shared" si="103"/>
        <v>1</v>
      </c>
      <c r="F292" s="164">
        <f t="shared" si="103"/>
        <v>1</v>
      </c>
      <c r="G292" s="164">
        <f t="shared" si="103"/>
        <v>1</v>
      </c>
      <c r="H292" s="164">
        <f t="shared" si="103"/>
        <v>0</v>
      </c>
      <c r="I292" s="164">
        <f t="shared" si="103"/>
        <v>0</v>
      </c>
      <c r="J292" s="164">
        <f t="shared" si="103"/>
        <v>1</v>
      </c>
      <c r="K292" s="164">
        <f t="shared" si="103"/>
        <v>0</v>
      </c>
      <c r="L292" s="164">
        <f t="shared" si="103"/>
        <v>0</v>
      </c>
      <c r="M292" s="164">
        <f t="shared" si="103"/>
        <v>0</v>
      </c>
      <c r="N292" s="164">
        <f t="shared" si="103"/>
        <v>0</v>
      </c>
      <c r="O292" s="164">
        <f t="shared" si="103"/>
        <v>1</v>
      </c>
      <c r="P292" s="164">
        <f t="shared" si="103"/>
        <v>0</v>
      </c>
      <c r="Q292" s="164">
        <f t="shared" si="103"/>
        <v>0</v>
      </c>
      <c r="R292" s="164">
        <f t="shared" si="103"/>
        <v>0</v>
      </c>
      <c r="S292" s="164">
        <f t="shared" si="103"/>
        <v>1</v>
      </c>
      <c r="T292" s="164">
        <f t="shared" si="103"/>
        <v>0</v>
      </c>
      <c r="U292" s="164">
        <f t="shared" si="103"/>
        <v>1</v>
      </c>
      <c r="V292" s="164">
        <f t="shared" si="103"/>
        <v>0</v>
      </c>
      <c r="W292" s="164">
        <f t="shared" si="103"/>
        <v>1</v>
      </c>
      <c r="X292" s="164">
        <f t="shared" si="103"/>
        <v>0</v>
      </c>
      <c r="Y292" s="164">
        <f t="shared" si="103"/>
        <v>1</v>
      </c>
      <c r="AA292" s="164">
        <f t="shared" si="101"/>
        <v>0.5</v>
      </c>
      <c r="AB292" s="164">
        <f t="shared" si="101"/>
        <v>0</v>
      </c>
      <c r="AC292" s="164">
        <f t="shared" si="101"/>
        <v>0.5</v>
      </c>
      <c r="AD292" s="164">
        <f t="shared" si="101"/>
        <v>0.5</v>
      </c>
      <c r="AE292" s="164">
        <f t="shared" si="101"/>
        <v>0.5</v>
      </c>
      <c r="AF292" s="164">
        <f t="shared" si="101"/>
        <v>0.5</v>
      </c>
      <c r="AG292" s="164">
        <f t="shared" si="101"/>
        <v>0</v>
      </c>
      <c r="AH292" s="164">
        <f t="shared" si="101"/>
        <v>0</v>
      </c>
      <c r="AI292" s="164">
        <f t="shared" si="101"/>
        <v>0.5</v>
      </c>
      <c r="AJ292" s="164">
        <f t="shared" si="101"/>
        <v>0</v>
      </c>
      <c r="AK292" s="164">
        <f t="shared" si="101"/>
        <v>0</v>
      </c>
      <c r="AL292" s="164">
        <f t="shared" si="101"/>
        <v>0</v>
      </c>
      <c r="AM292" s="164">
        <f t="shared" si="101"/>
        <v>0</v>
      </c>
      <c r="AN292" s="164">
        <f t="shared" si="101"/>
        <v>1</v>
      </c>
      <c r="AO292" s="164">
        <f t="shared" si="101"/>
        <v>0</v>
      </c>
      <c r="AP292" s="164">
        <f t="shared" si="99"/>
        <v>0</v>
      </c>
      <c r="AQ292" s="164">
        <f t="shared" si="99"/>
        <v>0</v>
      </c>
      <c r="AR292" s="164">
        <f t="shared" si="99"/>
        <v>0.33333333333333331</v>
      </c>
      <c r="AS292" s="164">
        <f t="shared" si="99"/>
        <v>0</v>
      </c>
      <c r="AT292" s="164">
        <f t="shared" si="99"/>
        <v>1</v>
      </c>
      <c r="AU292" s="164">
        <f t="shared" si="99"/>
        <v>0</v>
      </c>
      <c r="AV292" s="164">
        <f t="shared" si="99"/>
        <v>0.5</v>
      </c>
      <c r="AW292" s="164">
        <f t="shared" si="99"/>
        <v>0</v>
      </c>
      <c r="AX292" s="164">
        <f t="shared" si="99"/>
        <v>1</v>
      </c>
      <c r="AY292" s="164">
        <f t="shared" si="97"/>
        <v>6.833333333333333</v>
      </c>
      <c r="AZ292" s="22" t="s">
        <v>187</v>
      </c>
    </row>
    <row r="293" spans="1:52">
      <c r="A293" s="164" t="s">
        <v>219</v>
      </c>
      <c r="B293" s="164">
        <f t="shared" si="103"/>
        <v>1</v>
      </c>
      <c r="C293" s="164">
        <f t="shared" si="103"/>
        <v>1</v>
      </c>
      <c r="D293" s="164">
        <f t="shared" si="103"/>
        <v>1</v>
      </c>
      <c r="E293" s="164">
        <f t="shared" si="103"/>
        <v>0</v>
      </c>
      <c r="F293" s="164">
        <f t="shared" si="103"/>
        <v>0</v>
      </c>
      <c r="G293" s="164">
        <f t="shared" si="103"/>
        <v>1</v>
      </c>
      <c r="H293" s="164">
        <f t="shared" si="103"/>
        <v>1</v>
      </c>
      <c r="I293" s="164">
        <f t="shared" si="103"/>
        <v>1</v>
      </c>
      <c r="J293" s="164">
        <f t="shared" si="103"/>
        <v>0</v>
      </c>
      <c r="K293" s="164">
        <f t="shared" si="103"/>
        <v>1</v>
      </c>
      <c r="L293" s="164">
        <f t="shared" si="103"/>
        <v>1</v>
      </c>
      <c r="M293" s="164">
        <f t="shared" si="103"/>
        <v>0</v>
      </c>
      <c r="N293" s="164">
        <f t="shared" si="103"/>
        <v>1</v>
      </c>
      <c r="O293" s="164">
        <f t="shared" si="103"/>
        <v>1</v>
      </c>
      <c r="P293" s="164">
        <f t="shared" si="103"/>
        <v>1</v>
      </c>
      <c r="Q293" s="164">
        <f t="shared" si="103"/>
        <v>1</v>
      </c>
      <c r="R293" s="164">
        <f t="shared" si="103"/>
        <v>1</v>
      </c>
      <c r="S293" s="164">
        <f t="shared" si="103"/>
        <v>0</v>
      </c>
      <c r="T293" s="164">
        <f t="shared" si="103"/>
        <v>1</v>
      </c>
      <c r="U293" s="164">
        <f t="shared" si="103"/>
        <v>1</v>
      </c>
      <c r="V293" s="164">
        <f t="shared" si="103"/>
        <v>1</v>
      </c>
      <c r="W293" s="164">
        <f t="shared" si="103"/>
        <v>0</v>
      </c>
      <c r="X293" s="164">
        <f t="shared" si="103"/>
        <v>0</v>
      </c>
      <c r="Y293" s="164">
        <f t="shared" si="103"/>
        <v>1</v>
      </c>
      <c r="AA293" s="164">
        <f t="shared" si="101"/>
        <v>1</v>
      </c>
      <c r="AB293" s="164">
        <f t="shared" si="101"/>
        <v>0.5</v>
      </c>
      <c r="AC293" s="164">
        <f t="shared" si="101"/>
        <v>1</v>
      </c>
      <c r="AD293" s="164">
        <f t="shared" si="101"/>
        <v>0</v>
      </c>
      <c r="AE293" s="164">
        <f t="shared" si="101"/>
        <v>0</v>
      </c>
      <c r="AF293" s="164">
        <f t="shared" si="101"/>
        <v>1</v>
      </c>
      <c r="AG293" s="164">
        <f t="shared" si="101"/>
        <v>1</v>
      </c>
      <c r="AH293" s="164">
        <f t="shared" si="101"/>
        <v>1</v>
      </c>
      <c r="AI293" s="164">
        <f t="shared" si="101"/>
        <v>0</v>
      </c>
      <c r="AJ293" s="164">
        <f t="shared" si="101"/>
        <v>1</v>
      </c>
      <c r="AK293" s="164">
        <f t="shared" si="101"/>
        <v>1</v>
      </c>
      <c r="AL293" s="164">
        <f t="shared" si="101"/>
        <v>0</v>
      </c>
      <c r="AM293" s="164">
        <f t="shared" si="101"/>
        <v>1</v>
      </c>
      <c r="AN293" s="164">
        <f t="shared" si="101"/>
        <v>1</v>
      </c>
      <c r="AO293" s="164">
        <f t="shared" si="101"/>
        <v>1</v>
      </c>
      <c r="AP293" s="164">
        <f t="shared" si="99"/>
        <v>0.33333333333333331</v>
      </c>
      <c r="AQ293" s="164">
        <f t="shared" si="99"/>
        <v>1</v>
      </c>
      <c r="AR293" s="164">
        <f t="shared" si="99"/>
        <v>0</v>
      </c>
      <c r="AS293" s="164">
        <f t="shared" si="99"/>
        <v>1</v>
      </c>
      <c r="AT293" s="164">
        <f t="shared" si="99"/>
        <v>1</v>
      </c>
      <c r="AU293" s="164">
        <f t="shared" si="99"/>
        <v>1</v>
      </c>
      <c r="AV293" s="164">
        <f t="shared" si="99"/>
        <v>0</v>
      </c>
      <c r="AW293" s="164">
        <f t="shared" si="99"/>
        <v>0</v>
      </c>
      <c r="AX293" s="164">
        <f t="shared" si="99"/>
        <v>1</v>
      </c>
      <c r="AY293" s="164">
        <f t="shared" si="97"/>
        <v>15.833333333333334</v>
      </c>
      <c r="AZ293" s="22" t="s">
        <v>187</v>
      </c>
    </row>
    <row r="294" spans="1:52">
      <c r="A294" s="164" t="s">
        <v>220</v>
      </c>
      <c r="B294" s="164">
        <f t="shared" si="103"/>
        <v>0</v>
      </c>
      <c r="C294" s="164">
        <f t="shared" si="103"/>
        <v>1</v>
      </c>
      <c r="D294" s="164">
        <f t="shared" si="103"/>
        <v>1</v>
      </c>
      <c r="E294" s="164">
        <f t="shared" si="103"/>
        <v>0</v>
      </c>
      <c r="F294" s="164">
        <f t="shared" si="103"/>
        <v>1</v>
      </c>
      <c r="G294" s="164">
        <f t="shared" si="103"/>
        <v>1</v>
      </c>
      <c r="H294" s="164">
        <f t="shared" si="103"/>
        <v>1</v>
      </c>
      <c r="I294" s="164">
        <f t="shared" si="103"/>
        <v>0</v>
      </c>
      <c r="J294" s="164">
        <f t="shared" si="103"/>
        <v>0</v>
      </c>
      <c r="K294" s="164">
        <f t="shared" si="103"/>
        <v>0</v>
      </c>
      <c r="L294" s="164">
        <f t="shared" si="103"/>
        <v>1</v>
      </c>
      <c r="M294" s="164">
        <f t="shared" si="103"/>
        <v>1</v>
      </c>
      <c r="N294" s="164">
        <f t="shared" si="103"/>
        <v>0</v>
      </c>
      <c r="O294" s="164">
        <f t="shared" si="103"/>
        <v>1</v>
      </c>
      <c r="P294" s="164">
        <f t="shared" si="103"/>
        <v>0</v>
      </c>
      <c r="Q294" s="164">
        <f t="shared" si="103"/>
        <v>0</v>
      </c>
      <c r="R294" s="164">
        <f t="shared" si="103"/>
        <v>0</v>
      </c>
      <c r="S294" s="164">
        <f t="shared" si="103"/>
        <v>1</v>
      </c>
      <c r="T294" s="164">
        <f t="shared" si="103"/>
        <v>1</v>
      </c>
      <c r="U294" s="164">
        <f t="shared" si="103"/>
        <v>1</v>
      </c>
      <c r="V294" s="164">
        <f t="shared" si="103"/>
        <v>1</v>
      </c>
      <c r="W294" s="164">
        <f t="shared" si="103"/>
        <v>0</v>
      </c>
      <c r="X294" s="164">
        <f t="shared" si="103"/>
        <v>0</v>
      </c>
      <c r="Y294" s="164">
        <f t="shared" si="103"/>
        <v>0</v>
      </c>
      <c r="AA294" s="164">
        <f t="shared" si="101"/>
        <v>0</v>
      </c>
      <c r="AB294" s="164">
        <f t="shared" si="101"/>
        <v>0.5</v>
      </c>
      <c r="AC294" s="164">
        <f t="shared" si="101"/>
        <v>1</v>
      </c>
      <c r="AD294" s="164">
        <f t="shared" si="101"/>
        <v>0</v>
      </c>
      <c r="AE294" s="164">
        <f t="shared" si="101"/>
        <v>1</v>
      </c>
      <c r="AF294" s="164">
        <f t="shared" si="101"/>
        <v>1</v>
      </c>
      <c r="AG294" s="164">
        <f t="shared" si="101"/>
        <v>1</v>
      </c>
      <c r="AH294" s="164">
        <f t="shared" si="101"/>
        <v>0</v>
      </c>
      <c r="AI294" s="164">
        <f t="shared" si="101"/>
        <v>0</v>
      </c>
      <c r="AJ294" s="164">
        <f t="shared" si="101"/>
        <v>0</v>
      </c>
      <c r="AK294" s="164">
        <f t="shared" si="101"/>
        <v>0.5</v>
      </c>
      <c r="AL294" s="164">
        <f t="shared" si="101"/>
        <v>0.5</v>
      </c>
      <c r="AM294" s="164">
        <f t="shared" si="101"/>
        <v>0</v>
      </c>
      <c r="AN294" s="164">
        <f t="shared" si="101"/>
        <v>0.5</v>
      </c>
      <c r="AO294" s="164">
        <f t="shared" si="101"/>
        <v>0</v>
      </c>
      <c r="AP294" s="164">
        <f t="shared" si="99"/>
        <v>0</v>
      </c>
      <c r="AQ294" s="164">
        <f t="shared" si="99"/>
        <v>0</v>
      </c>
      <c r="AR294" s="164">
        <f t="shared" si="99"/>
        <v>0.5</v>
      </c>
      <c r="AS294" s="164">
        <f t="shared" si="99"/>
        <v>1</v>
      </c>
      <c r="AT294" s="164">
        <f t="shared" si="99"/>
        <v>1</v>
      </c>
      <c r="AU294" s="164">
        <f t="shared" si="99"/>
        <v>1</v>
      </c>
      <c r="AV294" s="164">
        <f t="shared" si="99"/>
        <v>0</v>
      </c>
      <c r="AW294" s="164">
        <f t="shared" si="99"/>
        <v>0</v>
      </c>
      <c r="AX294" s="164">
        <f t="shared" si="99"/>
        <v>0</v>
      </c>
      <c r="AY294" s="164">
        <f t="shared" si="97"/>
        <v>9.5</v>
      </c>
      <c r="AZ294" s="22" t="s">
        <v>187</v>
      </c>
    </row>
    <row r="295" spans="1:52">
      <c r="A295" s="164" t="s">
        <v>221</v>
      </c>
      <c r="B295" s="164">
        <f t="shared" si="103"/>
        <v>0</v>
      </c>
      <c r="C295" s="164">
        <f t="shared" si="103"/>
        <v>0</v>
      </c>
      <c r="D295" s="164">
        <f t="shared" si="103"/>
        <v>1</v>
      </c>
      <c r="E295" s="164">
        <f t="shared" si="103"/>
        <v>0</v>
      </c>
      <c r="F295" s="164">
        <f t="shared" si="103"/>
        <v>1</v>
      </c>
      <c r="G295" s="164">
        <f t="shared" si="103"/>
        <v>1</v>
      </c>
      <c r="H295" s="164">
        <f t="shared" si="103"/>
        <v>0</v>
      </c>
      <c r="I295" s="164">
        <f t="shared" si="103"/>
        <v>0</v>
      </c>
      <c r="J295" s="164">
        <f t="shared" si="103"/>
        <v>0</v>
      </c>
      <c r="K295" s="164">
        <f t="shared" si="103"/>
        <v>0</v>
      </c>
      <c r="L295" s="164">
        <f t="shared" si="103"/>
        <v>0</v>
      </c>
      <c r="M295" s="164">
        <f t="shared" si="103"/>
        <v>0</v>
      </c>
      <c r="N295" s="164">
        <f t="shared" si="103"/>
        <v>0</v>
      </c>
      <c r="O295" s="164">
        <f t="shared" si="103"/>
        <v>0</v>
      </c>
      <c r="P295" s="164">
        <f t="shared" si="103"/>
        <v>0</v>
      </c>
      <c r="Q295" s="164">
        <f t="shared" si="103"/>
        <v>0</v>
      </c>
      <c r="R295" s="164">
        <f t="shared" si="103"/>
        <v>0</v>
      </c>
      <c r="S295" s="164">
        <f t="shared" si="103"/>
        <v>0</v>
      </c>
      <c r="T295" s="164">
        <f t="shared" si="103"/>
        <v>0</v>
      </c>
      <c r="U295" s="164">
        <f t="shared" si="103"/>
        <v>0</v>
      </c>
      <c r="V295" s="164">
        <f t="shared" si="103"/>
        <v>0</v>
      </c>
      <c r="W295" s="164">
        <f t="shared" si="103"/>
        <v>1</v>
      </c>
      <c r="X295" s="164">
        <f t="shared" si="103"/>
        <v>0</v>
      </c>
      <c r="Y295" s="164">
        <f t="shared" si="103"/>
        <v>0</v>
      </c>
      <c r="AA295" s="164">
        <f t="shared" si="101"/>
        <v>0</v>
      </c>
      <c r="AB295" s="164">
        <f t="shared" si="101"/>
        <v>0</v>
      </c>
      <c r="AC295" s="164">
        <f t="shared" si="101"/>
        <v>1</v>
      </c>
      <c r="AD295" s="164">
        <f t="shared" si="101"/>
        <v>0</v>
      </c>
      <c r="AE295" s="164">
        <f t="shared" si="101"/>
        <v>1</v>
      </c>
      <c r="AF295" s="164">
        <f t="shared" si="101"/>
        <v>0.5</v>
      </c>
      <c r="AG295" s="164">
        <f t="shared" si="101"/>
        <v>0</v>
      </c>
      <c r="AH295" s="164">
        <f t="shared" si="101"/>
        <v>0</v>
      </c>
      <c r="AI295" s="164">
        <f t="shared" si="101"/>
        <v>0</v>
      </c>
      <c r="AJ295" s="164">
        <f t="shared" si="101"/>
        <v>0</v>
      </c>
      <c r="AK295" s="164">
        <f t="shared" si="101"/>
        <v>0</v>
      </c>
      <c r="AL295" s="164">
        <f t="shared" si="101"/>
        <v>0</v>
      </c>
      <c r="AM295" s="164">
        <f t="shared" si="101"/>
        <v>0</v>
      </c>
      <c r="AN295" s="164">
        <f t="shared" si="101"/>
        <v>0</v>
      </c>
      <c r="AO295" s="164">
        <f t="shared" si="101"/>
        <v>0</v>
      </c>
      <c r="AP295" s="164">
        <f t="shared" si="101"/>
        <v>0</v>
      </c>
      <c r="AQ295" s="164">
        <f t="shared" ref="AQ295:AX299" si="104">IF(R295=0,0,R295/AQ31)</f>
        <v>0</v>
      </c>
      <c r="AR295" s="164">
        <f t="shared" si="104"/>
        <v>0</v>
      </c>
      <c r="AS295" s="164">
        <f t="shared" si="104"/>
        <v>0</v>
      </c>
      <c r="AT295" s="164">
        <f t="shared" si="104"/>
        <v>0</v>
      </c>
      <c r="AU295" s="164">
        <f t="shared" si="104"/>
        <v>0</v>
      </c>
      <c r="AV295" s="164">
        <f t="shared" si="104"/>
        <v>1</v>
      </c>
      <c r="AW295" s="164">
        <f t="shared" si="104"/>
        <v>0</v>
      </c>
      <c r="AX295" s="164">
        <f t="shared" si="104"/>
        <v>0</v>
      </c>
      <c r="AY295" s="164">
        <f t="shared" si="97"/>
        <v>3.5</v>
      </c>
      <c r="AZ295" s="22" t="s">
        <v>187</v>
      </c>
    </row>
    <row r="296" spans="1:52">
      <c r="A296" s="164" t="s">
        <v>222</v>
      </c>
      <c r="B296" s="164">
        <f t="shared" si="103"/>
        <v>0</v>
      </c>
      <c r="C296" s="164">
        <f t="shared" si="103"/>
        <v>0</v>
      </c>
      <c r="D296" s="164">
        <f t="shared" si="103"/>
        <v>0</v>
      </c>
      <c r="E296" s="164">
        <f t="shared" si="103"/>
        <v>0</v>
      </c>
      <c r="F296" s="164">
        <f t="shared" si="103"/>
        <v>0</v>
      </c>
      <c r="G296" s="164">
        <f t="shared" si="103"/>
        <v>0</v>
      </c>
      <c r="H296" s="164">
        <f t="shared" si="103"/>
        <v>0</v>
      </c>
      <c r="I296" s="164">
        <f t="shared" si="103"/>
        <v>0</v>
      </c>
      <c r="J296" s="164">
        <f t="shared" si="103"/>
        <v>0</v>
      </c>
      <c r="K296" s="164">
        <f t="shared" si="103"/>
        <v>0</v>
      </c>
      <c r="L296" s="164">
        <f t="shared" si="103"/>
        <v>0</v>
      </c>
      <c r="M296" s="164">
        <f t="shared" si="103"/>
        <v>0</v>
      </c>
      <c r="N296" s="164">
        <f t="shared" si="103"/>
        <v>0</v>
      </c>
      <c r="O296" s="164">
        <f t="shared" si="103"/>
        <v>0</v>
      </c>
      <c r="P296" s="164">
        <f t="shared" si="103"/>
        <v>0</v>
      </c>
      <c r="Q296" s="164">
        <f t="shared" si="103"/>
        <v>0</v>
      </c>
      <c r="R296" s="164">
        <f t="shared" si="103"/>
        <v>1</v>
      </c>
      <c r="S296" s="164">
        <f t="shared" si="103"/>
        <v>0</v>
      </c>
      <c r="T296" s="164">
        <f t="shared" si="103"/>
        <v>0</v>
      </c>
      <c r="U296" s="164">
        <f t="shared" si="103"/>
        <v>0</v>
      </c>
      <c r="V296" s="164">
        <f t="shared" si="103"/>
        <v>0</v>
      </c>
      <c r="W296" s="164">
        <f t="shared" si="103"/>
        <v>0</v>
      </c>
      <c r="X296" s="164">
        <f t="shared" si="103"/>
        <v>0</v>
      </c>
      <c r="Y296" s="164">
        <f t="shared" si="103"/>
        <v>1</v>
      </c>
      <c r="AA296" s="164">
        <f t="shared" ref="AA296:AP299" si="105">IF(B296=0,0,B296/AA32)</f>
        <v>0</v>
      </c>
      <c r="AB296" s="164">
        <f t="shared" si="105"/>
        <v>0</v>
      </c>
      <c r="AC296" s="164">
        <f t="shared" si="105"/>
        <v>0</v>
      </c>
      <c r="AD296" s="164">
        <f t="shared" si="105"/>
        <v>0</v>
      </c>
      <c r="AE296" s="164">
        <f t="shared" si="105"/>
        <v>0</v>
      </c>
      <c r="AF296" s="164">
        <f t="shared" si="105"/>
        <v>0</v>
      </c>
      <c r="AG296" s="164">
        <f t="shared" si="105"/>
        <v>0</v>
      </c>
      <c r="AH296" s="164">
        <f t="shared" si="105"/>
        <v>0</v>
      </c>
      <c r="AI296" s="164">
        <f t="shared" si="105"/>
        <v>0</v>
      </c>
      <c r="AJ296" s="164">
        <f t="shared" si="105"/>
        <v>0</v>
      </c>
      <c r="AK296" s="164">
        <f t="shared" si="105"/>
        <v>0</v>
      </c>
      <c r="AL296" s="164">
        <f t="shared" si="105"/>
        <v>0</v>
      </c>
      <c r="AM296" s="164">
        <f t="shared" si="105"/>
        <v>0</v>
      </c>
      <c r="AN296" s="164">
        <f t="shared" si="105"/>
        <v>0</v>
      </c>
      <c r="AO296" s="164">
        <f t="shared" si="105"/>
        <v>0</v>
      </c>
      <c r="AP296" s="164">
        <f t="shared" si="105"/>
        <v>0</v>
      </c>
      <c r="AQ296" s="164">
        <f t="shared" si="104"/>
        <v>1</v>
      </c>
      <c r="AR296" s="164">
        <f t="shared" si="104"/>
        <v>0</v>
      </c>
      <c r="AS296" s="164">
        <f t="shared" si="104"/>
        <v>0</v>
      </c>
      <c r="AT296" s="164">
        <f t="shared" si="104"/>
        <v>0</v>
      </c>
      <c r="AU296" s="164">
        <f t="shared" si="104"/>
        <v>0</v>
      </c>
      <c r="AV296" s="164">
        <f t="shared" si="104"/>
        <v>0</v>
      </c>
      <c r="AW296" s="164">
        <f t="shared" si="104"/>
        <v>0</v>
      </c>
      <c r="AX296" s="164">
        <f t="shared" si="104"/>
        <v>0.33333333333333331</v>
      </c>
      <c r="AY296" s="164">
        <f t="shared" si="97"/>
        <v>1.3333333333333333</v>
      </c>
      <c r="AZ296" s="22" t="s">
        <v>187</v>
      </c>
    </row>
    <row r="297" spans="1:52">
      <c r="A297" s="164" t="s">
        <v>223</v>
      </c>
      <c r="B297" s="164">
        <f t="shared" si="103"/>
        <v>0</v>
      </c>
      <c r="C297" s="164">
        <f t="shared" si="103"/>
        <v>0</v>
      </c>
      <c r="D297" s="164">
        <f t="shared" si="103"/>
        <v>0</v>
      </c>
      <c r="E297" s="164">
        <f t="shared" si="103"/>
        <v>0</v>
      </c>
      <c r="F297" s="164">
        <f t="shared" si="103"/>
        <v>1</v>
      </c>
      <c r="G297" s="164">
        <f t="shared" si="103"/>
        <v>1</v>
      </c>
      <c r="H297" s="164">
        <f t="shared" si="103"/>
        <v>0</v>
      </c>
      <c r="I297" s="164">
        <f t="shared" si="103"/>
        <v>0</v>
      </c>
      <c r="J297" s="164">
        <f t="shared" si="103"/>
        <v>0</v>
      </c>
      <c r="K297" s="164">
        <f t="shared" si="103"/>
        <v>0</v>
      </c>
      <c r="L297" s="164">
        <f t="shared" si="103"/>
        <v>0</v>
      </c>
      <c r="M297" s="164">
        <f t="shared" si="103"/>
        <v>0</v>
      </c>
      <c r="N297" s="164">
        <f t="shared" si="103"/>
        <v>0</v>
      </c>
      <c r="O297" s="164">
        <f t="shared" si="103"/>
        <v>0</v>
      </c>
      <c r="P297" s="164">
        <f t="shared" si="103"/>
        <v>0</v>
      </c>
      <c r="Q297" s="164">
        <f t="shared" si="103"/>
        <v>0</v>
      </c>
      <c r="R297" s="164">
        <f t="shared" si="103"/>
        <v>0</v>
      </c>
      <c r="S297" s="164">
        <f t="shared" si="103"/>
        <v>0</v>
      </c>
      <c r="T297" s="164">
        <f t="shared" si="103"/>
        <v>1</v>
      </c>
      <c r="U297" s="164">
        <f t="shared" si="103"/>
        <v>0</v>
      </c>
      <c r="V297" s="164">
        <f t="shared" si="103"/>
        <v>0</v>
      </c>
      <c r="W297" s="164">
        <f t="shared" si="103"/>
        <v>0</v>
      </c>
      <c r="X297" s="164">
        <f t="shared" si="103"/>
        <v>0</v>
      </c>
      <c r="Y297" s="164">
        <f t="shared" si="103"/>
        <v>1</v>
      </c>
      <c r="AA297" s="164">
        <f t="shared" si="105"/>
        <v>0</v>
      </c>
      <c r="AB297" s="164">
        <f t="shared" si="105"/>
        <v>0</v>
      </c>
      <c r="AC297" s="164">
        <f t="shared" si="105"/>
        <v>0</v>
      </c>
      <c r="AD297" s="164">
        <f t="shared" si="105"/>
        <v>0</v>
      </c>
      <c r="AE297" s="164">
        <f t="shared" si="105"/>
        <v>1</v>
      </c>
      <c r="AF297" s="164">
        <f t="shared" si="105"/>
        <v>1</v>
      </c>
      <c r="AG297" s="164">
        <f t="shared" si="105"/>
        <v>0</v>
      </c>
      <c r="AH297" s="164">
        <f t="shared" si="105"/>
        <v>0</v>
      </c>
      <c r="AI297" s="164">
        <f t="shared" si="105"/>
        <v>0</v>
      </c>
      <c r="AJ297" s="164">
        <f t="shared" si="105"/>
        <v>0</v>
      </c>
      <c r="AK297" s="164">
        <f t="shared" si="105"/>
        <v>0</v>
      </c>
      <c r="AL297" s="164">
        <f t="shared" si="105"/>
        <v>0</v>
      </c>
      <c r="AM297" s="164">
        <f t="shared" si="105"/>
        <v>0</v>
      </c>
      <c r="AN297" s="164">
        <f t="shared" si="105"/>
        <v>0</v>
      </c>
      <c r="AO297" s="164">
        <f t="shared" si="105"/>
        <v>0</v>
      </c>
      <c r="AP297" s="164">
        <f t="shared" si="105"/>
        <v>0</v>
      </c>
      <c r="AQ297" s="164">
        <f t="shared" si="104"/>
        <v>0</v>
      </c>
      <c r="AR297" s="164">
        <f t="shared" si="104"/>
        <v>0</v>
      </c>
      <c r="AS297" s="164">
        <f t="shared" si="104"/>
        <v>0.5</v>
      </c>
      <c r="AT297" s="164">
        <f t="shared" si="104"/>
        <v>0</v>
      </c>
      <c r="AU297" s="164">
        <f t="shared" si="104"/>
        <v>0</v>
      </c>
      <c r="AV297" s="164">
        <f t="shared" si="104"/>
        <v>0</v>
      </c>
      <c r="AW297" s="164">
        <f t="shared" si="104"/>
        <v>0</v>
      </c>
      <c r="AX297" s="164">
        <f t="shared" si="104"/>
        <v>1</v>
      </c>
      <c r="AY297" s="164">
        <f t="shared" si="97"/>
        <v>3.5</v>
      </c>
      <c r="AZ297" s="22" t="s">
        <v>187</v>
      </c>
    </row>
    <row r="298" spans="1:52">
      <c r="A298" s="164" t="s">
        <v>224</v>
      </c>
      <c r="B298" s="164">
        <f t="shared" si="103"/>
        <v>0</v>
      </c>
      <c r="C298" s="164">
        <f t="shared" si="103"/>
        <v>1</v>
      </c>
      <c r="D298" s="164">
        <f t="shared" si="103"/>
        <v>1</v>
      </c>
      <c r="E298" s="164">
        <f t="shared" si="103"/>
        <v>0</v>
      </c>
      <c r="F298" s="164">
        <f t="shared" si="103"/>
        <v>0</v>
      </c>
      <c r="G298" s="164">
        <f t="shared" si="103"/>
        <v>0</v>
      </c>
      <c r="H298" s="164">
        <f t="shared" si="103"/>
        <v>1</v>
      </c>
      <c r="I298" s="164">
        <f t="shared" si="103"/>
        <v>1</v>
      </c>
      <c r="J298" s="164">
        <f t="shared" si="103"/>
        <v>0</v>
      </c>
      <c r="K298" s="164">
        <f t="shared" si="103"/>
        <v>0</v>
      </c>
      <c r="L298" s="164">
        <f t="shared" si="103"/>
        <v>0</v>
      </c>
      <c r="M298" s="164">
        <f t="shared" si="103"/>
        <v>0</v>
      </c>
      <c r="N298" s="164">
        <f t="shared" si="103"/>
        <v>0</v>
      </c>
      <c r="O298" s="164">
        <f t="shared" si="103"/>
        <v>0</v>
      </c>
      <c r="P298" s="164">
        <f t="shared" si="103"/>
        <v>0</v>
      </c>
      <c r="Q298" s="164">
        <f t="shared" si="103"/>
        <v>1</v>
      </c>
      <c r="R298" s="164">
        <f t="shared" si="103"/>
        <v>1</v>
      </c>
      <c r="S298" s="164">
        <f t="shared" si="103"/>
        <v>1</v>
      </c>
      <c r="T298" s="164">
        <f t="shared" si="103"/>
        <v>0</v>
      </c>
      <c r="U298" s="164">
        <f t="shared" si="103"/>
        <v>0</v>
      </c>
      <c r="V298" s="164">
        <f t="shared" si="103"/>
        <v>0</v>
      </c>
      <c r="W298" s="164">
        <f t="shared" si="103"/>
        <v>0</v>
      </c>
      <c r="X298" s="164">
        <f t="shared" si="103"/>
        <v>1</v>
      </c>
      <c r="Y298" s="164">
        <f t="shared" si="103"/>
        <v>0</v>
      </c>
      <c r="AA298" s="164">
        <f t="shared" si="105"/>
        <v>0</v>
      </c>
      <c r="AB298" s="164">
        <f t="shared" si="105"/>
        <v>1</v>
      </c>
      <c r="AC298" s="164">
        <f t="shared" si="105"/>
        <v>1</v>
      </c>
      <c r="AD298" s="164">
        <f t="shared" si="105"/>
        <v>0</v>
      </c>
      <c r="AE298" s="164">
        <f t="shared" si="105"/>
        <v>0</v>
      </c>
      <c r="AF298" s="164">
        <f t="shared" si="105"/>
        <v>0</v>
      </c>
      <c r="AG298" s="164">
        <f t="shared" si="105"/>
        <v>1</v>
      </c>
      <c r="AH298" s="164">
        <f t="shared" si="105"/>
        <v>1</v>
      </c>
      <c r="AI298" s="164">
        <f t="shared" si="105"/>
        <v>0</v>
      </c>
      <c r="AJ298" s="164">
        <f t="shared" si="105"/>
        <v>0</v>
      </c>
      <c r="AK298" s="164">
        <f t="shared" si="105"/>
        <v>0</v>
      </c>
      <c r="AL298" s="164">
        <f t="shared" si="105"/>
        <v>0</v>
      </c>
      <c r="AM298" s="164">
        <f t="shared" si="105"/>
        <v>0</v>
      </c>
      <c r="AN298" s="164">
        <f t="shared" si="105"/>
        <v>0</v>
      </c>
      <c r="AO298" s="164">
        <f t="shared" si="105"/>
        <v>0</v>
      </c>
      <c r="AP298" s="164">
        <f t="shared" si="105"/>
        <v>0.5</v>
      </c>
      <c r="AQ298" s="164">
        <f t="shared" si="104"/>
        <v>1</v>
      </c>
      <c r="AR298" s="164">
        <f t="shared" si="104"/>
        <v>1</v>
      </c>
      <c r="AS298" s="164">
        <f t="shared" si="104"/>
        <v>0</v>
      </c>
      <c r="AT298" s="164">
        <f t="shared" si="104"/>
        <v>0</v>
      </c>
      <c r="AU298" s="164">
        <f t="shared" si="104"/>
        <v>0</v>
      </c>
      <c r="AV298" s="164">
        <f t="shared" si="104"/>
        <v>0</v>
      </c>
      <c r="AW298" s="164">
        <f t="shared" si="104"/>
        <v>1</v>
      </c>
      <c r="AX298" s="164">
        <f t="shared" si="104"/>
        <v>0</v>
      </c>
      <c r="AY298" s="164">
        <f t="shared" si="97"/>
        <v>7.5</v>
      </c>
      <c r="AZ298" s="22" t="s">
        <v>187</v>
      </c>
    </row>
    <row r="299" spans="1:52">
      <c r="A299" s="164" t="s">
        <v>225</v>
      </c>
      <c r="B299" s="164">
        <f t="shared" si="103"/>
        <v>0</v>
      </c>
      <c r="C299" s="164">
        <f t="shared" si="103"/>
        <v>0</v>
      </c>
      <c r="D299" s="164">
        <f t="shared" si="103"/>
        <v>0</v>
      </c>
      <c r="E299" s="164">
        <f t="shared" si="103"/>
        <v>1</v>
      </c>
      <c r="F299" s="164">
        <f t="shared" si="103"/>
        <v>0</v>
      </c>
      <c r="G299" s="164">
        <f t="shared" si="103"/>
        <v>0</v>
      </c>
      <c r="H299" s="164">
        <f t="shared" si="103"/>
        <v>0</v>
      </c>
      <c r="I299" s="164">
        <f t="shared" si="103"/>
        <v>0</v>
      </c>
      <c r="J299" s="164">
        <f t="shared" si="103"/>
        <v>0</v>
      </c>
      <c r="K299" s="164">
        <f t="shared" si="103"/>
        <v>0</v>
      </c>
      <c r="L299" s="164">
        <f t="shared" si="103"/>
        <v>0</v>
      </c>
      <c r="M299" s="164">
        <f t="shared" si="103"/>
        <v>0</v>
      </c>
      <c r="N299" s="164">
        <f t="shared" si="103"/>
        <v>0</v>
      </c>
      <c r="O299" s="164">
        <f t="shared" si="103"/>
        <v>0</v>
      </c>
      <c r="P299" s="164">
        <f t="shared" si="103"/>
        <v>1</v>
      </c>
      <c r="Q299" s="164">
        <f t="shared" si="103"/>
        <v>0</v>
      </c>
      <c r="R299" s="164">
        <f t="shared" si="103"/>
        <v>0</v>
      </c>
      <c r="S299" s="164">
        <f t="shared" si="103"/>
        <v>0</v>
      </c>
      <c r="T299" s="164">
        <f t="shared" si="103"/>
        <v>0</v>
      </c>
      <c r="U299" s="164">
        <f t="shared" si="103"/>
        <v>0</v>
      </c>
      <c r="V299" s="164">
        <f t="shared" si="103"/>
        <v>0</v>
      </c>
      <c r="W299" s="164">
        <f t="shared" si="103"/>
        <v>0</v>
      </c>
      <c r="X299" s="164">
        <f t="shared" si="103"/>
        <v>1</v>
      </c>
      <c r="Y299" s="164">
        <f t="shared" si="103"/>
        <v>1</v>
      </c>
      <c r="AA299" s="164">
        <f t="shared" si="105"/>
        <v>0</v>
      </c>
      <c r="AB299" s="164">
        <f t="shared" si="105"/>
        <v>0</v>
      </c>
      <c r="AC299" s="164">
        <f t="shared" si="105"/>
        <v>0</v>
      </c>
      <c r="AD299" s="164">
        <f t="shared" si="105"/>
        <v>0.5</v>
      </c>
      <c r="AE299" s="164">
        <f t="shared" si="105"/>
        <v>0</v>
      </c>
      <c r="AF299" s="164">
        <f t="shared" si="105"/>
        <v>0</v>
      </c>
      <c r="AG299" s="164">
        <f t="shared" si="105"/>
        <v>0</v>
      </c>
      <c r="AH299" s="164">
        <f t="shared" si="105"/>
        <v>0</v>
      </c>
      <c r="AI299" s="164">
        <f t="shared" si="105"/>
        <v>0</v>
      </c>
      <c r="AJ299" s="164">
        <f t="shared" si="105"/>
        <v>0</v>
      </c>
      <c r="AK299" s="164">
        <f t="shared" si="105"/>
        <v>0</v>
      </c>
      <c r="AL299" s="164">
        <f t="shared" si="105"/>
        <v>0</v>
      </c>
      <c r="AM299" s="164">
        <f t="shared" si="105"/>
        <v>0</v>
      </c>
      <c r="AN299" s="164">
        <f t="shared" si="105"/>
        <v>0</v>
      </c>
      <c r="AO299" s="164">
        <f t="shared" si="105"/>
        <v>1</v>
      </c>
      <c r="AP299" s="164">
        <f t="shared" si="105"/>
        <v>0</v>
      </c>
      <c r="AQ299" s="164">
        <f t="shared" si="104"/>
        <v>0</v>
      </c>
      <c r="AR299" s="164">
        <f t="shared" si="104"/>
        <v>0</v>
      </c>
      <c r="AS299" s="164">
        <f t="shared" si="104"/>
        <v>0</v>
      </c>
      <c r="AT299" s="164">
        <f t="shared" si="104"/>
        <v>0</v>
      </c>
      <c r="AU299" s="164">
        <f t="shared" si="104"/>
        <v>0</v>
      </c>
      <c r="AV299" s="164">
        <f t="shared" si="104"/>
        <v>0</v>
      </c>
      <c r="AW299" s="164">
        <f t="shared" si="104"/>
        <v>0.5</v>
      </c>
      <c r="AX299" s="164">
        <f t="shared" si="104"/>
        <v>0.5</v>
      </c>
      <c r="AY299" s="164">
        <f t="shared" si="97"/>
        <v>2.5</v>
      </c>
      <c r="AZ299" s="22" t="s">
        <v>187</v>
      </c>
    </row>
    <row r="301" spans="1:52">
      <c r="A301" s="185" t="s">
        <v>188</v>
      </c>
    </row>
    <row r="302" spans="1:52">
      <c r="A302" s="164" t="s">
        <v>195</v>
      </c>
      <c r="B302" s="164">
        <f t="shared" ref="B302:Y312" si="106">IF(IFERROR(FIND($A$301,B5,1),0)=0,0,1)</f>
        <v>1</v>
      </c>
      <c r="C302" s="164">
        <f t="shared" si="106"/>
        <v>0</v>
      </c>
      <c r="D302" s="164">
        <f t="shared" si="106"/>
        <v>0</v>
      </c>
      <c r="E302" s="164">
        <f t="shared" si="106"/>
        <v>0</v>
      </c>
      <c r="F302" s="164">
        <f t="shared" si="106"/>
        <v>0</v>
      </c>
      <c r="G302" s="164">
        <f t="shared" si="106"/>
        <v>0</v>
      </c>
      <c r="H302" s="164">
        <f t="shared" si="106"/>
        <v>0</v>
      </c>
      <c r="I302" s="164">
        <f t="shared" si="106"/>
        <v>0</v>
      </c>
      <c r="J302" s="164">
        <f t="shared" si="106"/>
        <v>0</v>
      </c>
      <c r="K302" s="164">
        <f t="shared" si="106"/>
        <v>0</v>
      </c>
      <c r="L302" s="164">
        <f t="shared" si="106"/>
        <v>0</v>
      </c>
      <c r="M302" s="164">
        <f t="shared" si="106"/>
        <v>1</v>
      </c>
      <c r="N302" s="164">
        <f t="shared" si="106"/>
        <v>0</v>
      </c>
      <c r="O302" s="164">
        <f t="shared" si="106"/>
        <v>0</v>
      </c>
      <c r="P302" s="164">
        <f t="shared" si="106"/>
        <v>0</v>
      </c>
      <c r="Q302" s="164">
        <f t="shared" si="106"/>
        <v>0</v>
      </c>
      <c r="R302" s="164">
        <f t="shared" si="106"/>
        <v>0</v>
      </c>
      <c r="S302" s="164">
        <f t="shared" si="106"/>
        <v>0</v>
      </c>
      <c r="T302" s="164">
        <f t="shared" si="106"/>
        <v>0</v>
      </c>
      <c r="U302" s="164">
        <f t="shared" si="106"/>
        <v>0</v>
      </c>
      <c r="V302" s="164">
        <f t="shared" si="106"/>
        <v>0</v>
      </c>
      <c r="W302" s="164">
        <f t="shared" si="106"/>
        <v>1</v>
      </c>
      <c r="X302" s="164">
        <f t="shared" si="106"/>
        <v>0</v>
      </c>
      <c r="Y302" s="164">
        <f t="shared" si="106"/>
        <v>0</v>
      </c>
      <c r="AA302" s="164">
        <f t="shared" ref="AA302:AX312" si="107">IF(B302=0,0,B302/AA5)</f>
        <v>1</v>
      </c>
      <c r="AB302" s="164">
        <f t="shared" si="107"/>
        <v>0</v>
      </c>
      <c r="AC302" s="164">
        <f t="shared" si="107"/>
        <v>0</v>
      </c>
      <c r="AD302" s="164">
        <f t="shared" si="107"/>
        <v>0</v>
      </c>
      <c r="AE302" s="164">
        <f t="shared" si="107"/>
        <v>0</v>
      </c>
      <c r="AF302" s="164">
        <f t="shared" si="107"/>
        <v>0</v>
      </c>
      <c r="AG302" s="164">
        <f t="shared" si="107"/>
        <v>0</v>
      </c>
      <c r="AH302" s="164">
        <f t="shared" si="107"/>
        <v>0</v>
      </c>
      <c r="AI302" s="164">
        <f t="shared" si="107"/>
        <v>0</v>
      </c>
      <c r="AJ302" s="164">
        <f t="shared" si="107"/>
        <v>0</v>
      </c>
      <c r="AK302" s="164">
        <f t="shared" si="107"/>
        <v>0</v>
      </c>
      <c r="AL302" s="164">
        <f t="shared" si="107"/>
        <v>1</v>
      </c>
      <c r="AM302" s="164">
        <f t="shared" si="107"/>
        <v>0</v>
      </c>
      <c r="AN302" s="164">
        <f t="shared" si="107"/>
        <v>0</v>
      </c>
      <c r="AO302" s="164">
        <f t="shared" si="107"/>
        <v>0</v>
      </c>
      <c r="AP302" s="164">
        <f t="shared" si="107"/>
        <v>0</v>
      </c>
      <c r="AQ302" s="164">
        <f t="shared" si="107"/>
        <v>0</v>
      </c>
      <c r="AR302" s="164">
        <f t="shared" si="107"/>
        <v>0</v>
      </c>
      <c r="AS302" s="164">
        <f t="shared" si="107"/>
        <v>0</v>
      </c>
      <c r="AT302" s="164">
        <f t="shared" si="107"/>
        <v>0</v>
      </c>
      <c r="AU302" s="164">
        <f t="shared" si="107"/>
        <v>0</v>
      </c>
      <c r="AV302" s="164">
        <f t="shared" si="107"/>
        <v>1</v>
      </c>
      <c r="AW302" s="164">
        <f t="shared" si="107"/>
        <v>0</v>
      </c>
      <c r="AX302" s="164">
        <f t="shared" si="107"/>
        <v>0</v>
      </c>
      <c r="AY302" s="164">
        <f t="shared" ref="AY302:AY332" si="108">SUM(AA302:AX302)</f>
        <v>3</v>
      </c>
      <c r="AZ302" s="22" t="s">
        <v>188</v>
      </c>
    </row>
    <row r="303" spans="1:52">
      <c r="A303" s="164" t="s">
        <v>196</v>
      </c>
      <c r="B303" s="164">
        <f t="shared" si="106"/>
        <v>0</v>
      </c>
      <c r="C303" s="164">
        <f t="shared" si="106"/>
        <v>0</v>
      </c>
      <c r="D303" s="164">
        <f t="shared" si="106"/>
        <v>0</v>
      </c>
      <c r="E303" s="164">
        <f t="shared" si="106"/>
        <v>0</v>
      </c>
      <c r="F303" s="164">
        <f t="shared" si="106"/>
        <v>0</v>
      </c>
      <c r="G303" s="164">
        <f t="shared" si="106"/>
        <v>0</v>
      </c>
      <c r="H303" s="164">
        <f t="shared" si="106"/>
        <v>0</v>
      </c>
      <c r="I303" s="164">
        <f t="shared" si="106"/>
        <v>0</v>
      </c>
      <c r="J303" s="164">
        <f t="shared" si="106"/>
        <v>1</v>
      </c>
      <c r="K303" s="164">
        <f t="shared" si="106"/>
        <v>0</v>
      </c>
      <c r="L303" s="164">
        <f t="shared" si="106"/>
        <v>1</v>
      </c>
      <c r="M303" s="164">
        <f t="shared" si="106"/>
        <v>0</v>
      </c>
      <c r="N303" s="164">
        <f t="shared" si="106"/>
        <v>1</v>
      </c>
      <c r="O303" s="164">
        <f t="shared" si="106"/>
        <v>1</v>
      </c>
      <c r="P303" s="164">
        <f t="shared" si="106"/>
        <v>1</v>
      </c>
      <c r="Q303" s="164">
        <f t="shared" si="106"/>
        <v>0</v>
      </c>
      <c r="R303" s="164">
        <f t="shared" si="106"/>
        <v>0</v>
      </c>
      <c r="S303" s="164">
        <f t="shared" si="106"/>
        <v>0</v>
      </c>
      <c r="T303" s="164">
        <f t="shared" si="106"/>
        <v>0</v>
      </c>
      <c r="U303" s="164">
        <f t="shared" si="106"/>
        <v>0</v>
      </c>
      <c r="V303" s="164">
        <f t="shared" si="106"/>
        <v>0</v>
      </c>
      <c r="W303" s="164">
        <f t="shared" si="106"/>
        <v>0</v>
      </c>
      <c r="X303" s="164">
        <f t="shared" si="106"/>
        <v>0</v>
      </c>
      <c r="Y303" s="164">
        <f t="shared" si="106"/>
        <v>0</v>
      </c>
      <c r="AA303" s="164">
        <f t="shared" si="107"/>
        <v>0</v>
      </c>
      <c r="AB303" s="164">
        <f t="shared" si="107"/>
        <v>0</v>
      </c>
      <c r="AC303" s="164">
        <f t="shared" si="107"/>
        <v>0</v>
      </c>
      <c r="AD303" s="164">
        <f t="shared" si="107"/>
        <v>0</v>
      </c>
      <c r="AE303" s="164">
        <f t="shared" si="107"/>
        <v>0</v>
      </c>
      <c r="AF303" s="164">
        <f t="shared" si="107"/>
        <v>0</v>
      </c>
      <c r="AG303" s="164">
        <f t="shared" si="107"/>
        <v>0</v>
      </c>
      <c r="AH303" s="164">
        <f t="shared" si="107"/>
        <v>0</v>
      </c>
      <c r="AI303" s="164">
        <f t="shared" si="107"/>
        <v>0.5</v>
      </c>
      <c r="AJ303" s="164">
        <f t="shared" si="107"/>
        <v>0</v>
      </c>
      <c r="AK303" s="164">
        <f t="shared" si="107"/>
        <v>1</v>
      </c>
      <c r="AL303" s="164">
        <f t="shared" si="107"/>
        <v>0</v>
      </c>
      <c r="AM303" s="164">
        <f t="shared" si="107"/>
        <v>1</v>
      </c>
      <c r="AN303" s="164">
        <f t="shared" si="107"/>
        <v>1</v>
      </c>
      <c r="AO303" s="164">
        <f t="shared" si="107"/>
        <v>1</v>
      </c>
      <c r="AP303" s="164">
        <f t="shared" si="107"/>
        <v>0</v>
      </c>
      <c r="AQ303" s="164">
        <f t="shared" si="107"/>
        <v>0</v>
      </c>
      <c r="AR303" s="164">
        <f t="shared" si="107"/>
        <v>0</v>
      </c>
      <c r="AS303" s="164">
        <f t="shared" si="107"/>
        <v>0</v>
      </c>
      <c r="AT303" s="164">
        <f t="shared" si="107"/>
        <v>0</v>
      </c>
      <c r="AU303" s="164">
        <f t="shared" si="107"/>
        <v>0</v>
      </c>
      <c r="AV303" s="164">
        <f t="shared" si="107"/>
        <v>0</v>
      </c>
      <c r="AW303" s="164">
        <f t="shared" si="107"/>
        <v>0</v>
      </c>
      <c r="AX303" s="164">
        <f t="shared" si="107"/>
        <v>0</v>
      </c>
      <c r="AY303" s="164">
        <f t="shared" si="108"/>
        <v>4.5</v>
      </c>
      <c r="AZ303" s="22" t="s">
        <v>188</v>
      </c>
    </row>
    <row r="304" spans="1:52">
      <c r="A304" s="164" t="s">
        <v>197</v>
      </c>
      <c r="B304" s="164">
        <f t="shared" si="106"/>
        <v>1</v>
      </c>
      <c r="C304" s="164">
        <f t="shared" si="106"/>
        <v>0</v>
      </c>
      <c r="D304" s="164">
        <f t="shared" si="106"/>
        <v>0</v>
      </c>
      <c r="E304" s="164">
        <f t="shared" si="106"/>
        <v>0</v>
      </c>
      <c r="F304" s="164">
        <f t="shared" si="106"/>
        <v>0</v>
      </c>
      <c r="G304" s="164">
        <f t="shared" si="106"/>
        <v>0</v>
      </c>
      <c r="H304" s="164">
        <f t="shared" si="106"/>
        <v>0</v>
      </c>
      <c r="I304" s="164">
        <f t="shared" si="106"/>
        <v>0</v>
      </c>
      <c r="J304" s="164">
        <f t="shared" si="106"/>
        <v>0</v>
      </c>
      <c r="K304" s="164">
        <f t="shared" si="106"/>
        <v>0</v>
      </c>
      <c r="L304" s="164">
        <f t="shared" si="106"/>
        <v>0</v>
      </c>
      <c r="M304" s="164">
        <f t="shared" si="106"/>
        <v>0</v>
      </c>
      <c r="N304" s="164">
        <f t="shared" si="106"/>
        <v>0</v>
      </c>
      <c r="O304" s="164">
        <f t="shared" si="106"/>
        <v>1</v>
      </c>
      <c r="P304" s="164">
        <f t="shared" si="106"/>
        <v>0</v>
      </c>
      <c r="Q304" s="164">
        <f t="shared" si="106"/>
        <v>1</v>
      </c>
      <c r="R304" s="164">
        <f t="shared" si="106"/>
        <v>0</v>
      </c>
      <c r="S304" s="164">
        <f t="shared" si="106"/>
        <v>0</v>
      </c>
      <c r="T304" s="164">
        <f t="shared" si="106"/>
        <v>0</v>
      </c>
      <c r="U304" s="164">
        <f t="shared" si="106"/>
        <v>0</v>
      </c>
      <c r="V304" s="164">
        <f t="shared" si="106"/>
        <v>0</v>
      </c>
      <c r="W304" s="164">
        <f t="shared" si="106"/>
        <v>0</v>
      </c>
      <c r="X304" s="164">
        <f t="shared" si="106"/>
        <v>0</v>
      </c>
      <c r="Y304" s="164">
        <f t="shared" si="106"/>
        <v>1</v>
      </c>
      <c r="AA304" s="164">
        <f t="shared" si="107"/>
        <v>1</v>
      </c>
      <c r="AB304" s="164">
        <f t="shared" si="107"/>
        <v>0</v>
      </c>
      <c r="AC304" s="164">
        <f t="shared" si="107"/>
        <v>0</v>
      </c>
      <c r="AD304" s="164">
        <f t="shared" si="107"/>
        <v>0</v>
      </c>
      <c r="AE304" s="164">
        <f t="shared" si="107"/>
        <v>0</v>
      </c>
      <c r="AF304" s="164">
        <f t="shared" si="107"/>
        <v>0</v>
      </c>
      <c r="AG304" s="164">
        <f t="shared" si="107"/>
        <v>0</v>
      </c>
      <c r="AH304" s="164">
        <f t="shared" si="107"/>
        <v>0</v>
      </c>
      <c r="AI304" s="164">
        <f t="shared" si="107"/>
        <v>0</v>
      </c>
      <c r="AJ304" s="164">
        <f t="shared" si="107"/>
        <v>0</v>
      </c>
      <c r="AK304" s="164">
        <f t="shared" si="107"/>
        <v>0</v>
      </c>
      <c r="AL304" s="164">
        <f t="shared" si="107"/>
        <v>0</v>
      </c>
      <c r="AM304" s="164">
        <f t="shared" si="107"/>
        <v>0</v>
      </c>
      <c r="AN304" s="164">
        <f t="shared" si="107"/>
        <v>1</v>
      </c>
      <c r="AO304" s="164">
        <f t="shared" si="107"/>
        <v>0</v>
      </c>
      <c r="AP304" s="164">
        <f t="shared" si="107"/>
        <v>1</v>
      </c>
      <c r="AQ304" s="164">
        <f t="shared" si="107"/>
        <v>0</v>
      </c>
      <c r="AR304" s="164">
        <f t="shared" si="107"/>
        <v>0</v>
      </c>
      <c r="AS304" s="164">
        <f t="shared" si="107"/>
        <v>0</v>
      </c>
      <c r="AT304" s="164">
        <f t="shared" si="107"/>
        <v>0</v>
      </c>
      <c r="AU304" s="164">
        <f t="shared" si="107"/>
        <v>0</v>
      </c>
      <c r="AV304" s="164">
        <f t="shared" si="107"/>
        <v>0</v>
      </c>
      <c r="AW304" s="164">
        <f t="shared" si="107"/>
        <v>0</v>
      </c>
      <c r="AX304" s="164">
        <f t="shared" si="107"/>
        <v>1</v>
      </c>
      <c r="AY304" s="164">
        <f t="shared" si="108"/>
        <v>4</v>
      </c>
      <c r="AZ304" s="22" t="s">
        <v>188</v>
      </c>
    </row>
    <row r="305" spans="1:52">
      <c r="A305" s="164" t="s">
        <v>198</v>
      </c>
      <c r="B305" s="164">
        <f t="shared" si="106"/>
        <v>0</v>
      </c>
      <c r="C305" s="164">
        <f t="shared" si="106"/>
        <v>0</v>
      </c>
      <c r="D305" s="164">
        <f t="shared" si="106"/>
        <v>0</v>
      </c>
      <c r="E305" s="164">
        <f t="shared" si="106"/>
        <v>0</v>
      </c>
      <c r="F305" s="164">
        <f t="shared" si="106"/>
        <v>0</v>
      </c>
      <c r="G305" s="164">
        <f t="shared" si="106"/>
        <v>0</v>
      </c>
      <c r="H305" s="164">
        <f t="shared" si="106"/>
        <v>0</v>
      </c>
      <c r="I305" s="164">
        <f t="shared" si="106"/>
        <v>0</v>
      </c>
      <c r="J305" s="164">
        <f t="shared" si="106"/>
        <v>0</v>
      </c>
      <c r="K305" s="164">
        <f t="shared" si="106"/>
        <v>0</v>
      </c>
      <c r="L305" s="164">
        <f t="shared" si="106"/>
        <v>0</v>
      </c>
      <c r="M305" s="164">
        <f t="shared" si="106"/>
        <v>0</v>
      </c>
      <c r="N305" s="164">
        <f t="shared" si="106"/>
        <v>0</v>
      </c>
      <c r="O305" s="164">
        <f t="shared" si="106"/>
        <v>0</v>
      </c>
      <c r="P305" s="164">
        <f t="shared" si="106"/>
        <v>1</v>
      </c>
      <c r="Q305" s="164">
        <f t="shared" si="106"/>
        <v>0</v>
      </c>
      <c r="R305" s="164">
        <f t="shared" si="106"/>
        <v>0</v>
      </c>
      <c r="S305" s="164">
        <f t="shared" si="106"/>
        <v>1</v>
      </c>
      <c r="T305" s="164">
        <f t="shared" si="106"/>
        <v>0</v>
      </c>
      <c r="U305" s="164">
        <f t="shared" si="106"/>
        <v>0</v>
      </c>
      <c r="V305" s="164">
        <f t="shared" si="106"/>
        <v>0</v>
      </c>
      <c r="W305" s="164">
        <f t="shared" si="106"/>
        <v>1</v>
      </c>
      <c r="X305" s="164">
        <f t="shared" si="106"/>
        <v>0</v>
      </c>
      <c r="Y305" s="164">
        <f t="shared" si="106"/>
        <v>0</v>
      </c>
      <c r="AA305" s="164">
        <f t="shared" si="107"/>
        <v>0</v>
      </c>
      <c r="AB305" s="164">
        <f t="shared" si="107"/>
        <v>0</v>
      </c>
      <c r="AC305" s="164">
        <f t="shared" si="107"/>
        <v>0</v>
      </c>
      <c r="AD305" s="164">
        <f t="shared" si="107"/>
        <v>0</v>
      </c>
      <c r="AE305" s="164">
        <f t="shared" si="107"/>
        <v>0</v>
      </c>
      <c r="AF305" s="164">
        <f t="shared" si="107"/>
        <v>0</v>
      </c>
      <c r="AG305" s="164">
        <f t="shared" si="107"/>
        <v>0</v>
      </c>
      <c r="AH305" s="164">
        <f t="shared" si="107"/>
        <v>0</v>
      </c>
      <c r="AI305" s="164">
        <f t="shared" si="107"/>
        <v>0</v>
      </c>
      <c r="AJ305" s="164">
        <f t="shared" si="107"/>
        <v>0</v>
      </c>
      <c r="AK305" s="164">
        <f t="shared" si="107"/>
        <v>0</v>
      </c>
      <c r="AL305" s="164">
        <f t="shared" si="107"/>
        <v>0</v>
      </c>
      <c r="AM305" s="164">
        <f t="shared" si="107"/>
        <v>0</v>
      </c>
      <c r="AN305" s="164">
        <f t="shared" si="107"/>
        <v>0</v>
      </c>
      <c r="AO305" s="164">
        <f t="shared" si="107"/>
        <v>1</v>
      </c>
      <c r="AP305" s="164">
        <f t="shared" si="107"/>
        <v>0</v>
      </c>
      <c r="AQ305" s="164">
        <f t="shared" si="107"/>
        <v>0</v>
      </c>
      <c r="AR305" s="164">
        <f t="shared" si="107"/>
        <v>0.33333333333333331</v>
      </c>
      <c r="AS305" s="164">
        <f t="shared" si="107"/>
        <v>0</v>
      </c>
      <c r="AT305" s="164">
        <f t="shared" si="107"/>
        <v>0</v>
      </c>
      <c r="AU305" s="164">
        <f t="shared" si="107"/>
        <v>0</v>
      </c>
      <c r="AV305" s="164">
        <f t="shared" si="107"/>
        <v>1</v>
      </c>
      <c r="AW305" s="164">
        <f t="shared" si="107"/>
        <v>0</v>
      </c>
      <c r="AX305" s="164">
        <f t="shared" si="107"/>
        <v>0</v>
      </c>
      <c r="AY305" s="164">
        <f t="shared" si="108"/>
        <v>2.333333333333333</v>
      </c>
      <c r="AZ305" s="22" t="s">
        <v>188</v>
      </c>
    </row>
    <row r="306" spans="1:52">
      <c r="A306" s="164" t="s">
        <v>199</v>
      </c>
      <c r="B306" s="164">
        <f t="shared" si="106"/>
        <v>0</v>
      </c>
      <c r="C306" s="164">
        <f t="shared" si="106"/>
        <v>0</v>
      </c>
      <c r="D306" s="164">
        <f t="shared" si="106"/>
        <v>0</v>
      </c>
      <c r="E306" s="164">
        <f t="shared" si="106"/>
        <v>0</v>
      </c>
      <c r="F306" s="164">
        <f t="shared" si="106"/>
        <v>0</v>
      </c>
      <c r="G306" s="164">
        <f t="shared" si="106"/>
        <v>0</v>
      </c>
      <c r="H306" s="164">
        <f t="shared" si="106"/>
        <v>0</v>
      </c>
      <c r="I306" s="164">
        <f t="shared" si="106"/>
        <v>0</v>
      </c>
      <c r="J306" s="164">
        <f t="shared" si="106"/>
        <v>0</v>
      </c>
      <c r="K306" s="164">
        <f t="shared" si="106"/>
        <v>0</v>
      </c>
      <c r="L306" s="164">
        <f t="shared" si="106"/>
        <v>0</v>
      </c>
      <c r="M306" s="164">
        <f t="shared" si="106"/>
        <v>0</v>
      </c>
      <c r="N306" s="164">
        <f t="shared" si="106"/>
        <v>0</v>
      </c>
      <c r="O306" s="164">
        <f t="shared" si="106"/>
        <v>0</v>
      </c>
      <c r="P306" s="164">
        <f t="shared" si="106"/>
        <v>0</v>
      </c>
      <c r="Q306" s="164">
        <f t="shared" si="106"/>
        <v>0</v>
      </c>
      <c r="R306" s="164">
        <f t="shared" si="106"/>
        <v>0</v>
      </c>
      <c r="S306" s="164">
        <f t="shared" si="106"/>
        <v>0</v>
      </c>
      <c r="T306" s="164">
        <f t="shared" si="106"/>
        <v>0</v>
      </c>
      <c r="U306" s="164">
        <f t="shared" si="106"/>
        <v>0</v>
      </c>
      <c r="V306" s="164">
        <f t="shared" si="106"/>
        <v>0</v>
      </c>
      <c r="W306" s="164">
        <f t="shared" si="106"/>
        <v>0</v>
      </c>
      <c r="X306" s="164">
        <f t="shared" si="106"/>
        <v>0</v>
      </c>
      <c r="Y306" s="164">
        <f t="shared" si="106"/>
        <v>0</v>
      </c>
      <c r="AA306" s="164">
        <f t="shared" si="107"/>
        <v>0</v>
      </c>
      <c r="AB306" s="164">
        <f t="shared" si="107"/>
        <v>0</v>
      </c>
      <c r="AC306" s="164">
        <f t="shared" si="107"/>
        <v>0</v>
      </c>
      <c r="AD306" s="164">
        <f t="shared" si="107"/>
        <v>0</v>
      </c>
      <c r="AE306" s="164">
        <f t="shared" si="107"/>
        <v>0</v>
      </c>
      <c r="AF306" s="164">
        <f t="shared" si="107"/>
        <v>0</v>
      </c>
      <c r="AG306" s="164">
        <f t="shared" si="107"/>
        <v>0</v>
      </c>
      <c r="AH306" s="164">
        <f t="shared" si="107"/>
        <v>0</v>
      </c>
      <c r="AI306" s="164">
        <f t="shared" si="107"/>
        <v>0</v>
      </c>
      <c r="AJ306" s="164">
        <f t="shared" si="107"/>
        <v>0</v>
      </c>
      <c r="AK306" s="164">
        <f t="shared" si="107"/>
        <v>0</v>
      </c>
      <c r="AL306" s="164">
        <f t="shared" si="107"/>
        <v>0</v>
      </c>
      <c r="AM306" s="164">
        <f t="shared" si="107"/>
        <v>0</v>
      </c>
      <c r="AN306" s="164">
        <f t="shared" si="107"/>
        <v>0</v>
      </c>
      <c r="AO306" s="164">
        <f t="shared" si="107"/>
        <v>0</v>
      </c>
      <c r="AP306" s="164">
        <f t="shared" si="107"/>
        <v>0</v>
      </c>
      <c r="AQ306" s="164">
        <f t="shared" si="107"/>
        <v>0</v>
      </c>
      <c r="AR306" s="164">
        <f t="shared" si="107"/>
        <v>0</v>
      </c>
      <c r="AS306" s="164">
        <f t="shared" si="107"/>
        <v>0</v>
      </c>
      <c r="AT306" s="164">
        <f t="shared" si="107"/>
        <v>0</v>
      </c>
      <c r="AU306" s="164">
        <f t="shared" si="107"/>
        <v>0</v>
      </c>
      <c r="AV306" s="164">
        <f t="shared" si="107"/>
        <v>0</v>
      </c>
      <c r="AW306" s="164">
        <f t="shared" si="107"/>
        <v>0</v>
      </c>
      <c r="AX306" s="164">
        <f t="shared" si="107"/>
        <v>0</v>
      </c>
      <c r="AY306" s="164">
        <f t="shared" si="108"/>
        <v>0</v>
      </c>
      <c r="AZ306" s="22" t="s">
        <v>188</v>
      </c>
    </row>
    <row r="307" spans="1:52">
      <c r="A307" s="164" t="s">
        <v>200</v>
      </c>
      <c r="B307" s="164">
        <f t="shared" si="106"/>
        <v>0</v>
      </c>
      <c r="C307" s="164">
        <f t="shared" si="106"/>
        <v>1</v>
      </c>
      <c r="D307" s="164">
        <f t="shared" si="106"/>
        <v>0</v>
      </c>
      <c r="E307" s="164">
        <f t="shared" si="106"/>
        <v>0</v>
      </c>
      <c r="F307" s="164">
        <f t="shared" si="106"/>
        <v>1</v>
      </c>
      <c r="G307" s="164">
        <f t="shared" si="106"/>
        <v>1</v>
      </c>
      <c r="H307" s="164">
        <f t="shared" si="106"/>
        <v>0</v>
      </c>
      <c r="I307" s="164">
        <f t="shared" si="106"/>
        <v>0</v>
      </c>
      <c r="J307" s="164">
        <f t="shared" si="106"/>
        <v>0</v>
      </c>
      <c r="K307" s="164">
        <f t="shared" si="106"/>
        <v>0</v>
      </c>
      <c r="L307" s="164">
        <f t="shared" si="106"/>
        <v>0</v>
      </c>
      <c r="M307" s="164">
        <f t="shared" si="106"/>
        <v>0</v>
      </c>
      <c r="N307" s="164">
        <f t="shared" si="106"/>
        <v>0</v>
      </c>
      <c r="O307" s="164">
        <f t="shared" si="106"/>
        <v>0</v>
      </c>
      <c r="P307" s="164">
        <f t="shared" si="106"/>
        <v>1</v>
      </c>
      <c r="Q307" s="164">
        <f t="shared" si="106"/>
        <v>1</v>
      </c>
      <c r="R307" s="164">
        <f t="shared" si="106"/>
        <v>1</v>
      </c>
      <c r="S307" s="164">
        <f t="shared" si="106"/>
        <v>1</v>
      </c>
      <c r="T307" s="164">
        <f t="shared" si="106"/>
        <v>1</v>
      </c>
      <c r="U307" s="164">
        <f t="shared" si="106"/>
        <v>0</v>
      </c>
      <c r="V307" s="164">
        <f t="shared" si="106"/>
        <v>1</v>
      </c>
      <c r="W307" s="164">
        <f t="shared" si="106"/>
        <v>1</v>
      </c>
      <c r="X307" s="164">
        <f t="shared" si="106"/>
        <v>0</v>
      </c>
      <c r="Y307" s="164">
        <f t="shared" si="106"/>
        <v>0</v>
      </c>
      <c r="AA307" s="164">
        <f t="shared" si="107"/>
        <v>0</v>
      </c>
      <c r="AB307" s="164">
        <f t="shared" si="107"/>
        <v>1</v>
      </c>
      <c r="AC307" s="164">
        <f t="shared" si="107"/>
        <v>0</v>
      </c>
      <c r="AD307" s="164">
        <f t="shared" si="107"/>
        <v>0</v>
      </c>
      <c r="AE307" s="164">
        <f t="shared" si="107"/>
        <v>1</v>
      </c>
      <c r="AF307" s="164">
        <f t="shared" si="107"/>
        <v>1</v>
      </c>
      <c r="AG307" s="164">
        <f t="shared" si="107"/>
        <v>0</v>
      </c>
      <c r="AH307" s="164">
        <f t="shared" si="107"/>
        <v>0</v>
      </c>
      <c r="AI307" s="164">
        <f t="shared" si="107"/>
        <v>0</v>
      </c>
      <c r="AJ307" s="164">
        <f t="shared" si="107"/>
        <v>0</v>
      </c>
      <c r="AK307" s="164">
        <f t="shared" si="107"/>
        <v>0</v>
      </c>
      <c r="AL307" s="164">
        <f t="shared" si="107"/>
        <v>0</v>
      </c>
      <c r="AM307" s="164">
        <f t="shared" si="107"/>
        <v>0</v>
      </c>
      <c r="AN307" s="164">
        <f t="shared" si="107"/>
        <v>0</v>
      </c>
      <c r="AO307" s="164">
        <f t="shared" si="107"/>
        <v>1</v>
      </c>
      <c r="AP307" s="164">
        <f t="shared" si="107"/>
        <v>1</v>
      </c>
      <c r="AQ307" s="164">
        <f t="shared" si="107"/>
        <v>1</v>
      </c>
      <c r="AR307" s="164">
        <f t="shared" si="107"/>
        <v>1</v>
      </c>
      <c r="AS307" s="164">
        <f t="shared" si="107"/>
        <v>1</v>
      </c>
      <c r="AT307" s="164">
        <f t="shared" si="107"/>
        <v>0</v>
      </c>
      <c r="AU307" s="164">
        <f t="shared" si="107"/>
        <v>1</v>
      </c>
      <c r="AV307" s="164">
        <f t="shared" si="107"/>
        <v>1</v>
      </c>
      <c r="AW307" s="164">
        <f t="shared" si="107"/>
        <v>0</v>
      </c>
      <c r="AX307" s="164">
        <f t="shared" si="107"/>
        <v>0</v>
      </c>
      <c r="AY307" s="164">
        <f t="shared" si="108"/>
        <v>10</v>
      </c>
      <c r="AZ307" s="22" t="s">
        <v>188</v>
      </c>
    </row>
    <row r="308" spans="1:52">
      <c r="A308" s="164" t="s">
        <v>201</v>
      </c>
      <c r="B308" s="164">
        <f t="shared" si="106"/>
        <v>0</v>
      </c>
      <c r="C308" s="164">
        <f t="shared" si="106"/>
        <v>0</v>
      </c>
      <c r="D308" s="164">
        <f t="shared" si="106"/>
        <v>0</v>
      </c>
      <c r="E308" s="164">
        <f t="shared" si="106"/>
        <v>0</v>
      </c>
      <c r="F308" s="164">
        <f t="shared" si="106"/>
        <v>1</v>
      </c>
      <c r="G308" s="164">
        <f t="shared" si="106"/>
        <v>1</v>
      </c>
      <c r="H308" s="164">
        <f t="shared" si="106"/>
        <v>0</v>
      </c>
      <c r="I308" s="164">
        <f t="shared" si="106"/>
        <v>0</v>
      </c>
      <c r="J308" s="164">
        <f t="shared" si="106"/>
        <v>0</v>
      </c>
      <c r="K308" s="164">
        <f t="shared" si="106"/>
        <v>0</v>
      </c>
      <c r="L308" s="164">
        <f t="shared" si="106"/>
        <v>0</v>
      </c>
      <c r="M308" s="164">
        <f t="shared" si="106"/>
        <v>0</v>
      </c>
      <c r="N308" s="164">
        <f t="shared" si="106"/>
        <v>0</v>
      </c>
      <c r="O308" s="164">
        <f t="shared" si="106"/>
        <v>1</v>
      </c>
      <c r="P308" s="164">
        <f t="shared" si="106"/>
        <v>0</v>
      </c>
      <c r="Q308" s="164">
        <f t="shared" si="106"/>
        <v>0</v>
      </c>
      <c r="R308" s="164">
        <f t="shared" si="106"/>
        <v>0</v>
      </c>
      <c r="S308" s="164">
        <f t="shared" si="106"/>
        <v>0</v>
      </c>
      <c r="T308" s="164">
        <f t="shared" si="106"/>
        <v>1</v>
      </c>
      <c r="U308" s="164">
        <f t="shared" si="106"/>
        <v>1</v>
      </c>
      <c r="V308" s="164">
        <f t="shared" si="106"/>
        <v>1</v>
      </c>
      <c r="W308" s="164">
        <f t="shared" si="106"/>
        <v>1</v>
      </c>
      <c r="X308" s="164">
        <f t="shared" si="106"/>
        <v>1</v>
      </c>
      <c r="Y308" s="164">
        <f t="shared" si="106"/>
        <v>0</v>
      </c>
      <c r="AA308" s="164">
        <f t="shared" si="107"/>
        <v>0</v>
      </c>
      <c r="AB308" s="164">
        <f t="shared" si="107"/>
        <v>0</v>
      </c>
      <c r="AC308" s="164">
        <f t="shared" si="107"/>
        <v>0</v>
      </c>
      <c r="AD308" s="164">
        <f t="shared" si="107"/>
        <v>0</v>
      </c>
      <c r="AE308" s="164">
        <f t="shared" si="107"/>
        <v>1</v>
      </c>
      <c r="AF308" s="164">
        <f t="shared" si="107"/>
        <v>1</v>
      </c>
      <c r="AG308" s="164">
        <f t="shared" si="107"/>
        <v>0</v>
      </c>
      <c r="AH308" s="164">
        <f t="shared" si="107"/>
        <v>0</v>
      </c>
      <c r="AI308" s="164">
        <f t="shared" si="107"/>
        <v>0</v>
      </c>
      <c r="AJ308" s="164">
        <f t="shared" si="107"/>
        <v>0</v>
      </c>
      <c r="AK308" s="164">
        <f t="shared" si="107"/>
        <v>0</v>
      </c>
      <c r="AL308" s="164">
        <f t="shared" si="107"/>
        <v>0</v>
      </c>
      <c r="AM308" s="164">
        <f t="shared" si="107"/>
        <v>0</v>
      </c>
      <c r="AN308" s="164">
        <f t="shared" si="107"/>
        <v>1</v>
      </c>
      <c r="AO308" s="164">
        <f t="shared" si="107"/>
        <v>0</v>
      </c>
      <c r="AP308" s="164">
        <f t="shared" si="107"/>
        <v>0</v>
      </c>
      <c r="AQ308" s="164">
        <f t="shared" si="107"/>
        <v>0</v>
      </c>
      <c r="AR308" s="164">
        <f t="shared" si="107"/>
        <v>0</v>
      </c>
      <c r="AS308" s="164">
        <f t="shared" si="107"/>
        <v>1</v>
      </c>
      <c r="AT308" s="164">
        <f t="shared" si="107"/>
        <v>0.5</v>
      </c>
      <c r="AU308" s="164">
        <f t="shared" si="107"/>
        <v>1</v>
      </c>
      <c r="AV308" s="164">
        <f t="shared" si="107"/>
        <v>0.33333333333333331</v>
      </c>
      <c r="AW308" s="164">
        <f t="shared" si="107"/>
        <v>1</v>
      </c>
      <c r="AX308" s="164">
        <f t="shared" si="107"/>
        <v>0</v>
      </c>
      <c r="AY308" s="164">
        <f t="shared" si="108"/>
        <v>6.833333333333333</v>
      </c>
      <c r="AZ308" s="22" t="s">
        <v>188</v>
      </c>
    </row>
    <row r="309" spans="1:52">
      <c r="A309" s="164" t="s">
        <v>202</v>
      </c>
      <c r="B309" s="164">
        <f t="shared" si="106"/>
        <v>0</v>
      </c>
      <c r="C309" s="164">
        <f t="shared" si="106"/>
        <v>0</v>
      </c>
      <c r="D309" s="164">
        <f t="shared" si="106"/>
        <v>0</v>
      </c>
      <c r="E309" s="164">
        <f t="shared" si="106"/>
        <v>0</v>
      </c>
      <c r="F309" s="164">
        <f t="shared" si="106"/>
        <v>0</v>
      </c>
      <c r="G309" s="164">
        <f t="shared" si="106"/>
        <v>0</v>
      </c>
      <c r="H309" s="164">
        <f t="shared" si="106"/>
        <v>0</v>
      </c>
      <c r="I309" s="164">
        <f t="shared" si="106"/>
        <v>0</v>
      </c>
      <c r="J309" s="164">
        <f t="shared" si="106"/>
        <v>0</v>
      </c>
      <c r="K309" s="164">
        <f t="shared" si="106"/>
        <v>0</v>
      </c>
      <c r="L309" s="164">
        <f t="shared" si="106"/>
        <v>0</v>
      </c>
      <c r="M309" s="164">
        <f t="shared" si="106"/>
        <v>0</v>
      </c>
      <c r="N309" s="164">
        <f t="shared" si="106"/>
        <v>0</v>
      </c>
      <c r="O309" s="164">
        <f t="shared" si="106"/>
        <v>1</v>
      </c>
      <c r="P309" s="164">
        <f t="shared" si="106"/>
        <v>0</v>
      </c>
      <c r="Q309" s="164">
        <f t="shared" si="106"/>
        <v>0</v>
      </c>
      <c r="R309" s="164">
        <f t="shared" si="106"/>
        <v>0</v>
      </c>
      <c r="S309" s="164">
        <f t="shared" si="106"/>
        <v>0</v>
      </c>
      <c r="T309" s="164">
        <f t="shared" si="106"/>
        <v>0</v>
      </c>
      <c r="U309" s="164">
        <f t="shared" si="106"/>
        <v>1</v>
      </c>
      <c r="V309" s="164">
        <f t="shared" si="106"/>
        <v>0</v>
      </c>
      <c r="W309" s="164">
        <f t="shared" si="106"/>
        <v>0</v>
      </c>
      <c r="X309" s="164">
        <f t="shared" si="106"/>
        <v>1</v>
      </c>
      <c r="Y309" s="164">
        <f t="shared" si="106"/>
        <v>0</v>
      </c>
      <c r="AA309" s="164">
        <f t="shared" si="107"/>
        <v>0</v>
      </c>
      <c r="AB309" s="164">
        <f t="shared" si="107"/>
        <v>0</v>
      </c>
      <c r="AC309" s="164">
        <f t="shared" si="107"/>
        <v>0</v>
      </c>
      <c r="AD309" s="164">
        <f t="shared" si="107"/>
        <v>0</v>
      </c>
      <c r="AE309" s="164">
        <f t="shared" si="107"/>
        <v>0</v>
      </c>
      <c r="AF309" s="164">
        <f t="shared" si="107"/>
        <v>0</v>
      </c>
      <c r="AG309" s="164">
        <f t="shared" si="107"/>
        <v>0</v>
      </c>
      <c r="AH309" s="164">
        <f t="shared" si="107"/>
        <v>0</v>
      </c>
      <c r="AI309" s="164">
        <f t="shared" si="107"/>
        <v>0</v>
      </c>
      <c r="AJ309" s="164">
        <f t="shared" si="107"/>
        <v>0</v>
      </c>
      <c r="AK309" s="164">
        <f t="shared" si="107"/>
        <v>0</v>
      </c>
      <c r="AL309" s="164">
        <f t="shared" si="107"/>
        <v>0</v>
      </c>
      <c r="AM309" s="164">
        <f t="shared" si="107"/>
        <v>0</v>
      </c>
      <c r="AN309" s="164">
        <f t="shared" si="107"/>
        <v>1</v>
      </c>
      <c r="AO309" s="164">
        <f t="shared" si="107"/>
        <v>0</v>
      </c>
      <c r="AP309" s="164">
        <f t="shared" si="107"/>
        <v>0</v>
      </c>
      <c r="AQ309" s="164">
        <f t="shared" si="107"/>
        <v>0</v>
      </c>
      <c r="AR309" s="164">
        <f t="shared" si="107"/>
        <v>0</v>
      </c>
      <c r="AS309" s="164">
        <f t="shared" si="107"/>
        <v>0</v>
      </c>
      <c r="AT309" s="164">
        <f t="shared" si="107"/>
        <v>1</v>
      </c>
      <c r="AU309" s="164">
        <f t="shared" si="107"/>
        <v>0</v>
      </c>
      <c r="AV309" s="164">
        <f t="shared" si="107"/>
        <v>0</v>
      </c>
      <c r="AW309" s="164">
        <f t="shared" si="107"/>
        <v>1</v>
      </c>
      <c r="AX309" s="164">
        <f t="shared" si="107"/>
        <v>0</v>
      </c>
      <c r="AY309" s="164">
        <f t="shared" si="108"/>
        <v>3</v>
      </c>
      <c r="AZ309" s="22" t="s">
        <v>188</v>
      </c>
    </row>
    <row r="310" spans="1:52">
      <c r="A310" s="164" t="s">
        <v>203</v>
      </c>
      <c r="B310" s="164">
        <f t="shared" si="106"/>
        <v>0</v>
      </c>
      <c r="C310" s="164">
        <f t="shared" si="106"/>
        <v>0</v>
      </c>
      <c r="D310" s="164">
        <f t="shared" si="106"/>
        <v>1</v>
      </c>
      <c r="E310" s="164">
        <f t="shared" si="106"/>
        <v>0</v>
      </c>
      <c r="F310" s="164">
        <f t="shared" si="106"/>
        <v>0</v>
      </c>
      <c r="G310" s="164">
        <f t="shared" si="106"/>
        <v>0</v>
      </c>
      <c r="H310" s="164">
        <f t="shared" si="106"/>
        <v>1</v>
      </c>
      <c r="I310" s="164">
        <f t="shared" si="106"/>
        <v>1</v>
      </c>
      <c r="J310" s="164">
        <f t="shared" si="106"/>
        <v>0</v>
      </c>
      <c r="K310" s="164">
        <f t="shared" si="106"/>
        <v>0</v>
      </c>
      <c r="L310" s="164">
        <f t="shared" si="106"/>
        <v>0</v>
      </c>
      <c r="M310" s="164">
        <f t="shared" si="106"/>
        <v>0</v>
      </c>
      <c r="N310" s="164">
        <f t="shared" si="106"/>
        <v>0</v>
      </c>
      <c r="O310" s="164">
        <f t="shared" si="106"/>
        <v>0</v>
      </c>
      <c r="P310" s="164">
        <f t="shared" si="106"/>
        <v>0</v>
      </c>
      <c r="Q310" s="164">
        <f t="shared" si="106"/>
        <v>1</v>
      </c>
      <c r="R310" s="164">
        <f t="shared" si="106"/>
        <v>1</v>
      </c>
      <c r="S310" s="164">
        <f t="shared" si="106"/>
        <v>1</v>
      </c>
      <c r="T310" s="164">
        <f t="shared" si="106"/>
        <v>0</v>
      </c>
      <c r="U310" s="164">
        <f t="shared" si="106"/>
        <v>0</v>
      </c>
      <c r="V310" s="164">
        <f t="shared" si="106"/>
        <v>0</v>
      </c>
      <c r="W310" s="164">
        <f t="shared" si="106"/>
        <v>0</v>
      </c>
      <c r="X310" s="164">
        <f t="shared" si="106"/>
        <v>0</v>
      </c>
      <c r="Y310" s="164">
        <f t="shared" si="106"/>
        <v>0</v>
      </c>
      <c r="AA310" s="164">
        <f t="shared" si="107"/>
        <v>0</v>
      </c>
      <c r="AB310" s="164">
        <f t="shared" si="107"/>
        <v>0</v>
      </c>
      <c r="AC310" s="164">
        <f t="shared" si="107"/>
        <v>1</v>
      </c>
      <c r="AD310" s="164">
        <f t="shared" si="107"/>
        <v>0</v>
      </c>
      <c r="AE310" s="164">
        <f t="shared" si="107"/>
        <v>0</v>
      </c>
      <c r="AF310" s="164">
        <f t="shared" si="107"/>
        <v>0</v>
      </c>
      <c r="AG310" s="164">
        <f t="shared" si="107"/>
        <v>1</v>
      </c>
      <c r="AH310" s="164">
        <f t="shared" si="107"/>
        <v>1</v>
      </c>
      <c r="AI310" s="164">
        <f t="shared" si="107"/>
        <v>0</v>
      </c>
      <c r="AJ310" s="164">
        <f t="shared" si="107"/>
        <v>0</v>
      </c>
      <c r="AK310" s="164">
        <f t="shared" si="107"/>
        <v>0</v>
      </c>
      <c r="AL310" s="164">
        <f t="shared" si="107"/>
        <v>0</v>
      </c>
      <c r="AM310" s="164">
        <f t="shared" si="107"/>
        <v>0</v>
      </c>
      <c r="AN310" s="164">
        <f t="shared" si="107"/>
        <v>0</v>
      </c>
      <c r="AO310" s="164">
        <f t="shared" si="107"/>
        <v>0</v>
      </c>
      <c r="AP310" s="164">
        <f t="shared" si="107"/>
        <v>1</v>
      </c>
      <c r="AQ310" s="164">
        <f t="shared" si="107"/>
        <v>1</v>
      </c>
      <c r="AR310" s="164">
        <f t="shared" si="107"/>
        <v>1</v>
      </c>
      <c r="AS310" s="164">
        <f t="shared" si="107"/>
        <v>0</v>
      </c>
      <c r="AT310" s="164">
        <f t="shared" si="107"/>
        <v>0</v>
      </c>
      <c r="AU310" s="164">
        <f t="shared" si="107"/>
        <v>0</v>
      </c>
      <c r="AV310" s="164">
        <f t="shared" si="107"/>
        <v>0</v>
      </c>
      <c r="AW310" s="164">
        <f t="shared" si="107"/>
        <v>0</v>
      </c>
      <c r="AX310" s="164">
        <f t="shared" si="107"/>
        <v>0</v>
      </c>
      <c r="AY310" s="164">
        <f t="shared" si="108"/>
        <v>6</v>
      </c>
      <c r="AZ310" s="22" t="s">
        <v>188</v>
      </c>
    </row>
    <row r="311" spans="1:52">
      <c r="A311" s="164" t="s">
        <v>204</v>
      </c>
      <c r="B311" s="164">
        <f t="shared" si="106"/>
        <v>0</v>
      </c>
      <c r="C311" s="164">
        <f t="shared" si="106"/>
        <v>1</v>
      </c>
      <c r="D311" s="164">
        <f t="shared" si="106"/>
        <v>0</v>
      </c>
      <c r="E311" s="164">
        <f t="shared" si="106"/>
        <v>1</v>
      </c>
      <c r="F311" s="164">
        <f t="shared" si="106"/>
        <v>1</v>
      </c>
      <c r="G311" s="164">
        <f t="shared" si="106"/>
        <v>1</v>
      </c>
      <c r="H311" s="164">
        <f t="shared" si="106"/>
        <v>0</v>
      </c>
      <c r="I311" s="164">
        <f t="shared" si="106"/>
        <v>0</v>
      </c>
      <c r="J311" s="164">
        <f t="shared" si="106"/>
        <v>0</v>
      </c>
      <c r="K311" s="164">
        <f t="shared" si="106"/>
        <v>0</v>
      </c>
      <c r="L311" s="164">
        <f t="shared" si="106"/>
        <v>1</v>
      </c>
      <c r="M311" s="164">
        <f t="shared" si="106"/>
        <v>0</v>
      </c>
      <c r="N311" s="164">
        <f t="shared" si="106"/>
        <v>1</v>
      </c>
      <c r="O311" s="164">
        <f t="shared" si="106"/>
        <v>0</v>
      </c>
      <c r="P311" s="164">
        <f t="shared" si="106"/>
        <v>0</v>
      </c>
      <c r="Q311" s="164">
        <f t="shared" si="106"/>
        <v>1</v>
      </c>
      <c r="R311" s="164">
        <f t="shared" si="106"/>
        <v>0</v>
      </c>
      <c r="S311" s="164">
        <f t="shared" si="106"/>
        <v>0</v>
      </c>
      <c r="T311" s="164">
        <f t="shared" si="106"/>
        <v>0</v>
      </c>
      <c r="U311" s="164">
        <f t="shared" si="106"/>
        <v>1</v>
      </c>
      <c r="V311" s="164">
        <f t="shared" si="106"/>
        <v>0</v>
      </c>
      <c r="W311" s="164">
        <f t="shared" si="106"/>
        <v>0</v>
      </c>
      <c r="X311" s="164">
        <f t="shared" si="106"/>
        <v>0</v>
      </c>
      <c r="Y311" s="164">
        <f t="shared" si="106"/>
        <v>1</v>
      </c>
      <c r="AA311" s="164">
        <f t="shared" si="107"/>
        <v>0</v>
      </c>
      <c r="AB311" s="164">
        <f t="shared" si="107"/>
        <v>1</v>
      </c>
      <c r="AC311" s="164">
        <f t="shared" si="107"/>
        <v>0</v>
      </c>
      <c r="AD311" s="164">
        <f t="shared" si="107"/>
        <v>1</v>
      </c>
      <c r="AE311" s="164">
        <f t="shared" si="107"/>
        <v>1</v>
      </c>
      <c r="AF311" s="164">
        <f t="shared" si="107"/>
        <v>1</v>
      </c>
      <c r="AG311" s="164">
        <f t="shared" si="107"/>
        <v>0</v>
      </c>
      <c r="AH311" s="164">
        <f t="shared" si="107"/>
        <v>0</v>
      </c>
      <c r="AI311" s="164">
        <f t="shared" si="107"/>
        <v>0</v>
      </c>
      <c r="AJ311" s="164">
        <f t="shared" si="107"/>
        <v>0</v>
      </c>
      <c r="AK311" s="164">
        <f t="shared" si="107"/>
        <v>1</v>
      </c>
      <c r="AL311" s="164">
        <f t="shared" si="107"/>
        <v>0</v>
      </c>
      <c r="AM311" s="164">
        <f t="shared" si="107"/>
        <v>1</v>
      </c>
      <c r="AN311" s="164">
        <f t="shared" si="107"/>
        <v>0</v>
      </c>
      <c r="AO311" s="164">
        <f t="shared" si="107"/>
        <v>0</v>
      </c>
      <c r="AP311" s="164">
        <f t="shared" si="107"/>
        <v>0.5</v>
      </c>
      <c r="AQ311" s="164">
        <f t="shared" si="107"/>
        <v>0</v>
      </c>
      <c r="AR311" s="164">
        <f t="shared" si="107"/>
        <v>0</v>
      </c>
      <c r="AS311" s="164">
        <f t="shared" si="107"/>
        <v>0</v>
      </c>
      <c r="AT311" s="164">
        <f t="shared" si="107"/>
        <v>1</v>
      </c>
      <c r="AU311" s="164">
        <f t="shared" si="107"/>
        <v>0</v>
      </c>
      <c r="AV311" s="164">
        <f t="shared" si="107"/>
        <v>0</v>
      </c>
      <c r="AW311" s="164">
        <f t="shared" si="107"/>
        <v>0</v>
      </c>
      <c r="AX311" s="164">
        <f t="shared" si="107"/>
        <v>1</v>
      </c>
      <c r="AY311" s="164">
        <f t="shared" si="108"/>
        <v>8.5</v>
      </c>
      <c r="AZ311" s="22" t="s">
        <v>188</v>
      </c>
    </row>
    <row r="312" spans="1:52">
      <c r="A312" s="164" t="s">
        <v>205</v>
      </c>
      <c r="B312" s="164">
        <f t="shared" si="106"/>
        <v>0</v>
      </c>
      <c r="C312" s="164">
        <f t="shared" si="106"/>
        <v>0</v>
      </c>
      <c r="D312" s="164">
        <f t="shared" si="106"/>
        <v>1</v>
      </c>
      <c r="E312" s="164">
        <f t="shared" si="106"/>
        <v>0</v>
      </c>
      <c r="F312" s="164">
        <f t="shared" si="106"/>
        <v>0</v>
      </c>
      <c r="G312" s="164">
        <f t="shared" si="106"/>
        <v>0</v>
      </c>
      <c r="H312" s="164">
        <f t="shared" si="106"/>
        <v>1</v>
      </c>
      <c r="I312" s="164">
        <f t="shared" si="106"/>
        <v>1</v>
      </c>
      <c r="J312" s="164">
        <f t="shared" si="106"/>
        <v>0</v>
      </c>
      <c r="K312" s="164">
        <f t="shared" si="106"/>
        <v>1</v>
      </c>
      <c r="L312" s="164">
        <f t="shared" si="106"/>
        <v>0</v>
      </c>
      <c r="M312" s="164">
        <f t="shared" si="106"/>
        <v>0</v>
      </c>
      <c r="N312" s="164">
        <f t="shared" si="106"/>
        <v>0</v>
      </c>
      <c r="O312" s="164">
        <f t="shared" si="106"/>
        <v>0</v>
      </c>
      <c r="P312" s="164">
        <f t="shared" si="106"/>
        <v>1</v>
      </c>
      <c r="Q312" s="164">
        <f t="shared" ref="Q312:Y312" si="109">IF(IFERROR(FIND($A$301,Q15,1),0)=0,0,1)</f>
        <v>0</v>
      </c>
      <c r="R312" s="164">
        <f t="shared" si="109"/>
        <v>0</v>
      </c>
      <c r="S312" s="164">
        <f t="shared" si="109"/>
        <v>0</v>
      </c>
      <c r="T312" s="164">
        <f t="shared" si="109"/>
        <v>1</v>
      </c>
      <c r="U312" s="164">
        <f t="shared" si="109"/>
        <v>1</v>
      </c>
      <c r="V312" s="164">
        <f t="shared" si="109"/>
        <v>1</v>
      </c>
      <c r="W312" s="164">
        <f t="shared" si="109"/>
        <v>0</v>
      </c>
      <c r="X312" s="164">
        <f t="shared" si="109"/>
        <v>1</v>
      </c>
      <c r="Y312" s="164">
        <f t="shared" si="109"/>
        <v>0</v>
      </c>
      <c r="AA312" s="164">
        <f t="shared" si="107"/>
        <v>0</v>
      </c>
      <c r="AB312" s="164">
        <f t="shared" si="107"/>
        <v>0</v>
      </c>
      <c r="AC312" s="164">
        <f t="shared" si="107"/>
        <v>1</v>
      </c>
      <c r="AD312" s="164">
        <f t="shared" si="107"/>
        <v>0</v>
      </c>
      <c r="AE312" s="164">
        <f t="shared" si="107"/>
        <v>0</v>
      </c>
      <c r="AF312" s="164">
        <f t="shared" si="107"/>
        <v>0</v>
      </c>
      <c r="AG312" s="164">
        <f t="shared" si="107"/>
        <v>1</v>
      </c>
      <c r="AH312" s="164">
        <f t="shared" si="107"/>
        <v>1</v>
      </c>
      <c r="AI312" s="164">
        <f t="shared" si="107"/>
        <v>0</v>
      </c>
      <c r="AJ312" s="164">
        <f t="shared" si="107"/>
        <v>0.5</v>
      </c>
      <c r="AK312" s="164">
        <f t="shared" si="107"/>
        <v>0</v>
      </c>
      <c r="AL312" s="164">
        <f t="shared" si="107"/>
        <v>0</v>
      </c>
      <c r="AM312" s="164">
        <f t="shared" si="107"/>
        <v>0</v>
      </c>
      <c r="AN312" s="164">
        <f t="shared" si="107"/>
        <v>0</v>
      </c>
      <c r="AO312" s="164">
        <f t="shared" si="107"/>
        <v>0.5</v>
      </c>
      <c r="AP312" s="164">
        <f t="shared" ref="AP312:AX327" si="110">IF(Q312=0,0,Q312/AP15)</f>
        <v>0</v>
      </c>
      <c r="AQ312" s="164">
        <f t="shared" si="110"/>
        <v>0</v>
      </c>
      <c r="AR312" s="164">
        <f t="shared" si="110"/>
        <v>0</v>
      </c>
      <c r="AS312" s="164">
        <f t="shared" si="110"/>
        <v>1</v>
      </c>
      <c r="AT312" s="164">
        <f t="shared" si="110"/>
        <v>0.5</v>
      </c>
      <c r="AU312" s="164">
        <f t="shared" si="110"/>
        <v>1</v>
      </c>
      <c r="AV312" s="164">
        <f t="shared" si="110"/>
        <v>0</v>
      </c>
      <c r="AW312" s="164">
        <f t="shared" si="110"/>
        <v>1</v>
      </c>
      <c r="AX312" s="164">
        <f t="shared" si="110"/>
        <v>0</v>
      </c>
      <c r="AY312" s="164">
        <f t="shared" si="108"/>
        <v>7.5</v>
      </c>
      <c r="AZ312" s="22" t="s">
        <v>188</v>
      </c>
    </row>
    <row r="313" spans="1:52">
      <c r="A313" s="164" t="s">
        <v>206</v>
      </c>
      <c r="B313" s="164">
        <f t="shared" ref="B313:Y323" si="111">IF(IFERROR(FIND($A$301,B16,1),0)=0,0,1)</f>
        <v>0</v>
      </c>
      <c r="C313" s="164">
        <f t="shared" si="111"/>
        <v>0</v>
      </c>
      <c r="D313" s="164">
        <f t="shared" si="111"/>
        <v>0</v>
      </c>
      <c r="E313" s="164">
        <f t="shared" si="111"/>
        <v>0</v>
      </c>
      <c r="F313" s="164">
        <f t="shared" si="111"/>
        <v>0</v>
      </c>
      <c r="G313" s="164">
        <f t="shared" si="111"/>
        <v>0</v>
      </c>
      <c r="H313" s="164">
        <f t="shared" si="111"/>
        <v>0</v>
      </c>
      <c r="I313" s="164">
        <f t="shared" si="111"/>
        <v>0</v>
      </c>
      <c r="J313" s="164">
        <f t="shared" si="111"/>
        <v>0</v>
      </c>
      <c r="K313" s="164">
        <f t="shared" si="111"/>
        <v>0</v>
      </c>
      <c r="L313" s="164">
        <f t="shared" si="111"/>
        <v>0</v>
      </c>
      <c r="M313" s="164">
        <f t="shared" si="111"/>
        <v>0</v>
      </c>
      <c r="N313" s="164">
        <f t="shared" si="111"/>
        <v>0</v>
      </c>
      <c r="O313" s="164">
        <f t="shared" si="111"/>
        <v>0</v>
      </c>
      <c r="P313" s="164">
        <f t="shared" si="111"/>
        <v>0</v>
      </c>
      <c r="Q313" s="164">
        <f t="shared" si="111"/>
        <v>0</v>
      </c>
      <c r="R313" s="164">
        <f t="shared" si="111"/>
        <v>0</v>
      </c>
      <c r="S313" s="164">
        <f t="shared" si="111"/>
        <v>0</v>
      </c>
      <c r="T313" s="164">
        <f t="shared" si="111"/>
        <v>1</v>
      </c>
      <c r="U313" s="164">
        <f t="shared" si="111"/>
        <v>0</v>
      </c>
      <c r="V313" s="164">
        <f t="shared" si="111"/>
        <v>0</v>
      </c>
      <c r="W313" s="164">
        <f t="shared" si="111"/>
        <v>0</v>
      </c>
      <c r="X313" s="164">
        <f t="shared" si="111"/>
        <v>0</v>
      </c>
      <c r="Y313" s="164">
        <f t="shared" si="111"/>
        <v>0</v>
      </c>
      <c r="AA313" s="164">
        <f t="shared" ref="AA313:AP328" si="112">IF(B313=0,0,B313/AA16)</f>
        <v>0</v>
      </c>
      <c r="AB313" s="164">
        <f t="shared" si="112"/>
        <v>0</v>
      </c>
      <c r="AC313" s="164">
        <f t="shared" si="112"/>
        <v>0</v>
      </c>
      <c r="AD313" s="164">
        <f t="shared" si="112"/>
        <v>0</v>
      </c>
      <c r="AE313" s="164">
        <f t="shared" si="112"/>
        <v>0</v>
      </c>
      <c r="AF313" s="164">
        <f t="shared" si="112"/>
        <v>0</v>
      </c>
      <c r="AG313" s="164">
        <f t="shared" si="112"/>
        <v>0</v>
      </c>
      <c r="AH313" s="164">
        <f t="shared" si="112"/>
        <v>0</v>
      </c>
      <c r="AI313" s="164">
        <f t="shared" si="112"/>
        <v>0</v>
      </c>
      <c r="AJ313" s="164">
        <f t="shared" si="112"/>
        <v>0</v>
      </c>
      <c r="AK313" s="164">
        <f t="shared" si="112"/>
        <v>0</v>
      </c>
      <c r="AL313" s="164">
        <f t="shared" si="112"/>
        <v>0</v>
      </c>
      <c r="AM313" s="164">
        <f t="shared" si="112"/>
        <v>0</v>
      </c>
      <c r="AN313" s="164">
        <f t="shared" si="112"/>
        <v>0</v>
      </c>
      <c r="AO313" s="164">
        <f t="shared" si="112"/>
        <v>0</v>
      </c>
      <c r="AP313" s="164">
        <f t="shared" si="110"/>
        <v>0</v>
      </c>
      <c r="AQ313" s="164">
        <f t="shared" si="110"/>
        <v>0</v>
      </c>
      <c r="AR313" s="164">
        <f t="shared" si="110"/>
        <v>0</v>
      </c>
      <c r="AS313" s="164">
        <f t="shared" si="110"/>
        <v>1</v>
      </c>
      <c r="AT313" s="164">
        <f t="shared" si="110"/>
        <v>0</v>
      </c>
      <c r="AU313" s="164">
        <f t="shared" si="110"/>
        <v>0</v>
      </c>
      <c r="AV313" s="164">
        <f t="shared" si="110"/>
        <v>0</v>
      </c>
      <c r="AW313" s="164">
        <f t="shared" si="110"/>
        <v>0</v>
      </c>
      <c r="AX313" s="164">
        <f t="shared" si="110"/>
        <v>0</v>
      </c>
      <c r="AY313" s="164">
        <f t="shared" si="108"/>
        <v>1</v>
      </c>
      <c r="AZ313" s="22" t="s">
        <v>188</v>
      </c>
    </row>
    <row r="314" spans="1:52">
      <c r="A314" s="164" t="s">
        <v>207</v>
      </c>
      <c r="B314" s="164">
        <f t="shared" si="111"/>
        <v>0</v>
      </c>
      <c r="C314" s="164">
        <f t="shared" si="111"/>
        <v>1</v>
      </c>
      <c r="D314" s="164">
        <f t="shared" si="111"/>
        <v>0</v>
      </c>
      <c r="E314" s="164">
        <f t="shared" si="111"/>
        <v>0</v>
      </c>
      <c r="F314" s="164">
        <f t="shared" si="111"/>
        <v>0</v>
      </c>
      <c r="G314" s="164">
        <f t="shared" si="111"/>
        <v>0</v>
      </c>
      <c r="H314" s="164">
        <f t="shared" si="111"/>
        <v>0</v>
      </c>
      <c r="I314" s="164">
        <f t="shared" si="111"/>
        <v>0</v>
      </c>
      <c r="J314" s="164">
        <f t="shared" si="111"/>
        <v>0</v>
      </c>
      <c r="K314" s="164">
        <f t="shared" si="111"/>
        <v>1</v>
      </c>
      <c r="L314" s="164">
        <f t="shared" si="111"/>
        <v>0</v>
      </c>
      <c r="M314" s="164">
        <f t="shared" si="111"/>
        <v>0</v>
      </c>
      <c r="N314" s="164">
        <f t="shared" si="111"/>
        <v>0</v>
      </c>
      <c r="O314" s="164">
        <f t="shared" si="111"/>
        <v>0</v>
      </c>
      <c r="P314" s="164">
        <f t="shared" si="111"/>
        <v>1</v>
      </c>
      <c r="Q314" s="164">
        <f t="shared" si="111"/>
        <v>0</v>
      </c>
      <c r="R314" s="164">
        <f t="shared" si="111"/>
        <v>0</v>
      </c>
      <c r="S314" s="164">
        <f t="shared" si="111"/>
        <v>1</v>
      </c>
      <c r="T314" s="164">
        <f t="shared" si="111"/>
        <v>1</v>
      </c>
      <c r="U314" s="164">
        <f t="shared" si="111"/>
        <v>1</v>
      </c>
      <c r="V314" s="164">
        <f t="shared" si="111"/>
        <v>0</v>
      </c>
      <c r="W314" s="164">
        <f t="shared" si="111"/>
        <v>0</v>
      </c>
      <c r="X314" s="164">
        <f t="shared" si="111"/>
        <v>0</v>
      </c>
      <c r="Y314" s="164">
        <f t="shared" si="111"/>
        <v>1</v>
      </c>
      <c r="AA314" s="164">
        <f t="shared" si="112"/>
        <v>0</v>
      </c>
      <c r="AB314" s="164">
        <f t="shared" si="112"/>
        <v>1</v>
      </c>
      <c r="AC314" s="164">
        <f t="shared" si="112"/>
        <v>0</v>
      </c>
      <c r="AD314" s="164">
        <f t="shared" si="112"/>
        <v>0</v>
      </c>
      <c r="AE314" s="164">
        <f t="shared" si="112"/>
        <v>0</v>
      </c>
      <c r="AF314" s="164">
        <f t="shared" si="112"/>
        <v>0</v>
      </c>
      <c r="AG314" s="164">
        <f t="shared" si="112"/>
        <v>0</v>
      </c>
      <c r="AH314" s="164">
        <f t="shared" si="112"/>
        <v>0</v>
      </c>
      <c r="AI314" s="164">
        <f t="shared" si="112"/>
        <v>0</v>
      </c>
      <c r="AJ314" s="164">
        <f t="shared" si="112"/>
        <v>1</v>
      </c>
      <c r="AK314" s="164">
        <f t="shared" si="112"/>
        <v>0</v>
      </c>
      <c r="AL314" s="164">
        <f t="shared" si="112"/>
        <v>0</v>
      </c>
      <c r="AM314" s="164">
        <f t="shared" si="112"/>
        <v>0</v>
      </c>
      <c r="AN314" s="164">
        <f t="shared" si="112"/>
        <v>0</v>
      </c>
      <c r="AO314" s="164">
        <f t="shared" si="112"/>
        <v>1</v>
      </c>
      <c r="AP314" s="164">
        <f t="shared" si="110"/>
        <v>0</v>
      </c>
      <c r="AQ314" s="164">
        <f t="shared" si="110"/>
        <v>0</v>
      </c>
      <c r="AR314" s="164">
        <f t="shared" si="110"/>
        <v>1</v>
      </c>
      <c r="AS314" s="164">
        <f t="shared" si="110"/>
        <v>1</v>
      </c>
      <c r="AT314" s="164">
        <f t="shared" si="110"/>
        <v>1</v>
      </c>
      <c r="AU314" s="164">
        <f t="shared" si="110"/>
        <v>0</v>
      </c>
      <c r="AV314" s="164">
        <f t="shared" si="110"/>
        <v>0</v>
      </c>
      <c r="AW314" s="164">
        <f t="shared" si="110"/>
        <v>0</v>
      </c>
      <c r="AX314" s="164">
        <f t="shared" si="110"/>
        <v>1</v>
      </c>
      <c r="AY314" s="164">
        <f t="shared" si="108"/>
        <v>7</v>
      </c>
      <c r="AZ314" s="22" t="s">
        <v>188</v>
      </c>
    </row>
    <row r="315" spans="1:52">
      <c r="A315" s="164" t="s">
        <v>208</v>
      </c>
      <c r="B315" s="164">
        <f t="shared" si="111"/>
        <v>0</v>
      </c>
      <c r="C315" s="164">
        <f t="shared" si="111"/>
        <v>0</v>
      </c>
      <c r="D315" s="164">
        <f t="shared" si="111"/>
        <v>0</v>
      </c>
      <c r="E315" s="164">
        <f t="shared" si="111"/>
        <v>0</v>
      </c>
      <c r="F315" s="164">
        <f t="shared" si="111"/>
        <v>0</v>
      </c>
      <c r="G315" s="164">
        <f t="shared" si="111"/>
        <v>0</v>
      </c>
      <c r="H315" s="164">
        <f t="shared" si="111"/>
        <v>0</v>
      </c>
      <c r="I315" s="164">
        <f t="shared" si="111"/>
        <v>0</v>
      </c>
      <c r="J315" s="164">
        <f t="shared" si="111"/>
        <v>0</v>
      </c>
      <c r="K315" s="164">
        <f t="shared" si="111"/>
        <v>0</v>
      </c>
      <c r="L315" s="164">
        <f t="shared" si="111"/>
        <v>0</v>
      </c>
      <c r="M315" s="164">
        <f t="shared" si="111"/>
        <v>0</v>
      </c>
      <c r="N315" s="164">
        <f t="shared" si="111"/>
        <v>1</v>
      </c>
      <c r="O315" s="164">
        <f t="shared" si="111"/>
        <v>0</v>
      </c>
      <c r="P315" s="164">
        <f t="shared" si="111"/>
        <v>1</v>
      </c>
      <c r="Q315" s="164">
        <f t="shared" si="111"/>
        <v>0</v>
      </c>
      <c r="R315" s="164">
        <f t="shared" si="111"/>
        <v>0</v>
      </c>
      <c r="S315" s="164">
        <f t="shared" si="111"/>
        <v>1</v>
      </c>
      <c r="T315" s="164">
        <f t="shared" si="111"/>
        <v>0</v>
      </c>
      <c r="U315" s="164">
        <f t="shared" si="111"/>
        <v>0</v>
      </c>
      <c r="V315" s="164">
        <f t="shared" si="111"/>
        <v>0</v>
      </c>
      <c r="W315" s="164">
        <f t="shared" si="111"/>
        <v>0</v>
      </c>
      <c r="X315" s="164">
        <f t="shared" si="111"/>
        <v>0</v>
      </c>
      <c r="Y315" s="164">
        <f t="shared" si="111"/>
        <v>1</v>
      </c>
      <c r="AA315" s="164">
        <f t="shared" si="112"/>
        <v>0</v>
      </c>
      <c r="AB315" s="164">
        <f t="shared" si="112"/>
        <v>0</v>
      </c>
      <c r="AC315" s="164">
        <f t="shared" si="112"/>
        <v>0</v>
      </c>
      <c r="AD315" s="164">
        <f t="shared" si="112"/>
        <v>0</v>
      </c>
      <c r="AE315" s="164">
        <f t="shared" si="112"/>
        <v>0</v>
      </c>
      <c r="AF315" s="164">
        <f t="shared" si="112"/>
        <v>0</v>
      </c>
      <c r="AG315" s="164">
        <f t="shared" si="112"/>
        <v>0</v>
      </c>
      <c r="AH315" s="164">
        <f t="shared" si="112"/>
        <v>0</v>
      </c>
      <c r="AI315" s="164">
        <f t="shared" si="112"/>
        <v>0</v>
      </c>
      <c r="AJ315" s="164">
        <f t="shared" si="112"/>
        <v>0</v>
      </c>
      <c r="AK315" s="164">
        <f t="shared" si="112"/>
        <v>0</v>
      </c>
      <c r="AL315" s="164">
        <f t="shared" si="112"/>
        <v>0</v>
      </c>
      <c r="AM315" s="164">
        <f t="shared" si="112"/>
        <v>1</v>
      </c>
      <c r="AN315" s="164">
        <f t="shared" si="112"/>
        <v>0</v>
      </c>
      <c r="AO315" s="164">
        <f t="shared" si="112"/>
        <v>1</v>
      </c>
      <c r="AP315" s="164">
        <f t="shared" si="110"/>
        <v>0</v>
      </c>
      <c r="AQ315" s="164">
        <f t="shared" si="110"/>
        <v>0</v>
      </c>
      <c r="AR315" s="164">
        <f t="shared" si="110"/>
        <v>1</v>
      </c>
      <c r="AS315" s="164">
        <f t="shared" si="110"/>
        <v>0</v>
      </c>
      <c r="AT315" s="164">
        <f t="shared" si="110"/>
        <v>0</v>
      </c>
      <c r="AU315" s="164">
        <f t="shared" si="110"/>
        <v>0</v>
      </c>
      <c r="AV315" s="164">
        <f t="shared" si="110"/>
        <v>0</v>
      </c>
      <c r="AW315" s="164">
        <f t="shared" si="110"/>
        <v>0</v>
      </c>
      <c r="AX315" s="164">
        <f t="shared" si="110"/>
        <v>0.5</v>
      </c>
      <c r="AY315" s="164">
        <f t="shared" si="108"/>
        <v>3.5</v>
      </c>
      <c r="AZ315" s="22" t="s">
        <v>188</v>
      </c>
    </row>
    <row r="316" spans="1:52">
      <c r="A316" s="164" t="s">
        <v>209</v>
      </c>
      <c r="B316" s="164">
        <f t="shared" si="111"/>
        <v>1</v>
      </c>
      <c r="C316" s="164">
        <f t="shared" si="111"/>
        <v>0</v>
      </c>
      <c r="D316" s="164">
        <f t="shared" si="111"/>
        <v>1</v>
      </c>
      <c r="E316" s="164">
        <f t="shared" si="111"/>
        <v>1</v>
      </c>
      <c r="F316" s="164">
        <f t="shared" si="111"/>
        <v>0</v>
      </c>
      <c r="G316" s="164">
        <f t="shared" si="111"/>
        <v>1</v>
      </c>
      <c r="H316" s="164">
        <f t="shared" si="111"/>
        <v>1</v>
      </c>
      <c r="I316" s="164">
        <f t="shared" si="111"/>
        <v>0</v>
      </c>
      <c r="J316" s="164">
        <f t="shared" si="111"/>
        <v>0</v>
      </c>
      <c r="K316" s="164">
        <f t="shared" si="111"/>
        <v>0</v>
      </c>
      <c r="L316" s="164">
        <f t="shared" si="111"/>
        <v>0</v>
      </c>
      <c r="M316" s="164">
        <f t="shared" si="111"/>
        <v>0</v>
      </c>
      <c r="N316" s="164">
        <f t="shared" si="111"/>
        <v>0</v>
      </c>
      <c r="O316" s="164">
        <f t="shared" si="111"/>
        <v>0</v>
      </c>
      <c r="P316" s="164">
        <f t="shared" si="111"/>
        <v>0</v>
      </c>
      <c r="Q316" s="164">
        <f t="shared" si="111"/>
        <v>1</v>
      </c>
      <c r="R316" s="164">
        <f t="shared" si="111"/>
        <v>1</v>
      </c>
      <c r="S316" s="164">
        <f t="shared" si="111"/>
        <v>0</v>
      </c>
      <c r="T316" s="164">
        <f t="shared" si="111"/>
        <v>1</v>
      </c>
      <c r="U316" s="164">
        <f t="shared" si="111"/>
        <v>0</v>
      </c>
      <c r="V316" s="164">
        <f t="shared" si="111"/>
        <v>0</v>
      </c>
      <c r="W316" s="164">
        <f t="shared" si="111"/>
        <v>0</v>
      </c>
      <c r="X316" s="164">
        <f t="shared" si="111"/>
        <v>0</v>
      </c>
      <c r="Y316" s="164">
        <f t="shared" si="111"/>
        <v>1</v>
      </c>
      <c r="AA316" s="164">
        <f t="shared" si="112"/>
        <v>1</v>
      </c>
      <c r="AB316" s="164">
        <f t="shared" si="112"/>
        <v>0</v>
      </c>
      <c r="AC316" s="164">
        <f t="shared" si="112"/>
        <v>1</v>
      </c>
      <c r="AD316" s="164">
        <f t="shared" si="112"/>
        <v>1</v>
      </c>
      <c r="AE316" s="164">
        <f t="shared" si="112"/>
        <v>0</v>
      </c>
      <c r="AF316" s="164">
        <f t="shared" si="112"/>
        <v>1</v>
      </c>
      <c r="AG316" s="164">
        <f t="shared" si="112"/>
        <v>1</v>
      </c>
      <c r="AH316" s="164">
        <f t="shared" si="112"/>
        <v>0</v>
      </c>
      <c r="AI316" s="164">
        <f t="shared" si="112"/>
        <v>0</v>
      </c>
      <c r="AJ316" s="164">
        <f t="shared" si="112"/>
        <v>0</v>
      </c>
      <c r="AK316" s="164">
        <f t="shared" si="112"/>
        <v>0</v>
      </c>
      <c r="AL316" s="164">
        <f t="shared" si="112"/>
        <v>0</v>
      </c>
      <c r="AM316" s="164">
        <f t="shared" si="112"/>
        <v>0</v>
      </c>
      <c r="AN316" s="164">
        <f t="shared" si="112"/>
        <v>0</v>
      </c>
      <c r="AO316" s="164">
        <f t="shared" si="112"/>
        <v>0</v>
      </c>
      <c r="AP316" s="164">
        <f t="shared" si="110"/>
        <v>1</v>
      </c>
      <c r="AQ316" s="164">
        <f t="shared" si="110"/>
        <v>1</v>
      </c>
      <c r="AR316" s="164">
        <f t="shared" si="110"/>
        <v>0</v>
      </c>
      <c r="AS316" s="164">
        <f t="shared" si="110"/>
        <v>0.5</v>
      </c>
      <c r="AT316" s="164">
        <f t="shared" si="110"/>
        <v>0</v>
      </c>
      <c r="AU316" s="164">
        <f t="shared" si="110"/>
        <v>0</v>
      </c>
      <c r="AV316" s="164">
        <f t="shared" si="110"/>
        <v>0</v>
      </c>
      <c r="AW316" s="164">
        <f t="shared" si="110"/>
        <v>0</v>
      </c>
      <c r="AX316" s="164">
        <f t="shared" si="110"/>
        <v>1</v>
      </c>
      <c r="AY316" s="164">
        <f t="shared" si="108"/>
        <v>8.5</v>
      </c>
      <c r="AZ316" s="22" t="s">
        <v>188</v>
      </c>
    </row>
    <row r="317" spans="1:52">
      <c r="A317" s="164" t="s">
        <v>210</v>
      </c>
      <c r="B317" s="164">
        <f t="shared" si="111"/>
        <v>0</v>
      </c>
      <c r="C317" s="164">
        <f t="shared" si="111"/>
        <v>0</v>
      </c>
      <c r="D317" s="164">
        <f t="shared" si="111"/>
        <v>0</v>
      </c>
      <c r="E317" s="164">
        <f t="shared" si="111"/>
        <v>0</v>
      </c>
      <c r="F317" s="164">
        <f t="shared" si="111"/>
        <v>0</v>
      </c>
      <c r="G317" s="164">
        <f t="shared" si="111"/>
        <v>0</v>
      </c>
      <c r="H317" s="164">
        <f t="shared" si="111"/>
        <v>0</v>
      </c>
      <c r="I317" s="164">
        <f t="shared" si="111"/>
        <v>0</v>
      </c>
      <c r="J317" s="164">
        <f t="shared" si="111"/>
        <v>0</v>
      </c>
      <c r="K317" s="164">
        <f t="shared" si="111"/>
        <v>0</v>
      </c>
      <c r="L317" s="164">
        <f t="shared" si="111"/>
        <v>0</v>
      </c>
      <c r="M317" s="164">
        <f t="shared" si="111"/>
        <v>0</v>
      </c>
      <c r="N317" s="164">
        <f t="shared" si="111"/>
        <v>0</v>
      </c>
      <c r="O317" s="164">
        <f t="shared" si="111"/>
        <v>0</v>
      </c>
      <c r="P317" s="164">
        <f t="shared" si="111"/>
        <v>0</v>
      </c>
      <c r="Q317" s="164">
        <f t="shared" si="111"/>
        <v>1</v>
      </c>
      <c r="R317" s="164">
        <f t="shared" si="111"/>
        <v>1</v>
      </c>
      <c r="S317" s="164">
        <f t="shared" si="111"/>
        <v>1</v>
      </c>
      <c r="T317" s="164">
        <f t="shared" si="111"/>
        <v>0</v>
      </c>
      <c r="U317" s="164">
        <f t="shared" si="111"/>
        <v>0</v>
      </c>
      <c r="V317" s="164">
        <f t="shared" si="111"/>
        <v>0</v>
      </c>
      <c r="W317" s="164">
        <f t="shared" si="111"/>
        <v>0</v>
      </c>
      <c r="X317" s="164">
        <f t="shared" si="111"/>
        <v>1</v>
      </c>
      <c r="Y317" s="164">
        <f t="shared" si="111"/>
        <v>0</v>
      </c>
      <c r="AA317" s="164">
        <f t="shared" si="112"/>
        <v>0</v>
      </c>
      <c r="AB317" s="164">
        <f t="shared" si="112"/>
        <v>0</v>
      </c>
      <c r="AC317" s="164">
        <f t="shared" si="112"/>
        <v>0</v>
      </c>
      <c r="AD317" s="164">
        <f t="shared" si="112"/>
        <v>0</v>
      </c>
      <c r="AE317" s="164">
        <f t="shared" si="112"/>
        <v>0</v>
      </c>
      <c r="AF317" s="164">
        <f t="shared" si="112"/>
        <v>0</v>
      </c>
      <c r="AG317" s="164">
        <f t="shared" si="112"/>
        <v>0</v>
      </c>
      <c r="AH317" s="164">
        <f t="shared" si="112"/>
        <v>0</v>
      </c>
      <c r="AI317" s="164">
        <f t="shared" si="112"/>
        <v>0</v>
      </c>
      <c r="AJ317" s="164">
        <f t="shared" si="112"/>
        <v>0</v>
      </c>
      <c r="AK317" s="164">
        <f t="shared" si="112"/>
        <v>0</v>
      </c>
      <c r="AL317" s="164">
        <f t="shared" si="112"/>
        <v>0</v>
      </c>
      <c r="AM317" s="164">
        <f t="shared" si="112"/>
        <v>0</v>
      </c>
      <c r="AN317" s="164">
        <f t="shared" si="112"/>
        <v>0</v>
      </c>
      <c r="AO317" s="164">
        <f t="shared" si="112"/>
        <v>0</v>
      </c>
      <c r="AP317" s="164">
        <f t="shared" si="110"/>
        <v>1</v>
      </c>
      <c r="AQ317" s="164">
        <f t="shared" si="110"/>
        <v>1</v>
      </c>
      <c r="AR317" s="164">
        <f t="shared" si="110"/>
        <v>1</v>
      </c>
      <c r="AS317" s="164">
        <f t="shared" si="110"/>
        <v>0</v>
      </c>
      <c r="AT317" s="164">
        <f t="shared" si="110"/>
        <v>0</v>
      </c>
      <c r="AU317" s="164">
        <f t="shared" si="110"/>
        <v>0</v>
      </c>
      <c r="AV317" s="164">
        <f t="shared" si="110"/>
        <v>0</v>
      </c>
      <c r="AW317" s="164">
        <f t="shared" si="110"/>
        <v>1</v>
      </c>
      <c r="AX317" s="164">
        <f t="shared" si="110"/>
        <v>0</v>
      </c>
      <c r="AY317" s="164">
        <f t="shared" si="108"/>
        <v>4</v>
      </c>
      <c r="AZ317" s="22" t="s">
        <v>188</v>
      </c>
    </row>
    <row r="318" spans="1:52">
      <c r="A318" s="164" t="s">
        <v>211</v>
      </c>
      <c r="B318" s="164">
        <f t="shared" si="111"/>
        <v>1</v>
      </c>
      <c r="C318" s="164">
        <f t="shared" si="111"/>
        <v>1</v>
      </c>
      <c r="D318" s="164">
        <f t="shared" si="111"/>
        <v>0</v>
      </c>
      <c r="E318" s="164">
        <f t="shared" si="111"/>
        <v>0</v>
      </c>
      <c r="F318" s="164">
        <f t="shared" si="111"/>
        <v>0</v>
      </c>
      <c r="G318" s="164">
        <f t="shared" si="111"/>
        <v>0</v>
      </c>
      <c r="H318" s="164">
        <f t="shared" si="111"/>
        <v>0</v>
      </c>
      <c r="I318" s="164">
        <f t="shared" si="111"/>
        <v>0</v>
      </c>
      <c r="J318" s="164">
        <f t="shared" si="111"/>
        <v>0</v>
      </c>
      <c r="K318" s="164">
        <f t="shared" si="111"/>
        <v>0</v>
      </c>
      <c r="L318" s="164">
        <f t="shared" si="111"/>
        <v>0</v>
      </c>
      <c r="M318" s="164">
        <f t="shared" si="111"/>
        <v>0</v>
      </c>
      <c r="N318" s="164">
        <f t="shared" si="111"/>
        <v>1</v>
      </c>
      <c r="O318" s="164">
        <f t="shared" si="111"/>
        <v>0</v>
      </c>
      <c r="P318" s="164">
        <f t="shared" si="111"/>
        <v>1</v>
      </c>
      <c r="Q318" s="164">
        <f t="shared" si="111"/>
        <v>1</v>
      </c>
      <c r="R318" s="164">
        <f t="shared" si="111"/>
        <v>0</v>
      </c>
      <c r="S318" s="164">
        <f t="shared" si="111"/>
        <v>0</v>
      </c>
      <c r="T318" s="164">
        <f t="shared" si="111"/>
        <v>0</v>
      </c>
      <c r="U318" s="164">
        <f t="shared" si="111"/>
        <v>0</v>
      </c>
      <c r="V318" s="164">
        <f t="shared" si="111"/>
        <v>0</v>
      </c>
      <c r="W318" s="164">
        <f t="shared" si="111"/>
        <v>0</v>
      </c>
      <c r="X318" s="164">
        <f t="shared" si="111"/>
        <v>0</v>
      </c>
      <c r="Y318" s="164">
        <f t="shared" si="111"/>
        <v>0</v>
      </c>
      <c r="AA318" s="164">
        <f t="shared" si="112"/>
        <v>1</v>
      </c>
      <c r="AB318" s="164">
        <f t="shared" si="112"/>
        <v>1</v>
      </c>
      <c r="AC318" s="164">
        <f t="shared" si="112"/>
        <v>0</v>
      </c>
      <c r="AD318" s="164">
        <f t="shared" si="112"/>
        <v>0</v>
      </c>
      <c r="AE318" s="164">
        <f t="shared" si="112"/>
        <v>0</v>
      </c>
      <c r="AF318" s="164">
        <f t="shared" si="112"/>
        <v>0</v>
      </c>
      <c r="AG318" s="164">
        <f t="shared" si="112"/>
        <v>0</v>
      </c>
      <c r="AH318" s="164">
        <f t="shared" si="112"/>
        <v>0</v>
      </c>
      <c r="AI318" s="164">
        <f t="shared" si="112"/>
        <v>0</v>
      </c>
      <c r="AJ318" s="164">
        <f t="shared" si="112"/>
        <v>0</v>
      </c>
      <c r="AK318" s="164">
        <f t="shared" si="112"/>
        <v>0</v>
      </c>
      <c r="AL318" s="164">
        <f t="shared" si="112"/>
        <v>0</v>
      </c>
      <c r="AM318" s="164">
        <f t="shared" si="112"/>
        <v>1</v>
      </c>
      <c r="AN318" s="164">
        <f t="shared" si="112"/>
        <v>0</v>
      </c>
      <c r="AO318" s="164">
        <f t="shared" si="112"/>
        <v>1</v>
      </c>
      <c r="AP318" s="164">
        <f t="shared" si="110"/>
        <v>1</v>
      </c>
      <c r="AQ318" s="164">
        <f t="shared" si="110"/>
        <v>0</v>
      </c>
      <c r="AR318" s="164">
        <f t="shared" si="110"/>
        <v>0</v>
      </c>
      <c r="AS318" s="164">
        <f t="shared" si="110"/>
        <v>0</v>
      </c>
      <c r="AT318" s="164">
        <f t="shared" si="110"/>
        <v>0</v>
      </c>
      <c r="AU318" s="164">
        <f t="shared" si="110"/>
        <v>0</v>
      </c>
      <c r="AV318" s="164">
        <f t="shared" si="110"/>
        <v>0</v>
      </c>
      <c r="AW318" s="164">
        <f t="shared" si="110"/>
        <v>0</v>
      </c>
      <c r="AX318" s="164">
        <f t="shared" si="110"/>
        <v>0</v>
      </c>
      <c r="AY318" s="164">
        <f t="shared" si="108"/>
        <v>5</v>
      </c>
      <c r="AZ318" s="22" t="s">
        <v>188</v>
      </c>
    </row>
    <row r="319" spans="1:52">
      <c r="A319" s="164" t="s">
        <v>212</v>
      </c>
      <c r="B319" s="164">
        <f t="shared" si="111"/>
        <v>0</v>
      </c>
      <c r="C319" s="164">
        <f t="shared" si="111"/>
        <v>1</v>
      </c>
      <c r="D319" s="164">
        <f t="shared" si="111"/>
        <v>1</v>
      </c>
      <c r="E319" s="164">
        <f t="shared" si="111"/>
        <v>1</v>
      </c>
      <c r="F319" s="164">
        <f t="shared" si="111"/>
        <v>1</v>
      </c>
      <c r="G319" s="164">
        <f t="shared" si="111"/>
        <v>1</v>
      </c>
      <c r="H319" s="164">
        <f t="shared" si="111"/>
        <v>1</v>
      </c>
      <c r="I319" s="164">
        <f t="shared" si="111"/>
        <v>1</v>
      </c>
      <c r="J319" s="164">
        <f t="shared" si="111"/>
        <v>1</v>
      </c>
      <c r="K319" s="164">
        <f t="shared" si="111"/>
        <v>1</v>
      </c>
      <c r="L319" s="164">
        <f t="shared" si="111"/>
        <v>1</v>
      </c>
      <c r="M319" s="164">
        <f t="shared" si="111"/>
        <v>1</v>
      </c>
      <c r="N319" s="164">
        <f t="shared" si="111"/>
        <v>0</v>
      </c>
      <c r="O319" s="164">
        <f t="shared" si="111"/>
        <v>0</v>
      </c>
      <c r="P319" s="164">
        <f t="shared" si="111"/>
        <v>0</v>
      </c>
      <c r="Q319" s="164">
        <f t="shared" si="111"/>
        <v>0</v>
      </c>
      <c r="R319" s="164">
        <f t="shared" si="111"/>
        <v>1</v>
      </c>
      <c r="S319" s="164">
        <f t="shared" si="111"/>
        <v>0</v>
      </c>
      <c r="T319" s="164">
        <f t="shared" si="111"/>
        <v>1</v>
      </c>
      <c r="U319" s="164">
        <f t="shared" si="111"/>
        <v>0</v>
      </c>
      <c r="V319" s="164">
        <f t="shared" si="111"/>
        <v>1</v>
      </c>
      <c r="W319" s="164">
        <f t="shared" si="111"/>
        <v>0</v>
      </c>
      <c r="X319" s="164">
        <f t="shared" si="111"/>
        <v>1</v>
      </c>
      <c r="Y319" s="164">
        <f t="shared" si="111"/>
        <v>0</v>
      </c>
      <c r="AA319" s="164">
        <f t="shared" si="112"/>
        <v>0</v>
      </c>
      <c r="AB319" s="164">
        <f t="shared" si="112"/>
        <v>1</v>
      </c>
      <c r="AC319" s="164">
        <f t="shared" si="112"/>
        <v>1</v>
      </c>
      <c r="AD319" s="164">
        <f t="shared" si="112"/>
        <v>1</v>
      </c>
      <c r="AE319" s="164">
        <f t="shared" si="112"/>
        <v>1</v>
      </c>
      <c r="AF319" s="164">
        <f t="shared" si="112"/>
        <v>1</v>
      </c>
      <c r="AG319" s="164">
        <f t="shared" si="112"/>
        <v>1</v>
      </c>
      <c r="AH319" s="164">
        <f t="shared" si="112"/>
        <v>1</v>
      </c>
      <c r="AI319" s="164">
        <f t="shared" si="112"/>
        <v>1</v>
      </c>
      <c r="AJ319" s="164">
        <f t="shared" si="112"/>
        <v>1</v>
      </c>
      <c r="AK319" s="164">
        <f t="shared" si="112"/>
        <v>1</v>
      </c>
      <c r="AL319" s="164">
        <f t="shared" si="112"/>
        <v>1</v>
      </c>
      <c r="AM319" s="164">
        <f t="shared" si="112"/>
        <v>0</v>
      </c>
      <c r="AN319" s="164">
        <f t="shared" si="112"/>
        <v>0</v>
      </c>
      <c r="AO319" s="164">
        <f t="shared" si="112"/>
        <v>0</v>
      </c>
      <c r="AP319" s="164">
        <f t="shared" si="110"/>
        <v>0</v>
      </c>
      <c r="AQ319" s="164">
        <f t="shared" si="110"/>
        <v>1</v>
      </c>
      <c r="AR319" s="164">
        <f t="shared" si="110"/>
        <v>0</v>
      </c>
      <c r="AS319" s="164">
        <f t="shared" si="110"/>
        <v>1</v>
      </c>
      <c r="AT319" s="164">
        <f t="shared" si="110"/>
        <v>0</v>
      </c>
      <c r="AU319" s="164">
        <f t="shared" si="110"/>
        <v>0.5</v>
      </c>
      <c r="AV319" s="164">
        <f t="shared" si="110"/>
        <v>0</v>
      </c>
      <c r="AW319" s="164">
        <f t="shared" si="110"/>
        <v>1</v>
      </c>
      <c r="AX319" s="164">
        <f t="shared" si="110"/>
        <v>0</v>
      </c>
      <c r="AY319" s="164">
        <f t="shared" si="108"/>
        <v>14.5</v>
      </c>
      <c r="AZ319" s="22" t="s">
        <v>188</v>
      </c>
    </row>
    <row r="320" spans="1:52">
      <c r="A320" s="164" t="s">
        <v>213</v>
      </c>
      <c r="B320" s="164">
        <f t="shared" si="111"/>
        <v>0</v>
      </c>
      <c r="C320" s="164">
        <f t="shared" si="111"/>
        <v>0</v>
      </c>
      <c r="D320" s="164">
        <f t="shared" si="111"/>
        <v>0</v>
      </c>
      <c r="E320" s="164">
        <f t="shared" si="111"/>
        <v>0</v>
      </c>
      <c r="F320" s="164">
        <f t="shared" si="111"/>
        <v>1</v>
      </c>
      <c r="G320" s="164">
        <f t="shared" si="111"/>
        <v>1</v>
      </c>
      <c r="H320" s="164">
        <f t="shared" si="111"/>
        <v>0</v>
      </c>
      <c r="I320" s="164">
        <f t="shared" si="111"/>
        <v>0</v>
      </c>
      <c r="J320" s="164">
        <f t="shared" si="111"/>
        <v>0</v>
      </c>
      <c r="K320" s="164">
        <f t="shared" si="111"/>
        <v>1</v>
      </c>
      <c r="L320" s="164">
        <f t="shared" si="111"/>
        <v>0</v>
      </c>
      <c r="M320" s="164">
        <f t="shared" si="111"/>
        <v>0</v>
      </c>
      <c r="N320" s="164">
        <f t="shared" si="111"/>
        <v>1</v>
      </c>
      <c r="O320" s="164">
        <f t="shared" si="111"/>
        <v>1</v>
      </c>
      <c r="P320" s="164">
        <f t="shared" si="111"/>
        <v>0</v>
      </c>
      <c r="Q320" s="164">
        <f t="shared" si="111"/>
        <v>0</v>
      </c>
      <c r="R320" s="164">
        <f t="shared" si="111"/>
        <v>0</v>
      </c>
      <c r="S320" s="164">
        <f t="shared" si="111"/>
        <v>0</v>
      </c>
      <c r="T320" s="164">
        <f t="shared" si="111"/>
        <v>0</v>
      </c>
      <c r="U320" s="164">
        <f t="shared" si="111"/>
        <v>0</v>
      </c>
      <c r="V320" s="164">
        <f t="shared" si="111"/>
        <v>0</v>
      </c>
      <c r="W320" s="164">
        <f t="shared" si="111"/>
        <v>0</v>
      </c>
      <c r="X320" s="164">
        <f t="shared" si="111"/>
        <v>0</v>
      </c>
      <c r="Y320" s="164">
        <f t="shared" si="111"/>
        <v>0</v>
      </c>
      <c r="AA320" s="164">
        <f t="shared" si="112"/>
        <v>0</v>
      </c>
      <c r="AB320" s="164">
        <f t="shared" si="112"/>
        <v>0</v>
      </c>
      <c r="AC320" s="164">
        <f t="shared" si="112"/>
        <v>0</v>
      </c>
      <c r="AD320" s="164">
        <f t="shared" si="112"/>
        <v>0</v>
      </c>
      <c r="AE320" s="164">
        <f t="shared" si="112"/>
        <v>1</v>
      </c>
      <c r="AF320" s="164">
        <f t="shared" si="112"/>
        <v>1</v>
      </c>
      <c r="AG320" s="164">
        <f t="shared" si="112"/>
        <v>0</v>
      </c>
      <c r="AH320" s="164">
        <f t="shared" si="112"/>
        <v>0</v>
      </c>
      <c r="AI320" s="164">
        <f t="shared" si="112"/>
        <v>0</v>
      </c>
      <c r="AJ320" s="164">
        <f t="shared" si="112"/>
        <v>1</v>
      </c>
      <c r="AK320" s="164">
        <f t="shared" si="112"/>
        <v>0</v>
      </c>
      <c r="AL320" s="164">
        <f t="shared" si="112"/>
        <v>0</v>
      </c>
      <c r="AM320" s="164">
        <f t="shared" si="112"/>
        <v>1</v>
      </c>
      <c r="AN320" s="164">
        <f t="shared" si="112"/>
        <v>1</v>
      </c>
      <c r="AO320" s="164">
        <f t="shared" si="112"/>
        <v>0</v>
      </c>
      <c r="AP320" s="164">
        <f t="shared" si="110"/>
        <v>0</v>
      </c>
      <c r="AQ320" s="164">
        <f t="shared" si="110"/>
        <v>0</v>
      </c>
      <c r="AR320" s="164">
        <f t="shared" si="110"/>
        <v>0</v>
      </c>
      <c r="AS320" s="164">
        <f t="shared" si="110"/>
        <v>0</v>
      </c>
      <c r="AT320" s="164">
        <f t="shared" si="110"/>
        <v>0</v>
      </c>
      <c r="AU320" s="164">
        <f t="shared" si="110"/>
        <v>0</v>
      </c>
      <c r="AV320" s="164">
        <f t="shared" si="110"/>
        <v>0</v>
      </c>
      <c r="AW320" s="164">
        <f t="shared" si="110"/>
        <v>0</v>
      </c>
      <c r="AX320" s="164">
        <f t="shared" si="110"/>
        <v>0</v>
      </c>
      <c r="AY320" s="164">
        <f t="shared" si="108"/>
        <v>5</v>
      </c>
      <c r="AZ320" s="22" t="s">
        <v>188</v>
      </c>
    </row>
    <row r="321" spans="1:52">
      <c r="A321" s="164" t="s">
        <v>214</v>
      </c>
      <c r="B321" s="164">
        <f t="shared" si="111"/>
        <v>1</v>
      </c>
      <c r="C321" s="164">
        <f t="shared" si="111"/>
        <v>0</v>
      </c>
      <c r="D321" s="164">
        <f t="shared" si="111"/>
        <v>0</v>
      </c>
      <c r="E321" s="164">
        <f t="shared" si="111"/>
        <v>0</v>
      </c>
      <c r="F321" s="164">
        <f t="shared" si="111"/>
        <v>0</v>
      </c>
      <c r="G321" s="164">
        <f t="shared" si="111"/>
        <v>1</v>
      </c>
      <c r="H321" s="164">
        <f t="shared" si="111"/>
        <v>1</v>
      </c>
      <c r="I321" s="164">
        <f t="shared" si="111"/>
        <v>0</v>
      </c>
      <c r="J321" s="164">
        <f t="shared" si="111"/>
        <v>0</v>
      </c>
      <c r="K321" s="164">
        <f t="shared" si="111"/>
        <v>0</v>
      </c>
      <c r="L321" s="164">
        <f t="shared" si="111"/>
        <v>0</v>
      </c>
      <c r="M321" s="164">
        <f t="shared" si="111"/>
        <v>0</v>
      </c>
      <c r="N321" s="164">
        <f t="shared" si="111"/>
        <v>0</v>
      </c>
      <c r="O321" s="164">
        <f t="shared" si="111"/>
        <v>1</v>
      </c>
      <c r="P321" s="164">
        <f t="shared" si="111"/>
        <v>0</v>
      </c>
      <c r="Q321" s="164">
        <f t="shared" si="111"/>
        <v>0</v>
      </c>
      <c r="R321" s="164">
        <f t="shared" si="111"/>
        <v>1</v>
      </c>
      <c r="S321" s="164">
        <f t="shared" si="111"/>
        <v>0</v>
      </c>
      <c r="T321" s="164">
        <f t="shared" si="111"/>
        <v>0</v>
      </c>
      <c r="U321" s="164">
        <f t="shared" si="111"/>
        <v>1</v>
      </c>
      <c r="V321" s="164">
        <f t="shared" si="111"/>
        <v>0</v>
      </c>
      <c r="W321" s="164">
        <f t="shared" si="111"/>
        <v>0</v>
      </c>
      <c r="X321" s="164">
        <f t="shared" si="111"/>
        <v>0</v>
      </c>
      <c r="Y321" s="164">
        <f t="shared" si="111"/>
        <v>1</v>
      </c>
      <c r="AA321" s="164">
        <f t="shared" si="112"/>
        <v>1</v>
      </c>
      <c r="AB321" s="164">
        <f t="shared" si="112"/>
        <v>0</v>
      </c>
      <c r="AC321" s="164">
        <f t="shared" si="112"/>
        <v>0</v>
      </c>
      <c r="AD321" s="164">
        <f t="shared" si="112"/>
        <v>0</v>
      </c>
      <c r="AE321" s="164">
        <f t="shared" si="112"/>
        <v>0</v>
      </c>
      <c r="AF321" s="164">
        <f t="shared" si="112"/>
        <v>1</v>
      </c>
      <c r="AG321" s="164">
        <f t="shared" si="112"/>
        <v>1</v>
      </c>
      <c r="AH321" s="164">
        <f t="shared" si="112"/>
        <v>0</v>
      </c>
      <c r="AI321" s="164">
        <f t="shared" si="112"/>
        <v>0</v>
      </c>
      <c r="AJ321" s="164">
        <f t="shared" si="112"/>
        <v>0</v>
      </c>
      <c r="AK321" s="164">
        <f t="shared" si="112"/>
        <v>0</v>
      </c>
      <c r="AL321" s="164">
        <f t="shared" si="112"/>
        <v>0</v>
      </c>
      <c r="AM321" s="164">
        <f t="shared" si="112"/>
        <v>0</v>
      </c>
      <c r="AN321" s="164">
        <f t="shared" si="112"/>
        <v>1</v>
      </c>
      <c r="AO321" s="164">
        <f t="shared" si="112"/>
        <v>0</v>
      </c>
      <c r="AP321" s="164">
        <f t="shared" si="110"/>
        <v>0</v>
      </c>
      <c r="AQ321" s="164">
        <f t="shared" si="110"/>
        <v>1</v>
      </c>
      <c r="AR321" s="164">
        <f t="shared" si="110"/>
        <v>0</v>
      </c>
      <c r="AS321" s="164">
        <f t="shared" si="110"/>
        <v>0</v>
      </c>
      <c r="AT321" s="164">
        <f t="shared" si="110"/>
        <v>1</v>
      </c>
      <c r="AU321" s="164">
        <f t="shared" si="110"/>
        <v>0</v>
      </c>
      <c r="AV321" s="164">
        <f t="shared" si="110"/>
        <v>0</v>
      </c>
      <c r="AW321" s="164">
        <f t="shared" si="110"/>
        <v>0</v>
      </c>
      <c r="AX321" s="164">
        <f t="shared" si="110"/>
        <v>1</v>
      </c>
      <c r="AY321" s="164">
        <f t="shared" si="108"/>
        <v>7</v>
      </c>
      <c r="AZ321" s="22" t="s">
        <v>188</v>
      </c>
    </row>
    <row r="322" spans="1:52">
      <c r="A322" s="164" t="s">
        <v>215</v>
      </c>
      <c r="B322" s="164">
        <f t="shared" si="111"/>
        <v>0</v>
      </c>
      <c r="C322" s="164">
        <f t="shared" si="111"/>
        <v>0</v>
      </c>
      <c r="D322" s="164">
        <f t="shared" si="111"/>
        <v>0</v>
      </c>
      <c r="E322" s="164">
        <f t="shared" si="111"/>
        <v>0</v>
      </c>
      <c r="F322" s="164">
        <f t="shared" si="111"/>
        <v>0</v>
      </c>
      <c r="G322" s="164">
        <f t="shared" si="111"/>
        <v>0</v>
      </c>
      <c r="H322" s="164">
        <f t="shared" si="111"/>
        <v>1</v>
      </c>
      <c r="I322" s="164">
        <f t="shared" si="111"/>
        <v>1</v>
      </c>
      <c r="J322" s="164">
        <f t="shared" si="111"/>
        <v>0</v>
      </c>
      <c r="K322" s="164">
        <f t="shared" si="111"/>
        <v>0</v>
      </c>
      <c r="L322" s="164">
        <f t="shared" si="111"/>
        <v>0</v>
      </c>
      <c r="M322" s="164">
        <f t="shared" si="111"/>
        <v>0</v>
      </c>
      <c r="N322" s="164">
        <f t="shared" si="111"/>
        <v>0</v>
      </c>
      <c r="O322" s="164">
        <f t="shared" si="111"/>
        <v>0</v>
      </c>
      <c r="P322" s="164">
        <f t="shared" si="111"/>
        <v>0</v>
      </c>
      <c r="Q322" s="164">
        <f t="shared" si="111"/>
        <v>0</v>
      </c>
      <c r="R322" s="164">
        <f t="shared" si="111"/>
        <v>1</v>
      </c>
      <c r="S322" s="164">
        <f t="shared" si="111"/>
        <v>0</v>
      </c>
      <c r="T322" s="164">
        <f t="shared" si="111"/>
        <v>1</v>
      </c>
      <c r="U322" s="164">
        <f t="shared" si="111"/>
        <v>0</v>
      </c>
      <c r="V322" s="164">
        <f t="shared" si="111"/>
        <v>0</v>
      </c>
      <c r="W322" s="164">
        <f t="shared" si="111"/>
        <v>0</v>
      </c>
      <c r="X322" s="164">
        <f t="shared" si="111"/>
        <v>0</v>
      </c>
      <c r="Y322" s="164">
        <f t="shared" si="111"/>
        <v>0</v>
      </c>
      <c r="AA322" s="164">
        <f t="shared" si="112"/>
        <v>0</v>
      </c>
      <c r="AB322" s="164">
        <f t="shared" si="112"/>
        <v>0</v>
      </c>
      <c r="AC322" s="164">
        <f t="shared" si="112"/>
        <v>0</v>
      </c>
      <c r="AD322" s="164">
        <f t="shared" si="112"/>
        <v>0</v>
      </c>
      <c r="AE322" s="164">
        <f t="shared" si="112"/>
        <v>0</v>
      </c>
      <c r="AF322" s="164">
        <f t="shared" si="112"/>
        <v>0</v>
      </c>
      <c r="AG322" s="164">
        <f t="shared" si="112"/>
        <v>1</v>
      </c>
      <c r="AH322" s="164">
        <f t="shared" si="112"/>
        <v>1</v>
      </c>
      <c r="AI322" s="164">
        <f t="shared" si="112"/>
        <v>0</v>
      </c>
      <c r="AJ322" s="164">
        <f t="shared" si="112"/>
        <v>0</v>
      </c>
      <c r="AK322" s="164">
        <f t="shared" si="112"/>
        <v>0</v>
      </c>
      <c r="AL322" s="164">
        <f t="shared" si="112"/>
        <v>0</v>
      </c>
      <c r="AM322" s="164">
        <f t="shared" si="112"/>
        <v>0</v>
      </c>
      <c r="AN322" s="164">
        <f t="shared" si="112"/>
        <v>0</v>
      </c>
      <c r="AO322" s="164">
        <f t="shared" si="112"/>
        <v>0</v>
      </c>
      <c r="AP322" s="164">
        <f t="shared" si="110"/>
        <v>0</v>
      </c>
      <c r="AQ322" s="164">
        <f t="shared" si="110"/>
        <v>0.5</v>
      </c>
      <c r="AR322" s="164">
        <f t="shared" si="110"/>
        <v>0</v>
      </c>
      <c r="AS322" s="164">
        <f t="shared" si="110"/>
        <v>1</v>
      </c>
      <c r="AT322" s="164">
        <f t="shared" si="110"/>
        <v>0</v>
      </c>
      <c r="AU322" s="164">
        <f t="shared" si="110"/>
        <v>0</v>
      </c>
      <c r="AV322" s="164">
        <f t="shared" si="110"/>
        <v>0</v>
      </c>
      <c r="AW322" s="164">
        <f t="shared" si="110"/>
        <v>0</v>
      </c>
      <c r="AX322" s="164">
        <f t="shared" si="110"/>
        <v>0</v>
      </c>
      <c r="AY322" s="164">
        <f t="shared" si="108"/>
        <v>3.5</v>
      </c>
      <c r="AZ322" s="22" t="s">
        <v>188</v>
      </c>
    </row>
    <row r="323" spans="1:52">
      <c r="A323" s="164" t="s">
        <v>216</v>
      </c>
      <c r="B323" s="164">
        <f t="shared" si="111"/>
        <v>0</v>
      </c>
      <c r="C323" s="164">
        <f t="shared" si="111"/>
        <v>0</v>
      </c>
      <c r="D323" s="164">
        <f t="shared" si="111"/>
        <v>0</v>
      </c>
      <c r="E323" s="164">
        <f t="shared" si="111"/>
        <v>0</v>
      </c>
      <c r="F323" s="164">
        <f t="shared" si="111"/>
        <v>1</v>
      </c>
      <c r="G323" s="164">
        <f t="shared" si="111"/>
        <v>0</v>
      </c>
      <c r="H323" s="164">
        <f t="shared" si="111"/>
        <v>0</v>
      </c>
      <c r="I323" s="164">
        <f t="shared" si="111"/>
        <v>0</v>
      </c>
      <c r="J323" s="164">
        <f t="shared" si="111"/>
        <v>0</v>
      </c>
      <c r="K323" s="164">
        <f t="shared" si="111"/>
        <v>0</v>
      </c>
      <c r="L323" s="164">
        <f t="shared" si="111"/>
        <v>0</v>
      </c>
      <c r="M323" s="164">
        <f t="shared" si="111"/>
        <v>0</v>
      </c>
      <c r="N323" s="164">
        <f t="shared" si="111"/>
        <v>0</v>
      </c>
      <c r="O323" s="164">
        <f t="shared" si="111"/>
        <v>0</v>
      </c>
      <c r="P323" s="164">
        <f t="shared" si="111"/>
        <v>0</v>
      </c>
      <c r="Q323" s="164">
        <f t="shared" ref="Q323:Y323" si="113">IF(IFERROR(FIND($A$301,Q26,1),0)=0,0,1)</f>
        <v>0</v>
      </c>
      <c r="R323" s="164">
        <f t="shared" si="113"/>
        <v>0</v>
      </c>
      <c r="S323" s="164">
        <f t="shared" si="113"/>
        <v>1</v>
      </c>
      <c r="T323" s="164">
        <f t="shared" si="113"/>
        <v>0</v>
      </c>
      <c r="U323" s="164">
        <f t="shared" si="113"/>
        <v>1</v>
      </c>
      <c r="V323" s="164">
        <f t="shared" si="113"/>
        <v>0</v>
      </c>
      <c r="W323" s="164">
        <f t="shared" si="113"/>
        <v>0</v>
      </c>
      <c r="X323" s="164">
        <f t="shared" si="113"/>
        <v>0</v>
      </c>
      <c r="Y323" s="164">
        <f t="shared" si="113"/>
        <v>0</v>
      </c>
      <c r="AA323" s="164">
        <f t="shared" si="112"/>
        <v>0</v>
      </c>
      <c r="AB323" s="164">
        <f t="shared" si="112"/>
        <v>0</v>
      </c>
      <c r="AC323" s="164">
        <f t="shared" si="112"/>
        <v>0</v>
      </c>
      <c r="AD323" s="164">
        <f t="shared" si="112"/>
        <v>0</v>
      </c>
      <c r="AE323" s="164">
        <f t="shared" si="112"/>
        <v>1</v>
      </c>
      <c r="AF323" s="164">
        <f t="shared" si="112"/>
        <v>0</v>
      </c>
      <c r="AG323" s="164">
        <f t="shared" si="112"/>
        <v>0</v>
      </c>
      <c r="AH323" s="164">
        <f t="shared" si="112"/>
        <v>0</v>
      </c>
      <c r="AI323" s="164">
        <f t="shared" si="112"/>
        <v>0</v>
      </c>
      <c r="AJ323" s="164">
        <f t="shared" si="112"/>
        <v>0</v>
      </c>
      <c r="AK323" s="164">
        <f t="shared" si="112"/>
        <v>0</v>
      </c>
      <c r="AL323" s="164">
        <f t="shared" si="112"/>
        <v>0</v>
      </c>
      <c r="AM323" s="164">
        <f t="shared" si="112"/>
        <v>0</v>
      </c>
      <c r="AN323" s="164">
        <f t="shared" si="112"/>
        <v>0</v>
      </c>
      <c r="AO323" s="164">
        <f t="shared" si="112"/>
        <v>0</v>
      </c>
      <c r="AP323" s="164">
        <f t="shared" si="110"/>
        <v>0</v>
      </c>
      <c r="AQ323" s="164">
        <f t="shared" si="110"/>
        <v>0</v>
      </c>
      <c r="AR323" s="164">
        <f t="shared" si="110"/>
        <v>1</v>
      </c>
      <c r="AS323" s="164">
        <f t="shared" si="110"/>
        <v>0</v>
      </c>
      <c r="AT323" s="164">
        <f t="shared" si="110"/>
        <v>1</v>
      </c>
      <c r="AU323" s="164">
        <f t="shared" si="110"/>
        <v>0</v>
      </c>
      <c r="AV323" s="164">
        <f t="shared" si="110"/>
        <v>0</v>
      </c>
      <c r="AW323" s="164">
        <f t="shared" si="110"/>
        <v>0</v>
      </c>
      <c r="AX323" s="164">
        <f t="shared" si="110"/>
        <v>0</v>
      </c>
      <c r="AY323" s="164">
        <f t="shared" si="108"/>
        <v>3</v>
      </c>
      <c r="AZ323" s="22" t="s">
        <v>188</v>
      </c>
    </row>
    <row r="324" spans="1:52">
      <c r="A324" s="164" t="s">
        <v>217</v>
      </c>
      <c r="B324" s="164">
        <f t="shared" ref="B324:Y332" si="114">IF(IFERROR(FIND($A$301,B27,1),0)=0,0,1)</f>
        <v>0</v>
      </c>
      <c r="C324" s="164">
        <f t="shared" si="114"/>
        <v>0</v>
      </c>
      <c r="D324" s="164">
        <f t="shared" si="114"/>
        <v>0</v>
      </c>
      <c r="E324" s="164">
        <f t="shared" si="114"/>
        <v>1</v>
      </c>
      <c r="F324" s="164">
        <f t="shared" si="114"/>
        <v>0</v>
      </c>
      <c r="G324" s="164">
        <f t="shared" si="114"/>
        <v>0</v>
      </c>
      <c r="H324" s="164">
        <f t="shared" si="114"/>
        <v>0</v>
      </c>
      <c r="I324" s="164">
        <f t="shared" si="114"/>
        <v>0</v>
      </c>
      <c r="J324" s="164">
        <f t="shared" si="114"/>
        <v>1</v>
      </c>
      <c r="K324" s="164">
        <f t="shared" si="114"/>
        <v>1</v>
      </c>
      <c r="L324" s="164">
        <f t="shared" si="114"/>
        <v>1</v>
      </c>
      <c r="M324" s="164">
        <f t="shared" si="114"/>
        <v>1</v>
      </c>
      <c r="N324" s="164">
        <f t="shared" si="114"/>
        <v>1</v>
      </c>
      <c r="O324" s="164">
        <f t="shared" si="114"/>
        <v>0</v>
      </c>
      <c r="P324" s="164">
        <f t="shared" si="114"/>
        <v>0</v>
      </c>
      <c r="Q324" s="164">
        <f t="shared" si="114"/>
        <v>0</v>
      </c>
      <c r="R324" s="164">
        <f t="shared" si="114"/>
        <v>0</v>
      </c>
      <c r="S324" s="164">
        <f t="shared" si="114"/>
        <v>1</v>
      </c>
      <c r="T324" s="164">
        <f t="shared" si="114"/>
        <v>1</v>
      </c>
      <c r="U324" s="164">
        <f t="shared" si="114"/>
        <v>0</v>
      </c>
      <c r="V324" s="164">
        <f t="shared" si="114"/>
        <v>0</v>
      </c>
      <c r="W324" s="164">
        <f t="shared" si="114"/>
        <v>0</v>
      </c>
      <c r="X324" s="164">
        <f t="shared" si="114"/>
        <v>1</v>
      </c>
      <c r="Y324" s="164">
        <f t="shared" si="114"/>
        <v>1</v>
      </c>
      <c r="AA324" s="164">
        <f t="shared" si="112"/>
        <v>0</v>
      </c>
      <c r="AB324" s="164">
        <f t="shared" si="112"/>
        <v>0</v>
      </c>
      <c r="AC324" s="164">
        <f t="shared" si="112"/>
        <v>0</v>
      </c>
      <c r="AD324" s="164">
        <f t="shared" si="112"/>
        <v>1</v>
      </c>
      <c r="AE324" s="164">
        <f t="shared" si="112"/>
        <v>0</v>
      </c>
      <c r="AF324" s="164">
        <f t="shared" si="112"/>
        <v>0</v>
      </c>
      <c r="AG324" s="164">
        <f t="shared" si="112"/>
        <v>0</v>
      </c>
      <c r="AH324" s="164">
        <f t="shared" si="112"/>
        <v>0</v>
      </c>
      <c r="AI324" s="164">
        <f t="shared" si="112"/>
        <v>1</v>
      </c>
      <c r="AJ324" s="164">
        <f t="shared" si="112"/>
        <v>1</v>
      </c>
      <c r="AK324" s="164">
        <f t="shared" si="112"/>
        <v>1</v>
      </c>
      <c r="AL324" s="164">
        <f t="shared" si="112"/>
        <v>1</v>
      </c>
      <c r="AM324" s="164">
        <f t="shared" si="112"/>
        <v>1</v>
      </c>
      <c r="AN324" s="164">
        <f t="shared" si="112"/>
        <v>0</v>
      </c>
      <c r="AO324" s="164">
        <f t="shared" si="112"/>
        <v>0</v>
      </c>
      <c r="AP324" s="164">
        <f t="shared" si="110"/>
        <v>0</v>
      </c>
      <c r="AQ324" s="164">
        <f t="shared" si="110"/>
        <v>0</v>
      </c>
      <c r="AR324" s="164">
        <f t="shared" si="110"/>
        <v>1</v>
      </c>
      <c r="AS324" s="164">
        <f t="shared" si="110"/>
        <v>1</v>
      </c>
      <c r="AT324" s="164">
        <f t="shared" si="110"/>
        <v>0</v>
      </c>
      <c r="AU324" s="164">
        <f t="shared" si="110"/>
        <v>0</v>
      </c>
      <c r="AV324" s="164">
        <f t="shared" si="110"/>
        <v>0</v>
      </c>
      <c r="AW324" s="164">
        <f t="shared" si="110"/>
        <v>1</v>
      </c>
      <c r="AX324" s="164">
        <f t="shared" si="110"/>
        <v>1</v>
      </c>
      <c r="AY324" s="164">
        <f t="shared" si="108"/>
        <v>10</v>
      </c>
      <c r="AZ324" s="22" t="s">
        <v>188</v>
      </c>
    </row>
    <row r="325" spans="1:52">
      <c r="A325" s="164" t="s">
        <v>218</v>
      </c>
      <c r="B325" s="164">
        <f t="shared" si="114"/>
        <v>0</v>
      </c>
      <c r="C325" s="164">
        <f t="shared" si="114"/>
        <v>0</v>
      </c>
      <c r="D325" s="164">
        <f t="shared" si="114"/>
        <v>0</v>
      </c>
      <c r="E325" s="164">
        <f t="shared" si="114"/>
        <v>1</v>
      </c>
      <c r="F325" s="164">
        <f t="shared" si="114"/>
        <v>1</v>
      </c>
      <c r="G325" s="164">
        <f t="shared" si="114"/>
        <v>0</v>
      </c>
      <c r="H325" s="164">
        <f t="shared" si="114"/>
        <v>1</v>
      </c>
      <c r="I325" s="164">
        <f t="shared" si="114"/>
        <v>1</v>
      </c>
      <c r="J325" s="164">
        <f t="shared" si="114"/>
        <v>0</v>
      </c>
      <c r="K325" s="164">
        <f t="shared" si="114"/>
        <v>0</v>
      </c>
      <c r="L325" s="164">
        <f t="shared" si="114"/>
        <v>0</v>
      </c>
      <c r="M325" s="164">
        <f t="shared" si="114"/>
        <v>1</v>
      </c>
      <c r="N325" s="164">
        <f t="shared" si="114"/>
        <v>1</v>
      </c>
      <c r="O325" s="164">
        <f t="shared" si="114"/>
        <v>0</v>
      </c>
      <c r="P325" s="164">
        <f t="shared" si="114"/>
        <v>1</v>
      </c>
      <c r="Q325" s="164">
        <f t="shared" si="114"/>
        <v>1</v>
      </c>
      <c r="R325" s="164">
        <f t="shared" si="114"/>
        <v>1</v>
      </c>
      <c r="S325" s="164">
        <f t="shared" si="114"/>
        <v>1</v>
      </c>
      <c r="T325" s="164">
        <f t="shared" si="114"/>
        <v>1</v>
      </c>
      <c r="U325" s="164">
        <f t="shared" si="114"/>
        <v>0</v>
      </c>
      <c r="V325" s="164">
        <f t="shared" si="114"/>
        <v>1</v>
      </c>
      <c r="W325" s="164">
        <f t="shared" si="114"/>
        <v>0</v>
      </c>
      <c r="X325" s="164">
        <f t="shared" si="114"/>
        <v>0</v>
      </c>
      <c r="Y325" s="164">
        <f t="shared" si="114"/>
        <v>0</v>
      </c>
      <c r="AA325" s="164">
        <f t="shared" si="112"/>
        <v>0</v>
      </c>
      <c r="AB325" s="164">
        <f t="shared" si="112"/>
        <v>0</v>
      </c>
      <c r="AC325" s="164">
        <f t="shared" si="112"/>
        <v>0</v>
      </c>
      <c r="AD325" s="164">
        <f t="shared" si="112"/>
        <v>0.5</v>
      </c>
      <c r="AE325" s="164">
        <f t="shared" si="112"/>
        <v>0.5</v>
      </c>
      <c r="AF325" s="164">
        <f t="shared" si="112"/>
        <v>0</v>
      </c>
      <c r="AG325" s="164">
        <f t="shared" si="112"/>
        <v>1</v>
      </c>
      <c r="AH325" s="164">
        <f t="shared" si="112"/>
        <v>1</v>
      </c>
      <c r="AI325" s="164">
        <f t="shared" si="112"/>
        <v>0</v>
      </c>
      <c r="AJ325" s="164">
        <f t="shared" si="112"/>
        <v>0</v>
      </c>
      <c r="AK325" s="164">
        <f t="shared" si="112"/>
        <v>0</v>
      </c>
      <c r="AL325" s="164">
        <f t="shared" si="112"/>
        <v>1</v>
      </c>
      <c r="AM325" s="164">
        <f t="shared" si="112"/>
        <v>1</v>
      </c>
      <c r="AN325" s="164">
        <f t="shared" si="112"/>
        <v>0</v>
      </c>
      <c r="AO325" s="164">
        <f t="shared" si="112"/>
        <v>1</v>
      </c>
      <c r="AP325" s="164">
        <f t="shared" si="110"/>
        <v>1</v>
      </c>
      <c r="AQ325" s="164">
        <f t="shared" si="110"/>
        <v>1</v>
      </c>
      <c r="AR325" s="164">
        <f t="shared" si="110"/>
        <v>0.33333333333333331</v>
      </c>
      <c r="AS325" s="164">
        <f t="shared" si="110"/>
        <v>1</v>
      </c>
      <c r="AT325" s="164">
        <f t="shared" si="110"/>
        <v>0</v>
      </c>
      <c r="AU325" s="164">
        <f t="shared" si="110"/>
        <v>1</v>
      </c>
      <c r="AV325" s="164">
        <f t="shared" si="110"/>
        <v>0</v>
      </c>
      <c r="AW325" s="164">
        <f t="shared" si="110"/>
        <v>0</v>
      </c>
      <c r="AX325" s="164">
        <f t="shared" si="110"/>
        <v>0</v>
      </c>
      <c r="AY325" s="164">
        <f t="shared" si="108"/>
        <v>10.333333333333334</v>
      </c>
      <c r="AZ325" s="22" t="s">
        <v>188</v>
      </c>
    </row>
    <row r="326" spans="1:52">
      <c r="A326" s="164" t="s">
        <v>219</v>
      </c>
      <c r="B326" s="164">
        <f t="shared" si="114"/>
        <v>0</v>
      </c>
      <c r="C326" s="164">
        <f t="shared" si="114"/>
        <v>0</v>
      </c>
      <c r="D326" s="164">
        <f t="shared" si="114"/>
        <v>0</v>
      </c>
      <c r="E326" s="164">
        <f t="shared" si="114"/>
        <v>1</v>
      </c>
      <c r="F326" s="164">
        <f t="shared" si="114"/>
        <v>1</v>
      </c>
      <c r="G326" s="164">
        <f t="shared" si="114"/>
        <v>0</v>
      </c>
      <c r="H326" s="164">
        <f t="shared" si="114"/>
        <v>0</v>
      </c>
      <c r="I326" s="164">
        <f t="shared" si="114"/>
        <v>0</v>
      </c>
      <c r="J326" s="164">
        <f t="shared" si="114"/>
        <v>1</v>
      </c>
      <c r="K326" s="164">
        <f t="shared" si="114"/>
        <v>0</v>
      </c>
      <c r="L326" s="164">
        <f t="shared" si="114"/>
        <v>0</v>
      </c>
      <c r="M326" s="164">
        <f t="shared" si="114"/>
        <v>0</v>
      </c>
      <c r="N326" s="164">
        <f t="shared" si="114"/>
        <v>0</v>
      </c>
      <c r="O326" s="164">
        <f t="shared" si="114"/>
        <v>0</v>
      </c>
      <c r="P326" s="164">
        <f t="shared" si="114"/>
        <v>0</v>
      </c>
      <c r="Q326" s="164">
        <f t="shared" si="114"/>
        <v>1</v>
      </c>
      <c r="R326" s="164">
        <f t="shared" si="114"/>
        <v>0</v>
      </c>
      <c r="S326" s="164">
        <f t="shared" si="114"/>
        <v>1</v>
      </c>
      <c r="T326" s="164">
        <f t="shared" si="114"/>
        <v>0</v>
      </c>
      <c r="U326" s="164">
        <f t="shared" si="114"/>
        <v>0</v>
      </c>
      <c r="V326" s="164">
        <f t="shared" si="114"/>
        <v>0</v>
      </c>
      <c r="W326" s="164">
        <f t="shared" si="114"/>
        <v>1</v>
      </c>
      <c r="X326" s="164">
        <f t="shared" si="114"/>
        <v>0</v>
      </c>
      <c r="Y326" s="164">
        <f t="shared" si="114"/>
        <v>0</v>
      </c>
      <c r="AA326" s="164">
        <f t="shared" si="112"/>
        <v>0</v>
      </c>
      <c r="AB326" s="164">
        <f t="shared" si="112"/>
        <v>0</v>
      </c>
      <c r="AC326" s="164">
        <f t="shared" si="112"/>
        <v>0</v>
      </c>
      <c r="AD326" s="164">
        <f t="shared" si="112"/>
        <v>1</v>
      </c>
      <c r="AE326" s="164">
        <f t="shared" si="112"/>
        <v>1</v>
      </c>
      <c r="AF326" s="164">
        <f t="shared" si="112"/>
        <v>0</v>
      </c>
      <c r="AG326" s="164">
        <f t="shared" si="112"/>
        <v>0</v>
      </c>
      <c r="AH326" s="164">
        <f t="shared" si="112"/>
        <v>0</v>
      </c>
      <c r="AI326" s="164">
        <f t="shared" si="112"/>
        <v>0.5</v>
      </c>
      <c r="AJ326" s="164">
        <f t="shared" si="112"/>
        <v>0</v>
      </c>
      <c r="AK326" s="164">
        <f t="shared" si="112"/>
        <v>0</v>
      </c>
      <c r="AL326" s="164">
        <f t="shared" si="112"/>
        <v>0</v>
      </c>
      <c r="AM326" s="164">
        <f t="shared" si="112"/>
        <v>0</v>
      </c>
      <c r="AN326" s="164">
        <f t="shared" si="112"/>
        <v>0</v>
      </c>
      <c r="AO326" s="164">
        <f t="shared" si="112"/>
        <v>0</v>
      </c>
      <c r="AP326" s="164">
        <f t="shared" si="110"/>
        <v>0.33333333333333331</v>
      </c>
      <c r="AQ326" s="164">
        <f t="shared" si="110"/>
        <v>0</v>
      </c>
      <c r="AR326" s="164">
        <f t="shared" si="110"/>
        <v>1</v>
      </c>
      <c r="AS326" s="164">
        <f t="shared" si="110"/>
        <v>0</v>
      </c>
      <c r="AT326" s="164">
        <f t="shared" si="110"/>
        <v>0</v>
      </c>
      <c r="AU326" s="164">
        <f t="shared" si="110"/>
        <v>0</v>
      </c>
      <c r="AV326" s="164">
        <f t="shared" si="110"/>
        <v>1</v>
      </c>
      <c r="AW326" s="164">
        <f t="shared" si="110"/>
        <v>0</v>
      </c>
      <c r="AX326" s="164">
        <f t="shared" si="110"/>
        <v>0</v>
      </c>
      <c r="AY326" s="164">
        <f t="shared" si="108"/>
        <v>4.8333333333333339</v>
      </c>
      <c r="AZ326" s="22" t="s">
        <v>188</v>
      </c>
    </row>
    <row r="327" spans="1:52">
      <c r="A327" s="164" t="s">
        <v>220</v>
      </c>
      <c r="B327" s="164">
        <f t="shared" si="114"/>
        <v>0</v>
      </c>
      <c r="C327" s="164">
        <f t="shared" si="114"/>
        <v>0</v>
      </c>
      <c r="D327" s="164">
        <f t="shared" si="114"/>
        <v>0</v>
      </c>
      <c r="E327" s="164">
        <f t="shared" si="114"/>
        <v>0</v>
      </c>
      <c r="F327" s="164">
        <f t="shared" si="114"/>
        <v>0</v>
      </c>
      <c r="G327" s="164">
        <f t="shared" si="114"/>
        <v>0</v>
      </c>
      <c r="H327" s="164">
        <f t="shared" si="114"/>
        <v>0</v>
      </c>
      <c r="I327" s="164">
        <f t="shared" si="114"/>
        <v>1</v>
      </c>
      <c r="J327" s="164">
        <f t="shared" si="114"/>
        <v>1</v>
      </c>
      <c r="K327" s="164">
        <f t="shared" si="114"/>
        <v>1</v>
      </c>
      <c r="L327" s="164">
        <f t="shared" si="114"/>
        <v>0</v>
      </c>
      <c r="M327" s="164">
        <f t="shared" si="114"/>
        <v>0</v>
      </c>
      <c r="N327" s="164">
        <f t="shared" si="114"/>
        <v>1</v>
      </c>
      <c r="O327" s="164">
        <f t="shared" si="114"/>
        <v>0</v>
      </c>
      <c r="P327" s="164">
        <f t="shared" si="114"/>
        <v>1</v>
      </c>
      <c r="Q327" s="164">
        <f t="shared" si="114"/>
        <v>1</v>
      </c>
      <c r="R327" s="164">
        <f t="shared" si="114"/>
        <v>1</v>
      </c>
      <c r="S327" s="164">
        <f t="shared" si="114"/>
        <v>1</v>
      </c>
      <c r="T327" s="164">
        <f t="shared" si="114"/>
        <v>0</v>
      </c>
      <c r="U327" s="164">
        <f t="shared" si="114"/>
        <v>0</v>
      </c>
      <c r="V327" s="164">
        <f t="shared" si="114"/>
        <v>0</v>
      </c>
      <c r="W327" s="164">
        <f t="shared" si="114"/>
        <v>0</v>
      </c>
      <c r="X327" s="164">
        <f t="shared" si="114"/>
        <v>0</v>
      </c>
      <c r="Y327" s="164">
        <f t="shared" si="114"/>
        <v>0</v>
      </c>
      <c r="AA327" s="164">
        <f t="shared" si="112"/>
        <v>0</v>
      </c>
      <c r="AB327" s="164">
        <f t="shared" si="112"/>
        <v>0</v>
      </c>
      <c r="AC327" s="164">
        <f t="shared" si="112"/>
        <v>0</v>
      </c>
      <c r="AD327" s="164">
        <f t="shared" si="112"/>
        <v>0</v>
      </c>
      <c r="AE327" s="164">
        <f t="shared" si="112"/>
        <v>0</v>
      </c>
      <c r="AF327" s="164">
        <f t="shared" si="112"/>
        <v>0</v>
      </c>
      <c r="AG327" s="164">
        <f t="shared" si="112"/>
        <v>0</v>
      </c>
      <c r="AH327" s="164">
        <f t="shared" si="112"/>
        <v>1</v>
      </c>
      <c r="AI327" s="164">
        <f t="shared" si="112"/>
        <v>1</v>
      </c>
      <c r="AJ327" s="164">
        <f t="shared" si="112"/>
        <v>1</v>
      </c>
      <c r="AK327" s="164">
        <f t="shared" si="112"/>
        <v>0</v>
      </c>
      <c r="AL327" s="164">
        <f t="shared" si="112"/>
        <v>0</v>
      </c>
      <c r="AM327" s="164">
        <f t="shared" si="112"/>
        <v>1</v>
      </c>
      <c r="AN327" s="164">
        <f t="shared" si="112"/>
        <v>0</v>
      </c>
      <c r="AO327" s="164">
        <f t="shared" si="112"/>
        <v>1</v>
      </c>
      <c r="AP327" s="164">
        <f t="shared" si="110"/>
        <v>1</v>
      </c>
      <c r="AQ327" s="164">
        <f t="shared" si="110"/>
        <v>1</v>
      </c>
      <c r="AR327" s="164">
        <f t="shared" si="110"/>
        <v>0.5</v>
      </c>
      <c r="AS327" s="164">
        <f t="shared" si="110"/>
        <v>0</v>
      </c>
      <c r="AT327" s="164">
        <f t="shared" si="110"/>
        <v>0</v>
      </c>
      <c r="AU327" s="164">
        <f t="shared" si="110"/>
        <v>0</v>
      </c>
      <c r="AV327" s="164">
        <f t="shared" si="110"/>
        <v>0</v>
      </c>
      <c r="AW327" s="164">
        <f t="shared" si="110"/>
        <v>0</v>
      </c>
      <c r="AX327" s="164">
        <f t="shared" si="110"/>
        <v>0</v>
      </c>
      <c r="AY327" s="164">
        <f t="shared" si="108"/>
        <v>7.5</v>
      </c>
      <c r="AZ327" s="22" t="s">
        <v>188</v>
      </c>
    </row>
    <row r="328" spans="1:52">
      <c r="A328" s="164" t="s">
        <v>221</v>
      </c>
      <c r="B328" s="164">
        <f t="shared" si="114"/>
        <v>0</v>
      </c>
      <c r="C328" s="164">
        <f t="shared" si="114"/>
        <v>1</v>
      </c>
      <c r="D328" s="164">
        <f t="shared" si="114"/>
        <v>0</v>
      </c>
      <c r="E328" s="164">
        <f t="shared" si="114"/>
        <v>0</v>
      </c>
      <c r="F328" s="164">
        <f t="shared" si="114"/>
        <v>0</v>
      </c>
      <c r="G328" s="164">
        <f t="shared" si="114"/>
        <v>0</v>
      </c>
      <c r="H328" s="164">
        <f t="shared" si="114"/>
        <v>0</v>
      </c>
      <c r="I328" s="164">
        <f t="shared" si="114"/>
        <v>0</v>
      </c>
      <c r="J328" s="164">
        <f t="shared" si="114"/>
        <v>0</v>
      </c>
      <c r="K328" s="164">
        <f t="shared" si="114"/>
        <v>0</v>
      </c>
      <c r="L328" s="164">
        <f t="shared" si="114"/>
        <v>1</v>
      </c>
      <c r="M328" s="164">
        <f t="shared" si="114"/>
        <v>0</v>
      </c>
      <c r="N328" s="164">
        <f t="shared" si="114"/>
        <v>0</v>
      </c>
      <c r="O328" s="164">
        <f t="shared" si="114"/>
        <v>0</v>
      </c>
      <c r="P328" s="164">
        <f t="shared" si="114"/>
        <v>0</v>
      </c>
      <c r="Q328" s="164">
        <f t="shared" si="114"/>
        <v>1</v>
      </c>
      <c r="R328" s="164">
        <f t="shared" si="114"/>
        <v>1</v>
      </c>
      <c r="S328" s="164">
        <f t="shared" si="114"/>
        <v>1</v>
      </c>
      <c r="T328" s="164">
        <f t="shared" si="114"/>
        <v>1</v>
      </c>
      <c r="U328" s="164">
        <f t="shared" si="114"/>
        <v>1</v>
      </c>
      <c r="V328" s="164">
        <f t="shared" si="114"/>
        <v>1</v>
      </c>
      <c r="W328" s="164">
        <f t="shared" si="114"/>
        <v>0</v>
      </c>
      <c r="X328" s="164">
        <f t="shared" si="114"/>
        <v>1</v>
      </c>
      <c r="Y328" s="164">
        <f t="shared" si="114"/>
        <v>1</v>
      </c>
      <c r="AA328" s="164">
        <f t="shared" si="112"/>
        <v>0</v>
      </c>
      <c r="AB328" s="164">
        <f t="shared" si="112"/>
        <v>1</v>
      </c>
      <c r="AC328" s="164">
        <f t="shared" si="112"/>
        <v>0</v>
      </c>
      <c r="AD328" s="164">
        <f t="shared" si="112"/>
        <v>0</v>
      </c>
      <c r="AE328" s="164">
        <f t="shared" si="112"/>
        <v>0</v>
      </c>
      <c r="AF328" s="164">
        <f t="shared" si="112"/>
        <v>0</v>
      </c>
      <c r="AG328" s="164">
        <f t="shared" si="112"/>
        <v>0</v>
      </c>
      <c r="AH328" s="164">
        <f t="shared" si="112"/>
        <v>0</v>
      </c>
      <c r="AI328" s="164">
        <f t="shared" si="112"/>
        <v>0</v>
      </c>
      <c r="AJ328" s="164">
        <f t="shared" si="112"/>
        <v>0</v>
      </c>
      <c r="AK328" s="164">
        <f t="shared" si="112"/>
        <v>1</v>
      </c>
      <c r="AL328" s="164">
        <f t="shared" si="112"/>
        <v>0</v>
      </c>
      <c r="AM328" s="164">
        <f t="shared" si="112"/>
        <v>0</v>
      </c>
      <c r="AN328" s="164">
        <f t="shared" si="112"/>
        <v>0</v>
      </c>
      <c r="AO328" s="164">
        <f t="shared" si="112"/>
        <v>0</v>
      </c>
      <c r="AP328" s="164">
        <f t="shared" si="112"/>
        <v>1</v>
      </c>
      <c r="AQ328" s="164">
        <f t="shared" ref="AQ328:AX332" si="115">IF(R328=0,0,R328/AQ31)</f>
        <v>1</v>
      </c>
      <c r="AR328" s="164">
        <f t="shared" si="115"/>
        <v>1</v>
      </c>
      <c r="AS328" s="164">
        <f t="shared" si="115"/>
        <v>1</v>
      </c>
      <c r="AT328" s="164">
        <f t="shared" si="115"/>
        <v>1</v>
      </c>
      <c r="AU328" s="164">
        <f t="shared" si="115"/>
        <v>1</v>
      </c>
      <c r="AV328" s="164">
        <f t="shared" si="115"/>
        <v>0</v>
      </c>
      <c r="AW328" s="164">
        <f t="shared" si="115"/>
        <v>1</v>
      </c>
      <c r="AX328" s="164">
        <f t="shared" si="115"/>
        <v>1</v>
      </c>
      <c r="AY328" s="164">
        <f t="shared" si="108"/>
        <v>10</v>
      </c>
      <c r="AZ328" s="22" t="s">
        <v>188</v>
      </c>
    </row>
    <row r="329" spans="1:52">
      <c r="A329" s="164" t="s">
        <v>222</v>
      </c>
      <c r="B329" s="164">
        <f t="shared" si="114"/>
        <v>1</v>
      </c>
      <c r="C329" s="164">
        <f t="shared" si="114"/>
        <v>1</v>
      </c>
      <c r="D329" s="164">
        <f t="shared" si="114"/>
        <v>1</v>
      </c>
      <c r="E329" s="164">
        <f t="shared" si="114"/>
        <v>1</v>
      </c>
      <c r="F329" s="164">
        <f t="shared" si="114"/>
        <v>1</v>
      </c>
      <c r="G329" s="164">
        <f t="shared" si="114"/>
        <v>1</v>
      </c>
      <c r="H329" s="164">
        <f t="shared" si="114"/>
        <v>0</v>
      </c>
      <c r="I329" s="164">
        <f t="shared" si="114"/>
        <v>1</v>
      </c>
      <c r="J329" s="164">
        <f t="shared" si="114"/>
        <v>0</v>
      </c>
      <c r="K329" s="164">
        <f t="shared" si="114"/>
        <v>0</v>
      </c>
      <c r="L329" s="164">
        <f t="shared" si="114"/>
        <v>0</v>
      </c>
      <c r="M329" s="164">
        <f t="shared" si="114"/>
        <v>0</v>
      </c>
      <c r="N329" s="164">
        <f t="shared" si="114"/>
        <v>0</v>
      </c>
      <c r="O329" s="164">
        <f t="shared" si="114"/>
        <v>1</v>
      </c>
      <c r="P329" s="164">
        <f t="shared" si="114"/>
        <v>1</v>
      </c>
      <c r="Q329" s="164">
        <f t="shared" si="114"/>
        <v>1</v>
      </c>
      <c r="R329" s="164">
        <f t="shared" si="114"/>
        <v>0</v>
      </c>
      <c r="S329" s="164">
        <f t="shared" si="114"/>
        <v>1</v>
      </c>
      <c r="T329" s="164">
        <f t="shared" si="114"/>
        <v>1</v>
      </c>
      <c r="U329" s="164">
        <f t="shared" si="114"/>
        <v>1</v>
      </c>
      <c r="V329" s="164">
        <f t="shared" si="114"/>
        <v>1</v>
      </c>
      <c r="W329" s="164">
        <f t="shared" si="114"/>
        <v>0</v>
      </c>
      <c r="X329" s="164">
        <f t="shared" si="114"/>
        <v>1</v>
      </c>
      <c r="Y329" s="164">
        <f t="shared" si="114"/>
        <v>1</v>
      </c>
      <c r="AA329" s="164">
        <f t="shared" ref="AA329:AP332" si="116">IF(B329=0,0,B329/AA32)</f>
        <v>1</v>
      </c>
      <c r="AB329" s="164">
        <f t="shared" si="116"/>
        <v>1</v>
      </c>
      <c r="AC329" s="164">
        <f t="shared" si="116"/>
        <v>1</v>
      </c>
      <c r="AD329" s="164">
        <f t="shared" si="116"/>
        <v>1</v>
      </c>
      <c r="AE329" s="164">
        <f t="shared" si="116"/>
        <v>1</v>
      </c>
      <c r="AF329" s="164">
        <f t="shared" si="116"/>
        <v>1</v>
      </c>
      <c r="AG329" s="164">
        <f t="shared" si="116"/>
        <v>0</v>
      </c>
      <c r="AH329" s="164">
        <f t="shared" si="116"/>
        <v>1</v>
      </c>
      <c r="AI329" s="164">
        <f t="shared" si="116"/>
        <v>0</v>
      </c>
      <c r="AJ329" s="164">
        <f t="shared" si="116"/>
        <v>0</v>
      </c>
      <c r="AK329" s="164">
        <f t="shared" si="116"/>
        <v>0</v>
      </c>
      <c r="AL329" s="164">
        <f t="shared" si="116"/>
        <v>0</v>
      </c>
      <c r="AM329" s="164">
        <f t="shared" si="116"/>
        <v>0</v>
      </c>
      <c r="AN329" s="164">
        <f t="shared" si="116"/>
        <v>1</v>
      </c>
      <c r="AO329" s="164">
        <f t="shared" si="116"/>
        <v>1</v>
      </c>
      <c r="AP329" s="164">
        <f t="shared" si="116"/>
        <v>1</v>
      </c>
      <c r="AQ329" s="164">
        <f t="shared" si="115"/>
        <v>0</v>
      </c>
      <c r="AR329" s="164">
        <f t="shared" si="115"/>
        <v>1</v>
      </c>
      <c r="AS329" s="164">
        <f t="shared" si="115"/>
        <v>1</v>
      </c>
      <c r="AT329" s="164">
        <f t="shared" si="115"/>
        <v>1</v>
      </c>
      <c r="AU329" s="164">
        <f t="shared" si="115"/>
        <v>1</v>
      </c>
      <c r="AV329" s="164">
        <f t="shared" si="115"/>
        <v>0</v>
      </c>
      <c r="AW329" s="164">
        <f t="shared" si="115"/>
        <v>1</v>
      </c>
      <c r="AX329" s="164">
        <f t="shared" si="115"/>
        <v>0.33333333333333331</v>
      </c>
      <c r="AY329" s="164">
        <f t="shared" si="108"/>
        <v>15.333333333333334</v>
      </c>
      <c r="AZ329" s="22" t="s">
        <v>188</v>
      </c>
    </row>
    <row r="330" spans="1:52">
      <c r="A330" s="164" t="s">
        <v>223</v>
      </c>
      <c r="B330" s="164">
        <f t="shared" si="114"/>
        <v>1</v>
      </c>
      <c r="C330" s="164">
        <f t="shared" si="114"/>
        <v>0</v>
      </c>
      <c r="D330" s="164">
        <f t="shared" si="114"/>
        <v>1</v>
      </c>
      <c r="E330" s="164">
        <f t="shared" si="114"/>
        <v>1</v>
      </c>
      <c r="F330" s="164">
        <f t="shared" si="114"/>
        <v>0</v>
      </c>
      <c r="G330" s="164">
        <f t="shared" si="114"/>
        <v>0</v>
      </c>
      <c r="H330" s="164">
        <f t="shared" si="114"/>
        <v>1</v>
      </c>
      <c r="I330" s="164">
        <f t="shared" si="114"/>
        <v>1</v>
      </c>
      <c r="J330" s="164">
        <f t="shared" si="114"/>
        <v>1</v>
      </c>
      <c r="K330" s="164">
        <f t="shared" si="114"/>
        <v>1</v>
      </c>
      <c r="L330" s="164">
        <f t="shared" si="114"/>
        <v>1</v>
      </c>
      <c r="M330" s="164">
        <f t="shared" si="114"/>
        <v>1</v>
      </c>
      <c r="N330" s="164">
        <f t="shared" si="114"/>
        <v>1</v>
      </c>
      <c r="O330" s="164">
        <f t="shared" si="114"/>
        <v>0</v>
      </c>
      <c r="P330" s="164">
        <f t="shared" si="114"/>
        <v>1</v>
      </c>
      <c r="Q330" s="164">
        <f t="shared" si="114"/>
        <v>1</v>
      </c>
      <c r="R330" s="164">
        <f t="shared" si="114"/>
        <v>1</v>
      </c>
      <c r="S330" s="164">
        <f t="shared" si="114"/>
        <v>1</v>
      </c>
      <c r="T330" s="164">
        <f t="shared" si="114"/>
        <v>1</v>
      </c>
      <c r="U330" s="164">
        <f t="shared" si="114"/>
        <v>1</v>
      </c>
      <c r="V330" s="164">
        <f t="shared" si="114"/>
        <v>0</v>
      </c>
      <c r="W330" s="164">
        <f t="shared" si="114"/>
        <v>0</v>
      </c>
      <c r="X330" s="164">
        <f t="shared" si="114"/>
        <v>1</v>
      </c>
      <c r="Y330" s="164">
        <f t="shared" si="114"/>
        <v>0</v>
      </c>
      <c r="AA330" s="164">
        <f t="shared" si="116"/>
        <v>1</v>
      </c>
      <c r="AB330" s="164">
        <f t="shared" si="116"/>
        <v>0</v>
      </c>
      <c r="AC330" s="164">
        <f t="shared" si="116"/>
        <v>1</v>
      </c>
      <c r="AD330" s="164">
        <f t="shared" si="116"/>
        <v>1</v>
      </c>
      <c r="AE330" s="164">
        <f t="shared" si="116"/>
        <v>0</v>
      </c>
      <c r="AF330" s="164">
        <f t="shared" si="116"/>
        <v>0</v>
      </c>
      <c r="AG330" s="164">
        <f t="shared" si="116"/>
        <v>1</v>
      </c>
      <c r="AH330" s="164">
        <f t="shared" si="116"/>
        <v>1</v>
      </c>
      <c r="AI330" s="164">
        <f t="shared" si="116"/>
        <v>1</v>
      </c>
      <c r="AJ330" s="164">
        <f t="shared" si="116"/>
        <v>1</v>
      </c>
      <c r="AK330" s="164">
        <f t="shared" si="116"/>
        <v>1</v>
      </c>
      <c r="AL330" s="164">
        <f t="shared" si="116"/>
        <v>1</v>
      </c>
      <c r="AM330" s="164">
        <f t="shared" si="116"/>
        <v>1</v>
      </c>
      <c r="AN330" s="164">
        <f t="shared" si="116"/>
        <v>0</v>
      </c>
      <c r="AO330" s="164">
        <f t="shared" si="116"/>
        <v>1</v>
      </c>
      <c r="AP330" s="164">
        <f t="shared" si="116"/>
        <v>0.5</v>
      </c>
      <c r="AQ330" s="164">
        <f t="shared" si="115"/>
        <v>1</v>
      </c>
      <c r="AR330" s="164">
        <f t="shared" si="115"/>
        <v>1</v>
      </c>
      <c r="AS330" s="164">
        <f t="shared" si="115"/>
        <v>0.5</v>
      </c>
      <c r="AT330" s="164">
        <f t="shared" si="115"/>
        <v>1</v>
      </c>
      <c r="AU330" s="164">
        <f t="shared" si="115"/>
        <v>0</v>
      </c>
      <c r="AV330" s="164">
        <f t="shared" si="115"/>
        <v>0</v>
      </c>
      <c r="AW330" s="164">
        <f t="shared" si="115"/>
        <v>1</v>
      </c>
      <c r="AX330" s="164">
        <f t="shared" si="115"/>
        <v>0</v>
      </c>
      <c r="AY330" s="164">
        <f t="shared" si="108"/>
        <v>16</v>
      </c>
      <c r="AZ330" s="22" t="s">
        <v>188</v>
      </c>
    </row>
    <row r="331" spans="1:52">
      <c r="A331" s="164" t="s">
        <v>224</v>
      </c>
      <c r="B331" s="164">
        <f t="shared" si="114"/>
        <v>1</v>
      </c>
      <c r="C331" s="164">
        <f t="shared" si="114"/>
        <v>0</v>
      </c>
      <c r="D331" s="164">
        <f t="shared" si="114"/>
        <v>0</v>
      </c>
      <c r="E331" s="164">
        <f t="shared" si="114"/>
        <v>1</v>
      </c>
      <c r="F331" s="164">
        <f t="shared" si="114"/>
        <v>0</v>
      </c>
      <c r="G331" s="164">
        <f t="shared" si="114"/>
        <v>1</v>
      </c>
      <c r="H331" s="164">
        <f t="shared" si="114"/>
        <v>0</v>
      </c>
      <c r="I331" s="164">
        <f t="shared" si="114"/>
        <v>0</v>
      </c>
      <c r="J331" s="164">
        <f t="shared" si="114"/>
        <v>0</v>
      </c>
      <c r="K331" s="164">
        <f t="shared" si="114"/>
        <v>0</v>
      </c>
      <c r="L331" s="164">
        <f t="shared" si="114"/>
        <v>0</v>
      </c>
      <c r="M331" s="164">
        <f t="shared" si="114"/>
        <v>0</v>
      </c>
      <c r="N331" s="164">
        <f t="shared" si="114"/>
        <v>0</v>
      </c>
      <c r="O331" s="164">
        <f t="shared" si="114"/>
        <v>0</v>
      </c>
      <c r="P331" s="164">
        <f t="shared" si="114"/>
        <v>0</v>
      </c>
      <c r="Q331" s="164">
        <f t="shared" si="114"/>
        <v>0</v>
      </c>
      <c r="R331" s="164">
        <f t="shared" si="114"/>
        <v>0</v>
      </c>
      <c r="S331" s="164">
        <f t="shared" si="114"/>
        <v>0</v>
      </c>
      <c r="T331" s="164">
        <f t="shared" si="114"/>
        <v>0</v>
      </c>
      <c r="U331" s="164">
        <f t="shared" si="114"/>
        <v>0</v>
      </c>
      <c r="V331" s="164">
        <f t="shared" si="114"/>
        <v>0</v>
      </c>
      <c r="W331" s="164">
        <f t="shared" si="114"/>
        <v>0</v>
      </c>
      <c r="X331" s="164">
        <f t="shared" si="114"/>
        <v>0</v>
      </c>
      <c r="Y331" s="164">
        <f t="shared" si="114"/>
        <v>0</v>
      </c>
      <c r="AA331" s="164">
        <f t="shared" si="116"/>
        <v>1</v>
      </c>
      <c r="AB331" s="164">
        <f t="shared" si="116"/>
        <v>0</v>
      </c>
      <c r="AC331" s="164">
        <f t="shared" si="116"/>
        <v>0</v>
      </c>
      <c r="AD331" s="164">
        <f t="shared" si="116"/>
        <v>1</v>
      </c>
      <c r="AE331" s="164">
        <f t="shared" si="116"/>
        <v>0</v>
      </c>
      <c r="AF331" s="164">
        <f t="shared" si="116"/>
        <v>1</v>
      </c>
      <c r="AG331" s="164">
        <f t="shared" si="116"/>
        <v>0</v>
      </c>
      <c r="AH331" s="164">
        <f t="shared" si="116"/>
        <v>0</v>
      </c>
      <c r="AI331" s="164">
        <f t="shared" si="116"/>
        <v>0</v>
      </c>
      <c r="AJ331" s="164">
        <f t="shared" si="116"/>
        <v>0</v>
      </c>
      <c r="AK331" s="164">
        <f t="shared" si="116"/>
        <v>0</v>
      </c>
      <c r="AL331" s="164">
        <f t="shared" si="116"/>
        <v>0</v>
      </c>
      <c r="AM331" s="164">
        <f t="shared" si="116"/>
        <v>0</v>
      </c>
      <c r="AN331" s="164">
        <f t="shared" si="116"/>
        <v>0</v>
      </c>
      <c r="AO331" s="164">
        <f t="shared" si="116"/>
        <v>0</v>
      </c>
      <c r="AP331" s="164">
        <f t="shared" si="116"/>
        <v>0</v>
      </c>
      <c r="AQ331" s="164">
        <f t="shared" si="115"/>
        <v>0</v>
      </c>
      <c r="AR331" s="164">
        <f t="shared" si="115"/>
        <v>0</v>
      </c>
      <c r="AS331" s="164">
        <f t="shared" si="115"/>
        <v>0</v>
      </c>
      <c r="AT331" s="164">
        <f t="shared" si="115"/>
        <v>0</v>
      </c>
      <c r="AU331" s="164">
        <f t="shared" si="115"/>
        <v>0</v>
      </c>
      <c r="AV331" s="164">
        <f t="shared" si="115"/>
        <v>0</v>
      </c>
      <c r="AW331" s="164">
        <f t="shared" si="115"/>
        <v>0</v>
      </c>
      <c r="AX331" s="164">
        <f t="shared" si="115"/>
        <v>0</v>
      </c>
      <c r="AY331" s="164">
        <f t="shared" si="108"/>
        <v>3</v>
      </c>
      <c r="AZ331" s="22" t="s">
        <v>188</v>
      </c>
    </row>
    <row r="332" spans="1:52">
      <c r="A332" s="164" t="s">
        <v>225</v>
      </c>
      <c r="B332" s="164">
        <f t="shared" si="114"/>
        <v>0</v>
      </c>
      <c r="C332" s="164">
        <f t="shared" si="114"/>
        <v>1</v>
      </c>
      <c r="D332" s="164">
        <f t="shared" si="114"/>
        <v>1</v>
      </c>
      <c r="E332" s="164">
        <f t="shared" si="114"/>
        <v>0</v>
      </c>
      <c r="F332" s="164">
        <f t="shared" si="114"/>
        <v>1</v>
      </c>
      <c r="G332" s="164">
        <f t="shared" si="114"/>
        <v>1</v>
      </c>
      <c r="H332" s="164">
        <f t="shared" si="114"/>
        <v>0</v>
      </c>
      <c r="I332" s="164">
        <f t="shared" si="114"/>
        <v>1</v>
      </c>
      <c r="J332" s="164">
        <f t="shared" si="114"/>
        <v>1</v>
      </c>
      <c r="K332" s="164">
        <f t="shared" si="114"/>
        <v>1</v>
      </c>
      <c r="L332" s="164">
        <f t="shared" si="114"/>
        <v>1</v>
      </c>
      <c r="M332" s="164">
        <f t="shared" si="114"/>
        <v>0</v>
      </c>
      <c r="N332" s="164">
        <f t="shared" si="114"/>
        <v>0</v>
      </c>
      <c r="O332" s="164">
        <f t="shared" si="114"/>
        <v>0</v>
      </c>
      <c r="P332" s="164">
        <f t="shared" si="114"/>
        <v>0</v>
      </c>
      <c r="Q332" s="164">
        <f t="shared" si="114"/>
        <v>1</v>
      </c>
      <c r="R332" s="164">
        <f t="shared" si="114"/>
        <v>1</v>
      </c>
      <c r="S332" s="164">
        <f t="shared" si="114"/>
        <v>1</v>
      </c>
      <c r="T332" s="164">
        <f t="shared" si="114"/>
        <v>1</v>
      </c>
      <c r="U332" s="164">
        <f t="shared" si="114"/>
        <v>0</v>
      </c>
      <c r="V332" s="164">
        <f t="shared" si="114"/>
        <v>1</v>
      </c>
      <c r="W332" s="164">
        <f t="shared" si="114"/>
        <v>0</v>
      </c>
      <c r="X332" s="164">
        <f t="shared" si="114"/>
        <v>1</v>
      </c>
      <c r="Y332" s="164">
        <f t="shared" si="114"/>
        <v>1</v>
      </c>
      <c r="AA332" s="164">
        <f t="shared" si="116"/>
        <v>0</v>
      </c>
      <c r="AB332" s="164">
        <f t="shared" si="116"/>
        <v>1</v>
      </c>
      <c r="AC332" s="164">
        <f t="shared" si="116"/>
        <v>1</v>
      </c>
      <c r="AD332" s="164">
        <f t="shared" si="116"/>
        <v>0</v>
      </c>
      <c r="AE332" s="164">
        <f t="shared" si="116"/>
        <v>1</v>
      </c>
      <c r="AF332" s="164">
        <f t="shared" si="116"/>
        <v>1</v>
      </c>
      <c r="AG332" s="164">
        <f t="shared" si="116"/>
        <v>0</v>
      </c>
      <c r="AH332" s="164">
        <f t="shared" si="116"/>
        <v>1</v>
      </c>
      <c r="AI332" s="164">
        <f t="shared" si="116"/>
        <v>1</v>
      </c>
      <c r="AJ332" s="164">
        <f t="shared" si="116"/>
        <v>1</v>
      </c>
      <c r="AK332" s="164">
        <f t="shared" si="116"/>
        <v>1</v>
      </c>
      <c r="AL332" s="164">
        <f t="shared" si="116"/>
        <v>0</v>
      </c>
      <c r="AM332" s="164">
        <f t="shared" si="116"/>
        <v>0</v>
      </c>
      <c r="AN332" s="164">
        <f t="shared" si="116"/>
        <v>0</v>
      </c>
      <c r="AO332" s="164">
        <f t="shared" si="116"/>
        <v>0</v>
      </c>
      <c r="AP332" s="164">
        <f t="shared" si="116"/>
        <v>1</v>
      </c>
      <c r="AQ332" s="164">
        <f t="shared" si="115"/>
        <v>1</v>
      </c>
      <c r="AR332" s="164">
        <f t="shared" si="115"/>
        <v>1</v>
      </c>
      <c r="AS332" s="164">
        <f t="shared" si="115"/>
        <v>1</v>
      </c>
      <c r="AT332" s="164">
        <f t="shared" si="115"/>
        <v>0</v>
      </c>
      <c r="AU332" s="164">
        <f t="shared" si="115"/>
        <v>1</v>
      </c>
      <c r="AV332" s="164">
        <f t="shared" si="115"/>
        <v>0</v>
      </c>
      <c r="AW332" s="164">
        <f t="shared" si="115"/>
        <v>0.5</v>
      </c>
      <c r="AX332" s="164">
        <f t="shared" si="115"/>
        <v>0.5</v>
      </c>
      <c r="AY332" s="164">
        <f t="shared" si="108"/>
        <v>14</v>
      </c>
      <c r="AZ332" s="22" t="s">
        <v>188</v>
      </c>
    </row>
    <row r="334" spans="1:52">
      <c r="A334" s="185" t="s">
        <v>189</v>
      </c>
    </row>
    <row r="335" spans="1:52">
      <c r="A335" s="164" t="s">
        <v>195</v>
      </c>
      <c r="B335" s="164">
        <f t="shared" ref="B335:Y345" si="117">IF(IFERROR(FIND($A$334,B5,1),0)=0,0,1)</f>
        <v>0</v>
      </c>
      <c r="C335" s="164">
        <f t="shared" si="117"/>
        <v>1</v>
      </c>
      <c r="D335" s="164">
        <f t="shared" si="117"/>
        <v>0</v>
      </c>
      <c r="E335" s="164">
        <f t="shared" si="117"/>
        <v>0</v>
      </c>
      <c r="F335" s="164">
        <f t="shared" si="117"/>
        <v>0</v>
      </c>
      <c r="G335" s="164">
        <f t="shared" si="117"/>
        <v>0</v>
      </c>
      <c r="H335" s="164">
        <f t="shared" si="117"/>
        <v>0</v>
      </c>
      <c r="I335" s="164">
        <f t="shared" si="117"/>
        <v>0</v>
      </c>
      <c r="J335" s="164">
        <f t="shared" si="117"/>
        <v>0</v>
      </c>
      <c r="K335" s="164">
        <f t="shared" si="117"/>
        <v>0</v>
      </c>
      <c r="L335" s="164">
        <f t="shared" si="117"/>
        <v>0</v>
      </c>
      <c r="M335" s="164">
        <f t="shared" si="117"/>
        <v>0</v>
      </c>
      <c r="N335" s="164">
        <f t="shared" si="117"/>
        <v>0</v>
      </c>
      <c r="O335" s="164">
        <f t="shared" si="117"/>
        <v>0</v>
      </c>
      <c r="P335" s="164">
        <f t="shared" si="117"/>
        <v>0</v>
      </c>
      <c r="Q335" s="164">
        <f t="shared" si="117"/>
        <v>0</v>
      </c>
      <c r="R335" s="164">
        <f t="shared" si="117"/>
        <v>0</v>
      </c>
      <c r="S335" s="164">
        <f t="shared" si="117"/>
        <v>0</v>
      </c>
      <c r="T335" s="164">
        <f t="shared" si="117"/>
        <v>0</v>
      </c>
      <c r="U335" s="164">
        <f t="shared" si="117"/>
        <v>0</v>
      </c>
      <c r="V335" s="164">
        <f t="shared" si="117"/>
        <v>0</v>
      </c>
      <c r="W335" s="164">
        <f t="shared" si="117"/>
        <v>0</v>
      </c>
      <c r="X335" s="164">
        <f t="shared" si="117"/>
        <v>0</v>
      </c>
      <c r="Y335" s="164">
        <f t="shared" si="117"/>
        <v>0</v>
      </c>
      <c r="AA335" s="164">
        <f t="shared" ref="AA335:AX345" si="118">IF(B335=0,0,B335/AA5)</f>
        <v>0</v>
      </c>
      <c r="AB335" s="164">
        <f t="shared" si="118"/>
        <v>1</v>
      </c>
      <c r="AC335" s="164">
        <f t="shared" si="118"/>
        <v>0</v>
      </c>
      <c r="AD335" s="164">
        <f t="shared" si="118"/>
        <v>0</v>
      </c>
      <c r="AE335" s="164">
        <f t="shared" si="118"/>
        <v>0</v>
      </c>
      <c r="AF335" s="164">
        <f t="shared" si="118"/>
        <v>0</v>
      </c>
      <c r="AG335" s="164">
        <f t="shared" si="118"/>
        <v>0</v>
      </c>
      <c r="AH335" s="164">
        <f t="shared" si="118"/>
        <v>0</v>
      </c>
      <c r="AI335" s="164">
        <f t="shared" si="118"/>
        <v>0</v>
      </c>
      <c r="AJ335" s="164">
        <f t="shared" si="118"/>
        <v>0</v>
      </c>
      <c r="AK335" s="164">
        <f t="shared" si="118"/>
        <v>0</v>
      </c>
      <c r="AL335" s="164">
        <f t="shared" si="118"/>
        <v>0</v>
      </c>
      <c r="AM335" s="164">
        <f t="shared" si="118"/>
        <v>0</v>
      </c>
      <c r="AN335" s="164">
        <f t="shared" si="118"/>
        <v>0</v>
      </c>
      <c r="AO335" s="164">
        <f t="shared" si="118"/>
        <v>0</v>
      </c>
      <c r="AP335" s="164">
        <f t="shared" si="118"/>
        <v>0</v>
      </c>
      <c r="AQ335" s="164">
        <f t="shared" si="118"/>
        <v>0</v>
      </c>
      <c r="AR335" s="164">
        <f t="shared" si="118"/>
        <v>0</v>
      </c>
      <c r="AS335" s="164">
        <f t="shared" si="118"/>
        <v>0</v>
      </c>
      <c r="AT335" s="164">
        <f t="shared" si="118"/>
        <v>0</v>
      </c>
      <c r="AU335" s="164">
        <f t="shared" si="118"/>
        <v>0</v>
      </c>
      <c r="AV335" s="164">
        <f t="shared" si="118"/>
        <v>0</v>
      </c>
      <c r="AW335" s="164">
        <f t="shared" si="118"/>
        <v>0</v>
      </c>
      <c r="AX335" s="164">
        <f t="shared" si="118"/>
        <v>0</v>
      </c>
      <c r="AY335" s="164">
        <f t="shared" ref="AY335:AY365" si="119">SUM(AA335:AX335)</f>
        <v>1</v>
      </c>
      <c r="AZ335" s="173" t="s">
        <v>189</v>
      </c>
    </row>
    <row r="336" spans="1:52">
      <c r="A336" s="164" t="s">
        <v>196</v>
      </c>
      <c r="B336" s="164">
        <f t="shared" si="117"/>
        <v>0</v>
      </c>
      <c r="C336" s="164">
        <f t="shared" si="117"/>
        <v>0</v>
      </c>
      <c r="D336" s="164">
        <f t="shared" si="117"/>
        <v>0</v>
      </c>
      <c r="E336" s="164">
        <f t="shared" si="117"/>
        <v>0</v>
      </c>
      <c r="F336" s="164">
        <f t="shared" si="117"/>
        <v>0</v>
      </c>
      <c r="G336" s="164">
        <f t="shared" si="117"/>
        <v>0</v>
      </c>
      <c r="H336" s="164">
        <f t="shared" si="117"/>
        <v>0</v>
      </c>
      <c r="I336" s="164">
        <f t="shared" si="117"/>
        <v>0</v>
      </c>
      <c r="J336" s="164">
        <f t="shared" si="117"/>
        <v>0</v>
      </c>
      <c r="K336" s="164">
        <f t="shared" si="117"/>
        <v>0</v>
      </c>
      <c r="L336" s="164">
        <f t="shared" si="117"/>
        <v>0</v>
      </c>
      <c r="M336" s="164">
        <f t="shared" si="117"/>
        <v>1</v>
      </c>
      <c r="N336" s="164">
        <f t="shared" si="117"/>
        <v>0</v>
      </c>
      <c r="O336" s="164">
        <f t="shared" si="117"/>
        <v>0</v>
      </c>
      <c r="P336" s="164">
        <f t="shared" si="117"/>
        <v>0</v>
      </c>
      <c r="Q336" s="164">
        <f t="shared" si="117"/>
        <v>1</v>
      </c>
      <c r="R336" s="164">
        <f t="shared" si="117"/>
        <v>0</v>
      </c>
      <c r="S336" s="164">
        <f t="shared" si="117"/>
        <v>0</v>
      </c>
      <c r="T336" s="164">
        <f t="shared" si="117"/>
        <v>0</v>
      </c>
      <c r="U336" s="164">
        <f t="shared" si="117"/>
        <v>1</v>
      </c>
      <c r="V336" s="164">
        <f t="shared" si="117"/>
        <v>0</v>
      </c>
      <c r="W336" s="164">
        <f t="shared" si="117"/>
        <v>0</v>
      </c>
      <c r="X336" s="164">
        <f t="shared" si="117"/>
        <v>0</v>
      </c>
      <c r="Y336" s="164">
        <f t="shared" si="117"/>
        <v>0</v>
      </c>
      <c r="AA336" s="164">
        <f t="shared" si="118"/>
        <v>0</v>
      </c>
      <c r="AB336" s="164">
        <f t="shared" si="118"/>
        <v>0</v>
      </c>
      <c r="AC336" s="164">
        <f t="shared" si="118"/>
        <v>0</v>
      </c>
      <c r="AD336" s="164">
        <f t="shared" si="118"/>
        <v>0</v>
      </c>
      <c r="AE336" s="164">
        <f t="shared" si="118"/>
        <v>0</v>
      </c>
      <c r="AF336" s="164">
        <f t="shared" si="118"/>
        <v>0</v>
      </c>
      <c r="AG336" s="164">
        <f t="shared" si="118"/>
        <v>0</v>
      </c>
      <c r="AH336" s="164">
        <f t="shared" si="118"/>
        <v>0</v>
      </c>
      <c r="AI336" s="164">
        <f t="shared" si="118"/>
        <v>0</v>
      </c>
      <c r="AJ336" s="164">
        <f t="shared" si="118"/>
        <v>0</v>
      </c>
      <c r="AK336" s="164">
        <f t="shared" si="118"/>
        <v>0</v>
      </c>
      <c r="AL336" s="164">
        <f t="shared" si="118"/>
        <v>1</v>
      </c>
      <c r="AM336" s="164">
        <f t="shared" si="118"/>
        <v>0</v>
      </c>
      <c r="AN336" s="164">
        <f t="shared" si="118"/>
        <v>0</v>
      </c>
      <c r="AO336" s="164">
        <f t="shared" si="118"/>
        <v>0</v>
      </c>
      <c r="AP336" s="164">
        <f t="shared" si="118"/>
        <v>1</v>
      </c>
      <c r="AQ336" s="164">
        <f t="shared" si="118"/>
        <v>0</v>
      </c>
      <c r="AR336" s="164">
        <f t="shared" si="118"/>
        <v>0</v>
      </c>
      <c r="AS336" s="164">
        <f t="shared" si="118"/>
        <v>0</v>
      </c>
      <c r="AT336" s="164">
        <f t="shared" si="118"/>
        <v>1</v>
      </c>
      <c r="AU336" s="164">
        <f t="shared" si="118"/>
        <v>0</v>
      </c>
      <c r="AV336" s="164">
        <f t="shared" si="118"/>
        <v>0</v>
      </c>
      <c r="AW336" s="164">
        <f t="shared" si="118"/>
        <v>0</v>
      </c>
      <c r="AX336" s="164">
        <f t="shared" si="118"/>
        <v>0</v>
      </c>
      <c r="AY336" s="164">
        <f t="shared" si="119"/>
        <v>3</v>
      </c>
      <c r="AZ336" s="173" t="s">
        <v>189</v>
      </c>
    </row>
    <row r="337" spans="1:52">
      <c r="A337" s="164" t="s">
        <v>197</v>
      </c>
      <c r="B337" s="164">
        <f t="shared" si="117"/>
        <v>0</v>
      </c>
      <c r="C337" s="164">
        <f t="shared" si="117"/>
        <v>0</v>
      </c>
      <c r="D337" s="164">
        <f t="shared" si="117"/>
        <v>0</v>
      </c>
      <c r="E337" s="164">
        <f t="shared" si="117"/>
        <v>0</v>
      </c>
      <c r="F337" s="164">
        <f t="shared" si="117"/>
        <v>1</v>
      </c>
      <c r="G337" s="164">
        <f t="shared" si="117"/>
        <v>0</v>
      </c>
      <c r="H337" s="164">
        <f t="shared" si="117"/>
        <v>0</v>
      </c>
      <c r="I337" s="164">
        <f t="shared" si="117"/>
        <v>0</v>
      </c>
      <c r="J337" s="164">
        <f t="shared" si="117"/>
        <v>0</v>
      </c>
      <c r="K337" s="164">
        <f t="shared" si="117"/>
        <v>0</v>
      </c>
      <c r="L337" s="164">
        <f t="shared" si="117"/>
        <v>0</v>
      </c>
      <c r="M337" s="164">
        <f t="shared" si="117"/>
        <v>0</v>
      </c>
      <c r="N337" s="164">
        <f t="shared" si="117"/>
        <v>0</v>
      </c>
      <c r="O337" s="164">
        <f t="shared" si="117"/>
        <v>0</v>
      </c>
      <c r="P337" s="164">
        <f t="shared" si="117"/>
        <v>1</v>
      </c>
      <c r="Q337" s="164">
        <f t="shared" si="117"/>
        <v>0</v>
      </c>
      <c r="R337" s="164">
        <f t="shared" si="117"/>
        <v>0</v>
      </c>
      <c r="S337" s="164">
        <f t="shared" si="117"/>
        <v>0</v>
      </c>
      <c r="T337" s="164">
        <f t="shared" si="117"/>
        <v>0</v>
      </c>
      <c r="U337" s="164">
        <f t="shared" si="117"/>
        <v>0</v>
      </c>
      <c r="V337" s="164">
        <f t="shared" si="117"/>
        <v>0</v>
      </c>
      <c r="W337" s="164">
        <f t="shared" si="117"/>
        <v>0</v>
      </c>
      <c r="X337" s="164">
        <f t="shared" si="117"/>
        <v>0</v>
      </c>
      <c r="Y337" s="164">
        <f t="shared" si="117"/>
        <v>0</v>
      </c>
      <c r="AA337" s="164">
        <f t="shared" si="118"/>
        <v>0</v>
      </c>
      <c r="AB337" s="164">
        <f t="shared" si="118"/>
        <v>0</v>
      </c>
      <c r="AC337" s="164">
        <f t="shared" si="118"/>
        <v>0</v>
      </c>
      <c r="AD337" s="164">
        <f t="shared" si="118"/>
        <v>0</v>
      </c>
      <c r="AE337" s="164">
        <f t="shared" si="118"/>
        <v>1</v>
      </c>
      <c r="AF337" s="164">
        <f t="shared" si="118"/>
        <v>0</v>
      </c>
      <c r="AG337" s="164">
        <f t="shared" si="118"/>
        <v>0</v>
      </c>
      <c r="AH337" s="164">
        <f t="shared" si="118"/>
        <v>0</v>
      </c>
      <c r="AI337" s="164">
        <f t="shared" si="118"/>
        <v>0</v>
      </c>
      <c r="AJ337" s="164">
        <f t="shared" si="118"/>
        <v>0</v>
      </c>
      <c r="AK337" s="164">
        <f t="shared" si="118"/>
        <v>0</v>
      </c>
      <c r="AL337" s="164">
        <f t="shared" si="118"/>
        <v>0</v>
      </c>
      <c r="AM337" s="164">
        <f t="shared" si="118"/>
        <v>0</v>
      </c>
      <c r="AN337" s="164">
        <f t="shared" si="118"/>
        <v>0</v>
      </c>
      <c r="AO337" s="164">
        <f t="shared" si="118"/>
        <v>1</v>
      </c>
      <c r="AP337" s="164">
        <f t="shared" si="118"/>
        <v>0</v>
      </c>
      <c r="AQ337" s="164">
        <f t="shared" si="118"/>
        <v>0</v>
      </c>
      <c r="AR337" s="164">
        <f t="shared" si="118"/>
        <v>0</v>
      </c>
      <c r="AS337" s="164">
        <f t="shared" si="118"/>
        <v>0</v>
      </c>
      <c r="AT337" s="164">
        <f t="shared" si="118"/>
        <v>0</v>
      </c>
      <c r="AU337" s="164">
        <f t="shared" si="118"/>
        <v>0</v>
      </c>
      <c r="AV337" s="164">
        <f t="shared" si="118"/>
        <v>0</v>
      </c>
      <c r="AW337" s="164">
        <f t="shared" si="118"/>
        <v>0</v>
      </c>
      <c r="AX337" s="164">
        <f t="shared" si="118"/>
        <v>0</v>
      </c>
      <c r="AY337" s="164">
        <f t="shared" si="119"/>
        <v>2</v>
      </c>
      <c r="AZ337" s="173" t="s">
        <v>189</v>
      </c>
    </row>
    <row r="338" spans="1:52">
      <c r="A338" s="164" t="s">
        <v>198</v>
      </c>
      <c r="B338" s="164">
        <f t="shared" si="117"/>
        <v>0</v>
      </c>
      <c r="C338" s="164">
        <f t="shared" si="117"/>
        <v>1</v>
      </c>
      <c r="D338" s="164">
        <f t="shared" si="117"/>
        <v>0</v>
      </c>
      <c r="E338" s="164">
        <f t="shared" si="117"/>
        <v>0</v>
      </c>
      <c r="F338" s="164">
        <f t="shared" si="117"/>
        <v>0</v>
      </c>
      <c r="G338" s="164">
        <f t="shared" si="117"/>
        <v>0</v>
      </c>
      <c r="H338" s="164">
        <f t="shared" si="117"/>
        <v>0</v>
      </c>
      <c r="I338" s="164">
        <f t="shared" si="117"/>
        <v>0</v>
      </c>
      <c r="J338" s="164">
        <f t="shared" si="117"/>
        <v>1</v>
      </c>
      <c r="K338" s="164">
        <f t="shared" si="117"/>
        <v>0</v>
      </c>
      <c r="L338" s="164">
        <f t="shared" si="117"/>
        <v>0</v>
      </c>
      <c r="M338" s="164">
        <f t="shared" si="117"/>
        <v>0</v>
      </c>
      <c r="N338" s="164">
        <f t="shared" si="117"/>
        <v>0</v>
      </c>
      <c r="O338" s="164">
        <f t="shared" si="117"/>
        <v>0</v>
      </c>
      <c r="P338" s="164">
        <f t="shared" si="117"/>
        <v>0</v>
      </c>
      <c r="Q338" s="164">
        <f t="shared" si="117"/>
        <v>0</v>
      </c>
      <c r="R338" s="164">
        <f t="shared" si="117"/>
        <v>0</v>
      </c>
      <c r="S338" s="164">
        <f t="shared" si="117"/>
        <v>0</v>
      </c>
      <c r="T338" s="164">
        <f t="shared" si="117"/>
        <v>0</v>
      </c>
      <c r="U338" s="164">
        <f t="shared" si="117"/>
        <v>0</v>
      </c>
      <c r="V338" s="164">
        <f t="shared" si="117"/>
        <v>0</v>
      </c>
      <c r="W338" s="164">
        <f t="shared" si="117"/>
        <v>0</v>
      </c>
      <c r="X338" s="164">
        <f t="shared" si="117"/>
        <v>0</v>
      </c>
      <c r="Y338" s="164">
        <f t="shared" si="117"/>
        <v>0</v>
      </c>
      <c r="AA338" s="164">
        <f t="shared" si="118"/>
        <v>0</v>
      </c>
      <c r="AB338" s="164">
        <f t="shared" si="118"/>
        <v>1</v>
      </c>
      <c r="AC338" s="164">
        <f t="shared" si="118"/>
        <v>0</v>
      </c>
      <c r="AD338" s="164">
        <f t="shared" si="118"/>
        <v>0</v>
      </c>
      <c r="AE338" s="164">
        <f t="shared" si="118"/>
        <v>0</v>
      </c>
      <c r="AF338" s="164">
        <f t="shared" si="118"/>
        <v>0</v>
      </c>
      <c r="AG338" s="164">
        <f t="shared" si="118"/>
        <v>0</v>
      </c>
      <c r="AH338" s="164">
        <f t="shared" si="118"/>
        <v>0</v>
      </c>
      <c r="AI338" s="164">
        <f t="shared" si="118"/>
        <v>1</v>
      </c>
      <c r="AJ338" s="164">
        <f t="shared" si="118"/>
        <v>0</v>
      </c>
      <c r="AK338" s="164">
        <f t="shared" si="118"/>
        <v>0</v>
      </c>
      <c r="AL338" s="164">
        <f t="shared" si="118"/>
        <v>0</v>
      </c>
      <c r="AM338" s="164">
        <f t="shared" si="118"/>
        <v>0</v>
      </c>
      <c r="AN338" s="164">
        <f t="shared" si="118"/>
        <v>0</v>
      </c>
      <c r="AO338" s="164">
        <f t="shared" si="118"/>
        <v>0</v>
      </c>
      <c r="AP338" s="164">
        <f t="shared" si="118"/>
        <v>0</v>
      </c>
      <c r="AQ338" s="164">
        <f t="shared" si="118"/>
        <v>0</v>
      </c>
      <c r="AR338" s="164">
        <f t="shared" si="118"/>
        <v>0</v>
      </c>
      <c r="AS338" s="164">
        <f t="shared" si="118"/>
        <v>0</v>
      </c>
      <c r="AT338" s="164">
        <f t="shared" si="118"/>
        <v>0</v>
      </c>
      <c r="AU338" s="164">
        <f t="shared" si="118"/>
        <v>0</v>
      </c>
      <c r="AV338" s="164">
        <f t="shared" si="118"/>
        <v>0</v>
      </c>
      <c r="AW338" s="164">
        <f t="shared" si="118"/>
        <v>0</v>
      </c>
      <c r="AX338" s="164">
        <f t="shared" si="118"/>
        <v>0</v>
      </c>
      <c r="AY338" s="164">
        <f t="shared" si="119"/>
        <v>2</v>
      </c>
      <c r="AZ338" s="173" t="s">
        <v>189</v>
      </c>
    </row>
    <row r="339" spans="1:52">
      <c r="A339" s="164" t="s">
        <v>199</v>
      </c>
      <c r="B339" s="164">
        <f t="shared" si="117"/>
        <v>0</v>
      </c>
      <c r="C339" s="164">
        <f t="shared" si="117"/>
        <v>0</v>
      </c>
      <c r="D339" s="164">
        <f t="shared" si="117"/>
        <v>0</v>
      </c>
      <c r="E339" s="164">
        <f t="shared" si="117"/>
        <v>0</v>
      </c>
      <c r="F339" s="164">
        <f t="shared" si="117"/>
        <v>0</v>
      </c>
      <c r="G339" s="164">
        <f t="shared" si="117"/>
        <v>0</v>
      </c>
      <c r="H339" s="164">
        <f t="shared" si="117"/>
        <v>0</v>
      </c>
      <c r="I339" s="164">
        <f t="shared" si="117"/>
        <v>0</v>
      </c>
      <c r="J339" s="164">
        <f t="shared" si="117"/>
        <v>0</v>
      </c>
      <c r="K339" s="164">
        <f t="shared" si="117"/>
        <v>0</v>
      </c>
      <c r="L339" s="164">
        <f t="shared" si="117"/>
        <v>0</v>
      </c>
      <c r="M339" s="164">
        <f t="shared" si="117"/>
        <v>0</v>
      </c>
      <c r="N339" s="164">
        <f t="shared" si="117"/>
        <v>0</v>
      </c>
      <c r="O339" s="164">
        <f t="shared" si="117"/>
        <v>0</v>
      </c>
      <c r="P339" s="164">
        <f t="shared" si="117"/>
        <v>0</v>
      </c>
      <c r="Q339" s="164">
        <f t="shared" si="117"/>
        <v>0</v>
      </c>
      <c r="R339" s="164">
        <f t="shared" si="117"/>
        <v>0</v>
      </c>
      <c r="S339" s="164">
        <f t="shared" si="117"/>
        <v>0</v>
      </c>
      <c r="T339" s="164">
        <f t="shared" si="117"/>
        <v>0</v>
      </c>
      <c r="U339" s="164">
        <f t="shared" si="117"/>
        <v>0</v>
      </c>
      <c r="V339" s="164">
        <f t="shared" si="117"/>
        <v>1</v>
      </c>
      <c r="W339" s="164">
        <f t="shared" si="117"/>
        <v>0</v>
      </c>
      <c r="X339" s="164">
        <f t="shared" si="117"/>
        <v>0</v>
      </c>
      <c r="Y339" s="164">
        <f t="shared" si="117"/>
        <v>0</v>
      </c>
      <c r="AA339" s="164">
        <f t="shared" si="118"/>
        <v>0</v>
      </c>
      <c r="AB339" s="164">
        <f t="shared" si="118"/>
        <v>0</v>
      </c>
      <c r="AC339" s="164">
        <f t="shared" si="118"/>
        <v>0</v>
      </c>
      <c r="AD339" s="164">
        <f t="shared" si="118"/>
        <v>0</v>
      </c>
      <c r="AE339" s="164">
        <f t="shared" si="118"/>
        <v>0</v>
      </c>
      <c r="AF339" s="164">
        <f t="shared" si="118"/>
        <v>0</v>
      </c>
      <c r="AG339" s="164">
        <f t="shared" si="118"/>
        <v>0</v>
      </c>
      <c r="AH339" s="164">
        <f t="shared" si="118"/>
        <v>0</v>
      </c>
      <c r="AI339" s="164">
        <f t="shared" si="118"/>
        <v>0</v>
      </c>
      <c r="AJ339" s="164">
        <f t="shared" si="118"/>
        <v>0</v>
      </c>
      <c r="AK339" s="164">
        <f t="shared" si="118"/>
        <v>0</v>
      </c>
      <c r="AL339" s="164">
        <f t="shared" si="118"/>
        <v>0</v>
      </c>
      <c r="AM339" s="164">
        <f t="shared" si="118"/>
        <v>0</v>
      </c>
      <c r="AN339" s="164">
        <f t="shared" si="118"/>
        <v>0</v>
      </c>
      <c r="AO339" s="164">
        <f t="shared" si="118"/>
        <v>0</v>
      </c>
      <c r="AP339" s="164">
        <f t="shared" si="118"/>
        <v>0</v>
      </c>
      <c r="AQ339" s="164">
        <f t="shared" si="118"/>
        <v>0</v>
      </c>
      <c r="AR339" s="164">
        <f t="shared" si="118"/>
        <v>0</v>
      </c>
      <c r="AS339" s="164">
        <f t="shared" si="118"/>
        <v>0</v>
      </c>
      <c r="AT339" s="164">
        <f t="shared" si="118"/>
        <v>0</v>
      </c>
      <c r="AU339" s="164">
        <f t="shared" si="118"/>
        <v>0.33333333333333331</v>
      </c>
      <c r="AV339" s="164">
        <f t="shared" si="118"/>
        <v>0</v>
      </c>
      <c r="AW339" s="164">
        <f t="shared" si="118"/>
        <v>0</v>
      </c>
      <c r="AX339" s="164">
        <f t="shared" si="118"/>
        <v>0</v>
      </c>
      <c r="AY339" s="164">
        <f t="shared" si="119"/>
        <v>0.33333333333333331</v>
      </c>
      <c r="AZ339" s="173" t="s">
        <v>189</v>
      </c>
    </row>
    <row r="340" spans="1:52">
      <c r="A340" s="164" t="s">
        <v>200</v>
      </c>
      <c r="B340" s="164">
        <f t="shared" si="117"/>
        <v>0</v>
      </c>
      <c r="C340" s="164">
        <f t="shared" si="117"/>
        <v>0</v>
      </c>
      <c r="D340" s="164">
        <f t="shared" si="117"/>
        <v>1</v>
      </c>
      <c r="E340" s="164">
        <f t="shared" si="117"/>
        <v>1</v>
      </c>
      <c r="F340" s="164">
        <f t="shared" si="117"/>
        <v>0</v>
      </c>
      <c r="G340" s="164">
        <f t="shared" si="117"/>
        <v>0</v>
      </c>
      <c r="H340" s="164">
        <f t="shared" si="117"/>
        <v>0</v>
      </c>
      <c r="I340" s="164">
        <f t="shared" si="117"/>
        <v>0</v>
      </c>
      <c r="J340" s="164">
        <f t="shared" si="117"/>
        <v>0</v>
      </c>
      <c r="K340" s="164">
        <f t="shared" si="117"/>
        <v>0</v>
      </c>
      <c r="L340" s="164">
        <f t="shared" si="117"/>
        <v>0</v>
      </c>
      <c r="M340" s="164">
        <f t="shared" si="117"/>
        <v>0</v>
      </c>
      <c r="N340" s="164">
        <f t="shared" si="117"/>
        <v>0</v>
      </c>
      <c r="O340" s="164">
        <f t="shared" si="117"/>
        <v>0</v>
      </c>
      <c r="P340" s="164">
        <f t="shared" si="117"/>
        <v>0</v>
      </c>
      <c r="Q340" s="164">
        <f t="shared" si="117"/>
        <v>0</v>
      </c>
      <c r="R340" s="164">
        <f t="shared" si="117"/>
        <v>0</v>
      </c>
      <c r="S340" s="164">
        <f t="shared" si="117"/>
        <v>0</v>
      </c>
      <c r="T340" s="164">
        <f t="shared" si="117"/>
        <v>0</v>
      </c>
      <c r="U340" s="164">
        <f t="shared" si="117"/>
        <v>0</v>
      </c>
      <c r="V340" s="164">
        <f t="shared" si="117"/>
        <v>0</v>
      </c>
      <c r="W340" s="164">
        <f t="shared" si="117"/>
        <v>0</v>
      </c>
      <c r="X340" s="164">
        <f t="shared" si="117"/>
        <v>0</v>
      </c>
      <c r="Y340" s="164">
        <f t="shared" si="117"/>
        <v>0</v>
      </c>
      <c r="AA340" s="164">
        <f t="shared" si="118"/>
        <v>0</v>
      </c>
      <c r="AB340" s="164">
        <f t="shared" si="118"/>
        <v>0</v>
      </c>
      <c r="AC340" s="164">
        <f t="shared" si="118"/>
        <v>1</v>
      </c>
      <c r="AD340" s="164">
        <f t="shared" si="118"/>
        <v>1</v>
      </c>
      <c r="AE340" s="164">
        <f t="shared" si="118"/>
        <v>0</v>
      </c>
      <c r="AF340" s="164">
        <f t="shared" si="118"/>
        <v>0</v>
      </c>
      <c r="AG340" s="164">
        <f t="shared" si="118"/>
        <v>0</v>
      </c>
      <c r="AH340" s="164">
        <f t="shared" si="118"/>
        <v>0</v>
      </c>
      <c r="AI340" s="164">
        <f t="shared" si="118"/>
        <v>0</v>
      </c>
      <c r="AJ340" s="164">
        <f t="shared" si="118"/>
        <v>0</v>
      </c>
      <c r="AK340" s="164">
        <f t="shared" si="118"/>
        <v>0</v>
      </c>
      <c r="AL340" s="164">
        <f t="shared" si="118"/>
        <v>0</v>
      </c>
      <c r="AM340" s="164">
        <f t="shared" si="118"/>
        <v>0</v>
      </c>
      <c r="AN340" s="164">
        <f t="shared" si="118"/>
        <v>0</v>
      </c>
      <c r="AO340" s="164">
        <f t="shared" si="118"/>
        <v>0</v>
      </c>
      <c r="AP340" s="164">
        <f t="shared" si="118"/>
        <v>0</v>
      </c>
      <c r="AQ340" s="164">
        <f t="shared" si="118"/>
        <v>0</v>
      </c>
      <c r="AR340" s="164">
        <f t="shared" si="118"/>
        <v>0</v>
      </c>
      <c r="AS340" s="164">
        <f t="shared" si="118"/>
        <v>0</v>
      </c>
      <c r="AT340" s="164">
        <f t="shared" si="118"/>
        <v>0</v>
      </c>
      <c r="AU340" s="164">
        <f t="shared" si="118"/>
        <v>0</v>
      </c>
      <c r="AV340" s="164">
        <f t="shared" si="118"/>
        <v>0</v>
      </c>
      <c r="AW340" s="164">
        <f t="shared" si="118"/>
        <v>0</v>
      </c>
      <c r="AX340" s="164">
        <f t="shared" si="118"/>
        <v>0</v>
      </c>
      <c r="AY340" s="164">
        <f t="shared" si="119"/>
        <v>2</v>
      </c>
      <c r="AZ340" s="173" t="s">
        <v>189</v>
      </c>
    </row>
    <row r="341" spans="1:52">
      <c r="A341" s="164" t="s">
        <v>201</v>
      </c>
      <c r="B341" s="164">
        <f t="shared" si="117"/>
        <v>0</v>
      </c>
      <c r="C341" s="164">
        <f t="shared" si="117"/>
        <v>0</v>
      </c>
      <c r="D341" s="164">
        <f t="shared" si="117"/>
        <v>1</v>
      </c>
      <c r="E341" s="164">
        <f t="shared" si="117"/>
        <v>0</v>
      </c>
      <c r="F341" s="164">
        <f t="shared" si="117"/>
        <v>0</v>
      </c>
      <c r="G341" s="164">
        <f t="shared" si="117"/>
        <v>0</v>
      </c>
      <c r="H341" s="164">
        <f t="shared" si="117"/>
        <v>0</v>
      </c>
      <c r="I341" s="164">
        <f t="shared" si="117"/>
        <v>0</v>
      </c>
      <c r="J341" s="164">
        <f t="shared" si="117"/>
        <v>0</v>
      </c>
      <c r="K341" s="164">
        <f t="shared" si="117"/>
        <v>0</v>
      </c>
      <c r="L341" s="164">
        <f t="shared" si="117"/>
        <v>0</v>
      </c>
      <c r="M341" s="164">
        <f t="shared" si="117"/>
        <v>0</v>
      </c>
      <c r="N341" s="164">
        <f t="shared" si="117"/>
        <v>0</v>
      </c>
      <c r="O341" s="164">
        <f t="shared" si="117"/>
        <v>0</v>
      </c>
      <c r="P341" s="164">
        <f t="shared" si="117"/>
        <v>0</v>
      </c>
      <c r="Q341" s="164">
        <f t="shared" si="117"/>
        <v>0</v>
      </c>
      <c r="R341" s="164">
        <f t="shared" si="117"/>
        <v>0</v>
      </c>
      <c r="S341" s="164">
        <f t="shared" si="117"/>
        <v>1</v>
      </c>
      <c r="T341" s="164">
        <f t="shared" si="117"/>
        <v>0</v>
      </c>
      <c r="U341" s="164">
        <f t="shared" si="117"/>
        <v>0</v>
      </c>
      <c r="V341" s="164">
        <f t="shared" si="117"/>
        <v>0</v>
      </c>
      <c r="W341" s="164">
        <f t="shared" si="117"/>
        <v>0</v>
      </c>
      <c r="X341" s="164">
        <f t="shared" si="117"/>
        <v>0</v>
      </c>
      <c r="Y341" s="164">
        <f t="shared" si="117"/>
        <v>0</v>
      </c>
      <c r="AA341" s="164">
        <f t="shared" si="118"/>
        <v>0</v>
      </c>
      <c r="AB341" s="164">
        <f t="shared" si="118"/>
        <v>0</v>
      </c>
      <c r="AC341" s="164">
        <f t="shared" si="118"/>
        <v>1</v>
      </c>
      <c r="AD341" s="164">
        <f t="shared" si="118"/>
        <v>0</v>
      </c>
      <c r="AE341" s="164">
        <f t="shared" si="118"/>
        <v>0</v>
      </c>
      <c r="AF341" s="164">
        <f t="shared" si="118"/>
        <v>0</v>
      </c>
      <c r="AG341" s="164">
        <f t="shared" si="118"/>
        <v>0</v>
      </c>
      <c r="AH341" s="164">
        <f t="shared" si="118"/>
        <v>0</v>
      </c>
      <c r="AI341" s="164">
        <f t="shared" si="118"/>
        <v>0</v>
      </c>
      <c r="AJ341" s="164">
        <f t="shared" si="118"/>
        <v>0</v>
      </c>
      <c r="AK341" s="164">
        <f t="shared" si="118"/>
        <v>0</v>
      </c>
      <c r="AL341" s="164">
        <f t="shared" si="118"/>
        <v>0</v>
      </c>
      <c r="AM341" s="164">
        <f t="shared" si="118"/>
        <v>0</v>
      </c>
      <c r="AN341" s="164">
        <f t="shared" si="118"/>
        <v>0</v>
      </c>
      <c r="AO341" s="164">
        <f t="shared" si="118"/>
        <v>0</v>
      </c>
      <c r="AP341" s="164">
        <f t="shared" si="118"/>
        <v>0</v>
      </c>
      <c r="AQ341" s="164">
        <f t="shared" si="118"/>
        <v>0</v>
      </c>
      <c r="AR341" s="164">
        <f t="shared" si="118"/>
        <v>1</v>
      </c>
      <c r="AS341" s="164">
        <f t="shared" si="118"/>
        <v>0</v>
      </c>
      <c r="AT341" s="164">
        <f t="shared" si="118"/>
        <v>0</v>
      </c>
      <c r="AU341" s="164">
        <f t="shared" si="118"/>
        <v>0</v>
      </c>
      <c r="AV341" s="164">
        <f t="shared" si="118"/>
        <v>0</v>
      </c>
      <c r="AW341" s="164">
        <f t="shared" si="118"/>
        <v>0</v>
      </c>
      <c r="AX341" s="164">
        <f t="shared" si="118"/>
        <v>0</v>
      </c>
      <c r="AY341" s="164">
        <f t="shared" si="119"/>
        <v>2</v>
      </c>
      <c r="AZ341" s="173" t="s">
        <v>189</v>
      </c>
    </row>
    <row r="342" spans="1:52">
      <c r="A342" s="164" t="s">
        <v>202</v>
      </c>
      <c r="B342" s="164">
        <f t="shared" si="117"/>
        <v>0</v>
      </c>
      <c r="C342" s="164">
        <f t="shared" si="117"/>
        <v>0</v>
      </c>
      <c r="D342" s="164">
        <f t="shared" si="117"/>
        <v>0</v>
      </c>
      <c r="E342" s="164">
        <f t="shared" si="117"/>
        <v>0</v>
      </c>
      <c r="F342" s="164">
        <f t="shared" si="117"/>
        <v>0</v>
      </c>
      <c r="G342" s="164">
        <f t="shared" si="117"/>
        <v>0</v>
      </c>
      <c r="H342" s="164">
        <f t="shared" si="117"/>
        <v>0</v>
      </c>
      <c r="I342" s="164">
        <f t="shared" si="117"/>
        <v>0</v>
      </c>
      <c r="J342" s="164">
        <f t="shared" si="117"/>
        <v>0</v>
      </c>
      <c r="K342" s="164">
        <f t="shared" si="117"/>
        <v>0</v>
      </c>
      <c r="L342" s="164">
        <f t="shared" si="117"/>
        <v>0</v>
      </c>
      <c r="M342" s="164">
        <f t="shared" si="117"/>
        <v>0</v>
      </c>
      <c r="N342" s="164">
        <f t="shared" si="117"/>
        <v>0</v>
      </c>
      <c r="O342" s="164">
        <f t="shared" si="117"/>
        <v>0</v>
      </c>
      <c r="P342" s="164">
        <f t="shared" si="117"/>
        <v>0</v>
      </c>
      <c r="Q342" s="164">
        <f t="shared" si="117"/>
        <v>0</v>
      </c>
      <c r="R342" s="164">
        <f t="shared" si="117"/>
        <v>0</v>
      </c>
      <c r="S342" s="164">
        <f t="shared" si="117"/>
        <v>0</v>
      </c>
      <c r="T342" s="164">
        <f t="shared" si="117"/>
        <v>0</v>
      </c>
      <c r="U342" s="164">
        <f t="shared" si="117"/>
        <v>0</v>
      </c>
      <c r="V342" s="164">
        <f t="shared" si="117"/>
        <v>0</v>
      </c>
      <c r="W342" s="164">
        <f t="shared" si="117"/>
        <v>0</v>
      </c>
      <c r="X342" s="164">
        <f t="shared" si="117"/>
        <v>0</v>
      </c>
      <c r="Y342" s="164">
        <f t="shared" si="117"/>
        <v>0</v>
      </c>
      <c r="AA342" s="164">
        <f t="shared" si="118"/>
        <v>0</v>
      </c>
      <c r="AB342" s="164">
        <f t="shared" si="118"/>
        <v>0</v>
      </c>
      <c r="AC342" s="164">
        <f t="shared" si="118"/>
        <v>0</v>
      </c>
      <c r="AD342" s="164">
        <f t="shared" si="118"/>
        <v>0</v>
      </c>
      <c r="AE342" s="164">
        <f t="shared" si="118"/>
        <v>0</v>
      </c>
      <c r="AF342" s="164">
        <f t="shared" si="118"/>
        <v>0</v>
      </c>
      <c r="AG342" s="164">
        <f t="shared" si="118"/>
        <v>0</v>
      </c>
      <c r="AH342" s="164">
        <f t="shared" si="118"/>
        <v>0</v>
      </c>
      <c r="AI342" s="164">
        <f t="shared" si="118"/>
        <v>0</v>
      </c>
      <c r="AJ342" s="164">
        <f t="shared" si="118"/>
        <v>0</v>
      </c>
      <c r="AK342" s="164">
        <f t="shared" si="118"/>
        <v>0</v>
      </c>
      <c r="AL342" s="164">
        <f t="shared" si="118"/>
        <v>0</v>
      </c>
      <c r="AM342" s="164">
        <f t="shared" si="118"/>
        <v>0</v>
      </c>
      <c r="AN342" s="164">
        <f t="shared" si="118"/>
        <v>0</v>
      </c>
      <c r="AO342" s="164">
        <f t="shared" si="118"/>
        <v>0</v>
      </c>
      <c r="AP342" s="164">
        <f t="shared" si="118"/>
        <v>0</v>
      </c>
      <c r="AQ342" s="164">
        <f t="shared" si="118"/>
        <v>0</v>
      </c>
      <c r="AR342" s="164">
        <f t="shared" si="118"/>
        <v>0</v>
      </c>
      <c r="AS342" s="164">
        <f t="shared" si="118"/>
        <v>0</v>
      </c>
      <c r="AT342" s="164">
        <f t="shared" si="118"/>
        <v>0</v>
      </c>
      <c r="AU342" s="164">
        <f t="shared" si="118"/>
        <v>0</v>
      </c>
      <c r="AV342" s="164">
        <f t="shared" si="118"/>
        <v>0</v>
      </c>
      <c r="AW342" s="164">
        <f t="shared" si="118"/>
        <v>0</v>
      </c>
      <c r="AX342" s="164">
        <f t="shared" si="118"/>
        <v>0</v>
      </c>
      <c r="AY342" s="164">
        <f t="shared" si="119"/>
        <v>0</v>
      </c>
      <c r="AZ342" s="173" t="s">
        <v>189</v>
      </c>
    </row>
    <row r="343" spans="1:52">
      <c r="A343" s="164" t="s">
        <v>203</v>
      </c>
      <c r="B343" s="164">
        <f t="shared" si="117"/>
        <v>0</v>
      </c>
      <c r="C343" s="164">
        <f t="shared" si="117"/>
        <v>0</v>
      </c>
      <c r="D343" s="164">
        <f t="shared" si="117"/>
        <v>0</v>
      </c>
      <c r="E343" s="164">
        <f t="shared" si="117"/>
        <v>0</v>
      </c>
      <c r="F343" s="164">
        <f t="shared" si="117"/>
        <v>0</v>
      </c>
      <c r="G343" s="164">
        <f t="shared" si="117"/>
        <v>0</v>
      </c>
      <c r="H343" s="164">
        <f t="shared" si="117"/>
        <v>0</v>
      </c>
      <c r="I343" s="164">
        <f t="shared" si="117"/>
        <v>0</v>
      </c>
      <c r="J343" s="164">
        <f t="shared" si="117"/>
        <v>0</v>
      </c>
      <c r="K343" s="164">
        <f t="shared" si="117"/>
        <v>0</v>
      </c>
      <c r="L343" s="164">
        <f t="shared" si="117"/>
        <v>0</v>
      </c>
      <c r="M343" s="164">
        <f t="shared" si="117"/>
        <v>0</v>
      </c>
      <c r="N343" s="164">
        <f t="shared" si="117"/>
        <v>0</v>
      </c>
      <c r="O343" s="164">
        <f t="shared" si="117"/>
        <v>0</v>
      </c>
      <c r="P343" s="164">
        <f t="shared" si="117"/>
        <v>0</v>
      </c>
      <c r="Q343" s="164">
        <f t="shared" si="117"/>
        <v>0</v>
      </c>
      <c r="R343" s="164">
        <f t="shared" si="117"/>
        <v>0</v>
      </c>
      <c r="S343" s="164">
        <f t="shared" si="117"/>
        <v>0</v>
      </c>
      <c r="T343" s="164">
        <f t="shared" si="117"/>
        <v>0</v>
      </c>
      <c r="U343" s="164">
        <f t="shared" si="117"/>
        <v>0</v>
      </c>
      <c r="V343" s="164">
        <f t="shared" si="117"/>
        <v>0</v>
      </c>
      <c r="W343" s="164">
        <f t="shared" si="117"/>
        <v>0</v>
      </c>
      <c r="X343" s="164">
        <f t="shared" si="117"/>
        <v>0</v>
      </c>
      <c r="Y343" s="164">
        <f t="shared" si="117"/>
        <v>0</v>
      </c>
      <c r="AA343" s="164">
        <f t="shared" si="118"/>
        <v>0</v>
      </c>
      <c r="AB343" s="164">
        <f t="shared" si="118"/>
        <v>0</v>
      </c>
      <c r="AC343" s="164">
        <f t="shared" si="118"/>
        <v>0</v>
      </c>
      <c r="AD343" s="164">
        <f t="shared" si="118"/>
        <v>0</v>
      </c>
      <c r="AE343" s="164">
        <f t="shared" si="118"/>
        <v>0</v>
      </c>
      <c r="AF343" s="164">
        <f t="shared" si="118"/>
        <v>0</v>
      </c>
      <c r="AG343" s="164">
        <f t="shared" si="118"/>
        <v>0</v>
      </c>
      <c r="AH343" s="164">
        <f t="shared" si="118"/>
        <v>0</v>
      </c>
      <c r="AI343" s="164">
        <f t="shared" si="118"/>
        <v>0</v>
      </c>
      <c r="AJ343" s="164">
        <f t="shared" si="118"/>
        <v>0</v>
      </c>
      <c r="AK343" s="164">
        <f t="shared" si="118"/>
        <v>0</v>
      </c>
      <c r="AL343" s="164">
        <f t="shared" si="118"/>
        <v>0</v>
      </c>
      <c r="AM343" s="164">
        <f t="shared" si="118"/>
        <v>0</v>
      </c>
      <c r="AN343" s="164">
        <f t="shared" si="118"/>
        <v>0</v>
      </c>
      <c r="AO343" s="164">
        <f t="shared" si="118"/>
        <v>0</v>
      </c>
      <c r="AP343" s="164">
        <f t="shared" si="118"/>
        <v>0</v>
      </c>
      <c r="AQ343" s="164">
        <f t="shared" si="118"/>
        <v>0</v>
      </c>
      <c r="AR343" s="164">
        <f t="shared" si="118"/>
        <v>0</v>
      </c>
      <c r="AS343" s="164">
        <f t="shared" si="118"/>
        <v>0</v>
      </c>
      <c r="AT343" s="164">
        <f t="shared" si="118"/>
        <v>0</v>
      </c>
      <c r="AU343" s="164">
        <f t="shared" si="118"/>
        <v>0</v>
      </c>
      <c r="AV343" s="164">
        <f t="shared" si="118"/>
        <v>0</v>
      </c>
      <c r="AW343" s="164">
        <f t="shared" si="118"/>
        <v>0</v>
      </c>
      <c r="AX343" s="164">
        <f t="shared" si="118"/>
        <v>0</v>
      </c>
      <c r="AY343" s="164">
        <f t="shared" si="119"/>
        <v>0</v>
      </c>
      <c r="AZ343" s="173" t="s">
        <v>189</v>
      </c>
    </row>
    <row r="344" spans="1:52">
      <c r="A344" s="164" t="s">
        <v>204</v>
      </c>
      <c r="B344" s="164">
        <f t="shared" si="117"/>
        <v>0</v>
      </c>
      <c r="C344" s="164">
        <f t="shared" si="117"/>
        <v>0</v>
      </c>
      <c r="D344" s="164">
        <f t="shared" si="117"/>
        <v>0</v>
      </c>
      <c r="E344" s="164">
        <f t="shared" si="117"/>
        <v>0</v>
      </c>
      <c r="F344" s="164">
        <f t="shared" si="117"/>
        <v>0</v>
      </c>
      <c r="G344" s="164">
        <f t="shared" si="117"/>
        <v>0</v>
      </c>
      <c r="H344" s="164">
        <f t="shared" si="117"/>
        <v>0</v>
      </c>
      <c r="I344" s="164">
        <f t="shared" si="117"/>
        <v>0</v>
      </c>
      <c r="J344" s="164">
        <f t="shared" si="117"/>
        <v>0</v>
      </c>
      <c r="K344" s="164">
        <f t="shared" si="117"/>
        <v>0</v>
      </c>
      <c r="L344" s="164">
        <f t="shared" si="117"/>
        <v>0</v>
      </c>
      <c r="M344" s="164">
        <f t="shared" si="117"/>
        <v>0</v>
      </c>
      <c r="N344" s="164">
        <f t="shared" si="117"/>
        <v>0</v>
      </c>
      <c r="O344" s="164">
        <f t="shared" si="117"/>
        <v>0</v>
      </c>
      <c r="P344" s="164">
        <f t="shared" si="117"/>
        <v>0</v>
      </c>
      <c r="Q344" s="164">
        <f t="shared" si="117"/>
        <v>0</v>
      </c>
      <c r="R344" s="164">
        <f t="shared" si="117"/>
        <v>1</v>
      </c>
      <c r="S344" s="164">
        <f t="shared" si="117"/>
        <v>0</v>
      </c>
      <c r="T344" s="164">
        <f t="shared" si="117"/>
        <v>1</v>
      </c>
      <c r="U344" s="164">
        <f t="shared" si="117"/>
        <v>0</v>
      </c>
      <c r="V344" s="164">
        <f t="shared" si="117"/>
        <v>0</v>
      </c>
      <c r="W344" s="164">
        <f t="shared" si="117"/>
        <v>0</v>
      </c>
      <c r="X344" s="164">
        <f t="shared" si="117"/>
        <v>0</v>
      </c>
      <c r="Y344" s="164">
        <f t="shared" si="117"/>
        <v>0</v>
      </c>
      <c r="AA344" s="164">
        <f t="shared" si="118"/>
        <v>0</v>
      </c>
      <c r="AB344" s="164">
        <f t="shared" si="118"/>
        <v>0</v>
      </c>
      <c r="AC344" s="164">
        <f t="shared" si="118"/>
        <v>0</v>
      </c>
      <c r="AD344" s="164">
        <f t="shared" si="118"/>
        <v>0</v>
      </c>
      <c r="AE344" s="164">
        <f t="shared" si="118"/>
        <v>0</v>
      </c>
      <c r="AF344" s="164">
        <f t="shared" si="118"/>
        <v>0</v>
      </c>
      <c r="AG344" s="164">
        <f t="shared" si="118"/>
        <v>0</v>
      </c>
      <c r="AH344" s="164">
        <f t="shared" si="118"/>
        <v>0</v>
      </c>
      <c r="AI344" s="164">
        <f t="shared" si="118"/>
        <v>0</v>
      </c>
      <c r="AJ344" s="164">
        <f t="shared" si="118"/>
        <v>0</v>
      </c>
      <c r="AK344" s="164">
        <f t="shared" si="118"/>
        <v>0</v>
      </c>
      <c r="AL344" s="164">
        <f t="shared" si="118"/>
        <v>0</v>
      </c>
      <c r="AM344" s="164">
        <f t="shared" si="118"/>
        <v>0</v>
      </c>
      <c r="AN344" s="164">
        <f t="shared" si="118"/>
        <v>0</v>
      </c>
      <c r="AO344" s="164">
        <f t="shared" si="118"/>
        <v>0</v>
      </c>
      <c r="AP344" s="164">
        <f t="shared" si="118"/>
        <v>0</v>
      </c>
      <c r="AQ344" s="164">
        <f t="shared" si="118"/>
        <v>1</v>
      </c>
      <c r="AR344" s="164">
        <f t="shared" si="118"/>
        <v>0</v>
      </c>
      <c r="AS344" s="164">
        <f t="shared" si="118"/>
        <v>1</v>
      </c>
      <c r="AT344" s="164">
        <f t="shared" si="118"/>
        <v>0</v>
      </c>
      <c r="AU344" s="164">
        <f t="shared" si="118"/>
        <v>0</v>
      </c>
      <c r="AV344" s="164">
        <f t="shared" si="118"/>
        <v>0</v>
      </c>
      <c r="AW344" s="164">
        <f t="shared" si="118"/>
        <v>0</v>
      </c>
      <c r="AX344" s="164">
        <f t="shared" si="118"/>
        <v>0</v>
      </c>
      <c r="AY344" s="164">
        <f t="shared" si="119"/>
        <v>2</v>
      </c>
      <c r="AZ344" s="173" t="s">
        <v>189</v>
      </c>
    </row>
    <row r="345" spans="1:52">
      <c r="A345" s="164" t="s">
        <v>205</v>
      </c>
      <c r="B345" s="164">
        <f t="shared" si="117"/>
        <v>0</v>
      </c>
      <c r="C345" s="164">
        <f t="shared" si="117"/>
        <v>0</v>
      </c>
      <c r="D345" s="164">
        <f t="shared" si="117"/>
        <v>0</v>
      </c>
      <c r="E345" s="164">
        <f t="shared" si="117"/>
        <v>1</v>
      </c>
      <c r="F345" s="164">
        <f t="shared" si="117"/>
        <v>0</v>
      </c>
      <c r="G345" s="164">
        <f t="shared" si="117"/>
        <v>0</v>
      </c>
      <c r="H345" s="164">
        <f t="shared" si="117"/>
        <v>0</v>
      </c>
      <c r="I345" s="164">
        <f t="shared" si="117"/>
        <v>0</v>
      </c>
      <c r="J345" s="164">
        <f t="shared" si="117"/>
        <v>0</v>
      </c>
      <c r="K345" s="164">
        <f t="shared" si="117"/>
        <v>0</v>
      </c>
      <c r="L345" s="164">
        <f t="shared" si="117"/>
        <v>0</v>
      </c>
      <c r="M345" s="164">
        <f t="shared" si="117"/>
        <v>0</v>
      </c>
      <c r="N345" s="164">
        <f t="shared" si="117"/>
        <v>0</v>
      </c>
      <c r="O345" s="164">
        <f t="shared" si="117"/>
        <v>0</v>
      </c>
      <c r="P345" s="164">
        <f t="shared" si="117"/>
        <v>0</v>
      </c>
      <c r="Q345" s="164">
        <f t="shared" ref="Q345:Y345" si="120">IF(IFERROR(FIND($A$334,Q15,1),0)=0,0,1)</f>
        <v>0</v>
      </c>
      <c r="R345" s="164">
        <f t="shared" si="120"/>
        <v>1</v>
      </c>
      <c r="S345" s="164">
        <f t="shared" si="120"/>
        <v>0</v>
      </c>
      <c r="T345" s="164">
        <f t="shared" si="120"/>
        <v>0</v>
      </c>
      <c r="U345" s="164">
        <f t="shared" si="120"/>
        <v>0</v>
      </c>
      <c r="V345" s="164">
        <f t="shared" si="120"/>
        <v>0</v>
      </c>
      <c r="W345" s="164">
        <f t="shared" si="120"/>
        <v>0</v>
      </c>
      <c r="X345" s="164">
        <f t="shared" si="120"/>
        <v>0</v>
      </c>
      <c r="Y345" s="164">
        <f t="shared" si="120"/>
        <v>0</v>
      </c>
      <c r="AA345" s="164">
        <f t="shared" si="118"/>
        <v>0</v>
      </c>
      <c r="AB345" s="164">
        <f t="shared" si="118"/>
        <v>0</v>
      </c>
      <c r="AC345" s="164">
        <f t="shared" si="118"/>
        <v>0</v>
      </c>
      <c r="AD345" s="164">
        <f t="shared" si="118"/>
        <v>1</v>
      </c>
      <c r="AE345" s="164">
        <f t="shared" si="118"/>
        <v>0</v>
      </c>
      <c r="AF345" s="164">
        <f t="shared" si="118"/>
        <v>0</v>
      </c>
      <c r="AG345" s="164">
        <f t="shared" si="118"/>
        <v>0</v>
      </c>
      <c r="AH345" s="164">
        <f t="shared" si="118"/>
        <v>0</v>
      </c>
      <c r="AI345" s="164">
        <f t="shared" si="118"/>
        <v>0</v>
      </c>
      <c r="AJ345" s="164">
        <f t="shared" si="118"/>
        <v>0</v>
      </c>
      <c r="AK345" s="164">
        <f t="shared" si="118"/>
        <v>0</v>
      </c>
      <c r="AL345" s="164">
        <f t="shared" si="118"/>
        <v>0</v>
      </c>
      <c r="AM345" s="164">
        <f t="shared" si="118"/>
        <v>0</v>
      </c>
      <c r="AN345" s="164">
        <f t="shared" si="118"/>
        <v>0</v>
      </c>
      <c r="AO345" s="164">
        <f t="shared" si="118"/>
        <v>0</v>
      </c>
      <c r="AP345" s="164">
        <f t="shared" ref="AP345:AX360" si="121">IF(Q345=0,0,Q345/AP15)</f>
        <v>0</v>
      </c>
      <c r="AQ345" s="164">
        <f t="shared" si="121"/>
        <v>1</v>
      </c>
      <c r="AR345" s="164">
        <f t="shared" si="121"/>
        <v>0</v>
      </c>
      <c r="AS345" s="164">
        <f t="shared" si="121"/>
        <v>0</v>
      </c>
      <c r="AT345" s="164">
        <f t="shared" si="121"/>
        <v>0</v>
      </c>
      <c r="AU345" s="164">
        <f t="shared" si="121"/>
        <v>0</v>
      </c>
      <c r="AV345" s="164">
        <f t="shared" si="121"/>
        <v>0</v>
      </c>
      <c r="AW345" s="164">
        <f t="shared" si="121"/>
        <v>0</v>
      </c>
      <c r="AX345" s="164">
        <f t="shared" si="121"/>
        <v>0</v>
      </c>
      <c r="AY345" s="164">
        <f t="shared" si="119"/>
        <v>2</v>
      </c>
      <c r="AZ345" s="173" t="s">
        <v>189</v>
      </c>
    </row>
    <row r="346" spans="1:52">
      <c r="A346" s="164" t="s">
        <v>206</v>
      </c>
      <c r="B346" s="164">
        <f t="shared" ref="B346:Y356" si="122">IF(IFERROR(FIND($A$334,B16,1),0)=0,0,1)</f>
        <v>0</v>
      </c>
      <c r="C346" s="164">
        <f t="shared" si="122"/>
        <v>0</v>
      </c>
      <c r="D346" s="164">
        <f t="shared" si="122"/>
        <v>0</v>
      </c>
      <c r="E346" s="164">
        <f t="shared" si="122"/>
        <v>0</v>
      </c>
      <c r="F346" s="164">
        <f t="shared" si="122"/>
        <v>0</v>
      </c>
      <c r="G346" s="164">
        <f t="shared" si="122"/>
        <v>0</v>
      </c>
      <c r="H346" s="164">
        <f t="shared" si="122"/>
        <v>0</v>
      </c>
      <c r="I346" s="164">
        <f t="shared" si="122"/>
        <v>0</v>
      </c>
      <c r="J346" s="164">
        <f t="shared" si="122"/>
        <v>0</v>
      </c>
      <c r="K346" s="164">
        <f t="shared" si="122"/>
        <v>0</v>
      </c>
      <c r="L346" s="164">
        <f t="shared" si="122"/>
        <v>0</v>
      </c>
      <c r="M346" s="164">
        <f t="shared" si="122"/>
        <v>0</v>
      </c>
      <c r="N346" s="164">
        <f t="shared" si="122"/>
        <v>0</v>
      </c>
      <c r="O346" s="164">
        <f t="shared" si="122"/>
        <v>0</v>
      </c>
      <c r="P346" s="164">
        <f t="shared" si="122"/>
        <v>0</v>
      </c>
      <c r="Q346" s="164">
        <f t="shared" si="122"/>
        <v>0</v>
      </c>
      <c r="R346" s="164">
        <f t="shared" si="122"/>
        <v>0</v>
      </c>
      <c r="S346" s="164">
        <f t="shared" si="122"/>
        <v>0</v>
      </c>
      <c r="T346" s="164">
        <f t="shared" si="122"/>
        <v>0</v>
      </c>
      <c r="U346" s="164">
        <f t="shared" si="122"/>
        <v>0</v>
      </c>
      <c r="V346" s="164">
        <f t="shared" si="122"/>
        <v>0</v>
      </c>
      <c r="W346" s="164">
        <f t="shared" si="122"/>
        <v>0</v>
      </c>
      <c r="X346" s="164">
        <f t="shared" si="122"/>
        <v>0</v>
      </c>
      <c r="Y346" s="164">
        <f t="shared" si="122"/>
        <v>0</v>
      </c>
      <c r="AA346" s="164">
        <f t="shared" ref="AA346:AP361" si="123">IF(B346=0,0,B346/AA16)</f>
        <v>0</v>
      </c>
      <c r="AB346" s="164">
        <f t="shared" si="123"/>
        <v>0</v>
      </c>
      <c r="AC346" s="164">
        <f t="shared" si="123"/>
        <v>0</v>
      </c>
      <c r="AD346" s="164">
        <f t="shared" si="123"/>
        <v>0</v>
      </c>
      <c r="AE346" s="164">
        <f t="shared" si="123"/>
        <v>0</v>
      </c>
      <c r="AF346" s="164">
        <f t="shared" si="123"/>
        <v>0</v>
      </c>
      <c r="AG346" s="164">
        <f t="shared" si="123"/>
        <v>0</v>
      </c>
      <c r="AH346" s="164">
        <f t="shared" si="123"/>
        <v>0</v>
      </c>
      <c r="AI346" s="164">
        <f t="shared" si="123"/>
        <v>0</v>
      </c>
      <c r="AJ346" s="164">
        <f t="shared" si="123"/>
        <v>0</v>
      </c>
      <c r="AK346" s="164">
        <f t="shared" si="123"/>
        <v>0</v>
      </c>
      <c r="AL346" s="164">
        <f t="shared" si="123"/>
        <v>0</v>
      </c>
      <c r="AM346" s="164">
        <f t="shared" si="123"/>
        <v>0</v>
      </c>
      <c r="AN346" s="164">
        <f t="shared" si="123"/>
        <v>0</v>
      </c>
      <c r="AO346" s="164">
        <f t="shared" si="123"/>
        <v>0</v>
      </c>
      <c r="AP346" s="164">
        <f t="shared" si="121"/>
        <v>0</v>
      </c>
      <c r="AQ346" s="164">
        <f t="shared" si="121"/>
        <v>0</v>
      </c>
      <c r="AR346" s="164">
        <f t="shared" si="121"/>
        <v>0</v>
      </c>
      <c r="AS346" s="164">
        <f t="shared" si="121"/>
        <v>0</v>
      </c>
      <c r="AT346" s="164">
        <f t="shared" si="121"/>
        <v>0</v>
      </c>
      <c r="AU346" s="164">
        <f t="shared" si="121"/>
        <v>0</v>
      </c>
      <c r="AV346" s="164">
        <f t="shared" si="121"/>
        <v>0</v>
      </c>
      <c r="AW346" s="164">
        <f t="shared" si="121"/>
        <v>0</v>
      </c>
      <c r="AX346" s="164">
        <f t="shared" si="121"/>
        <v>0</v>
      </c>
      <c r="AY346" s="164">
        <f t="shared" si="119"/>
        <v>0</v>
      </c>
      <c r="AZ346" s="173" t="s">
        <v>189</v>
      </c>
    </row>
    <row r="347" spans="1:52">
      <c r="A347" s="164" t="s">
        <v>207</v>
      </c>
      <c r="B347" s="164">
        <f t="shared" si="122"/>
        <v>0</v>
      </c>
      <c r="C347" s="164">
        <f t="shared" si="122"/>
        <v>0</v>
      </c>
      <c r="D347" s="164">
        <f t="shared" si="122"/>
        <v>0</v>
      </c>
      <c r="E347" s="164">
        <f t="shared" si="122"/>
        <v>0</v>
      </c>
      <c r="F347" s="164">
        <f t="shared" si="122"/>
        <v>0</v>
      </c>
      <c r="G347" s="164">
        <f t="shared" si="122"/>
        <v>0</v>
      </c>
      <c r="H347" s="164">
        <f t="shared" si="122"/>
        <v>0</v>
      </c>
      <c r="I347" s="164">
        <f t="shared" si="122"/>
        <v>0</v>
      </c>
      <c r="J347" s="164">
        <f t="shared" si="122"/>
        <v>0</v>
      </c>
      <c r="K347" s="164">
        <f t="shared" si="122"/>
        <v>0</v>
      </c>
      <c r="L347" s="164">
        <f t="shared" si="122"/>
        <v>0</v>
      </c>
      <c r="M347" s="164">
        <f t="shared" si="122"/>
        <v>0</v>
      </c>
      <c r="N347" s="164">
        <f t="shared" si="122"/>
        <v>0</v>
      </c>
      <c r="O347" s="164">
        <f t="shared" si="122"/>
        <v>0</v>
      </c>
      <c r="P347" s="164">
        <f t="shared" si="122"/>
        <v>0</v>
      </c>
      <c r="Q347" s="164">
        <f t="shared" si="122"/>
        <v>0</v>
      </c>
      <c r="R347" s="164">
        <f t="shared" si="122"/>
        <v>0</v>
      </c>
      <c r="S347" s="164">
        <f t="shared" si="122"/>
        <v>0</v>
      </c>
      <c r="T347" s="164">
        <f t="shared" si="122"/>
        <v>0</v>
      </c>
      <c r="U347" s="164">
        <f t="shared" si="122"/>
        <v>0</v>
      </c>
      <c r="V347" s="164">
        <f t="shared" si="122"/>
        <v>0</v>
      </c>
      <c r="W347" s="164">
        <f t="shared" si="122"/>
        <v>0</v>
      </c>
      <c r="X347" s="164">
        <f t="shared" si="122"/>
        <v>0</v>
      </c>
      <c r="Y347" s="164">
        <f t="shared" si="122"/>
        <v>0</v>
      </c>
      <c r="AA347" s="164">
        <f t="shared" si="123"/>
        <v>0</v>
      </c>
      <c r="AB347" s="164">
        <f t="shared" si="123"/>
        <v>0</v>
      </c>
      <c r="AC347" s="164">
        <f t="shared" si="123"/>
        <v>0</v>
      </c>
      <c r="AD347" s="164">
        <f t="shared" si="123"/>
        <v>0</v>
      </c>
      <c r="AE347" s="164">
        <f t="shared" si="123"/>
        <v>0</v>
      </c>
      <c r="AF347" s="164">
        <f t="shared" si="123"/>
        <v>0</v>
      </c>
      <c r="AG347" s="164">
        <f t="shared" si="123"/>
        <v>0</v>
      </c>
      <c r="AH347" s="164">
        <f t="shared" si="123"/>
        <v>0</v>
      </c>
      <c r="AI347" s="164">
        <f t="shared" si="123"/>
        <v>0</v>
      </c>
      <c r="AJ347" s="164">
        <f t="shared" si="123"/>
        <v>0</v>
      </c>
      <c r="AK347" s="164">
        <f t="shared" si="123"/>
        <v>0</v>
      </c>
      <c r="AL347" s="164">
        <f t="shared" si="123"/>
        <v>0</v>
      </c>
      <c r="AM347" s="164">
        <f t="shared" si="123"/>
        <v>0</v>
      </c>
      <c r="AN347" s="164">
        <f t="shared" si="123"/>
        <v>0</v>
      </c>
      <c r="AO347" s="164">
        <f t="shared" si="123"/>
        <v>0</v>
      </c>
      <c r="AP347" s="164">
        <f t="shared" si="121"/>
        <v>0</v>
      </c>
      <c r="AQ347" s="164">
        <f t="shared" si="121"/>
        <v>0</v>
      </c>
      <c r="AR347" s="164">
        <f t="shared" si="121"/>
        <v>0</v>
      </c>
      <c r="AS347" s="164">
        <f t="shared" si="121"/>
        <v>0</v>
      </c>
      <c r="AT347" s="164">
        <f t="shared" si="121"/>
        <v>0</v>
      </c>
      <c r="AU347" s="164">
        <f t="shared" si="121"/>
        <v>0</v>
      </c>
      <c r="AV347" s="164">
        <f t="shared" si="121"/>
        <v>0</v>
      </c>
      <c r="AW347" s="164">
        <f t="shared" si="121"/>
        <v>0</v>
      </c>
      <c r="AX347" s="164">
        <f t="shared" si="121"/>
        <v>0</v>
      </c>
      <c r="AY347" s="164">
        <f t="shared" si="119"/>
        <v>0</v>
      </c>
      <c r="AZ347" s="173" t="s">
        <v>189</v>
      </c>
    </row>
    <row r="348" spans="1:52">
      <c r="A348" s="164" t="s">
        <v>208</v>
      </c>
      <c r="B348" s="164">
        <f t="shared" si="122"/>
        <v>0</v>
      </c>
      <c r="C348" s="164">
        <f t="shared" si="122"/>
        <v>0</v>
      </c>
      <c r="D348" s="164">
        <f t="shared" si="122"/>
        <v>0</v>
      </c>
      <c r="E348" s="164">
        <f t="shared" si="122"/>
        <v>0</v>
      </c>
      <c r="F348" s="164">
        <f t="shared" si="122"/>
        <v>0</v>
      </c>
      <c r="G348" s="164">
        <f t="shared" si="122"/>
        <v>0</v>
      </c>
      <c r="H348" s="164">
        <f t="shared" si="122"/>
        <v>1</v>
      </c>
      <c r="I348" s="164">
        <f t="shared" si="122"/>
        <v>0</v>
      </c>
      <c r="J348" s="164">
        <f t="shared" si="122"/>
        <v>0</v>
      </c>
      <c r="K348" s="164">
        <f t="shared" si="122"/>
        <v>0</v>
      </c>
      <c r="L348" s="164">
        <f t="shared" si="122"/>
        <v>0</v>
      </c>
      <c r="M348" s="164">
        <f t="shared" si="122"/>
        <v>0</v>
      </c>
      <c r="N348" s="164">
        <f t="shared" si="122"/>
        <v>0</v>
      </c>
      <c r="O348" s="164">
        <f t="shared" si="122"/>
        <v>0</v>
      </c>
      <c r="P348" s="164">
        <f t="shared" si="122"/>
        <v>0</v>
      </c>
      <c r="Q348" s="164">
        <f t="shared" si="122"/>
        <v>0</v>
      </c>
      <c r="R348" s="164">
        <f t="shared" si="122"/>
        <v>0</v>
      </c>
      <c r="S348" s="164">
        <f t="shared" si="122"/>
        <v>0</v>
      </c>
      <c r="T348" s="164">
        <f t="shared" si="122"/>
        <v>0</v>
      </c>
      <c r="U348" s="164">
        <f t="shared" si="122"/>
        <v>0</v>
      </c>
      <c r="V348" s="164">
        <f t="shared" si="122"/>
        <v>0</v>
      </c>
      <c r="W348" s="164">
        <f t="shared" si="122"/>
        <v>0</v>
      </c>
      <c r="X348" s="164">
        <f t="shared" si="122"/>
        <v>0</v>
      </c>
      <c r="Y348" s="164">
        <f t="shared" si="122"/>
        <v>0</v>
      </c>
      <c r="AA348" s="164">
        <f t="shared" si="123"/>
        <v>0</v>
      </c>
      <c r="AB348" s="164">
        <f t="shared" si="123"/>
        <v>0</v>
      </c>
      <c r="AC348" s="164">
        <f t="shared" si="123"/>
        <v>0</v>
      </c>
      <c r="AD348" s="164">
        <f t="shared" si="123"/>
        <v>0</v>
      </c>
      <c r="AE348" s="164">
        <f t="shared" si="123"/>
        <v>0</v>
      </c>
      <c r="AF348" s="164">
        <f t="shared" si="123"/>
        <v>0</v>
      </c>
      <c r="AG348" s="164">
        <f t="shared" si="123"/>
        <v>1</v>
      </c>
      <c r="AH348" s="164">
        <f t="shared" si="123"/>
        <v>0</v>
      </c>
      <c r="AI348" s="164">
        <f t="shared" si="123"/>
        <v>0</v>
      </c>
      <c r="AJ348" s="164">
        <f t="shared" si="123"/>
        <v>0</v>
      </c>
      <c r="AK348" s="164">
        <f t="shared" si="123"/>
        <v>0</v>
      </c>
      <c r="AL348" s="164">
        <f t="shared" si="123"/>
        <v>0</v>
      </c>
      <c r="AM348" s="164">
        <f t="shared" si="123"/>
        <v>0</v>
      </c>
      <c r="AN348" s="164">
        <f t="shared" si="123"/>
        <v>0</v>
      </c>
      <c r="AO348" s="164">
        <f t="shared" si="123"/>
        <v>0</v>
      </c>
      <c r="AP348" s="164">
        <f t="shared" si="121"/>
        <v>0</v>
      </c>
      <c r="AQ348" s="164">
        <f t="shared" si="121"/>
        <v>0</v>
      </c>
      <c r="AR348" s="164">
        <f t="shared" si="121"/>
        <v>0</v>
      </c>
      <c r="AS348" s="164">
        <f t="shared" si="121"/>
        <v>0</v>
      </c>
      <c r="AT348" s="164">
        <f t="shared" si="121"/>
        <v>0</v>
      </c>
      <c r="AU348" s="164">
        <f t="shared" si="121"/>
        <v>0</v>
      </c>
      <c r="AV348" s="164">
        <f t="shared" si="121"/>
        <v>0</v>
      </c>
      <c r="AW348" s="164">
        <f t="shared" si="121"/>
        <v>0</v>
      </c>
      <c r="AX348" s="164">
        <f t="shared" si="121"/>
        <v>0</v>
      </c>
      <c r="AY348" s="164">
        <f t="shared" si="119"/>
        <v>1</v>
      </c>
      <c r="AZ348" s="173" t="s">
        <v>189</v>
      </c>
    </row>
    <row r="349" spans="1:52">
      <c r="A349" s="164" t="s">
        <v>209</v>
      </c>
      <c r="B349" s="164">
        <f t="shared" si="122"/>
        <v>0</v>
      </c>
      <c r="C349" s="164">
        <f t="shared" si="122"/>
        <v>0</v>
      </c>
      <c r="D349" s="164">
        <f t="shared" si="122"/>
        <v>0</v>
      </c>
      <c r="E349" s="164">
        <f t="shared" si="122"/>
        <v>0</v>
      </c>
      <c r="F349" s="164">
        <f t="shared" si="122"/>
        <v>0</v>
      </c>
      <c r="G349" s="164">
        <f t="shared" si="122"/>
        <v>0</v>
      </c>
      <c r="H349" s="164">
        <f t="shared" si="122"/>
        <v>0</v>
      </c>
      <c r="I349" s="164">
        <f t="shared" si="122"/>
        <v>1</v>
      </c>
      <c r="J349" s="164">
        <f t="shared" si="122"/>
        <v>0</v>
      </c>
      <c r="K349" s="164">
        <f t="shared" si="122"/>
        <v>0</v>
      </c>
      <c r="L349" s="164">
        <f t="shared" si="122"/>
        <v>0</v>
      </c>
      <c r="M349" s="164">
        <f t="shared" si="122"/>
        <v>0</v>
      </c>
      <c r="N349" s="164">
        <f t="shared" si="122"/>
        <v>0</v>
      </c>
      <c r="O349" s="164">
        <f t="shared" si="122"/>
        <v>0</v>
      </c>
      <c r="P349" s="164">
        <f t="shared" si="122"/>
        <v>0</v>
      </c>
      <c r="Q349" s="164">
        <f t="shared" si="122"/>
        <v>0</v>
      </c>
      <c r="R349" s="164">
        <f t="shared" si="122"/>
        <v>0</v>
      </c>
      <c r="S349" s="164">
        <f t="shared" si="122"/>
        <v>0</v>
      </c>
      <c r="T349" s="164">
        <f t="shared" si="122"/>
        <v>1</v>
      </c>
      <c r="U349" s="164">
        <f t="shared" si="122"/>
        <v>1</v>
      </c>
      <c r="V349" s="164">
        <f t="shared" si="122"/>
        <v>1</v>
      </c>
      <c r="W349" s="164">
        <f t="shared" si="122"/>
        <v>0</v>
      </c>
      <c r="X349" s="164">
        <f t="shared" si="122"/>
        <v>0</v>
      </c>
      <c r="Y349" s="164">
        <f t="shared" si="122"/>
        <v>0</v>
      </c>
      <c r="AA349" s="164">
        <f t="shared" si="123"/>
        <v>0</v>
      </c>
      <c r="AB349" s="164">
        <f t="shared" si="123"/>
        <v>0</v>
      </c>
      <c r="AC349" s="164">
        <f t="shared" si="123"/>
        <v>0</v>
      </c>
      <c r="AD349" s="164">
        <f t="shared" si="123"/>
        <v>0</v>
      </c>
      <c r="AE349" s="164">
        <f t="shared" si="123"/>
        <v>0</v>
      </c>
      <c r="AF349" s="164">
        <f t="shared" si="123"/>
        <v>0</v>
      </c>
      <c r="AG349" s="164">
        <f t="shared" si="123"/>
        <v>0</v>
      </c>
      <c r="AH349" s="164">
        <f t="shared" si="123"/>
        <v>1</v>
      </c>
      <c r="AI349" s="164">
        <f t="shared" si="123"/>
        <v>0</v>
      </c>
      <c r="AJ349" s="164">
        <f t="shared" si="123"/>
        <v>0</v>
      </c>
      <c r="AK349" s="164">
        <f t="shared" si="123"/>
        <v>0</v>
      </c>
      <c r="AL349" s="164">
        <f t="shared" si="123"/>
        <v>0</v>
      </c>
      <c r="AM349" s="164">
        <f t="shared" si="123"/>
        <v>0</v>
      </c>
      <c r="AN349" s="164">
        <f t="shared" si="123"/>
        <v>0</v>
      </c>
      <c r="AO349" s="164">
        <f t="shared" si="123"/>
        <v>0</v>
      </c>
      <c r="AP349" s="164">
        <f t="shared" si="121"/>
        <v>0</v>
      </c>
      <c r="AQ349" s="164">
        <f t="shared" si="121"/>
        <v>0</v>
      </c>
      <c r="AR349" s="164">
        <f t="shared" si="121"/>
        <v>0</v>
      </c>
      <c r="AS349" s="164">
        <f t="shared" si="121"/>
        <v>0.5</v>
      </c>
      <c r="AT349" s="164">
        <f t="shared" si="121"/>
        <v>1</v>
      </c>
      <c r="AU349" s="164">
        <f t="shared" si="121"/>
        <v>1</v>
      </c>
      <c r="AV349" s="164">
        <f t="shared" si="121"/>
        <v>0</v>
      </c>
      <c r="AW349" s="164">
        <f t="shared" si="121"/>
        <v>0</v>
      </c>
      <c r="AX349" s="164">
        <f t="shared" si="121"/>
        <v>0</v>
      </c>
      <c r="AY349" s="164">
        <f t="shared" si="119"/>
        <v>3.5</v>
      </c>
      <c r="AZ349" s="173" t="s">
        <v>189</v>
      </c>
    </row>
    <row r="350" spans="1:52">
      <c r="A350" s="164" t="s">
        <v>210</v>
      </c>
      <c r="B350" s="164">
        <f t="shared" si="122"/>
        <v>0</v>
      </c>
      <c r="C350" s="164">
        <f t="shared" si="122"/>
        <v>0</v>
      </c>
      <c r="D350" s="164">
        <f t="shared" si="122"/>
        <v>0</v>
      </c>
      <c r="E350" s="164">
        <f t="shared" si="122"/>
        <v>0</v>
      </c>
      <c r="F350" s="164">
        <f t="shared" si="122"/>
        <v>0</v>
      </c>
      <c r="G350" s="164">
        <f t="shared" si="122"/>
        <v>0</v>
      </c>
      <c r="H350" s="164">
        <f t="shared" si="122"/>
        <v>0</v>
      </c>
      <c r="I350" s="164">
        <f t="shared" si="122"/>
        <v>0</v>
      </c>
      <c r="J350" s="164">
        <f t="shared" si="122"/>
        <v>0</v>
      </c>
      <c r="K350" s="164">
        <f t="shared" si="122"/>
        <v>0</v>
      </c>
      <c r="L350" s="164">
        <f t="shared" si="122"/>
        <v>0</v>
      </c>
      <c r="M350" s="164">
        <f t="shared" si="122"/>
        <v>0</v>
      </c>
      <c r="N350" s="164">
        <f t="shared" si="122"/>
        <v>0</v>
      </c>
      <c r="O350" s="164">
        <f t="shared" si="122"/>
        <v>0</v>
      </c>
      <c r="P350" s="164">
        <f t="shared" si="122"/>
        <v>0</v>
      </c>
      <c r="Q350" s="164">
        <f t="shared" si="122"/>
        <v>0</v>
      </c>
      <c r="R350" s="164">
        <f t="shared" si="122"/>
        <v>0</v>
      </c>
      <c r="S350" s="164">
        <f t="shared" si="122"/>
        <v>0</v>
      </c>
      <c r="T350" s="164">
        <f t="shared" si="122"/>
        <v>0</v>
      </c>
      <c r="U350" s="164">
        <f t="shared" si="122"/>
        <v>1</v>
      </c>
      <c r="V350" s="164">
        <f t="shared" si="122"/>
        <v>1</v>
      </c>
      <c r="W350" s="164">
        <f t="shared" si="122"/>
        <v>1</v>
      </c>
      <c r="X350" s="164">
        <f t="shared" si="122"/>
        <v>0</v>
      </c>
      <c r="Y350" s="164">
        <f t="shared" si="122"/>
        <v>0</v>
      </c>
      <c r="AA350" s="164">
        <f t="shared" si="123"/>
        <v>0</v>
      </c>
      <c r="AB350" s="164">
        <f t="shared" si="123"/>
        <v>0</v>
      </c>
      <c r="AC350" s="164">
        <f t="shared" si="123"/>
        <v>0</v>
      </c>
      <c r="AD350" s="164">
        <f t="shared" si="123"/>
        <v>0</v>
      </c>
      <c r="AE350" s="164">
        <f t="shared" si="123"/>
        <v>0</v>
      </c>
      <c r="AF350" s="164">
        <f t="shared" si="123"/>
        <v>0</v>
      </c>
      <c r="AG350" s="164">
        <f t="shared" si="123"/>
        <v>0</v>
      </c>
      <c r="AH350" s="164">
        <f t="shared" si="123"/>
        <v>0</v>
      </c>
      <c r="AI350" s="164">
        <f t="shared" si="123"/>
        <v>0</v>
      </c>
      <c r="AJ350" s="164">
        <f t="shared" si="123"/>
        <v>0</v>
      </c>
      <c r="AK350" s="164">
        <f t="shared" si="123"/>
        <v>0</v>
      </c>
      <c r="AL350" s="164">
        <f t="shared" si="123"/>
        <v>0</v>
      </c>
      <c r="AM350" s="164">
        <f t="shared" si="123"/>
        <v>0</v>
      </c>
      <c r="AN350" s="164">
        <f t="shared" si="123"/>
        <v>0</v>
      </c>
      <c r="AO350" s="164">
        <f t="shared" si="123"/>
        <v>0</v>
      </c>
      <c r="AP350" s="164">
        <f t="shared" si="121"/>
        <v>0</v>
      </c>
      <c r="AQ350" s="164">
        <f t="shared" si="121"/>
        <v>0</v>
      </c>
      <c r="AR350" s="164">
        <f t="shared" si="121"/>
        <v>0</v>
      </c>
      <c r="AS350" s="164">
        <f t="shared" si="121"/>
        <v>0</v>
      </c>
      <c r="AT350" s="164">
        <f t="shared" si="121"/>
        <v>1</v>
      </c>
      <c r="AU350" s="164">
        <f t="shared" si="121"/>
        <v>1</v>
      </c>
      <c r="AV350" s="164">
        <f t="shared" si="121"/>
        <v>1</v>
      </c>
      <c r="AW350" s="164">
        <f t="shared" si="121"/>
        <v>0</v>
      </c>
      <c r="AX350" s="164">
        <f t="shared" si="121"/>
        <v>0</v>
      </c>
      <c r="AY350" s="164">
        <f t="shared" si="119"/>
        <v>3</v>
      </c>
      <c r="AZ350" s="173" t="s">
        <v>189</v>
      </c>
    </row>
    <row r="351" spans="1:52">
      <c r="A351" s="164" t="s">
        <v>211</v>
      </c>
      <c r="B351" s="164">
        <f t="shared" si="122"/>
        <v>0</v>
      </c>
      <c r="C351" s="164">
        <f t="shared" si="122"/>
        <v>0</v>
      </c>
      <c r="D351" s="164">
        <f t="shared" si="122"/>
        <v>0</v>
      </c>
      <c r="E351" s="164">
        <f t="shared" si="122"/>
        <v>0</v>
      </c>
      <c r="F351" s="164">
        <f t="shared" si="122"/>
        <v>0</v>
      </c>
      <c r="G351" s="164">
        <f t="shared" si="122"/>
        <v>0</v>
      </c>
      <c r="H351" s="164">
        <f t="shared" si="122"/>
        <v>0</v>
      </c>
      <c r="I351" s="164">
        <f t="shared" si="122"/>
        <v>0</v>
      </c>
      <c r="J351" s="164">
        <f t="shared" si="122"/>
        <v>0</v>
      </c>
      <c r="K351" s="164">
        <f t="shared" si="122"/>
        <v>0</v>
      </c>
      <c r="L351" s="164">
        <f t="shared" si="122"/>
        <v>0</v>
      </c>
      <c r="M351" s="164">
        <f t="shared" si="122"/>
        <v>0</v>
      </c>
      <c r="N351" s="164">
        <f t="shared" si="122"/>
        <v>0</v>
      </c>
      <c r="O351" s="164">
        <f t="shared" si="122"/>
        <v>0</v>
      </c>
      <c r="P351" s="164">
        <f t="shared" si="122"/>
        <v>0</v>
      </c>
      <c r="Q351" s="164">
        <f t="shared" si="122"/>
        <v>0</v>
      </c>
      <c r="R351" s="164">
        <f t="shared" si="122"/>
        <v>0</v>
      </c>
      <c r="S351" s="164">
        <f t="shared" si="122"/>
        <v>0</v>
      </c>
      <c r="T351" s="164">
        <f t="shared" si="122"/>
        <v>0</v>
      </c>
      <c r="U351" s="164">
        <f t="shared" si="122"/>
        <v>0</v>
      </c>
      <c r="V351" s="164">
        <f t="shared" si="122"/>
        <v>0</v>
      </c>
      <c r="W351" s="164">
        <f t="shared" si="122"/>
        <v>0</v>
      </c>
      <c r="X351" s="164">
        <f t="shared" si="122"/>
        <v>0</v>
      </c>
      <c r="Y351" s="164">
        <f t="shared" si="122"/>
        <v>0</v>
      </c>
      <c r="AA351" s="164">
        <f t="shared" si="123"/>
        <v>0</v>
      </c>
      <c r="AB351" s="164">
        <f t="shared" si="123"/>
        <v>0</v>
      </c>
      <c r="AC351" s="164">
        <f t="shared" si="123"/>
        <v>0</v>
      </c>
      <c r="AD351" s="164">
        <f t="shared" si="123"/>
        <v>0</v>
      </c>
      <c r="AE351" s="164">
        <f t="shared" si="123"/>
        <v>0</v>
      </c>
      <c r="AF351" s="164">
        <f t="shared" si="123"/>
        <v>0</v>
      </c>
      <c r="AG351" s="164">
        <f t="shared" si="123"/>
        <v>0</v>
      </c>
      <c r="AH351" s="164">
        <f t="shared" si="123"/>
        <v>0</v>
      </c>
      <c r="AI351" s="164">
        <f t="shared" si="123"/>
        <v>0</v>
      </c>
      <c r="AJ351" s="164">
        <f t="shared" si="123"/>
        <v>0</v>
      </c>
      <c r="AK351" s="164">
        <f t="shared" si="123"/>
        <v>0</v>
      </c>
      <c r="AL351" s="164">
        <f t="shared" si="123"/>
        <v>0</v>
      </c>
      <c r="AM351" s="164">
        <f t="shared" si="123"/>
        <v>0</v>
      </c>
      <c r="AN351" s="164">
        <f t="shared" si="123"/>
        <v>0</v>
      </c>
      <c r="AO351" s="164">
        <f t="shared" si="123"/>
        <v>0</v>
      </c>
      <c r="AP351" s="164">
        <f t="shared" si="121"/>
        <v>0</v>
      </c>
      <c r="AQ351" s="164">
        <f t="shared" si="121"/>
        <v>0</v>
      </c>
      <c r="AR351" s="164">
        <f t="shared" si="121"/>
        <v>0</v>
      </c>
      <c r="AS351" s="164">
        <f t="shared" si="121"/>
        <v>0</v>
      </c>
      <c r="AT351" s="164">
        <f t="shared" si="121"/>
        <v>0</v>
      </c>
      <c r="AU351" s="164">
        <f t="shared" si="121"/>
        <v>0</v>
      </c>
      <c r="AV351" s="164">
        <f t="shared" si="121"/>
        <v>0</v>
      </c>
      <c r="AW351" s="164">
        <f t="shared" si="121"/>
        <v>0</v>
      </c>
      <c r="AX351" s="164">
        <f t="shared" si="121"/>
        <v>0</v>
      </c>
      <c r="AY351" s="164">
        <f t="shared" si="119"/>
        <v>0</v>
      </c>
      <c r="AZ351" s="173" t="s">
        <v>189</v>
      </c>
    </row>
    <row r="352" spans="1:52">
      <c r="A352" s="164" t="s">
        <v>212</v>
      </c>
      <c r="B352" s="164">
        <f t="shared" si="122"/>
        <v>0</v>
      </c>
      <c r="C352" s="164">
        <f t="shared" si="122"/>
        <v>0</v>
      </c>
      <c r="D352" s="164">
        <f t="shared" si="122"/>
        <v>0</v>
      </c>
      <c r="E352" s="164">
        <f t="shared" si="122"/>
        <v>0</v>
      </c>
      <c r="F352" s="164">
        <f t="shared" si="122"/>
        <v>0</v>
      </c>
      <c r="G352" s="164">
        <f t="shared" si="122"/>
        <v>0</v>
      </c>
      <c r="H352" s="164">
        <f t="shared" si="122"/>
        <v>0</v>
      </c>
      <c r="I352" s="164">
        <f t="shared" si="122"/>
        <v>0</v>
      </c>
      <c r="J352" s="164">
        <f t="shared" si="122"/>
        <v>0</v>
      </c>
      <c r="K352" s="164">
        <f t="shared" si="122"/>
        <v>0</v>
      </c>
      <c r="L352" s="164">
        <f t="shared" si="122"/>
        <v>0</v>
      </c>
      <c r="M352" s="164">
        <f t="shared" si="122"/>
        <v>0</v>
      </c>
      <c r="N352" s="164">
        <f t="shared" si="122"/>
        <v>0</v>
      </c>
      <c r="O352" s="164">
        <f t="shared" si="122"/>
        <v>0</v>
      </c>
      <c r="P352" s="164">
        <f t="shared" si="122"/>
        <v>0</v>
      </c>
      <c r="Q352" s="164">
        <f t="shared" si="122"/>
        <v>0</v>
      </c>
      <c r="R352" s="164">
        <f t="shared" si="122"/>
        <v>0</v>
      </c>
      <c r="S352" s="164">
        <f t="shared" si="122"/>
        <v>0</v>
      </c>
      <c r="T352" s="164">
        <f t="shared" si="122"/>
        <v>0</v>
      </c>
      <c r="U352" s="164">
        <f t="shared" si="122"/>
        <v>0</v>
      </c>
      <c r="V352" s="164">
        <f t="shared" si="122"/>
        <v>0</v>
      </c>
      <c r="W352" s="164">
        <f t="shared" si="122"/>
        <v>0</v>
      </c>
      <c r="X352" s="164">
        <f t="shared" si="122"/>
        <v>0</v>
      </c>
      <c r="Y352" s="164">
        <f t="shared" si="122"/>
        <v>0</v>
      </c>
      <c r="AA352" s="164">
        <f t="shared" si="123"/>
        <v>0</v>
      </c>
      <c r="AB352" s="164">
        <f t="shared" si="123"/>
        <v>0</v>
      </c>
      <c r="AC352" s="164">
        <f t="shared" si="123"/>
        <v>0</v>
      </c>
      <c r="AD352" s="164">
        <f t="shared" si="123"/>
        <v>0</v>
      </c>
      <c r="AE352" s="164">
        <f t="shared" si="123"/>
        <v>0</v>
      </c>
      <c r="AF352" s="164">
        <f t="shared" si="123"/>
        <v>0</v>
      </c>
      <c r="AG352" s="164">
        <f t="shared" si="123"/>
        <v>0</v>
      </c>
      <c r="AH352" s="164">
        <f t="shared" si="123"/>
        <v>0</v>
      </c>
      <c r="AI352" s="164">
        <f t="shared" si="123"/>
        <v>0</v>
      </c>
      <c r="AJ352" s="164">
        <f t="shared" si="123"/>
        <v>0</v>
      </c>
      <c r="AK352" s="164">
        <f t="shared" si="123"/>
        <v>0</v>
      </c>
      <c r="AL352" s="164">
        <f t="shared" si="123"/>
        <v>0</v>
      </c>
      <c r="AM352" s="164">
        <f t="shared" si="123"/>
        <v>0</v>
      </c>
      <c r="AN352" s="164">
        <f t="shared" si="123"/>
        <v>0</v>
      </c>
      <c r="AO352" s="164">
        <f t="shared" si="123"/>
        <v>0</v>
      </c>
      <c r="AP352" s="164">
        <f t="shared" si="121"/>
        <v>0</v>
      </c>
      <c r="AQ352" s="164">
        <f t="shared" si="121"/>
        <v>0</v>
      </c>
      <c r="AR352" s="164">
        <f t="shared" si="121"/>
        <v>0</v>
      </c>
      <c r="AS352" s="164">
        <f t="shared" si="121"/>
        <v>0</v>
      </c>
      <c r="AT352" s="164">
        <f t="shared" si="121"/>
        <v>0</v>
      </c>
      <c r="AU352" s="164">
        <f t="shared" si="121"/>
        <v>0</v>
      </c>
      <c r="AV352" s="164">
        <f t="shared" si="121"/>
        <v>0</v>
      </c>
      <c r="AW352" s="164">
        <f t="shared" si="121"/>
        <v>0</v>
      </c>
      <c r="AX352" s="164">
        <f t="shared" si="121"/>
        <v>0</v>
      </c>
      <c r="AY352" s="164">
        <f t="shared" si="119"/>
        <v>0</v>
      </c>
      <c r="AZ352" s="173" t="s">
        <v>189</v>
      </c>
    </row>
    <row r="353" spans="1:52">
      <c r="A353" s="164" t="s">
        <v>213</v>
      </c>
      <c r="B353" s="164">
        <f t="shared" si="122"/>
        <v>0</v>
      </c>
      <c r="C353" s="164">
        <f t="shared" si="122"/>
        <v>0</v>
      </c>
      <c r="D353" s="164">
        <f t="shared" si="122"/>
        <v>0</v>
      </c>
      <c r="E353" s="164">
        <f t="shared" si="122"/>
        <v>0</v>
      </c>
      <c r="F353" s="164">
        <f t="shared" si="122"/>
        <v>0</v>
      </c>
      <c r="G353" s="164">
        <f t="shared" si="122"/>
        <v>0</v>
      </c>
      <c r="H353" s="164">
        <f t="shared" si="122"/>
        <v>0</v>
      </c>
      <c r="I353" s="164">
        <f t="shared" si="122"/>
        <v>0</v>
      </c>
      <c r="J353" s="164">
        <f t="shared" si="122"/>
        <v>0</v>
      </c>
      <c r="K353" s="164">
        <f t="shared" si="122"/>
        <v>0</v>
      </c>
      <c r="L353" s="164">
        <f t="shared" si="122"/>
        <v>0</v>
      </c>
      <c r="M353" s="164">
        <f t="shared" si="122"/>
        <v>0</v>
      </c>
      <c r="N353" s="164">
        <f t="shared" si="122"/>
        <v>0</v>
      </c>
      <c r="O353" s="164">
        <f t="shared" si="122"/>
        <v>0</v>
      </c>
      <c r="P353" s="164">
        <f t="shared" si="122"/>
        <v>0</v>
      </c>
      <c r="Q353" s="164">
        <f t="shared" si="122"/>
        <v>0</v>
      </c>
      <c r="R353" s="164">
        <f t="shared" si="122"/>
        <v>0</v>
      </c>
      <c r="S353" s="164">
        <f t="shared" si="122"/>
        <v>0</v>
      </c>
      <c r="T353" s="164">
        <f t="shared" si="122"/>
        <v>0</v>
      </c>
      <c r="U353" s="164">
        <f t="shared" si="122"/>
        <v>0</v>
      </c>
      <c r="V353" s="164">
        <f t="shared" si="122"/>
        <v>0</v>
      </c>
      <c r="W353" s="164">
        <f t="shared" si="122"/>
        <v>0</v>
      </c>
      <c r="X353" s="164">
        <f t="shared" si="122"/>
        <v>0</v>
      </c>
      <c r="Y353" s="164">
        <f t="shared" si="122"/>
        <v>0</v>
      </c>
      <c r="AA353" s="164">
        <f t="shared" si="123"/>
        <v>0</v>
      </c>
      <c r="AB353" s="164">
        <f t="shared" si="123"/>
        <v>0</v>
      </c>
      <c r="AC353" s="164">
        <f t="shared" si="123"/>
        <v>0</v>
      </c>
      <c r="AD353" s="164">
        <f t="shared" si="123"/>
        <v>0</v>
      </c>
      <c r="AE353" s="164">
        <f t="shared" si="123"/>
        <v>0</v>
      </c>
      <c r="AF353" s="164">
        <f t="shared" si="123"/>
        <v>0</v>
      </c>
      <c r="AG353" s="164">
        <f t="shared" si="123"/>
        <v>0</v>
      </c>
      <c r="AH353" s="164">
        <f t="shared" si="123"/>
        <v>0</v>
      </c>
      <c r="AI353" s="164">
        <f t="shared" si="123"/>
        <v>0</v>
      </c>
      <c r="AJ353" s="164">
        <f t="shared" si="123"/>
        <v>0</v>
      </c>
      <c r="AK353" s="164">
        <f t="shared" si="123"/>
        <v>0</v>
      </c>
      <c r="AL353" s="164">
        <f t="shared" si="123"/>
        <v>0</v>
      </c>
      <c r="AM353" s="164">
        <f t="shared" si="123"/>
        <v>0</v>
      </c>
      <c r="AN353" s="164">
        <f t="shared" si="123"/>
        <v>0</v>
      </c>
      <c r="AO353" s="164">
        <f t="shared" si="123"/>
        <v>0</v>
      </c>
      <c r="AP353" s="164">
        <f t="shared" si="121"/>
        <v>0</v>
      </c>
      <c r="AQ353" s="164">
        <f t="shared" si="121"/>
        <v>0</v>
      </c>
      <c r="AR353" s="164">
        <f t="shared" si="121"/>
        <v>0</v>
      </c>
      <c r="AS353" s="164">
        <f t="shared" si="121"/>
        <v>0</v>
      </c>
      <c r="AT353" s="164">
        <f t="shared" si="121"/>
        <v>0</v>
      </c>
      <c r="AU353" s="164">
        <f t="shared" si="121"/>
        <v>0</v>
      </c>
      <c r="AV353" s="164">
        <f t="shared" si="121"/>
        <v>0</v>
      </c>
      <c r="AW353" s="164">
        <f t="shared" si="121"/>
        <v>0</v>
      </c>
      <c r="AX353" s="164">
        <f t="shared" si="121"/>
        <v>0</v>
      </c>
      <c r="AY353" s="164">
        <f t="shared" si="119"/>
        <v>0</v>
      </c>
      <c r="AZ353" s="173" t="s">
        <v>189</v>
      </c>
    </row>
    <row r="354" spans="1:52">
      <c r="A354" s="164" t="s">
        <v>214</v>
      </c>
      <c r="B354" s="164">
        <f t="shared" si="122"/>
        <v>0</v>
      </c>
      <c r="C354" s="164">
        <f t="shared" si="122"/>
        <v>0</v>
      </c>
      <c r="D354" s="164">
        <f t="shared" si="122"/>
        <v>1</v>
      </c>
      <c r="E354" s="164">
        <f t="shared" si="122"/>
        <v>0</v>
      </c>
      <c r="F354" s="164">
        <f t="shared" si="122"/>
        <v>0</v>
      </c>
      <c r="G354" s="164">
        <f t="shared" si="122"/>
        <v>0</v>
      </c>
      <c r="H354" s="164">
        <f t="shared" si="122"/>
        <v>0</v>
      </c>
      <c r="I354" s="164">
        <f t="shared" si="122"/>
        <v>0</v>
      </c>
      <c r="J354" s="164">
        <f t="shared" si="122"/>
        <v>0</v>
      </c>
      <c r="K354" s="164">
        <f t="shared" si="122"/>
        <v>0</v>
      </c>
      <c r="L354" s="164">
        <f t="shared" si="122"/>
        <v>0</v>
      </c>
      <c r="M354" s="164">
        <f t="shared" si="122"/>
        <v>0</v>
      </c>
      <c r="N354" s="164">
        <f t="shared" si="122"/>
        <v>0</v>
      </c>
      <c r="O354" s="164">
        <f t="shared" si="122"/>
        <v>0</v>
      </c>
      <c r="P354" s="164">
        <f t="shared" si="122"/>
        <v>0</v>
      </c>
      <c r="Q354" s="164">
        <f t="shared" si="122"/>
        <v>0</v>
      </c>
      <c r="R354" s="164">
        <f t="shared" si="122"/>
        <v>0</v>
      </c>
      <c r="S354" s="164">
        <f t="shared" si="122"/>
        <v>0</v>
      </c>
      <c r="T354" s="164">
        <f t="shared" si="122"/>
        <v>0</v>
      </c>
      <c r="U354" s="164">
        <f t="shared" si="122"/>
        <v>0</v>
      </c>
      <c r="V354" s="164">
        <f t="shared" si="122"/>
        <v>0</v>
      </c>
      <c r="W354" s="164">
        <f t="shared" si="122"/>
        <v>0</v>
      </c>
      <c r="X354" s="164">
        <f t="shared" si="122"/>
        <v>0</v>
      </c>
      <c r="Y354" s="164">
        <f t="shared" si="122"/>
        <v>0</v>
      </c>
      <c r="AA354" s="164">
        <f t="shared" si="123"/>
        <v>0</v>
      </c>
      <c r="AB354" s="164">
        <f t="shared" si="123"/>
        <v>0</v>
      </c>
      <c r="AC354" s="164">
        <f t="shared" si="123"/>
        <v>1</v>
      </c>
      <c r="AD354" s="164">
        <f t="shared" si="123"/>
        <v>0</v>
      </c>
      <c r="AE354" s="164">
        <f t="shared" si="123"/>
        <v>0</v>
      </c>
      <c r="AF354" s="164">
        <f t="shared" si="123"/>
        <v>0</v>
      </c>
      <c r="AG354" s="164">
        <f t="shared" si="123"/>
        <v>0</v>
      </c>
      <c r="AH354" s="164">
        <f t="shared" si="123"/>
        <v>0</v>
      </c>
      <c r="AI354" s="164">
        <f t="shared" si="123"/>
        <v>0</v>
      </c>
      <c r="AJ354" s="164">
        <f t="shared" si="123"/>
        <v>0</v>
      </c>
      <c r="AK354" s="164">
        <f t="shared" si="123"/>
        <v>0</v>
      </c>
      <c r="AL354" s="164">
        <f t="shared" si="123"/>
        <v>0</v>
      </c>
      <c r="AM354" s="164">
        <f t="shared" si="123"/>
        <v>0</v>
      </c>
      <c r="AN354" s="164">
        <f t="shared" si="123"/>
        <v>0</v>
      </c>
      <c r="AO354" s="164">
        <f t="shared" si="123"/>
        <v>0</v>
      </c>
      <c r="AP354" s="164">
        <f t="shared" si="121"/>
        <v>0</v>
      </c>
      <c r="AQ354" s="164">
        <f t="shared" si="121"/>
        <v>0</v>
      </c>
      <c r="AR354" s="164">
        <f t="shared" si="121"/>
        <v>0</v>
      </c>
      <c r="AS354" s="164">
        <f t="shared" si="121"/>
        <v>0</v>
      </c>
      <c r="AT354" s="164">
        <f t="shared" si="121"/>
        <v>0</v>
      </c>
      <c r="AU354" s="164">
        <f t="shared" si="121"/>
        <v>0</v>
      </c>
      <c r="AV354" s="164">
        <f t="shared" si="121"/>
        <v>0</v>
      </c>
      <c r="AW354" s="164">
        <f t="shared" si="121"/>
        <v>0</v>
      </c>
      <c r="AX354" s="164">
        <f t="shared" si="121"/>
        <v>0</v>
      </c>
      <c r="AY354" s="164">
        <f t="shared" si="119"/>
        <v>1</v>
      </c>
      <c r="AZ354" s="173" t="s">
        <v>189</v>
      </c>
    </row>
    <row r="355" spans="1:52">
      <c r="A355" s="164" t="s">
        <v>215</v>
      </c>
      <c r="B355" s="164">
        <f t="shared" si="122"/>
        <v>0</v>
      </c>
      <c r="C355" s="164">
        <f t="shared" si="122"/>
        <v>0</v>
      </c>
      <c r="D355" s="164">
        <f t="shared" si="122"/>
        <v>0</v>
      </c>
      <c r="E355" s="164">
        <f t="shared" si="122"/>
        <v>0</v>
      </c>
      <c r="F355" s="164">
        <f t="shared" si="122"/>
        <v>0</v>
      </c>
      <c r="G355" s="164">
        <f t="shared" si="122"/>
        <v>0</v>
      </c>
      <c r="H355" s="164">
        <f t="shared" si="122"/>
        <v>0</v>
      </c>
      <c r="I355" s="164">
        <f t="shared" si="122"/>
        <v>0</v>
      </c>
      <c r="J355" s="164">
        <f t="shared" si="122"/>
        <v>0</v>
      </c>
      <c r="K355" s="164">
        <f t="shared" si="122"/>
        <v>0</v>
      </c>
      <c r="L355" s="164">
        <f t="shared" si="122"/>
        <v>0</v>
      </c>
      <c r="M355" s="164">
        <f t="shared" si="122"/>
        <v>0</v>
      </c>
      <c r="N355" s="164">
        <f t="shared" si="122"/>
        <v>0</v>
      </c>
      <c r="O355" s="164">
        <f t="shared" si="122"/>
        <v>0</v>
      </c>
      <c r="P355" s="164">
        <f t="shared" si="122"/>
        <v>0</v>
      </c>
      <c r="Q355" s="164">
        <f t="shared" si="122"/>
        <v>0</v>
      </c>
      <c r="R355" s="164">
        <f t="shared" si="122"/>
        <v>0</v>
      </c>
      <c r="S355" s="164">
        <f t="shared" si="122"/>
        <v>0</v>
      </c>
      <c r="T355" s="164">
        <f t="shared" si="122"/>
        <v>0</v>
      </c>
      <c r="U355" s="164">
        <f t="shared" si="122"/>
        <v>1</v>
      </c>
      <c r="V355" s="164">
        <f t="shared" si="122"/>
        <v>0</v>
      </c>
      <c r="W355" s="164">
        <f t="shared" si="122"/>
        <v>0</v>
      </c>
      <c r="X355" s="164">
        <f t="shared" si="122"/>
        <v>0</v>
      </c>
      <c r="Y355" s="164">
        <f t="shared" si="122"/>
        <v>0</v>
      </c>
      <c r="AA355" s="164">
        <f t="shared" si="123"/>
        <v>0</v>
      </c>
      <c r="AB355" s="164">
        <f t="shared" si="123"/>
        <v>0</v>
      </c>
      <c r="AC355" s="164">
        <f t="shared" si="123"/>
        <v>0</v>
      </c>
      <c r="AD355" s="164">
        <f t="shared" si="123"/>
        <v>0</v>
      </c>
      <c r="AE355" s="164">
        <f t="shared" si="123"/>
        <v>0</v>
      </c>
      <c r="AF355" s="164">
        <f t="shared" si="123"/>
        <v>0</v>
      </c>
      <c r="AG355" s="164">
        <f t="shared" si="123"/>
        <v>0</v>
      </c>
      <c r="AH355" s="164">
        <f t="shared" si="123"/>
        <v>0</v>
      </c>
      <c r="AI355" s="164">
        <f t="shared" si="123"/>
        <v>0</v>
      </c>
      <c r="AJ355" s="164">
        <f t="shared" si="123"/>
        <v>0</v>
      </c>
      <c r="AK355" s="164">
        <f t="shared" si="123"/>
        <v>0</v>
      </c>
      <c r="AL355" s="164">
        <f t="shared" si="123"/>
        <v>0</v>
      </c>
      <c r="AM355" s="164">
        <f t="shared" si="123"/>
        <v>0</v>
      </c>
      <c r="AN355" s="164">
        <f t="shared" si="123"/>
        <v>0</v>
      </c>
      <c r="AO355" s="164">
        <f t="shared" si="123"/>
        <v>0</v>
      </c>
      <c r="AP355" s="164">
        <f t="shared" si="121"/>
        <v>0</v>
      </c>
      <c r="AQ355" s="164">
        <f t="shared" si="121"/>
        <v>0</v>
      </c>
      <c r="AR355" s="164">
        <f t="shared" si="121"/>
        <v>0</v>
      </c>
      <c r="AS355" s="164">
        <f t="shared" si="121"/>
        <v>0</v>
      </c>
      <c r="AT355" s="164">
        <f t="shared" si="121"/>
        <v>1</v>
      </c>
      <c r="AU355" s="164">
        <f t="shared" si="121"/>
        <v>0</v>
      </c>
      <c r="AV355" s="164">
        <f t="shared" si="121"/>
        <v>0</v>
      </c>
      <c r="AW355" s="164">
        <f t="shared" si="121"/>
        <v>0</v>
      </c>
      <c r="AX355" s="164">
        <f t="shared" si="121"/>
        <v>0</v>
      </c>
      <c r="AY355" s="164">
        <f t="shared" si="119"/>
        <v>1</v>
      </c>
      <c r="AZ355" s="173" t="s">
        <v>189</v>
      </c>
    </row>
    <row r="356" spans="1:52">
      <c r="A356" s="164" t="s">
        <v>216</v>
      </c>
      <c r="B356" s="164">
        <f t="shared" si="122"/>
        <v>0</v>
      </c>
      <c r="C356" s="164">
        <f t="shared" si="122"/>
        <v>0</v>
      </c>
      <c r="D356" s="164">
        <f t="shared" si="122"/>
        <v>0</v>
      </c>
      <c r="E356" s="164">
        <f t="shared" si="122"/>
        <v>0</v>
      </c>
      <c r="F356" s="164">
        <f t="shared" si="122"/>
        <v>0</v>
      </c>
      <c r="G356" s="164">
        <f t="shared" si="122"/>
        <v>0</v>
      </c>
      <c r="H356" s="164">
        <f t="shared" si="122"/>
        <v>0</v>
      </c>
      <c r="I356" s="164">
        <f t="shared" si="122"/>
        <v>0</v>
      </c>
      <c r="J356" s="164">
        <f t="shared" si="122"/>
        <v>0</v>
      </c>
      <c r="K356" s="164">
        <f t="shared" si="122"/>
        <v>0</v>
      </c>
      <c r="L356" s="164">
        <f t="shared" si="122"/>
        <v>0</v>
      </c>
      <c r="M356" s="164">
        <f t="shared" si="122"/>
        <v>0</v>
      </c>
      <c r="N356" s="164">
        <f t="shared" si="122"/>
        <v>0</v>
      </c>
      <c r="O356" s="164">
        <f t="shared" si="122"/>
        <v>0</v>
      </c>
      <c r="P356" s="164">
        <f t="shared" si="122"/>
        <v>0</v>
      </c>
      <c r="Q356" s="164">
        <f t="shared" ref="Q356:Y356" si="124">IF(IFERROR(FIND($A$334,Q26,1),0)=0,0,1)</f>
        <v>0</v>
      </c>
      <c r="R356" s="164">
        <f t="shared" si="124"/>
        <v>0</v>
      </c>
      <c r="S356" s="164">
        <f t="shared" si="124"/>
        <v>0</v>
      </c>
      <c r="T356" s="164">
        <f t="shared" si="124"/>
        <v>0</v>
      </c>
      <c r="U356" s="164">
        <f t="shared" si="124"/>
        <v>0</v>
      </c>
      <c r="V356" s="164">
        <f t="shared" si="124"/>
        <v>0</v>
      </c>
      <c r="W356" s="164">
        <f t="shared" si="124"/>
        <v>0</v>
      </c>
      <c r="X356" s="164">
        <f t="shared" si="124"/>
        <v>0</v>
      </c>
      <c r="Y356" s="164">
        <f t="shared" si="124"/>
        <v>0</v>
      </c>
      <c r="AA356" s="164">
        <f t="shared" si="123"/>
        <v>0</v>
      </c>
      <c r="AB356" s="164">
        <f t="shared" si="123"/>
        <v>0</v>
      </c>
      <c r="AC356" s="164">
        <f t="shared" si="123"/>
        <v>0</v>
      </c>
      <c r="AD356" s="164">
        <f t="shared" si="123"/>
        <v>0</v>
      </c>
      <c r="AE356" s="164">
        <f t="shared" si="123"/>
        <v>0</v>
      </c>
      <c r="AF356" s="164">
        <f t="shared" si="123"/>
        <v>0</v>
      </c>
      <c r="AG356" s="164">
        <f t="shared" si="123"/>
        <v>0</v>
      </c>
      <c r="AH356" s="164">
        <f t="shared" si="123"/>
        <v>0</v>
      </c>
      <c r="AI356" s="164">
        <f t="shared" si="123"/>
        <v>0</v>
      </c>
      <c r="AJ356" s="164">
        <f t="shared" si="123"/>
        <v>0</v>
      </c>
      <c r="AK356" s="164">
        <f t="shared" si="123"/>
        <v>0</v>
      </c>
      <c r="AL356" s="164">
        <f t="shared" si="123"/>
        <v>0</v>
      </c>
      <c r="AM356" s="164">
        <f t="shared" si="123"/>
        <v>0</v>
      </c>
      <c r="AN356" s="164">
        <f t="shared" si="123"/>
        <v>0</v>
      </c>
      <c r="AO356" s="164">
        <f t="shared" si="123"/>
        <v>0</v>
      </c>
      <c r="AP356" s="164">
        <f t="shared" si="121"/>
        <v>0</v>
      </c>
      <c r="AQ356" s="164">
        <f t="shared" si="121"/>
        <v>0</v>
      </c>
      <c r="AR356" s="164">
        <f t="shared" si="121"/>
        <v>0</v>
      </c>
      <c r="AS356" s="164">
        <f t="shared" si="121"/>
        <v>0</v>
      </c>
      <c r="AT356" s="164">
        <f t="shared" si="121"/>
        <v>0</v>
      </c>
      <c r="AU356" s="164">
        <f t="shared" si="121"/>
        <v>0</v>
      </c>
      <c r="AV356" s="164">
        <f t="shared" si="121"/>
        <v>0</v>
      </c>
      <c r="AW356" s="164">
        <f t="shared" si="121"/>
        <v>0</v>
      </c>
      <c r="AX356" s="164">
        <f t="shared" si="121"/>
        <v>0</v>
      </c>
      <c r="AY356" s="164">
        <f t="shared" si="119"/>
        <v>0</v>
      </c>
      <c r="AZ356" s="173" t="s">
        <v>189</v>
      </c>
    </row>
    <row r="357" spans="1:52">
      <c r="A357" s="164" t="s">
        <v>217</v>
      </c>
      <c r="B357" s="164">
        <f t="shared" ref="B357:Y365" si="125">IF(IFERROR(FIND($A$334,B27,1),0)=0,0,1)</f>
        <v>0</v>
      </c>
      <c r="C357" s="164">
        <f t="shared" si="125"/>
        <v>0</v>
      </c>
      <c r="D357" s="164">
        <f t="shared" si="125"/>
        <v>0</v>
      </c>
      <c r="E357" s="164">
        <f t="shared" si="125"/>
        <v>0</v>
      </c>
      <c r="F357" s="164">
        <f t="shared" si="125"/>
        <v>0</v>
      </c>
      <c r="G357" s="164">
        <f t="shared" si="125"/>
        <v>0</v>
      </c>
      <c r="H357" s="164">
        <f t="shared" si="125"/>
        <v>0</v>
      </c>
      <c r="I357" s="164">
        <f t="shared" si="125"/>
        <v>0</v>
      </c>
      <c r="J357" s="164">
        <f t="shared" si="125"/>
        <v>0</v>
      </c>
      <c r="K357" s="164">
        <f t="shared" si="125"/>
        <v>0</v>
      </c>
      <c r="L357" s="164">
        <f t="shared" si="125"/>
        <v>0</v>
      </c>
      <c r="M357" s="164">
        <f t="shared" si="125"/>
        <v>0</v>
      </c>
      <c r="N357" s="164">
        <f t="shared" si="125"/>
        <v>0</v>
      </c>
      <c r="O357" s="164">
        <f t="shared" si="125"/>
        <v>0</v>
      </c>
      <c r="P357" s="164">
        <f t="shared" si="125"/>
        <v>0</v>
      </c>
      <c r="Q357" s="164">
        <f t="shared" si="125"/>
        <v>0</v>
      </c>
      <c r="R357" s="164">
        <f t="shared" si="125"/>
        <v>1</v>
      </c>
      <c r="S357" s="164">
        <f t="shared" si="125"/>
        <v>0</v>
      </c>
      <c r="T357" s="164">
        <f t="shared" si="125"/>
        <v>0</v>
      </c>
      <c r="U357" s="164">
        <f t="shared" si="125"/>
        <v>0</v>
      </c>
      <c r="V357" s="164">
        <f t="shared" si="125"/>
        <v>1</v>
      </c>
      <c r="W357" s="164">
        <f t="shared" si="125"/>
        <v>0</v>
      </c>
      <c r="X357" s="164">
        <f t="shared" si="125"/>
        <v>0</v>
      </c>
      <c r="Y357" s="164">
        <f t="shared" si="125"/>
        <v>0</v>
      </c>
      <c r="AA357" s="164">
        <f t="shared" si="123"/>
        <v>0</v>
      </c>
      <c r="AB357" s="164">
        <f t="shared" si="123"/>
        <v>0</v>
      </c>
      <c r="AC357" s="164">
        <f t="shared" si="123"/>
        <v>0</v>
      </c>
      <c r="AD357" s="164">
        <f t="shared" si="123"/>
        <v>0</v>
      </c>
      <c r="AE357" s="164">
        <f t="shared" si="123"/>
        <v>0</v>
      </c>
      <c r="AF357" s="164">
        <f t="shared" si="123"/>
        <v>0</v>
      </c>
      <c r="AG357" s="164">
        <f t="shared" si="123"/>
        <v>0</v>
      </c>
      <c r="AH357" s="164">
        <f t="shared" si="123"/>
        <v>0</v>
      </c>
      <c r="AI357" s="164">
        <f t="shared" si="123"/>
        <v>0</v>
      </c>
      <c r="AJ357" s="164">
        <f t="shared" si="123"/>
        <v>0</v>
      </c>
      <c r="AK357" s="164">
        <f t="shared" si="123"/>
        <v>0</v>
      </c>
      <c r="AL357" s="164">
        <f t="shared" si="123"/>
        <v>0</v>
      </c>
      <c r="AM357" s="164">
        <f t="shared" si="123"/>
        <v>0</v>
      </c>
      <c r="AN357" s="164">
        <f t="shared" si="123"/>
        <v>0</v>
      </c>
      <c r="AO357" s="164">
        <f t="shared" si="123"/>
        <v>0</v>
      </c>
      <c r="AP357" s="164">
        <f t="shared" si="121"/>
        <v>0</v>
      </c>
      <c r="AQ357" s="164">
        <f t="shared" si="121"/>
        <v>1</v>
      </c>
      <c r="AR357" s="164">
        <f t="shared" si="121"/>
        <v>0</v>
      </c>
      <c r="AS357" s="164">
        <f t="shared" si="121"/>
        <v>0</v>
      </c>
      <c r="AT357" s="164">
        <f t="shared" si="121"/>
        <v>0</v>
      </c>
      <c r="AU357" s="164">
        <f t="shared" si="121"/>
        <v>1</v>
      </c>
      <c r="AV357" s="164">
        <f t="shared" si="121"/>
        <v>0</v>
      </c>
      <c r="AW357" s="164">
        <f t="shared" si="121"/>
        <v>0</v>
      </c>
      <c r="AX357" s="164">
        <f t="shared" si="121"/>
        <v>0</v>
      </c>
      <c r="AY357" s="164">
        <f t="shared" si="119"/>
        <v>2</v>
      </c>
      <c r="AZ357" s="173" t="s">
        <v>189</v>
      </c>
    </row>
    <row r="358" spans="1:52">
      <c r="A358" s="164" t="s">
        <v>218</v>
      </c>
      <c r="B358" s="164">
        <f t="shared" si="125"/>
        <v>0</v>
      </c>
      <c r="C358" s="164">
        <f t="shared" si="125"/>
        <v>0</v>
      </c>
      <c r="D358" s="164">
        <f t="shared" si="125"/>
        <v>0</v>
      </c>
      <c r="E358" s="164">
        <f t="shared" si="125"/>
        <v>0</v>
      </c>
      <c r="F358" s="164">
        <f t="shared" si="125"/>
        <v>0</v>
      </c>
      <c r="G358" s="164">
        <f t="shared" si="125"/>
        <v>0</v>
      </c>
      <c r="H358" s="164">
        <f t="shared" si="125"/>
        <v>0</v>
      </c>
      <c r="I358" s="164">
        <f t="shared" si="125"/>
        <v>0</v>
      </c>
      <c r="J358" s="164">
        <f t="shared" si="125"/>
        <v>0</v>
      </c>
      <c r="K358" s="164">
        <f t="shared" si="125"/>
        <v>0</v>
      </c>
      <c r="L358" s="164">
        <f t="shared" si="125"/>
        <v>0</v>
      </c>
      <c r="M358" s="164">
        <f t="shared" si="125"/>
        <v>0</v>
      </c>
      <c r="N358" s="164">
        <f t="shared" si="125"/>
        <v>0</v>
      </c>
      <c r="O358" s="164">
        <f t="shared" si="125"/>
        <v>0</v>
      </c>
      <c r="P358" s="164">
        <f t="shared" si="125"/>
        <v>0</v>
      </c>
      <c r="Q358" s="164">
        <f t="shared" si="125"/>
        <v>0</v>
      </c>
      <c r="R358" s="164">
        <f t="shared" si="125"/>
        <v>0</v>
      </c>
      <c r="S358" s="164">
        <f t="shared" si="125"/>
        <v>0</v>
      </c>
      <c r="T358" s="164">
        <f t="shared" si="125"/>
        <v>0</v>
      </c>
      <c r="U358" s="164">
        <f t="shared" si="125"/>
        <v>0</v>
      </c>
      <c r="V358" s="164">
        <f t="shared" si="125"/>
        <v>0</v>
      </c>
      <c r="W358" s="164">
        <f t="shared" si="125"/>
        <v>0</v>
      </c>
      <c r="X358" s="164">
        <f t="shared" si="125"/>
        <v>0</v>
      </c>
      <c r="Y358" s="164">
        <f t="shared" si="125"/>
        <v>0</v>
      </c>
      <c r="AA358" s="164">
        <f t="shared" si="123"/>
        <v>0</v>
      </c>
      <c r="AB358" s="164">
        <f t="shared" si="123"/>
        <v>0</v>
      </c>
      <c r="AC358" s="164">
        <f t="shared" si="123"/>
        <v>0</v>
      </c>
      <c r="AD358" s="164">
        <f t="shared" si="123"/>
        <v>0</v>
      </c>
      <c r="AE358" s="164">
        <f t="shared" si="123"/>
        <v>0</v>
      </c>
      <c r="AF358" s="164">
        <f t="shared" si="123"/>
        <v>0</v>
      </c>
      <c r="AG358" s="164">
        <f t="shared" si="123"/>
        <v>0</v>
      </c>
      <c r="AH358" s="164">
        <f t="shared" si="123"/>
        <v>0</v>
      </c>
      <c r="AI358" s="164">
        <f t="shared" si="123"/>
        <v>0</v>
      </c>
      <c r="AJ358" s="164">
        <f t="shared" si="123"/>
        <v>0</v>
      </c>
      <c r="AK358" s="164">
        <f t="shared" si="123"/>
        <v>0</v>
      </c>
      <c r="AL358" s="164">
        <f t="shared" si="123"/>
        <v>0</v>
      </c>
      <c r="AM358" s="164">
        <f t="shared" si="123"/>
        <v>0</v>
      </c>
      <c r="AN358" s="164">
        <f t="shared" si="123"/>
        <v>0</v>
      </c>
      <c r="AO358" s="164">
        <f t="shared" si="123"/>
        <v>0</v>
      </c>
      <c r="AP358" s="164">
        <f t="shared" si="121"/>
        <v>0</v>
      </c>
      <c r="AQ358" s="164">
        <f t="shared" si="121"/>
        <v>0</v>
      </c>
      <c r="AR358" s="164">
        <f t="shared" si="121"/>
        <v>0</v>
      </c>
      <c r="AS358" s="164">
        <f t="shared" si="121"/>
        <v>0</v>
      </c>
      <c r="AT358" s="164">
        <f t="shared" si="121"/>
        <v>0</v>
      </c>
      <c r="AU358" s="164">
        <f t="shared" si="121"/>
        <v>0</v>
      </c>
      <c r="AV358" s="164">
        <f t="shared" si="121"/>
        <v>0</v>
      </c>
      <c r="AW358" s="164">
        <f t="shared" si="121"/>
        <v>0</v>
      </c>
      <c r="AX358" s="164">
        <f t="shared" si="121"/>
        <v>0</v>
      </c>
      <c r="AY358" s="164">
        <f t="shared" si="119"/>
        <v>0</v>
      </c>
      <c r="AZ358" s="173" t="s">
        <v>189</v>
      </c>
    </row>
    <row r="359" spans="1:52">
      <c r="A359" s="164" t="s">
        <v>219</v>
      </c>
      <c r="B359" s="164">
        <f t="shared" si="125"/>
        <v>0</v>
      </c>
      <c r="C359" s="164">
        <f t="shared" si="125"/>
        <v>0</v>
      </c>
      <c r="D359" s="164">
        <f t="shared" si="125"/>
        <v>0</v>
      </c>
      <c r="E359" s="164">
        <f t="shared" si="125"/>
        <v>0</v>
      </c>
      <c r="F359" s="164">
        <f t="shared" si="125"/>
        <v>0</v>
      </c>
      <c r="G359" s="164">
        <f t="shared" si="125"/>
        <v>0</v>
      </c>
      <c r="H359" s="164">
        <f t="shared" si="125"/>
        <v>0</v>
      </c>
      <c r="I359" s="164">
        <f t="shared" si="125"/>
        <v>0</v>
      </c>
      <c r="J359" s="164">
        <f t="shared" si="125"/>
        <v>0</v>
      </c>
      <c r="K359" s="164">
        <f t="shared" si="125"/>
        <v>0</v>
      </c>
      <c r="L359" s="164">
        <f t="shared" si="125"/>
        <v>0</v>
      </c>
      <c r="M359" s="164">
        <f t="shared" si="125"/>
        <v>0</v>
      </c>
      <c r="N359" s="164">
        <f t="shared" si="125"/>
        <v>0</v>
      </c>
      <c r="O359" s="164">
        <f t="shared" si="125"/>
        <v>0</v>
      </c>
      <c r="P359" s="164">
        <f t="shared" si="125"/>
        <v>0</v>
      </c>
      <c r="Q359" s="164">
        <f t="shared" si="125"/>
        <v>0</v>
      </c>
      <c r="R359" s="164">
        <f t="shared" si="125"/>
        <v>0</v>
      </c>
      <c r="S359" s="164">
        <f t="shared" si="125"/>
        <v>0</v>
      </c>
      <c r="T359" s="164">
        <f t="shared" si="125"/>
        <v>0</v>
      </c>
      <c r="U359" s="164">
        <f t="shared" si="125"/>
        <v>0</v>
      </c>
      <c r="V359" s="164">
        <f t="shared" si="125"/>
        <v>0</v>
      </c>
      <c r="W359" s="164">
        <f t="shared" si="125"/>
        <v>0</v>
      </c>
      <c r="X359" s="164">
        <f t="shared" si="125"/>
        <v>0</v>
      </c>
      <c r="Y359" s="164">
        <f t="shared" si="125"/>
        <v>0</v>
      </c>
      <c r="AA359" s="164">
        <f t="shared" si="123"/>
        <v>0</v>
      </c>
      <c r="AB359" s="164">
        <f t="shared" si="123"/>
        <v>0</v>
      </c>
      <c r="AC359" s="164">
        <f t="shared" si="123"/>
        <v>0</v>
      </c>
      <c r="AD359" s="164">
        <f t="shared" si="123"/>
        <v>0</v>
      </c>
      <c r="AE359" s="164">
        <f t="shared" si="123"/>
        <v>0</v>
      </c>
      <c r="AF359" s="164">
        <f t="shared" si="123"/>
        <v>0</v>
      </c>
      <c r="AG359" s="164">
        <f t="shared" si="123"/>
        <v>0</v>
      </c>
      <c r="AH359" s="164">
        <f t="shared" si="123"/>
        <v>0</v>
      </c>
      <c r="AI359" s="164">
        <f t="shared" si="123"/>
        <v>0</v>
      </c>
      <c r="AJ359" s="164">
        <f t="shared" si="123"/>
        <v>0</v>
      </c>
      <c r="AK359" s="164">
        <f t="shared" si="123"/>
        <v>0</v>
      </c>
      <c r="AL359" s="164">
        <f t="shared" si="123"/>
        <v>0</v>
      </c>
      <c r="AM359" s="164">
        <f t="shared" si="123"/>
        <v>0</v>
      </c>
      <c r="AN359" s="164">
        <f t="shared" si="123"/>
        <v>0</v>
      </c>
      <c r="AO359" s="164">
        <f t="shared" si="123"/>
        <v>0</v>
      </c>
      <c r="AP359" s="164">
        <f t="shared" si="121"/>
        <v>0</v>
      </c>
      <c r="AQ359" s="164">
        <f t="shared" si="121"/>
        <v>0</v>
      </c>
      <c r="AR359" s="164">
        <f t="shared" si="121"/>
        <v>0</v>
      </c>
      <c r="AS359" s="164">
        <f t="shared" si="121"/>
        <v>0</v>
      </c>
      <c r="AT359" s="164">
        <f t="shared" si="121"/>
        <v>0</v>
      </c>
      <c r="AU359" s="164">
        <f t="shared" si="121"/>
        <v>0</v>
      </c>
      <c r="AV359" s="164">
        <f t="shared" si="121"/>
        <v>0</v>
      </c>
      <c r="AW359" s="164">
        <f t="shared" si="121"/>
        <v>0</v>
      </c>
      <c r="AX359" s="164">
        <f t="shared" si="121"/>
        <v>0</v>
      </c>
      <c r="AY359" s="164">
        <f t="shared" si="119"/>
        <v>0</v>
      </c>
      <c r="AZ359" s="173" t="s">
        <v>189</v>
      </c>
    </row>
    <row r="360" spans="1:52">
      <c r="A360" s="164" t="s">
        <v>220</v>
      </c>
      <c r="B360" s="164">
        <f t="shared" si="125"/>
        <v>0</v>
      </c>
      <c r="C360" s="164">
        <f t="shared" si="125"/>
        <v>0</v>
      </c>
      <c r="D360" s="164">
        <f t="shared" si="125"/>
        <v>0</v>
      </c>
      <c r="E360" s="164">
        <f t="shared" si="125"/>
        <v>0</v>
      </c>
      <c r="F360" s="164">
        <f t="shared" si="125"/>
        <v>0</v>
      </c>
      <c r="G360" s="164">
        <f t="shared" si="125"/>
        <v>0</v>
      </c>
      <c r="H360" s="164">
        <f t="shared" si="125"/>
        <v>0</v>
      </c>
      <c r="I360" s="164">
        <f t="shared" si="125"/>
        <v>0</v>
      </c>
      <c r="J360" s="164">
        <f t="shared" si="125"/>
        <v>0</v>
      </c>
      <c r="K360" s="164">
        <f t="shared" si="125"/>
        <v>0</v>
      </c>
      <c r="L360" s="164">
        <f t="shared" si="125"/>
        <v>0</v>
      </c>
      <c r="M360" s="164">
        <f t="shared" si="125"/>
        <v>0</v>
      </c>
      <c r="N360" s="164">
        <f t="shared" si="125"/>
        <v>0</v>
      </c>
      <c r="O360" s="164">
        <f t="shared" si="125"/>
        <v>0</v>
      </c>
      <c r="P360" s="164">
        <f t="shared" si="125"/>
        <v>0</v>
      </c>
      <c r="Q360" s="164">
        <f t="shared" si="125"/>
        <v>0</v>
      </c>
      <c r="R360" s="164">
        <f t="shared" si="125"/>
        <v>0</v>
      </c>
      <c r="S360" s="164">
        <f t="shared" si="125"/>
        <v>0</v>
      </c>
      <c r="T360" s="164">
        <f t="shared" si="125"/>
        <v>0</v>
      </c>
      <c r="U360" s="164">
        <f t="shared" si="125"/>
        <v>0</v>
      </c>
      <c r="V360" s="164">
        <f t="shared" si="125"/>
        <v>0</v>
      </c>
      <c r="W360" s="164">
        <f t="shared" si="125"/>
        <v>0</v>
      </c>
      <c r="X360" s="164">
        <f t="shared" si="125"/>
        <v>0</v>
      </c>
      <c r="Y360" s="164">
        <f t="shared" si="125"/>
        <v>0</v>
      </c>
      <c r="AA360" s="164">
        <f t="shared" si="123"/>
        <v>0</v>
      </c>
      <c r="AB360" s="164">
        <f t="shared" si="123"/>
        <v>0</v>
      </c>
      <c r="AC360" s="164">
        <f t="shared" si="123"/>
        <v>0</v>
      </c>
      <c r="AD360" s="164">
        <f t="shared" si="123"/>
        <v>0</v>
      </c>
      <c r="AE360" s="164">
        <f t="shared" si="123"/>
        <v>0</v>
      </c>
      <c r="AF360" s="164">
        <f t="shared" si="123"/>
        <v>0</v>
      </c>
      <c r="AG360" s="164">
        <f t="shared" si="123"/>
        <v>0</v>
      </c>
      <c r="AH360" s="164">
        <f t="shared" si="123"/>
        <v>0</v>
      </c>
      <c r="AI360" s="164">
        <f t="shared" si="123"/>
        <v>0</v>
      </c>
      <c r="AJ360" s="164">
        <f t="shared" si="123"/>
        <v>0</v>
      </c>
      <c r="AK360" s="164">
        <f t="shared" si="123"/>
        <v>0</v>
      </c>
      <c r="AL360" s="164">
        <f t="shared" si="123"/>
        <v>0</v>
      </c>
      <c r="AM360" s="164">
        <f t="shared" si="123"/>
        <v>0</v>
      </c>
      <c r="AN360" s="164">
        <f t="shared" si="123"/>
        <v>0</v>
      </c>
      <c r="AO360" s="164">
        <f t="shared" si="123"/>
        <v>0</v>
      </c>
      <c r="AP360" s="164">
        <f t="shared" si="121"/>
        <v>0</v>
      </c>
      <c r="AQ360" s="164">
        <f t="shared" si="121"/>
        <v>0</v>
      </c>
      <c r="AR360" s="164">
        <f t="shared" si="121"/>
        <v>0</v>
      </c>
      <c r="AS360" s="164">
        <f t="shared" si="121"/>
        <v>0</v>
      </c>
      <c r="AT360" s="164">
        <f t="shared" si="121"/>
        <v>0</v>
      </c>
      <c r="AU360" s="164">
        <f t="shared" si="121"/>
        <v>0</v>
      </c>
      <c r="AV360" s="164">
        <f t="shared" si="121"/>
        <v>0</v>
      </c>
      <c r="AW360" s="164">
        <f t="shared" si="121"/>
        <v>0</v>
      </c>
      <c r="AX360" s="164">
        <f t="shared" si="121"/>
        <v>0</v>
      </c>
      <c r="AY360" s="164">
        <f t="shared" si="119"/>
        <v>0</v>
      </c>
      <c r="AZ360" s="173" t="s">
        <v>189</v>
      </c>
    </row>
    <row r="361" spans="1:52">
      <c r="A361" s="164" t="s">
        <v>221</v>
      </c>
      <c r="B361" s="164">
        <f t="shared" si="125"/>
        <v>0</v>
      </c>
      <c r="C361" s="164">
        <f t="shared" si="125"/>
        <v>0</v>
      </c>
      <c r="D361" s="164">
        <f t="shared" si="125"/>
        <v>0</v>
      </c>
      <c r="E361" s="164">
        <f t="shared" si="125"/>
        <v>0</v>
      </c>
      <c r="F361" s="164">
        <f t="shared" si="125"/>
        <v>0</v>
      </c>
      <c r="G361" s="164">
        <f t="shared" si="125"/>
        <v>0</v>
      </c>
      <c r="H361" s="164">
        <f t="shared" si="125"/>
        <v>0</v>
      </c>
      <c r="I361" s="164">
        <f t="shared" si="125"/>
        <v>0</v>
      </c>
      <c r="J361" s="164">
        <f t="shared" si="125"/>
        <v>0</v>
      </c>
      <c r="K361" s="164">
        <f t="shared" si="125"/>
        <v>0</v>
      </c>
      <c r="L361" s="164">
        <f t="shared" si="125"/>
        <v>0</v>
      </c>
      <c r="M361" s="164">
        <f t="shared" si="125"/>
        <v>0</v>
      </c>
      <c r="N361" s="164">
        <f t="shared" si="125"/>
        <v>0</v>
      </c>
      <c r="O361" s="164">
        <f t="shared" si="125"/>
        <v>0</v>
      </c>
      <c r="P361" s="164">
        <f t="shared" si="125"/>
        <v>0</v>
      </c>
      <c r="Q361" s="164">
        <f t="shared" si="125"/>
        <v>0</v>
      </c>
      <c r="R361" s="164">
        <f t="shared" si="125"/>
        <v>0</v>
      </c>
      <c r="S361" s="164">
        <f t="shared" si="125"/>
        <v>0</v>
      </c>
      <c r="T361" s="164">
        <f t="shared" si="125"/>
        <v>0</v>
      </c>
      <c r="U361" s="164">
        <f t="shared" si="125"/>
        <v>0</v>
      </c>
      <c r="V361" s="164">
        <f t="shared" si="125"/>
        <v>0</v>
      </c>
      <c r="W361" s="164">
        <f t="shared" si="125"/>
        <v>0</v>
      </c>
      <c r="X361" s="164">
        <f t="shared" si="125"/>
        <v>0</v>
      </c>
      <c r="Y361" s="164">
        <f t="shared" si="125"/>
        <v>0</v>
      </c>
      <c r="AA361" s="164">
        <f t="shared" si="123"/>
        <v>0</v>
      </c>
      <c r="AB361" s="164">
        <f t="shared" si="123"/>
        <v>0</v>
      </c>
      <c r="AC361" s="164">
        <f t="shared" si="123"/>
        <v>0</v>
      </c>
      <c r="AD361" s="164">
        <f t="shared" si="123"/>
        <v>0</v>
      </c>
      <c r="AE361" s="164">
        <f t="shared" si="123"/>
        <v>0</v>
      </c>
      <c r="AF361" s="164">
        <f t="shared" si="123"/>
        <v>0</v>
      </c>
      <c r="AG361" s="164">
        <f t="shared" si="123"/>
        <v>0</v>
      </c>
      <c r="AH361" s="164">
        <f t="shared" si="123"/>
        <v>0</v>
      </c>
      <c r="AI361" s="164">
        <f t="shared" si="123"/>
        <v>0</v>
      </c>
      <c r="AJ361" s="164">
        <f t="shared" si="123"/>
        <v>0</v>
      </c>
      <c r="AK361" s="164">
        <f t="shared" si="123"/>
        <v>0</v>
      </c>
      <c r="AL361" s="164">
        <f t="shared" si="123"/>
        <v>0</v>
      </c>
      <c r="AM361" s="164">
        <f t="shared" si="123"/>
        <v>0</v>
      </c>
      <c r="AN361" s="164">
        <f t="shared" si="123"/>
        <v>0</v>
      </c>
      <c r="AO361" s="164">
        <f t="shared" si="123"/>
        <v>0</v>
      </c>
      <c r="AP361" s="164">
        <f t="shared" si="123"/>
        <v>0</v>
      </c>
      <c r="AQ361" s="164">
        <f t="shared" ref="AQ361:AX365" si="126">IF(R361=0,0,R361/AQ31)</f>
        <v>0</v>
      </c>
      <c r="AR361" s="164">
        <f t="shared" si="126"/>
        <v>0</v>
      </c>
      <c r="AS361" s="164">
        <f t="shared" si="126"/>
        <v>0</v>
      </c>
      <c r="AT361" s="164">
        <f t="shared" si="126"/>
        <v>0</v>
      </c>
      <c r="AU361" s="164">
        <f t="shared" si="126"/>
        <v>0</v>
      </c>
      <c r="AV361" s="164">
        <f t="shared" si="126"/>
        <v>0</v>
      </c>
      <c r="AW361" s="164">
        <f t="shared" si="126"/>
        <v>0</v>
      </c>
      <c r="AX361" s="164">
        <f t="shared" si="126"/>
        <v>0</v>
      </c>
      <c r="AY361" s="164">
        <f t="shared" si="119"/>
        <v>0</v>
      </c>
      <c r="AZ361" s="173" t="s">
        <v>189</v>
      </c>
    </row>
    <row r="362" spans="1:52">
      <c r="A362" s="164" t="s">
        <v>222</v>
      </c>
      <c r="B362" s="164">
        <f t="shared" si="125"/>
        <v>0</v>
      </c>
      <c r="C362" s="164">
        <f t="shared" si="125"/>
        <v>0</v>
      </c>
      <c r="D362" s="164">
        <f t="shared" si="125"/>
        <v>0</v>
      </c>
      <c r="E362" s="164">
        <f t="shared" si="125"/>
        <v>0</v>
      </c>
      <c r="F362" s="164">
        <f t="shared" si="125"/>
        <v>0</v>
      </c>
      <c r="G362" s="164">
        <f t="shared" si="125"/>
        <v>0</v>
      </c>
      <c r="H362" s="164">
        <f t="shared" si="125"/>
        <v>0</v>
      </c>
      <c r="I362" s="164">
        <f t="shared" si="125"/>
        <v>0</v>
      </c>
      <c r="J362" s="164">
        <f t="shared" si="125"/>
        <v>0</v>
      </c>
      <c r="K362" s="164">
        <f t="shared" si="125"/>
        <v>0</v>
      </c>
      <c r="L362" s="164">
        <f t="shared" si="125"/>
        <v>0</v>
      </c>
      <c r="M362" s="164">
        <f t="shared" si="125"/>
        <v>0</v>
      </c>
      <c r="N362" s="164">
        <f t="shared" si="125"/>
        <v>0</v>
      </c>
      <c r="O362" s="164">
        <f t="shared" si="125"/>
        <v>0</v>
      </c>
      <c r="P362" s="164">
        <f t="shared" si="125"/>
        <v>0</v>
      </c>
      <c r="Q362" s="164">
        <f t="shared" si="125"/>
        <v>0</v>
      </c>
      <c r="R362" s="164">
        <f t="shared" si="125"/>
        <v>0</v>
      </c>
      <c r="S362" s="164">
        <f t="shared" si="125"/>
        <v>0</v>
      </c>
      <c r="T362" s="164">
        <f t="shared" si="125"/>
        <v>0</v>
      </c>
      <c r="U362" s="164">
        <f t="shared" si="125"/>
        <v>0</v>
      </c>
      <c r="V362" s="164">
        <f t="shared" si="125"/>
        <v>0</v>
      </c>
      <c r="W362" s="164">
        <f t="shared" si="125"/>
        <v>0</v>
      </c>
      <c r="X362" s="164">
        <f t="shared" si="125"/>
        <v>0</v>
      </c>
      <c r="Y362" s="164">
        <f t="shared" si="125"/>
        <v>0</v>
      </c>
      <c r="AA362" s="164">
        <f t="shared" ref="AA362:AP365" si="127">IF(B362=0,0,B362/AA32)</f>
        <v>0</v>
      </c>
      <c r="AB362" s="164">
        <f t="shared" si="127"/>
        <v>0</v>
      </c>
      <c r="AC362" s="164">
        <f t="shared" si="127"/>
        <v>0</v>
      </c>
      <c r="AD362" s="164">
        <f t="shared" si="127"/>
        <v>0</v>
      </c>
      <c r="AE362" s="164">
        <f t="shared" si="127"/>
        <v>0</v>
      </c>
      <c r="AF362" s="164">
        <f t="shared" si="127"/>
        <v>0</v>
      </c>
      <c r="AG362" s="164">
        <f t="shared" si="127"/>
        <v>0</v>
      </c>
      <c r="AH362" s="164">
        <f t="shared" si="127"/>
        <v>0</v>
      </c>
      <c r="AI362" s="164">
        <f t="shared" si="127"/>
        <v>0</v>
      </c>
      <c r="AJ362" s="164">
        <f t="shared" si="127"/>
        <v>0</v>
      </c>
      <c r="AK362" s="164">
        <f t="shared" si="127"/>
        <v>0</v>
      </c>
      <c r="AL362" s="164">
        <f t="shared" si="127"/>
        <v>0</v>
      </c>
      <c r="AM362" s="164">
        <f t="shared" si="127"/>
        <v>0</v>
      </c>
      <c r="AN362" s="164">
        <f t="shared" si="127"/>
        <v>0</v>
      </c>
      <c r="AO362" s="164">
        <f t="shared" si="127"/>
        <v>0</v>
      </c>
      <c r="AP362" s="164">
        <f t="shared" si="127"/>
        <v>0</v>
      </c>
      <c r="AQ362" s="164">
        <f t="shared" si="126"/>
        <v>0</v>
      </c>
      <c r="AR362" s="164">
        <f t="shared" si="126"/>
        <v>0</v>
      </c>
      <c r="AS362" s="164">
        <f t="shared" si="126"/>
        <v>0</v>
      </c>
      <c r="AT362" s="164">
        <f t="shared" si="126"/>
        <v>0</v>
      </c>
      <c r="AU362" s="164">
        <f t="shared" si="126"/>
        <v>0</v>
      </c>
      <c r="AV362" s="164">
        <f t="shared" si="126"/>
        <v>0</v>
      </c>
      <c r="AW362" s="164">
        <f t="shared" si="126"/>
        <v>0</v>
      </c>
      <c r="AX362" s="164">
        <f t="shared" si="126"/>
        <v>0</v>
      </c>
      <c r="AY362" s="164">
        <f t="shared" si="119"/>
        <v>0</v>
      </c>
      <c r="AZ362" s="173" t="s">
        <v>189</v>
      </c>
    </row>
    <row r="363" spans="1:52">
      <c r="A363" s="164" t="s">
        <v>223</v>
      </c>
      <c r="B363" s="164">
        <f t="shared" si="125"/>
        <v>0</v>
      </c>
      <c r="C363" s="164">
        <f t="shared" si="125"/>
        <v>0</v>
      </c>
      <c r="D363" s="164">
        <f t="shared" si="125"/>
        <v>0</v>
      </c>
      <c r="E363" s="164">
        <f t="shared" si="125"/>
        <v>0</v>
      </c>
      <c r="F363" s="164">
        <f t="shared" si="125"/>
        <v>0</v>
      </c>
      <c r="G363" s="164">
        <f t="shared" si="125"/>
        <v>0</v>
      </c>
      <c r="H363" s="164">
        <f t="shared" si="125"/>
        <v>0</v>
      </c>
      <c r="I363" s="164">
        <f t="shared" si="125"/>
        <v>0</v>
      </c>
      <c r="J363" s="164">
        <f t="shared" si="125"/>
        <v>0</v>
      </c>
      <c r="K363" s="164">
        <f t="shared" si="125"/>
        <v>0</v>
      </c>
      <c r="L363" s="164">
        <f t="shared" si="125"/>
        <v>0</v>
      </c>
      <c r="M363" s="164">
        <f t="shared" si="125"/>
        <v>0</v>
      </c>
      <c r="N363" s="164">
        <f t="shared" si="125"/>
        <v>0</v>
      </c>
      <c r="O363" s="164">
        <f t="shared" si="125"/>
        <v>0</v>
      </c>
      <c r="P363" s="164">
        <f t="shared" si="125"/>
        <v>0</v>
      </c>
      <c r="Q363" s="164">
        <f t="shared" si="125"/>
        <v>0</v>
      </c>
      <c r="R363" s="164">
        <f t="shared" si="125"/>
        <v>0</v>
      </c>
      <c r="S363" s="164">
        <f t="shared" si="125"/>
        <v>0</v>
      </c>
      <c r="T363" s="164">
        <f t="shared" si="125"/>
        <v>0</v>
      </c>
      <c r="U363" s="164">
        <f t="shared" si="125"/>
        <v>0</v>
      </c>
      <c r="V363" s="164">
        <f t="shared" si="125"/>
        <v>0</v>
      </c>
      <c r="W363" s="164">
        <f t="shared" si="125"/>
        <v>0</v>
      </c>
      <c r="X363" s="164">
        <f t="shared" si="125"/>
        <v>0</v>
      </c>
      <c r="Y363" s="164">
        <f t="shared" si="125"/>
        <v>0</v>
      </c>
      <c r="AA363" s="164">
        <f t="shared" si="127"/>
        <v>0</v>
      </c>
      <c r="AB363" s="164">
        <f t="shared" si="127"/>
        <v>0</v>
      </c>
      <c r="AC363" s="164">
        <f t="shared" si="127"/>
        <v>0</v>
      </c>
      <c r="AD363" s="164">
        <f t="shared" si="127"/>
        <v>0</v>
      </c>
      <c r="AE363" s="164">
        <f t="shared" si="127"/>
        <v>0</v>
      </c>
      <c r="AF363" s="164">
        <f t="shared" si="127"/>
        <v>0</v>
      </c>
      <c r="AG363" s="164">
        <f t="shared" si="127"/>
        <v>0</v>
      </c>
      <c r="AH363" s="164">
        <f t="shared" si="127"/>
        <v>0</v>
      </c>
      <c r="AI363" s="164">
        <f t="shared" si="127"/>
        <v>0</v>
      </c>
      <c r="AJ363" s="164">
        <f t="shared" si="127"/>
        <v>0</v>
      </c>
      <c r="AK363" s="164">
        <f t="shared" si="127"/>
        <v>0</v>
      </c>
      <c r="AL363" s="164">
        <f t="shared" si="127"/>
        <v>0</v>
      </c>
      <c r="AM363" s="164">
        <f t="shared" si="127"/>
        <v>0</v>
      </c>
      <c r="AN363" s="164">
        <f t="shared" si="127"/>
        <v>0</v>
      </c>
      <c r="AO363" s="164">
        <f t="shared" si="127"/>
        <v>0</v>
      </c>
      <c r="AP363" s="164">
        <f t="shared" si="127"/>
        <v>0</v>
      </c>
      <c r="AQ363" s="164">
        <f t="shared" si="126"/>
        <v>0</v>
      </c>
      <c r="AR363" s="164">
        <f t="shared" si="126"/>
        <v>0</v>
      </c>
      <c r="AS363" s="164">
        <f t="shared" si="126"/>
        <v>0</v>
      </c>
      <c r="AT363" s="164">
        <f t="shared" si="126"/>
        <v>0</v>
      </c>
      <c r="AU363" s="164">
        <f t="shared" si="126"/>
        <v>0</v>
      </c>
      <c r="AV363" s="164">
        <f t="shared" si="126"/>
        <v>0</v>
      </c>
      <c r="AW363" s="164">
        <f t="shared" si="126"/>
        <v>0</v>
      </c>
      <c r="AX363" s="164">
        <f t="shared" si="126"/>
        <v>0</v>
      </c>
      <c r="AY363" s="164">
        <f t="shared" si="119"/>
        <v>0</v>
      </c>
      <c r="AZ363" s="173" t="s">
        <v>189</v>
      </c>
    </row>
    <row r="364" spans="1:52">
      <c r="A364" s="164" t="s">
        <v>224</v>
      </c>
      <c r="B364" s="164">
        <f t="shared" si="125"/>
        <v>0</v>
      </c>
      <c r="C364" s="164">
        <f t="shared" si="125"/>
        <v>0</v>
      </c>
      <c r="D364" s="164">
        <f t="shared" si="125"/>
        <v>0</v>
      </c>
      <c r="E364" s="164">
        <f t="shared" si="125"/>
        <v>0</v>
      </c>
      <c r="F364" s="164">
        <f t="shared" si="125"/>
        <v>0</v>
      </c>
      <c r="G364" s="164">
        <f t="shared" si="125"/>
        <v>0</v>
      </c>
      <c r="H364" s="164">
        <f t="shared" si="125"/>
        <v>0</v>
      </c>
      <c r="I364" s="164">
        <f t="shared" si="125"/>
        <v>0</v>
      </c>
      <c r="J364" s="164">
        <f t="shared" si="125"/>
        <v>0</v>
      </c>
      <c r="K364" s="164">
        <f t="shared" si="125"/>
        <v>0</v>
      </c>
      <c r="L364" s="164">
        <f t="shared" si="125"/>
        <v>0</v>
      </c>
      <c r="M364" s="164">
        <f t="shared" si="125"/>
        <v>0</v>
      </c>
      <c r="N364" s="164">
        <f t="shared" si="125"/>
        <v>0</v>
      </c>
      <c r="O364" s="164">
        <f t="shared" si="125"/>
        <v>0</v>
      </c>
      <c r="P364" s="164">
        <f t="shared" si="125"/>
        <v>0</v>
      </c>
      <c r="Q364" s="164">
        <f t="shared" si="125"/>
        <v>0</v>
      </c>
      <c r="R364" s="164">
        <f t="shared" si="125"/>
        <v>0</v>
      </c>
      <c r="S364" s="164">
        <f t="shared" si="125"/>
        <v>0</v>
      </c>
      <c r="T364" s="164">
        <f t="shared" si="125"/>
        <v>0</v>
      </c>
      <c r="U364" s="164">
        <f t="shared" si="125"/>
        <v>0</v>
      </c>
      <c r="V364" s="164">
        <f t="shared" si="125"/>
        <v>0</v>
      </c>
      <c r="W364" s="164">
        <f t="shared" si="125"/>
        <v>0</v>
      </c>
      <c r="X364" s="164">
        <f t="shared" si="125"/>
        <v>0</v>
      </c>
      <c r="Y364" s="164">
        <f t="shared" si="125"/>
        <v>0</v>
      </c>
      <c r="AA364" s="164">
        <f t="shared" si="127"/>
        <v>0</v>
      </c>
      <c r="AB364" s="164">
        <f t="shared" si="127"/>
        <v>0</v>
      </c>
      <c r="AC364" s="164">
        <f t="shared" si="127"/>
        <v>0</v>
      </c>
      <c r="AD364" s="164">
        <f t="shared" si="127"/>
        <v>0</v>
      </c>
      <c r="AE364" s="164">
        <f t="shared" si="127"/>
        <v>0</v>
      </c>
      <c r="AF364" s="164">
        <f t="shared" si="127"/>
        <v>0</v>
      </c>
      <c r="AG364" s="164">
        <f t="shared" si="127"/>
        <v>0</v>
      </c>
      <c r="AH364" s="164">
        <f t="shared" si="127"/>
        <v>0</v>
      </c>
      <c r="AI364" s="164">
        <f t="shared" si="127"/>
        <v>0</v>
      </c>
      <c r="AJ364" s="164">
        <f t="shared" si="127"/>
        <v>0</v>
      </c>
      <c r="AK364" s="164">
        <f t="shared" si="127"/>
        <v>0</v>
      </c>
      <c r="AL364" s="164">
        <f t="shared" si="127"/>
        <v>0</v>
      </c>
      <c r="AM364" s="164">
        <f t="shared" si="127"/>
        <v>0</v>
      </c>
      <c r="AN364" s="164">
        <f t="shared" si="127"/>
        <v>0</v>
      </c>
      <c r="AO364" s="164">
        <f t="shared" si="127"/>
        <v>0</v>
      </c>
      <c r="AP364" s="164">
        <f t="shared" si="127"/>
        <v>0</v>
      </c>
      <c r="AQ364" s="164">
        <f t="shared" si="126"/>
        <v>0</v>
      </c>
      <c r="AR364" s="164">
        <f t="shared" si="126"/>
        <v>0</v>
      </c>
      <c r="AS364" s="164">
        <f t="shared" si="126"/>
        <v>0</v>
      </c>
      <c r="AT364" s="164">
        <f t="shared" si="126"/>
        <v>0</v>
      </c>
      <c r="AU364" s="164">
        <f t="shared" si="126"/>
        <v>0</v>
      </c>
      <c r="AV364" s="164">
        <f t="shared" si="126"/>
        <v>0</v>
      </c>
      <c r="AW364" s="164">
        <f t="shared" si="126"/>
        <v>0</v>
      </c>
      <c r="AX364" s="164">
        <f t="shared" si="126"/>
        <v>0</v>
      </c>
      <c r="AY364" s="164">
        <f t="shared" si="119"/>
        <v>0</v>
      </c>
      <c r="AZ364" s="173" t="s">
        <v>189</v>
      </c>
    </row>
    <row r="365" spans="1:52">
      <c r="A365" s="164" t="s">
        <v>225</v>
      </c>
      <c r="B365" s="164">
        <f t="shared" si="125"/>
        <v>0</v>
      </c>
      <c r="C365" s="164">
        <f t="shared" si="125"/>
        <v>0</v>
      </c>
      <c r="D365" s="164">
        <f t="shared" si="125"/>
        <v>0</v>
      </c>
      <c r="E365" s="164">
        <f t="shared" si="125"/>
        <v>0</v>
      </c>
      <c r="F365" s="164">
        <f t="shared" si="125"/>
        <v>0</v>
      </c>
      <c r="G365" s="164">
        <f t="shared" si="125"/>
        <v>0</v>
      </c>
      <c r="H365" s="164">
        <f t="shared" si="125"/>
        <v>0</v>
      </c>
      <c r="I365" s="164">
        <f t="shared" si="125"/>
        <v>0</v>
      </c>
      <c r="J365" s="164">
        <f t="shared" si="125"/>
        <v>0</v>
      </c>
      <c r="K365" s="164">
        <f t="shared" si="125"/>
        <v>0</v>
      </c>
      <c r="L365" s="164">
        <f t="shared" si="125"/>
        <v>0</v>
      </c>
      <c r="M365" s="164">
        <f t="shared" si="125"/>
        <v>0</v>
      </c>
      <c r="N365" s="164">
        <f t="shared" si="125"/>
        <v>0</v>
      </c>
      <c r="O365" s="164">
        <f t="shared" si="125"/>
        <v>0</v>
      </c>
      <c r="P365" s="164">
        <f t="shared" si="125"/>
        <v>0</v>
      </c>
      <c r="Q365" s="164">
        <f t="shared" si="125"/>
        <v>0</v>
      </c>
      <c r="R365" s="164">
        <f t="shared" si="125"/>
        <v>0</v>
      </c>
      <c r="S365" s="164">
        <f t="shared" si="125"/>
        <v>0</v>
      </c>
      <c r="T365" s="164">
        <f t="shared" si="125"/>
        <v>0</v>
      </c>
      <c r="U365" s="164">
        <f t="shared" si="125"/>
        <v>0</v>
      </c>
      <c r="V365" s="164">
        <f t="shared" si="125"/>
        <v>0</v>
      </c>
      <c r="W365" s="164">
        <f t="shared" si="125"/>
        <v>0</v>
      </c>
      <c r="X365" s="164">
        <f t="shared" si="125"/>
        <v>0</v>
      </c>
      <c r="Y365" s="164">
        <f t="shared" si="125"/>
        <v>0</v>
      </c>
      <c r="AA365" s="164">
        <f t="shared" si="127"/>
        <v>0</v>
      </c>
      <c r="AB365" s="164">
        <f t="shared" si="127"/>
        <v>0</v>
      </c>
      <c r="AC365" s="164">
        <f t="shared" si="127"/>
        <v>0</v>
      </c>
      <c r="AD365" s="164">
        <f t="shared" si="127"/>
        <v>0</v>
      </c>
      <c r="AE365" s="164">
        <f t="shared" si="127"/>
        <v>0</v>
      </c>
      <c r="AF365" s="164">
        <f t="shared" si="127"/>
        <v>0</v>
      </c>
      <c r="AG365" s="164">
        <f t="shared" si="127"/>
        <v>0</v>
      </c>
      <c r="AH365" s="164">
        <f t="shared" si="127"/>
        <v>0</v>
      </c>
      <c r="AI365" s="164">
        <f t="shared" si="127"/>
        <v>0</v>
      </c>
      <c r="AJ365" s="164">
        <f t="shared" si="127"/>
        <v>0</v>
      </c>
      <c r="AK365" s="164">
        <f t="shared" si="127"/>
        <v>0</v>
      </c>
      <c r="AL365" s="164">
        <f t="shared" si="127"/>
        <v>0</v>
      </c>
      <c r="AM365" s="164">
        <f t="shared" si="127"/>
        <v>0</v>
      </c>
      <c r="AN365" s="164">
        <f t="shared" si="127"/>
        <v>0</v>
      </c>
      <c r="AO365" s="164">
        <f t="shared" si="127"/>
        <v>0</v>
      </c>
      <c r="AP365" s="164">
        <f t="shared" si="127"/>
        <v>0</v>
      </c>
      <c r="AQ365" s="164">
        <f t="shared" si="126"/>
        <v>0</v>
      </c>
      <c r="AR365" s="164">
        <f t="shared" si="126"/>
        <v>0</v>
      </c>
      <c r="AS365" s="164">
        <f t="shared" si="126"/>
        <v>0</v>
      </c>
      <c r="AT365" s="164">
        <f t="shared" si="126"/>
        <v>0</v>
      </c>
      <c r="AU365" s="164">
        <f t="shared" si="126"/>
        <v>0</v>
      </c>
      <c r="AV365" s="164">
        <f t="shared" si="126"/>
        <v>0</v>
      </c>
      <c r="AW365" s="164">
        <f t="shared" si="126"/>
        <v>0</v>
      </c>
      <c r="AX365" s="164">
        <f t="shared" si="126"/>
        <v>0</v>
      </c>
      <c r="AY365" s="164">
        <f t="shared" si="119"/>
        <v>0</v>
      </c>
      <c r="AZ365" s="173" t="s">
        <v>189</v>
      </c>
    </row>
  </sheetData>
  <mergeCells count="2">
    <mergeCell ref="AA1:AJ1"/>
    <mergeCell ref="BD37:BM37"/>
  </mergeCells>
  <printOptions gridLines="1"/>
  <pageMargins left="0.21" right="0.23" top="0.56999999999999995" bottom="0.23622047244094491" header="0.48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">
    <pageSetUpPr fitToPage="1"/>
  </sheetPr>
  <dimension ref="A2:BF71"/>
  <sheetViews>
    <sheetView showGridLines="0" showRowColHeaders="0" topLeftCell="B1" zoomScaleNormal="100" workbookViewId="0">
      <selection activeCell="B42" sqref="B42"/>
    </sheetView>
  </sheetViews>
  <sheetFormatPr baseColWidth="10" defaultColWidth="10.85546875" defaultRowHeight="10.5"/>
  <cols>
    <col min="1" max="1" width="10.85546875" style="44" hidden="1" customWidth="1"/>
    <col min="2" max="2" width="2.5703125" style="44" customWidth="1"/>
    <col min="3" max="3" width="23.7109375" style="44" customWidth="1"/>
    <col min="4" max="4" width="2.7109375" style="44" customWidth="1"/>
    <col min="5" max="38" width="10.85546875" style="44" customWidth="1"/>
    <col min="39" max="58" width="10.85546875" style="51" customWidth="1"/>
    <col min="59" max="16384" width="10.85546875" style="44"/>
  </cols>
  <sheetData>
    <row r="2" spans="3:12" ht="12.75">
      <c r="C2" s="1"/>
      <c r="D2" s="1"/>
      <c r="L2" s="19" t="s">
        <v>36</v>
      </c>
    </row>
    <row r="3" spans="3:12" ht="12.75">
      <c r="C3" s="1"/>
      <c r="D3" s="1"/>
      <c r="L3" s="20" t="str">
        <f>Indice!E3</f>
        <v>Mayo 2019</v>
      </c>
    </row>
    <row r="4" spans="3:12" ht="12.75">
      <c r="C4" s="21" t="s">
        <v>35</v>
      </c>
    </row>
    <row r="5" spans="3:12" ht="11.25">
      <c r="C5" s="4"/>
    </row>
    <row r="6" spans="3:12" ht="11.25">
      <c r="C6" s="5"/>
    </row>
    <row r="7" spans="3:12" ht="10.5" customHeight="1">
      <c r="C7" s="265" t="s">
        <v>44</v>
      </c>
    </row>
    <row r="8" spans="3:12" ht="10.5" customHeight="1">
      <c r="C8" s="265"/>
    </row>
    <row r="9" spans="3:12" ht="10.5" customHeight="1">
      <c r="C9" s="61" t="s">
        <v>15</v>
      </c>
    </row>
    <row r="10" spans="3:12" ht="10.5" customHeight="1"/>
    <row r="11" spans="3:12" ht="10.5" customHeight="1">
      <c r="C11" s="61"/>
    </row>
    <row r="12" spans="3:12" ht="10.5" customHeight="1">
      <c r="C12" s="61"/>
    </row>
    <row r="30" spans="9:58">
      <c r="I30" s="43"/>
      <c r="AL30" s="51"/>
      <c r="BF30" s="44"/>
    </row>
    <row r="31" spans="9:58">
      <c r="AL31" s="51"/>
      <c r="BF31" s="44"/>
    </row>
    <row r="32" spans="9:58">
      <c r="I32" s="46"/>
      <c r="M32" s="46"/>
      <c r="AL32" s="51"/>
      <c r="BF32" s="44"/>
    </row>
    <row r="33" spans="9:58">
      <c r="I33" s="46"/>
      <c r="M33" s="46"/>
      <c r="AL33" s="51"/>
      <c r="BF33" s="44"/>
    </row>
    <row r="34" spans="9:58">
      <c r="I34" s="46"/>
      <c r="M34" s="47"/>
      <c r="AL34" s="51"/>
      <c r="BF34" s="44"/>
    </row>
    <row r="35" spans="9:58">
      <c r="I35" s="46"/>
      <c r="M35" s="47"/>
      <c r="AL35" s="51"/>
      <c r="BF35" s="44"/>
    </row>
    <row r="36" spans="9:58">
      <c r="I36" s="46"/>
      <c r="M36" s="47"/>
      <c r="AL36" s="51"/>
      <c r="BF36" s="44"/>
    </row>
    <row r="37" spans="9:58">
      <c r="I37" s="46"/>
      <c r="AL37" s="51"/>
      <c r="BF37" s="44"/>
    </row>
    <row r="38" spans="9:58">
      <c r="I38" s="46"/>
      <c r="AL38" s="51"/>
      <c r="BF38" s="44"/>
    </row>
    <row r="39" spans="9:58">
      <c r="I39" s="46"/>
      <c r="AL39" s="51"/>
      <c r="BF39" s="44"/>
    </row>
    <row r="40" spans="9:58">
      <c r="I40" s="46"/>
      <c r="M40" s="48"/>
      <c r="AL40" s="51"/>
      <c r="BF40" s="44"/>
    </row>
    <row r="41" spans="9:58">
      <c r="I41" s="46"/>
      <c r="M41" s="48"/>
      <c r="AL41" s="51"/>
      <c r="BF41" s="44"/>
    </row>
    <row r="42" spans="9:58">
      <c r="I42" s="46"/>
      <c r="AL42" s="51"/>
      <c r="BF42" s="44"/>
    </row>
    <row r="43" spans="9:58">
      <c r="I43" s="46"/>
      <c r="AL43" s="51"/>
      <c r="BF43" s="44"/>
    </row>
    <row r="44" spans="9:58">
      <c r="I44" s="46"/>
      <c r="M44" s="48"/>
      <c r="AL44" s="51"/>
      <c r="BF44" s="44"/>
    </row>
    <row r="45" spans="9:58">
      <c r="I45" s="46"/>
      <c r="O45" s="46"/>
      <c r="AL45" s="51"/>
      <c r="BF45" s="44"/>
    </row>
    <row r="46" spans="9:58">
      <c r="I46" s="46"/>
      <c r="P46" s="46"/>
      <c r="AL46" s="51"/>
      <c r="BF46" s="44"/>
    </row>
    <row r="47" spans="9:58">
      <c r="I47" s="46"/>
      <c r="P47" s="46"/>
      <c r="AL47" s="51"/>
      <c r="BF47" s="44"/>
    </row>
    <row r="48" spans="9:58">
      <c r="I48" s="46"/>
      <c r="P48" s="46"/>
      <c r="AL48" s="51"/>
      <c r="BF48" s="44"/>
    </row>
    <row r="49" spans="5:58">
      <c r="I49" s="46"/>
      <c r="P49" s="46"/>
      <c r="AL49" s="51"/>
      <c r="BF49" s="44"/>
    </row>
    <row r="50" spans="5:58">
      <c r="I50" s="46"/>
      <c r="P50" s="46"/>
      <c r="AL50" s="51"/>
      <c r="BF50" s="44"/>
    </row>
    <row r="51" spans="5:58">
      <c r="I51" s="46"/>
      <c r="P51" s="46"/>
      <c r="AL51" s="51"/>
      <c r="BF51" s="44"/>
    </row>
    <row r="52" spans="5:58">
      <c r="I52" s="46"/>
      <c r="P52" s="46"/>
      <c r="AL52" s="51"/>
      <c r="BF52" s="44"/>
    </row>
    <row r="53" spans="5:58">
      <c r="I53" s="46"/>
      <c r="M53" s="46"/>
      <c r="N53" s="46"/>
      <c r="P53" s="46"/>
      <c r="AL53" s="51"/>
      <c r="BF53" s="44"/>
    </row>
    <row r="54" spans="5:58">
      <c r="I54" s="46"/>
      <c r="M54" s="46"/>
      <c r="N54" s="46"/>
      <c r="P54" s="46"/>
      <c r="AL54" s="51"/>
      <c r="BF54" s="44"/>
    </row>
    <row r="55" spans="5:58">
      <c r="I55" s="46"/>
      <c r="M55" s="46"/>
      <c r="N55" s="46"/>
      <c r="P55" s="46"/>
      <c r="AL55" s="51"/>
      <c r="BF55" s="44"/>
    </row>
    <row r="56" spans="5:58">
      <c r="I56" s="46"/>
      <c r="M56" s="46"/>
      <c r="N56" s="46"/>
      <c r="P56" s="46"/>
      <c r="AL56" s="51"/>
      <c r="BF56" s="44"/>
    </row>
    <row r="57" spans="5:58">
      <c r="I57" s="46"/>
      <c r="P57" s="46"/>
      <c r="AL57" s="51"/>
      <c r="BF57" s="44"/>
    </row>
    <row r="58" spans="5:58" ht="10.5" customHeight="1">
      <c r="I58" s="46"/>
      <c r="M58" s="46"/>
      <c r="N58" s="46"/>
      <c r="P58" s="46"/>
      <c r="AL58" s="51"/>
      <c r="BF58" s="44"/>
    </row>
    <row r="59" spans="5:58">
      <c r="I59" s="46"/>
      <c r="P59" s="46"/>
      <c r="AL59" s="51"/>
      <c r="BF59" s="44"/>
    </row>
    <row r="60" spans="5:58">
      <c r="I60" s="46"/>
      <c r="AL60" s="51"/>
      <c r="BF60" s="44"/>
    </row>
    <row r="61" spans="5:58">
      <c r="I61" s="46"/>
      <c r="AL61" s="51"/>
      <c r="BF61" s="44"/>
    </row>
    <row r="62" spans="5:58" s="49" customFormat="1" ht="12.75">
      <c r="I62" s="46"/>
    </row>
    <row r="63" spans="5:58">
      <c r="E63" s="50"/>
      <c r="H63" s="48"/>
    </row>
    <row r="64" spans="5:58">
      <c r="E64" s="50"/>
      <c r="H64" s="48"/>
    </row>
    <row r="71" spans="10:10">
      <c r="J71" s="45"/>
    </row>
  </sheetData>
  <mergeCells count="1">
    <mergeCell ref="C7:C8"/>
  </mergeCells>
  <printOptions horizontalCentered="1" verticalCentered="1"/>
  <pageMargins left="0" right="0" top="0.6692913385826772" bottom="0.31496062992125984" header="0" footer="0"/>
  <pageSetup paperSize="9" scale="81" orientation="landscape" horizontalDpi="355" verticalDpi="355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2">
    <pageSetUpPr autoPageBreaks="0"/>
  </sheetPr>
  <dimension ref="A1:M82"/>
  <sheetViews>
    <sheetView showGridLines="0" showRowColHeaders="0" showOutlineSymbols="0" topLeftCell="A2" zoomScaleNormal="100" workbookViewId="0">
      <selection activeCell="L4" sqref="L4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8" max="11" width="11.42578125" customWidth="1"/>
  </cols>
  <sheetData>
    <row r="1" spans="2:6" s="1" customFormat="1" ht="0.6" customHeight="1"/>
    <row r="2" spans="2:6" s="1" customFormat="1" ht="21" customHeight="1">
      <c r="E2" s="19" t="s">
        <v>36</v>
      </c>
    </row>
    <row r="3" spans="2:6" s="1" customFormat="1" ht="15" customHeight="1">
      <c r="E3" s="20" t="str">
        <f>Indice!E3</f>
        <v>Mayo 2019</v>
      </c>
    </row>
    <row r="4" spans="2:6" s="2" customFormat="1" ht="19.899999999999999" customHeight="1">
      <c r="B4" s="3"/>
      <c r="C4" s="193" t="s">
        <v>35</v>
      </c>
    </row>
    <row r="5" spans="2:6" s="2" customFormat="1" ht="12.6" customHeight="1">
      <c r="B5" s="3"/>
      <c r="C5" s="4"/>
    </row>
    <row r="6" spans="2:6" s="2" customFormat="1" ht="13.15" customHeight="1">
      <c r="B6" s="3"/>
      <c r="C6" s="5"/>
      <c r="D6" s="6"/>
      <c r="E6" s="6"/>
    </row>
    <row r="7" spans="2:6" s="2" customFormat="1" ht="12.75" customHeight="1">
      <c r="B7" s="3"/>
      <c r="C7" s="265" t="s">
        <v>226</v>
      </c>
      <c r="D7" s="6"/>
      <c r="E7" s="7"/>
    </row>
    <row r="8" spans="2:6" s="2" customFormat="1" ht="12.75" customHeight="1">
      <c r="B8" s="3"/>
      <c r="C8" s="265"/>
      <c r="D8" s="6"/>
      <c r="E8" s="7"/>
    </row>
    <row r="9" spans="2:6" s="2" customFormat="1" ht="12.75" customHeight="1">
      <c r="B9" s="3"/>
      <c r="C9" s="265"/>
      <c r="D9" s="6"/>
      <c r="E9" s="7"/>
    </row>
    <row r="10" spans="2:6" s="2" customFormat="1" ht="12.75" customHeight="1">
      <c r="B10" s="3"/>
      <c r="C10" s="53"/>
      <c r="D10" s="6"/>
      <c r="E10" s="7"/>
    </row>
    <row r="11" spans="2:6" s="2" customFormat="1" ht="12.75" customHeight="1">
      <c r="B11" s="3"/>
      <c r="C11" s="10"/>
      <c r="D11" s="6"/>
      <c r="E11" s="7"/>
      <c r="F11" s="63"/>
    </row>
    <row r="12" spans="2:6" s="2" customFormat="1" ht="12.75" customHeight="1">
      <c r="B12" s="3"/>
      <c r="C12" s="41"/>
      <c r="D12" s="6"/>
      <c r="E12" s="7"/>
      <c r="F12" s="63"/>
    </row>
    <row r="13" spans="2:6" s="2" customFormat="1" ht="12.75" customHeight="1">
      <c r="B13" s="3"/>
      <c r="C13" s="5"/>
      <c r="D13" s="6"/>
      <c r="E13" s="7"/>
      <c r="F13" s="63"/>
    </row>
    <row r="14" spans="2:6" s="2" customFormat="1" ht="12.75" customHeight="1">
      <c r="B14" s="3"/>
      <c r="C14" s="5"/>
      <c r="D14" s="6"/>
      <c r="E14" s="7"/>
      <c r="F14" s="63"/>
    </row>
    <row r="15" spans="2:6" s="2" customFormat="1" ht="12.75" customHeight="1">
      <c r="B15" s="3"/>
      <c r="C15" s="5"/>
      <c r="D15" s="6"/>
      <c r="E15" s="7"/>
      <c r="F15" s="63"/>
    </row>
    <row r="16" spans="2:6" s="2" customFormat="1" ht="12.75" customHeight="1">
      <c r="B16" s="3"/>
      <c r="C16" s="5"/>
      <c r="D16" s="6"/>
      <c r="E16" s="7"/>
      <c r="F16" s="63"/>
    </row>
    <row r="17" spans="2:13" s="2" customFormat="1" ht="12.75" customHeight="1">
      <c r="B17" s="3"/>
      <c r="C17" s="5"/>
      <c r="D17" s="6"/>
      <c r="E17" s="7"/>
      <c r="F17" s="63"/>
    </row>
    <row r="18" spans="2:13" s="2" customFormat="1" ht="12.75" customHeight="1">
      <c r="B18" s="3"/>
      <c r="C18" s="5"/>
      <c r="D18" s="6"/>
      <c r="E18" s="7"/>
      <c r="F18" s="63"/>
    </row>
    <row r="19" spans="2:13" s="2" customFormat="1" ht="12.75" customHeight="1">
      <c r="B19" s="3"/>
      <c r="C19" s="5"/>
      <c r="D19" s="6"/>
      <c r="E19" s="7"/>
      <c r="F19" s="63"/>
    </row>
    <row r="20" spans="2:13" s="2" customFormat="1" ht="12.75" customHeight="1">
      <c r="B20" s="3"/>
      <c r="C20" s="5"/>
      <c r="D20" s="6"/>
      <c r="E20" s="7"/>
      <c r="F20" s="63"/>
    </row>
    <row r="21" spans="2:13" s="2" customFormat="1" ht="12.75" customHeight="1">
      <c r="B21" s="3"/>
      <c r="C21" s="5"/>
      <c r="D21" s="6"/>
      <c r="E21" s="7"/>
      <c r="F21" s="63"/>
    </row>
    <row r="22" spans="2:13">
      <c r="E22" s="7"/>
      <c r="F22" s="63"/>
    </row>
    <row r="23" spans="2:13">
      <c r="E23" s="7"/>
      <c r="F23" s="63"/>
    </row>
    <row r="24" spans="2:13">
      <c r="E24" s="7"/>
      <c r="F24" s="2"/>
      <c r="G24" s="2"/>
      <c r="H24" s="2"/>
    </row>
    <row r="25" spans="2:13">
      <c r="E25" s="7"/>
      <c r="F25" s="2"/>
      <c r="G25" s="2"/>
      <c r="H25" s="2"/>
    </row>
    <row r="26" spans="2:13">
      <c r="E26" s="7"/>
    </row>
    <row r="27" spans="2:13">
      <c r="E27" s="7"/>
      <c r="H27" s="62"/>
      <c r="L27" s="62"/>
      <c r="M27" s="62"/>
    </row>
    <row r="28" spans="2:13">
      <c r="E28" s="7"/>
    </row>
    <row r="82" spans="2:2">
      <c r="B82" s="9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autoPageBreaks="0"/>
  </sheetPr>
  <dimension ref="A1:S82"/>
  <sheetViews>
    <sheetView showGridLines="0" showRowColHeaders="0" showOutlineSymbols="0" topLeftCell="A2" workbookViewId="0">
      <selection activeCell="C19" sqref="C19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</cols>
  <sheetData>
    <row r="1" spans="2:19" s="1" customFormat="1" ht="0.6" customHeight="1"/>
    <row r="2" spans="2:19" s="1" customFormat="1" ht="21" customHeight="1">
      <c r="E2" s="19" t="s">
        <v>36</v>
      </c>
    </row>
    <row r="3" spans="2:19" s="1" customFormat="1" ht="15" customHeight="1">
      <c r="E3" s="95" t="str">
        <f>Indice!E3</f>
        <v>Mayo 2019</v>
      </c>
    </row>
    <row r="4" spans="2:19" s="2" customFormat="1" ht="19.899999999999999" customHeight="1">
      <c r="B4" s="3"/>
      <c r="C4" s="21" t="s">
        <v>35</v>
      </c>
    </row>
    <row r="5" spans="2:19" s="2" customFormat="1" ht="12.6" customHeight="1">
      <c r="B5" s="3"/>
      <c r="C5" s="4"/>
    </row>
    <row r="6" spans="2:19" s="2" customFormat="1" ht="13.15" customHeight="1">
      <c r="B6" s="3"/>
      <c r="C6" s="5"/>
      <c r="D6" s="6"/>
      <c r="E6" s="6"/>
    </row>
    <row r="7" spans="2:19" s="2" customFormat="1" ht="12.75" customHeight="1">
      <c r="B7" s="3"/>
      <c r="C7" s="265" t="s">
        <v>65</v>
      </c>
      <c r="D7" s="6"/>
      <c r="E7" s="14"/>
    </row>
    <row r="8" spans="2:19" s="2" customFormat="1" ht="12.75" customHeight="1">
      <c r="B8" s="3"/>
      <c r="C8" s="265"/>
      <c r="D8" s="6"/>
      <c r="E8" s="14"/>
    </row>
    <row r="9" spans="2:19" s="2" customFormat="1" ht="18" customHeight="1">
      <c r="B9" s="3"/>
      <c r="C9" s="265"/>
      <c r="D9" s="6"/>
      <c r="E9" s="14"/>
      <c r="F9" s="63"/>
      <c r="R9" s="96"/>
      <c r="S9" s="99"/>
    </row>
    <row r="10" spans="2:19" s="2" customFormat="1" ht="12.75" customHeight="1">
      <c r="B10" s="3"/>
      <c r="D10" s="6"/>
      <c r="E10" s="14"/>
      <c r="F10" s="63"/>
      <c r="R10" s="96"/>
      <c r="S10" s="99"/>
    </row>
    <row r="11" spans="2:19" s="2" customFormat="1" ht="12.75" customHeight="1">
      <c r="B11" s="3"/>
      <c r="C11" s="10"/>
      <c r="D11" s="6"/>
      <c r="E11" s="14"/>
      <c r="F11" s="63"/>
      <c r="R11" s="96"/>
      <c r="S11" s="99"/>
    </row>
    <row r="12" spans="2:19" s="2" customFormat="1" ht="12.75" customHeight="1">
      <c r="B12" s="3"/>
      <c r="C12" s="41"/>
      <c r="D12" s="6"/>
      <c r="E12" s="14"/>
      <c r="F12" s="63"/>
      <c r="R12" s="96"/>
      <c r="S12" s="99"/>
    </row>
    <row r="13" spans="2:19" s="2" customFormat="1" ht="12.75" customHeight="1">
      <c r="B13" s="3"/>
      <c r="C13" s="5"/>
      <c r="D13" s="6"/>
      <c r="E13" s="14"/>
      <c r="F13" s="63"/>
      <c r="R13" s="96"/>
      <c r="S13" s="99"/>
    </row>
    <row r="14" spans="2:19" s="2" customFormat="1" ht="12.75" customHeight="1">
      <c r="B14" s="3"/>
      <c r="C14" s="5"/>
      <c r="D14" s="6"/>
      <c r="E14" s="14"/>
      <c r="F14" s="63"/>
      <c r="R14" s="96"/>
      <c r="S14" s="99"/>
    </row>
    <row r="15" spans="2:19" s="2" customFormat="1" ht="12.75" customHeight="1">
      <c r="B15" s="3"/>
      <c r="C15" s="5"/>
      <c r="D15" s="6"/>
      <c r="E15" s="14"/>
      <c r="F15" s="63"/>
      <c r="R15" s="96"/>
      <c r="S15" s="99"/>
    </row>
    <row r="16" spans="2:19" s="2" customFormat="1" ht="12.75" customHeight="1">
      <c r="B16" s="3"/>
      <c r="C16" s="5"/>
      <c r="D16" s="6"/>
      <c r="E16" s="14"/>
      <c r="F16" s="63"/>
      <c r="R16" s="96"/>
      <c r="S16" s="99"/>
    </row>
    <row r="17" spans="2:19" s="2" customFormat="1" ht="12.75" customHeight="1">
      <c r="B17" s="3"/>
      <c r="C17" s="5"/>
      <c r="D17" s="6"/>
      <c r="E17" s="14"/>
      <c r="F17" s="63"/>
      <c r="R17" s="96"/>
      <c r="S17" s="99"/>
    </row>
    <row r="18" spans="2:19" s="2" customFormat="1" ht="12.75" customHeight="1">
      <c r="B18" s="3"/>
      <c r="C18" s="5"/>
      <c r="D18" s="6"/>
      <c r="E18" s="14"/>
      <c r="F18" s="63"/>
      <c r="R18" s="96"/>
      <c r="S18" s="99"/>
    </row>
    <row r="19" spans="2:19" s="2" customFormat="1" ht="12.75" customHeight="1">
      <c r="B19" s="3"/>
      <c r="C19" s="5"/>
      <c r="D19" s="6"/>
      <c r="E19" s="14"/>
      <c r="F19" s="63"/>
      <c r="R19" s="96"/>
      <c r="S19" s="99"/>
    </row>
    <row r="20" spans="2:19" s="2" customFormat="1" ht="12.75" customHeight="1">
      <c r="B20" s="3"/>
      <c r="C20" s="5"/>
      <c r="D20" s="6"/>
      <c r="E20" s="14"/>
      <c r="F20" s="63"/>
      <c r="R20" s="96"/>
      <c r="S20" s="99"/>
    </row>
    <row r="21" spans="2:19" s="2" customFormat="1" ht="12.75" customHeight="1">
      <c r="B21" s="3"/>
      <c r="C21" s="5"/>
      <c r="D21" s="6"/>
      <c r="E21" s="14"/>
      <c r="F21" s="63"/>
      <c r="R21" s="96"/>
      <c r="S21" s="99"/>
    </row>
    <row r="22" spans="2:19">
      <c r="E22" s="14"/>
      <c r="F22" s="2"/>
      <c r="R22" s="97"/>
    </row>
    <row r="23" spans="2:19">
      <c r="E23" s="14"/>
      <c r="F23" s="2"/>
      <c r="R23" s="98"/>
    </row>
    <row r="24" spans="2:19">
      <c r="E24" s="14"/>
      <c r="F24" s="2"/>
    </row>
    <row r="25" spans="2:19">
      <c r="E25" s="7"/>
      <c r="F25" s="2"/>
      <c r="G25" s="2"/>
      <c r="H25" s="2"/>
      <c r="Q25" s="2"/>
    </row>
    <row r="26" spans="2:19">
      <c r="E26" s="7"/>
    </row>
    <row r="27" spans="2:19">
      <c r="E27" s="7"/>
    </row>
    <row r="28" spans="2:19">
      <c r="E28" s="7"/>
    </row>
    <row r="82" spans="2:2">
      <c r="B82" s="9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">
    <mergeCell ref="C7:C9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/>
  <dimension ref="A1:S36"/>
  <sheetViews>
    <sheetView showGridLines="0" showRowColHeaders="0" zoomScaleNormal="100" workbookViewId="0">
      <selection activeCell="N18" sqref="N18"/>
    </sheetView>
  </sheetViews>
  <sheetFormatPr baseColWidth="10" defaultRowHeight="12.75"/>
  <cols>
    <col min="1" max="1" width="3.85546875" style="22" customWidth="1"/>
    <col min="2" max="2" width="23.7109375" style="22" customWidth="1"/>
    <col min="3" max="3" width="11.42578125" style="22"/>
    <col min="4" max="4" width="12.42578125" style="22" customWidth="1"/>
    <col min="5" max="5" width="11.28515625" style="22" customWidth="1"/>
    <col min="6" max="6" width="11.42578125" style="22"/>
    <col min="7" max="7" width="12.140625" style="22" customWidth="1"/>
    <col min="8" max="10" width="11.42578125" style="22"/>
    <col min="11" max="11" width="13" style="22" customWidth="1"/>
    <col min="12" max="16384" width="11.42578125" style="22"/>
  </cols>
  <sheetData>
    <row r="1" spans="1:8">
      <c r="A1" s="22" t="s">
        <v>4</v>
      </c>
    </row>
    <row r="2" spans="1:8">
      <c r="H2" s="19" t="s">
        <v>36</v>
      </c>
    </row>
    <row r="3" spans="1:8">
      <c r="H3" s="95" t="str">
        <f>Indice!E3</f>
        <v>Mayo 2019</v>
      </c>
    </row>
    <row r="4" spans="1:8">
      <c r="B4" s="21" t="s">
        <v>35</v>
      </c>
    </row>
    <row r="7" spans="1:8" ht="12.75" customHeight="1">
      <c r="B7" s="266" t="s">
        <v>51</v>
      </c>
    </row>
    <row r="8" spans="1:8">
      <c r="B8" s="266"/>
    </row>
    <row r="9" spans="1:8">
      <c r="B9" s="52" t="s">
        <v>15</v>
      </c>
    </row>
    <row r="27" spans="5:19">
      <c r="P27" s="23"/>
      <c r="Q27" s="24"/>
      <c r="R27" s="23"/>
      <c r="S27" s="24"/>
    </row>
    <row r="28" spans="5:19">
      <c r="P28" s="25"/>
      <c r="Q28" s="26"/>
      <c r="R28" s="25"/>
      <c r="S28" s="26"/>
    </row>
    <row r="30" spans="5:19">
      <c r="E30" s="80"/>
      <c r="F30" s="80"/>
      <c r="G30" s="80"/>
      <c r="H30" s="80"/>
    </row>
    <row r="32" spans="5:19">
      <c r="J32" s="27"/>
      <c r="K32" s="28"/>
      <c r="L32" s="28"/>
      <c r="M32" s="28"/>
      <c r="N32" s="28"/>
    </row>
    <row r="33" spans="10:15">
      <c r="J33" s="27"/>
      <c r="K33" s="28"/>
      <c r="L33" s="28"/>
      <c r="M33" s="28"/>
      <c r="N33" s="28"/>
      <c r="O33" s="28"/>
    </row>
    <row r="34" spans="10:15">
      <c r="J34" s="28"/>
      <c r="K34" s="28"/>
      <c r="L34" s="28"/>
      <c r="M34" s="28"/>
      <c r="N34" s="28"/>
    </row>
    <row r="35" spans="10:15">
      <c r="J35" s="28"/>
      <c r="K35" s="28"/>
      <c r="L35" s="28"/>
      <c r="M35" s="28"/>
      <c r="N35" s="28"/>
    </row>
    <row r="36" spans="10:15">
      <c r="K36" s="29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8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>
    <pageSetUpPr autoPageBreaks="0"/>
  </sheetPr>
  <dimension ref="A1:AM82"/>
  <sheetViews>
    <sheetView showGridLines="0" showRowColHeaders="0" showOutlineSymbols="0" topLeftCell="A2" zoomScaleNormal="100" workbookViewId="0">
      <selection activeCell="F19" sqref="F19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20" width="9.42578125" customWidth="1"/>
    <col min="24" max="36" width="13.28515625" bestFit="1" customWidth="1"/>
  </cols>
  <sheetData>
    <row r="1" spans="2:39" s="1" customFormat="1" ht="0.6" customHeight="1"/>
    <row r="2" spans="2:39" s="1" customFormat="1" ht="21" customHeight="1">
      <c r="E2" s="19" t="s">
        <v>36</v>
      </c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</row>
    <row r="3" spans="2:39" s="1" customFormat="1" ht="15" customHeight="1">
      <c r="E3" s="95" t="str">
        <f>Indice!E3</f>
        <v>Mayo 2019</v>
      </c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</row>
    <row r="4" spans="2:39" s="2" customFormat="1" ht="19.899999999999999" customHeight="1">
      <c r="C4" s="21" t="s">
        <v>35</v>
      </c>
    </row>
    <row r="5" spans="2:39" s="2" customFormat="1" ht="12.6" customHeight="1">
      <c r="B5" s="3"/>
      <c r="C5" s="4"/>
    </row>
    <row r="6" spans="2:39" s="2" customFormat="1" ht="13.15" customHeight="1">
      <c r="B6" s="3"/>
      <c r="C6" s="5"/>
      <c r="D6" s="6"/>
      <c r="E6" s="6"/>
    </row>
    <row r="7" spans="2:39" s="2" customFormat="1" ht="12.75" customHeight="1">
      <c r="B7" s="3"/>
      <c r="C7" s="266" t="s">
        <v>32</v>
      </c>
      <c r="D7" s="6"/>
      <c r="E7" s="14"/>
    </row>
    <row r="8" spans="2:39" s="2" customFormat="1" ht="12.75" customHeight="1">
      <c r="B8" s="3"/>
      <c r="C8" s="266"/>
      <c r="D8" s="6"/>
      <c r="E8" s="14"/>
    </row>
    <row r="9" spans="2:39" s="2" customFormat="1" ht="12.75" customHeight="1">
      <c r="B9" s="3"/>
      <c r="C9" s="266"/>
      <c r="D9" s="6"/>
      <c r="E9" s="14"/>
    </row>
    <row r="10" spans="2:39" s="2" customFormat="1" ht="12.75" customHeight="1">
      <c r="B10" s="3"/>
      <c r="C10" s="266"/>
      <c r="D10" s="6"/>
      <c r="E10" s="14"/>
    </row>
    <row r="11" spans="2:39" s="2" customFormat="1" ht="12.75" customHeight="1">
      <c r="B11" s="3"/>
      <c r="C11" s="52"/>
      <c r="D11" s="6"/>
      <c r="E11" s="11"/>
    </row>
    <row r="12" spans="2:39" s="2" customFormat="1" ht="12.75" customHeight="1">
      <c r="B12" s="3"/>
      <c r="C12" s="52"/>
      <c r="D12" s="6"/>
      <c r="E12" s="11"/>
    </row>
    <row r="13" spans="2:39" s="2" customFormat="1" ht="12.75" customHeight="1">
      <c r="B13" s="3"/>
      <c r="C13" s="5"/>
      <c r="D13" s="6"/>
      <c r="E13" s="11"/>
    </row>
    <row r="14" spans="2:39" s="2" customFormat="1" ht="12.75" customHeight="1">
      <c r="B14" s="3"/>
      <c r="C14" s="5"/>
      <c r="D14" s="6"/>
      <c r="E14" s="11"/>
    </row>
    <row r="15" spans="2:39" s="2" customFormat="1" ht="12.75" customHeight="1">
      <c r="B15" s="3"/>
      <c r="C15" s="5"/>
      <c r="D15" s="6"/>
      <c r="E15" s="11"/>
    </row>
    <row r="16" spans="2:39" s="91" customFormat="1" ht="12.75" customHeight="1">
      <c r="C16" s="92"/>
      <c r="D16" s="93"/>
      <c r="E16" s="94"/>
      <c r="AL16" s="2"/>
      <c r="AM16" s="2"/>
    </row>
    <row r="17" spans="2:39" s="2" customFormat="1" ht="12.75" customHeight="1">
      <c r="B17" s="3"/>
      <c r="C17" s="5"/>
      <c r="D17" s="6"/>
      <c r="E17" s="11"/>
    </row>
    <row r="18" spans="2:39" s="2" customFormat="1" ht="12.75" customHeight="1">
      <c r="B18" s="3"/>
      <c r="C18" s="5"/>
      <c r="D18" s="6"/>
      <c r="E18" s="11"/>
    </row>
    <row r="19" spans="2:39" s="2" customFormat="1" ht="12.75" customHeight="1">
      <c r="B19" s="3"/>
      <c r="C19" s="5"/>
      <c r="D19" s="6"/>
      <c r="E19" s="11"/>
      <c r="AL19" s="91"/>
      <c r="AM19" s="91"/>
    </row>
    <row r="20" spans="2:39" s="2" customFormat="1" ht="12.75" customHeight="1">
      <c r="B20" s="3"/>
      <c r="C20" s="5"/>
      <c r="D20" s="6"/>
      <c r="E20" s="11"/>
    </row>
    <row r="21" spans="2:39" s="2" customFormat="1" ht="12.75" customHeight="1">
      <c r="B21" s="3"/>
      <c r="C21" s="5"/>
      <c r="D21" s="6"/>
      <c r="E21" s="11"/>
    </row>
    <row r="22" spans="2:39">
      <c r="E22" s="15"/>
      <c r="AL22" s="2"/>
      <c r="AM22" s="2"/>
    </row>
    <row r="23" spans="2:39">
      <c r="E23" s="15"/>
      <c r="AL23" s="2"/>
      <c r="AM23" s="2"/>
    </row>
    <row r="24" spans="2:39">
      <c r="E24" s="15"/>
      <c r="AL24" s="2"/>
      <c r="AM24" s="2"/>
    </row>
    <row r="25" spans="2:39" ht="16.149999999999999" customHeight="1">
      <c r="E25" s="42" t="s">
        <v>33</v>
      </c>
    </row>
    <row r="34" spans="6:6">
      <c r="F34" s="85"/>
    </row>
    <row r="82" spans="2:2">
      <c r="B82" s="9"/>
    </row>
  </sheetData>
  <customSheetViews>
    <customSheetView guid="{900DFCC7-DCF9-11D6-8470-0008C7298EBA}" showGridLines="0" showRowCol="0" outlineSymbols="0" showRuler="0"/>
    <customSheetView guid="{900DFCC6-DCF9-11D6-8470-0008C7298EBA}" showGridLines="0" showRowCol="0" outlineSymbols="0" showRuler="0"/>
    <customSheetView guid="{900DFCC5-DCF9-11D6-8470-0008C7298EBA}" showGridLines="0" showRowCol="0" outlineSymbols="0" showRuler="0"/>
    <customSheetView guid="{900DFCC4-DCF9-11D6-8470-0008C7298EBA}" showGridLines="0" showRowCol="0" outlineSymbols="0" showRuler="0"/>
    <customSheetView guid="{900DFCC3-DCF9-11D6-8470-0008C7298EBA}" showGridLines="0" showRowCol="0" outlineSymbols="0" showRuler="0"/>
    <customSheetView guid="{900DFCC2-DCF9-11D6-8470-0008C7298EBA}" showGridLines="0" showRowCol="0" outlineSymbols="0" showRuler="0"/>
    <customSheetView guid="{900DFCC1-DCF9-11D6-8470-0008C7298EBA}" showGridLines="0" showRowCol="0" outlineSymbols="0" showRuler="0"/>
    <customSheetView guid="{900DFCC0-DCF9-11D6-8470-0008C7298EBA}" showGridLines="0" showRowCol="0" outlineSymbols="0" showRuler="0"/>
    <customSheetView guid="{900DFCBF-DCF9-11D6-8470-0008C7298EBA}" showGridLines="0" showRowCol="0" outlineSymbols="0" showRuler="0"/>
    <customSheetView guid="{900DFCBE-DCF9-11D6-8470-0008C7298EBA}" showGridLines="0" showRowCol="0" outlineSymbols="0" showRuler="0"/>
    <customSheetView guid="{900DFCBD-DCF9-11D6-8470-0008C7298EBA}" showGridLines="0" showRowCol="0" outlineSymbols="0" showRuler="0"/>
    <customSheetView guid="{900DFCBC-DCF9-11D6-8470-0008C7298EBA}" showGridLines="0" showRowCol="0" outlineSymbols="0" showRuler="0"/>
    <customSheetView guid="{900DFCBB-DCF9-11D6-8470-0008C7298EBA}" showGridLines="0" showRowCol="0" outlineSymbols="0" showRuler="0"/>
    <customSheetView guid="{900DFCBA-DCF9-11D6-8470-0008C7298EBA}" showGridLines="0" showRowCol="0" outlineSymbols="0" showRuler="0"/>
    <customSheetView guid="{900DFCB9-DCF9-11D6-8470-0008C7298EBA}" showGridLines="0" showRowCol="0" outlineSymbols="0" showRuler="0"/>
    <customSheetView guid="{900DFCB8-DCF9-11D6-8470-0008C7298EBA}" showGridLines="0" showRowCol="0" outlineSymbols="0" showRuler="0"/>
    <customSheetView guid="{900DFCB7-DCF9-11D6-8470-0008C7298EBA}" showGridLines="0" showRowCol="0" outlineSymbols="0" showRuler="0"/>
    <customSheetView guid="{900DFCB6-DCF9-11D6-8470-0008C7298EBA}" showGridLines="0" showRowCol="0" outlineSymbols="0" showRuler="0"/>
    <customSheetView guid="{900DFCB5-DCF9-11D6-8470-0008C7298EBA}" showGridLines="0" showRowCol="0" outlineSymbols="0" showRuler="0"/>
    <customSheetView guid="{900DFCB4-DCF9-11D6-8470-0008C7298EBA}" showGridLines="0" showRowCol="0" outlineSymbols="0" showRuler="0"/>
    <customSheetView guid="{900DFCB2-DCF9-11D6-8470-0008C7298EBA}" showGridLines="0" showRowCol="0" outlineSymbols="0" showRuler="0"/>
  </customSheetViews>
  <mergeCells count="1">
    <mergeCell ref="C7:C10"/>
  </mergeCells>
  <phoneticPr fontId="0" type="noConversion"/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5">
    <pageSetUpPr autoPageBreaks="0"/>
  </sheetPr>
  <dimension ref="A1:J82"/>
  <sheetViews>
    <sheetView showGridLines="0" showRowColHeaders="0" showOutlineSymbols="0" topLeftCell="A2" zoomScaleNormal="100" workbookViewId="0">
      <selection activeCell="G16" sqref="G16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0.7109375" style="1" customWidth="1"/>
    <col min="6" max="6" width="18.7109375" style="8" customWidth="1"/>
    <col min="7" max="7" width="18.7109375" customWidth="1"/>
    <col min="8" max="9" width="9.42578125" customWidth="1"/>
    <col min="11" max="11" width="26.7109375" bestFit="1" customWidth="1"/>
    <col min="12" max="12" width="12.140625" bestFit="1" customWidth="1"/>
    <col min="13" max="13" width="35.140625" bestFit="1" customWidth="1"/>
    <col min="14" max="14" width="20.28515625" bestFit="1" customWidth="1"/>
    <col min="15" max="15" width="28.140625" bestFit="1" customWidth="1"/>
    <col min="16" max="16" width="12.140625" bestFit="1" customWidth="1"/>
    <col min="17" max="17" width="35.140625" bestFit="1" customWidth="1"/>
    <col min="18" max="18" width="20.28515625" bestFit="1" customWidth="1"/>
  </cols>
  <sheetData>
    <row r="1" spans="2:9" s="1" customFormat="1" ht="0.6" customHeight="1"/>
    <row r="2" spans="2:9" s="1" customFormat="1" ht="21" customHeight="1">
      <c r="E2" s="267" t="s">
        <v>36</v>
      </c>
      <c r="F2" s="267"/>
      <c r="G2" s="267"/>
      <c r="H2" s="12"/>
      <c r="I2" s="12"/>
    </row>
    <row r="3" spans="2:9" s="1" customFormat="1" ht="15" customHeight="1">
      <c r="E3" s="268" t="str">
        <f>Indice!E3</f>
        <v>Mayo 2019</v>
      </c>
      <c r="F3" s="268"/>
      <c r="G3" s="268"/>
      <c r="H3" s="13"/>
      <c r="I3" s="13"/>
    </row>
    <row r="4" spans="2:9" s="2" customFormat="1" ht="19.899999999999999" customHeight="1">
      <c r="C4" s="21" t="s">
        <v>35</v>
      </c>
    </row>
    <row r="5" spans="2:9" s="2" customFormat="1" ht="12.6" customHeight="1">
      <c r="B5" s="3"/>
      <c r="C5" s="4"/>
    </row>
    <row r="6" spans="2:9" s="2" customFormat="1" ht="13.15" customHeight="1">
      <c r="B6" s="3"/>
      <c r="C6" s="5"/>
      <c r="D6" s="6"/>
      <c r="E6" s="6"/>
      <c r="F6" s="90"/>
    </row>
    <row r="7" spans="2:9" s="71" customFormat="1" ht="15" customHeight="1">
      <c r="B7" s="68"/>
      <c r="C7" s="266" t="s">
        <v>89</v>
      </c>
      <c r="D7" s="69"/>
      <c r="E7" s="70"/>
      <c r="F7" s="89"/>
      <c r="G7" s="89"/>
    </row>
    <row r="8" spans="2:9" s="71" customFormat="1" ht="15" customHeight="1">
      <c r="B8" s="68"/>
      <c r="C8" s="266"/>
      <c r="D8" s="69"/>
      <c r="E8" s="72"/>
      <c r="F8" s="73" t="str">
        <f>MID(Dat_01!B98,6,LEN(Dat_01!B98))&amp;" "&amp;MID(Dat_01!B98,1,4)</f>
        <v>Mayo 2018</v>
      </c>
      <c r="G8" s="73" t="str">
        <f>MID(Dat_01!C98,6,LEN(Dat_01!C98))&amp;" "&amp;MID(Dat_01!C98,1,4)</f>
        <v>Mayo 2019</v>
      </c>
    </row>
    <row r="9" spans="2:9" s="2" customFormat="1" ht="15" customHeight="1">
      <c r="B9" s="3"/>
      <c r="C9" s="52"/>
      <c r="D9" s="6"/>
      <c r="E9" s="66" t="s">
        <v>59</v>
      </c>
      <c r="F9" s="101">
        <f>-VLOOKUP("Restricciones PBF - Coste",Dat_01!A100:C114,2,FALSE)/1000000</f>
        <v>42.335554139999999</v>
      </c>
      <c r="G9" s="101">
        <f>-VLOOKUP("Restricciones PBF - Coste",Dat_01!A100:C114,3,FALSE)/1000000</f>
        <v>23.99807509</v>
      </c>
    </row>
    <row r="10" spans="2:9" s="2" customFormat="1" ht="15" customHeight="1">
      <c r="B10" s="3"/>
      <c r="C10" s="266"/>
      <c r="D10" s="6"/>
      <c r="E10" s="66" t="s">
        <v>60</v>
      </c>
      <c r="F10" s="101">
        <f>-VLOOKUP("Restricciones tiempo real (SC)",Dat_01!A100:C114,2,FALSE)/1000000</f>
        <v>2.26142032</v>
      </c>
      <c r="G10" s="101">
        <f>-VLOOKUP("Restricciones tiempo real (SC)",Dat_01!A100:C114,3,FALSE)/1000000</f>
        <v>0.65538368999999996</v>
      </c>
    </row>
    <row r="11" spans="2:9" s="2" customFormat="1" ht="15" customHeight="1">
      <c r="B11" s="3"/>
      <c r="C11" s="266"/>
      <c r="D11" s="6"/>
      <c r="E11" s="66" t="s">
        <v>54</v>
      </c>
      <c r="F11" s="101">
        <f>SUM(F9:F10)</f>
        <v>44.596974459999998</v>
      </c>
      <c r="G11" s="101">
        <f>SUM(G9:G10)</f>
        <v>24.653458780000001</v>
      </c>
    </row>
    <row r="12" spans="2:9" s="2" customFormat="1" ht="15" customHeight="1">
      <c r="B12" s="3"/>
      <c r="C12" s="266"/>
      <c r="D12" s="6"/>
      <c r="E12" s="66" t="s">
        <v>23</v>
      </c>
      <c r="F12" s="101">
        <f>-VLOOKUP("Banda secundaria - CF",Dat_01!A100:C114,2,FALSE)/1000000</f>
        <v>10.484311050000001</v>
      </c>
      <c r="G12" s="101">
        <f>-VLOOKUP("Banda secundaria - CF",Dat_01!A100:C114,3,FALSE)/1000000</f>
        <v>7.6911076399999994</v>
      </c>
    </row>
    <row r="13" spans="2:9" s="2" customFormat="1" ht="15" customHeight="1">
      <c r="B13" s="3"/>
      <c r="C13" s="5"/>
      <c r="D13" s="6"/>
      <c r="E13" s="66" t="s">
        <v>26</v>
      </c>
      <c r="F13" s="101">
        <f>-IFERROR(VLOOKUP("Reserva subir - Coste",Dat_01!A100:C114,2,FALSE)/1000000,0)</f>
        <v>2.64800477</v>
      </c>
      <c r="G13" s="101">
        <f>-IFERROR(VLOOKUP("Reserva subir - Coste",Dat_01!A100:C114,3,FALSE)/1000000,0)</f>
        <v>1.16018979</v>
      </c>
    </row>
    <row r="14" spans="2:9" s="2" customFormat="1" ht="15" customHeight="1">
      <c r="B14" s="3"/>
      <c r="C14" s="5"/>
      <c r="D14" s="6"/>
      <c r="E14" s="66" t="s">
        <v>16</v>
      </c>
      <c r="F14" s="194">
        <f>-(IFERROR(VLOOKUP("Gestión de desvíos",Dat_01!A100:C114,2,FALSE)/1000000,0)+IFERROR(VLOOKUP("Regulación terciaria",Dat_01!A100:C114,2,FALSE)/1000000,0)+IFERROR(VLOOKUP("Gestión de desvíos y terciaria (I)",Dat_01!A100:C114,2,FALSE)/1000000,0)+IFERROR(VLOOKUP("Regulación secundaria",Dat_01!A100:C114,2,FALSE)/1000000,0)+IFERROR(VLOOKUP("Servicios transfronterizos balance",Dat_01!A100:C114,2,FALSE)/1000000,0)+IFERROR(VLOOKUP("Desvíos",Dat_01!A100:C114,2,FALSE)/1000000,0)+IFERROR(VLOOKUP("Desvío entre sistemas",Dat_01!A100:C114,2,FALSE)/1000000,0)+IFERROR(VLOOKUP("Reducción servicio interrumpibilidad",Dat_01!A100:C114,2,FALSE)/1000000,0)+IFERROR(VLOOKUP("Enlace balear RP48",Dat_01!A100:C114,2,FALSE)/1000000,0)+IFERROR(VLOOKUP("Acciones de balance",Dat_01!A100:C114,2,FALSE)/1000000,0))</f>
        <v>-0.4403533599999998</v>
      </c>
      <c r="G14" s="194">
        <f>-(IFERROR(VLOOKUP("Gestión de desvíos",Dat_01!A100:C114,3,FALSE)/1000000,0)+IFERROR(VLOOKUP("Regulación terciaria",Dat_01!A100:C114,3,FALSE)/1000000,0)+IFERROR(VLOOKUP("Gestión de desvíos y terciaria (I)",Dat_01!A100:C114,3,FALSE)/1000000,0)+IFERROR(VLOOKUP("Regulación secundaria",Dat_01!A100:C114,3,FALSE)/1000000,0)+IFERROR(VLOOKUP("Servicios transfronterizos balance",Dat_01!A100:C114,3,FALSE)/1000000,0)+IFERROR(VLOOKUP("Desvíos",Dat_01!A100:C114,3,FALSE)/1000000,0)+IFERROR(VLOOKUP("Desvío entre sistemas",Dat_01!A100:C114,3,FALSE)/1000000,0)+IFERROR(VLOOKUP("Reducción servicio interrumpibilidad",Dat_01!A100:C114,3,FALSE)/1000000,0)+IFERROR(VLOOKUP("Enlace balear RP48",Dat_01!A100:C114,3,FALSE)/1000000,0)+IFERROR(VLOOKUP("Acciones de balance",Dat_01!A100:C114,3,FALSE)/1000000,0))</f>
        <v>-0.15431053000000272</v>
      </c>
    </row>
    <row r="15" spans="2:9" s="2" customFormat="1" ht="15" customHeight="1">
      <c r="B15" s="3"/>
      <c r="C15" s="5"/>
      <c r="D15" s="6"/>
      <c r="E15" s="66" t="s">
        <v>41</v>
      </c>
      <c r="F15" s="101">
        <f>-IFERROR(VLOOKUP("Saldo desvíos",Dat_01!A100:C114,2,FALSE)/1000000,0)</f>
        <v>-1.26051873</v>
      </c>
      <c r="G15" s="194">
        <f>-IFERROR(VLOOKUP("Saldo desvíos",Dat_01!A100:C114,3,FALSE)/1000000,0)</f>
        <v>-8.26548E-2</v>
      </c>
    </row>
    <row r="16" spans="2:9" s="2" customFormat="1" ht="15" customHeight="1">
      <c r="B16" s="3"/>
      <c r="C16" s="5"/>
      <c r="D16" s="6"/>
      <c r="E16" s="66" t="s">
        <v>55</v>
      </c>
      <c r="F16" s="101">
        <f>-IFERROR(VLOOKUP("Control del factor de potencia",Dat_01!A100:C114,2,FALSE)/1000000,0)</f>
        <v>0</v>
      </c>
      <c r="G16" s="101">
        <f>-IFERROR(VLOOKUP("Control del factor de potencia",Dat_01!A100:C114,3,FALSE)/1000000,0)</f>
        <v>0</v>
      </c>
    </row>
    <row r="17" spans="2:10" s="2" customFormat="1" ht="15" customHeight="1">
      <c r="B17" s="3"/>
      <c r="C17" s="5"/>
      <c r="D17" s="6"/>
      <c r="E17" s="67" t="s">
        <v>56</v>
      </c>
      <c r="F17" s="102">
        <f>SUM(F11:F16)</f>
        <v>56.028418189999996</v>
      </c>
      <c r="G17" s="102">
        <f>SUM(G11:G16)</f>
        <v>33.267790879999993</v>
      </c>
    </row>
    <row r="18" spans="2:10" s="2" customFormat="1" ht="15" customHeight="1">
      <c r="B18" s="3"/>
      <c r="C18" s="5"/>
      <c r="D18" s="5"/>
      <c r="E18" s="74" t="str">
        <f>"∆"&amp;MID(G8,LEN(G8)-3,4)&amp;"/"&amp;MID(F8,LEN(F8)-3,4)</f>
        <v>∆2019/2018</v>
      </c>
      <c r="F18" s="65"/>
      <c r="G18" s="75">
        <f>(G17-F17)/F17</f>
        <v>-0.40623362295925647</v>
      </c>
      <c r="I18" s="5"/>
      <c r="J18" s="5"/>
    </row>
    <row r="19" spans="2:10" s="2" customFormat="1" ht="12.75" customHeight="1">
      <c r="B19" s="3"/>
      <c r="C19" s="5"/>
      <c r="D19" s="6"/>
      <c r="E19" s="5"/>
      <c r="H19" s="64"/>
      <c r="I19" s="64"/>
    </row>
    <row r="20" spans="2:10" s="2" customFormat="1" ht="12.75" customHeight="1">
      <c r="B20" s="3"/>
      <c r="C20" s="5"/>
      <c r="D20" s="5"/>
      <c r="E20" s="5"/>
    </row>
    <row r="21" spans="2:10" s="2" customFormat="1" ht="12.75" customHeight="1">
      <c r="B21" s="3"/>
      <c r="C21" s="5"/>
      <c r="D21" s="5"/>
      <c r="E21" s="5"/>
    </row>
    <row r="25" spans="2:10" ht="16.149999999999999" customHeight="1"/>
    <row r="38" ht="9.75" customHeight="1"/>
    <row r="39" ht="12.75" hidden="1" customHeight="1"/>
    <row r="40" ht="12.75" hidden="1" customHeight="1"/>
    <row r="82" spans="2:2">
      <c r="B82" s="9"/>
    </row>
  </sheetData>
  <mergeCells count="4">
    <mergeCell ref="E2:G2"/>
    <mergeCell ref="E3:G3"/>
    <mergeCell ref="C7:C8"/>
    <mergeCell ref="C10:C12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6">
    <pageSetUpPr autoPageBreaks="0"/>
  </sheetPr>
  <dimension ref="A1:I82"/>
  <sheetViews>
    <sheetView showGridLines="0" showRowColHeaders="0" showOutlineSymbols="0" topLeftCell="A2" zoomScaleNormal="100" workbookViewId="0">
      <selection activeCell="E39" sqref="E39"/>
    </sheetView>
  </sheetViews>
  <sheetFormatPr baseColWidth="10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105.7109375" style="1" customWidth="1"/>
    <col min="6" max="6" width="11.42578125" style="8" customWidth="1"/>
    <col min="7" max="7" width="28.42578125" customWidth="1"/>
    <col min="8" max="9" width="9.42578125" customWidth="1"/>
  </cols>
  <sheetData>
    <row r="1" spans="2:9" s="1" customFormat="1" ht="0.6" customHeight="1"/>
    <row r="2" spans="2:9" s="1" customFormat="1" ht="21" customHeight="1">
      <c r="E2" s="19" t="s">
        <v>36</v>
      </c>
      <c r="F2" s="12"/>
      <c r="G2" s="12"/>
      <c r="H2" s="12"/>
      <c r="I2" s="12"/>
    </row>
    <row r="3" spans="2:9" s="1" customFormat="1" ht="15" customHeight="1">
      <c r="E3" s="20" t="str">
        <f>Indice!E3</f>
        <v>Mayo 2019</v>
      </c>
      <c r="F3" s="13"/>
      <c r="G3" s="13"/>
      <c r="H3" s="13"/>
      <c r="I3" s="13"/>
    </row>
    <row r="4" spans="2:9" s="2" customFormat="1" ht="19.899999999999999" customHeight="1">
      <c r="C4" s="21" t="s">
        <v>35</v>
      </c>
    </row>
    <row r="5" spans="2:9" s="2" customFormat="1" ht="12.6" customHeight="1">
      <c r="B5" s="3"/>
      <c r="C5" s="4"/>
    </row>
    <row r="6" spans="2:9" s="2" customFormat="1" ht="13.15" customHeight="1">
      <c r="B6" s="3"/>
      <c r="C6" s="5"/>
      <c r="D6" s="6"/>
      <c r="E6" s="6"/>
    </row>
    <row r="7" spans="2:9" s="2" customFormat="1" ht="12.75" customHeight="1">
      <c r="B7" s="3"/>
      <c r="C7" s="266" t="s">
        <v>57</v>
      </c>
      <c r="D7" s="6"/>
      <c r="E7" s="14"/>
    </row>
    <row r="8" spans="2:9" s="2" customFormat="1" ht="12.75" customHeight="1">
      <c r="B8" s="3"/>
      <c r="C8" s="266"/>
      <c r="D8" s="6"/>
      <c r="E8" s="14"/>
    </row>
    <row r="9" spans="2:9" s="2" customFormat="1" ht="12.75" customHeight="1">
      <c r="B9" s="3"/>
      <c r="C9" s="52" t="s">
        <v>58</v>
      </c>
      <c r="D9" s="6"/>
      <c r="E9" s="14"/>
    </row>
    <row r="10" spans="2:9" s="2" customFormat="1" ht="12.75" customHeight="1">
      <c r="B10" s="3"/>
      <c r="C10" s="266"/>
      <c r="D10" s="6"/>
      <c r="E10" s="14"/>
    </row>
    <row r="11" spans="2:9" s="2" customFormat="1" ht="12.75" customHeight="1">
      <c r="B11" s="3"/>
      <c r="C11" s="266"/>
      <c r="D11" s="6"/>
      <c r="E11" s="11"/>
    </row>
    <row r="12" spans="2:9" s="2" customFormat="1" ht="12.75" customHeight="1">
      <c r="B12" s="3"/>
      <c r="C12" s="266"/>
      <c r="D12" s="6"/>
      <c r="E12" s="11"/>
    </row>
    <row r="13" spans="2:9" s="2" customFormat="1" ht="12.75" customHeight="1">
      <c r="B13" s="3"/>
      <c r="C13" s="5"/>
      <c r="D13" s="6"/>
      <c r="E13" s="11"/>
    </row>
    <row r="14" spans="2:9" s="2" customFormat="1" ht="12.75" customHeight="1">
      <c r="B14" s="3"/>
      <c r="C14" s="5"/>
      <c r="D14" s="6"/>
      <c r="E14" s="11"/>
    </row>
    <row r="15" spans="2:9" s="2" customFormat="1" ht="12.75" customHeight="1">
      <c r="B15" s="3"/>
      <c r="C15" s="5"/>
      <c r="D15" s="6"/>
      <c r="E15" s="11"/>
    </row>
    <row r="16" spans="2:9" s="2" customFormat="1" ht="12.75" customHeight="1">
      <c r="B16" s="3"/>
      <c r="C16" s="5"/>
      <c r="D16" s="6"/>
      <c r="E16" s="11"/>
    </row>
    <row r="17" spans="2:9" s="2" customFormat="1" ht="12.75" customHeight="1">
      <c r="B17" s="3"/>
      <c r="C17" s="5"/>
      <c r="D17" s="6"/>
      <c r="E17" s="11"/>
    </row>
    <row r="18" spans="2:9" s="2" customFormat="1" ht="12.75" customHeight="1">
      <c r="B18" s="3"/>
      <c r="C18" s="5"/>
      <c r="D18" s="6"/>
      <c r="E18" s="11"/>
      <c r="H18" s="64"/>
      <c r="I18" s="64"/>
    </row>
    <row r="19" spans="2:9" s="2" customFormat="1" ht="12.75" customHeight="1">
      <c r="B19" s="3"/>
      <c r="C19" s="5"/>
      <c r="D19" s="6"/>
      <c r="E19" s="11"/>
      <c r="H19" s="64"/>
      <c r="I19" s="64"/>
    </row>
    <row r="20" spans="2:9" s="2" customFormat="1" ht="12.75" customHeight="1">
      <c r="B20" s="3"/>
      <c r="C20" s="5"/>
      <c r="D20" s="6"/>
      <c r="E20" s="11"/>
    </row>
    <row r="21" spans="2:9" s="2" customFormat="1" ht="12.75" customHeight="1">
      <c r="B21" s="3"/>
      <c r="C21" s="5"/>
      <c r="D21" s="6"/>
      <c r="E21" s="11"/>
    </row>
    <row r="22" spans="2:9">
      <c r="E22" s="15"/>
    </row>
    <row r="23" spans="2:9">
      <c r="E23" s="15"/>
    </row>
    <row r="24" spans="2:9">
      <c r="E24" s="15"/>
    </row>
    <row r="25" spans="2:9" ht="16.149999999999999" customHeight="1">
      <c r="E25" s="42"/>
    </row>
    <row r="82" spans="2:2">
      <c r="B82" s="9"/>
    </row>
  </sheetData>
  <mergeCells count="2">
    <mergeCell ref="C10:C12"/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300" r:id="rId1"/>
  <headerFooter alignWithMargins="0">
    <oddFooter>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19</vt:i4>
      </vt:variant>
      <vt:variant>
        <vt:lpstr>Rangos con nombre</vt:lpstr>
      </vt:variant>
      <vt:variant>
        <vt:i4>4</vt:i4>
      </vt:variant>
    </vt:vector>
  </HeadingPairs>
  <TitlesOfParts>
    <vt:vector size="23" baseType="lpstr">
      <vt:lpstr>Indice</vt:lpstr>
      <vt:lpstr>M1</vt:lpstr>
      <vt:lpstr>M2</vt:lpstr>
      <vt:lpstr>M3</vt:lpstr>
      <vt:lpstr>M4</vt:lpstr>
      <vt:lpstr>M5</vt:lpstr>
      <vt:lpstr>M6</vt:lpstr>
      <vt:lpstr>M7</vt:lpstr>
      <vt:lpstr>M8</vt:lpstr>
      <vt:lpstr>M9</vt:lpstr>
      <vt:lpstr>M10</vt:lpstr>
      <vt:lpstr>M11</vt:lpstr>
      <vt:lpstr>M12</vt:lpstr>
      <vt:lpstr>M13</vt:lpstr>
      <vt:lpstr>M14</vt:lpstr>
      <vt:lpstr>Dat_01</vt:lpstr>
      <vt:lpstr>Data 1</vt:lpstr>
      <vt:lpstr>Data 2</vt:lpstr>
      <vt:lpstr>OMIE</vt:lpstr>
      <vt:lpstr>OMIE!Área_de_impresión</vt:lpstr>
      <vt:lpstr>MSTR.Energia_de_Regulación_Secundaria</vt:lpstr>
      <vt:lpstr>MSTR.Mercados_de_Operacion._Energía_Gestionada</vt:lpstr>
      <vt:lpstr>OMIE!Títulos_a_imprimir</vt:lpstr>
    </vt:vector>
  </TitlesOfParts>
  <Company>Red Eléctrica de España,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Operación del Sistema Eléctrico. Informe 1998 (4)</dc:title>
  <dc:creator>Red Eléctrica de España (www.ree.es)</dc:creator>
  <cp:lastModifiedBy>de la Fuente Perez, Roberto</cp:lastModifiedBy>
  <cp:lastPrinted>2016-08-30T06:59:14Z</cp:lastPrinted>
  <dcterms:created xsi:type="dcterms:W3CDTF">1999-07-09T11:45:32Z</dcterms:created>
  <dcterms:modified xsi:type="dcterms:W3CDTF">2019-06-17T15:01:35Z</dcterms:modified>
</cp:coreProperties>
</file>