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2\SEP\INF_ELABORADA\"/>
    </mc:Choice>
  </mc:AlternateContent>
  <xr:revisionPtr revIDLastSave="0" documentId="8_{D33E6E74-5D86-4BFB-B61E-BE3EDDCB6CDC}" xr6:coauthVersionLast="47" xr6:coauthVersionMax="47" xr10:uidLastSave="{00000000-0000-0000-0000-000000000000}"/>
  <bookViews>
    <workbookView xWindow="-120" yWindow="-120" windowWidth="29040" windowHeight="15840" tabRatio="622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Dat_01!$A$177:$E$179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4" i="10" l="1"/>
  <c r="O35" i="10"/>
  <c r="O36" i="10"/>
  <c r="O37" i="10"/>
  <c r="O38" i="10"/>
  <c r="O39" i="10"/>
  <c r="O40" i="10"/>
  <c r="O41" i="10"/>
  <c r="O42" i="10"/>
  <c r="O43" i="10"/>
  <c r="O44" i="10"/>
  <c r="O45" i="10"/>
  <c r="O33" i="10"/>
  <c r="D186" i="10" l="1"/>
  <c r="D185" i="10"/>
  <c r="B186" i="10"/>
  <c r="B185" i="10"/>
  <c r="B187" i="10"/>
  <c r="B35" i="16"/>
  <c r="C35" i="16"/>
  <c r="D35" i="16"/>
  <c r="E35" i="16"/>
  <c r="F35" i="16"/>
  <c r="G35" i="16"/>
  <c r="H35" i="16"/>
  <c r="B36" i="16"/>
  <c r="C36" i="16"/>
  <c r="D36" i="16"/>
  <c r="E36" i="16"/>
  <c r="F36" i="16"/>
  <c r="G36" i="16"/>
  <c r="H36" i="16"/>
  <c r="E160" i="10"/>
  <c r="H109" i="16" l="1"/>
  <c r="E166" i="10"/>
  <c r="E129" i="10"/>
  <c r="F108" i="16" l="1"/>
  <c r="D187" i="10"/>
  <c r="E188" i="10" s="1"/>
  <c r="C186" i="10" l="1"/>
  <c r="C185" i="10"/>
  <c r="B183" i="10"/>
  <c r="G2" i="16" l="1"/>
  <c r="B100" i="16" l="1"/>
  <c r="C100" i="16"/>
  <c r="D100" i="16"/>
  <c r="C187" i="10" l="1"/>
  <c r="D71" i="16" l="1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l="1"/>
  <c r="F125" i="16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K14" i="1" l="1"/>
  <c r="K13" i="1"/>
  <c r="K12" i="1"/>
  <c r="I14" i="1"/>
  <c r="I13" i="1"/>
  <c r="I12" i="1"/>
  <c r="G14" i="1"/>
  <c r="G12" i="1"/>
  <c r="G13" i="1"/>
  <c r="K9" i="1" l="1"/>
  <c r="J9" i="1"/>
  <c r="I9" i="1"/>
  <c r="H9" i="1"/>
  <c r="G9" i="1"/>
  <c r="F9" i="1"/>
  <c r="B105" i="16" l="1"/>
  <c r="D108" i="16" l="1"/>
  <c r="D107" i="16"/>
  <c r="C109" i="16"/>
  <c r="I109" i="16" s="1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7" i="16"/>
  <c r="A6" i="16" s="1"/>
  <c r="C38" i="16" l="1"/>
  <c r="G38" i="16"/>
  <c r="D38" i="16"/>
  <c r="H38" i="16"/>
  <c r="C101" i="16"/>
  <c r="A5" i="16"/>
  <c r="E38" i="16"/>
  <c r="F38" i="16"/>
  <c r="C2" i="10" l="1"/>
  <c r="E186" i="10" l="1"/>
  <c r="G108" i="16" s="1"/>
  <c r="E185" i="10"/>
  <c r="G107" i="16" s="1"/>
  <c r="F107" i="16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E187" i="10"/>
  <c r="E183" i="10"/>
  <c r="G105" i="16" s="1"/>
  <c r="D183" i="10"/>
  <c r="F105" i="16" s="1"/>
  <c r="C183" i="10"/>
  <c r="E3" i="8"/>
  <c r="G109" i="16" l="1"/>
  <c r="F109" i="16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B125" i="16" l="1"/>
  <c r="A125" i="16" s="1"/>
  <c r="D103" i="10"/>
  <c r="E104" i="10"/>
  <c r="C104" i="10"/>
  <c r="B123" i="16" l="1"/>
  <c r="A123" i="16" s="1"/>
  <c r="B124" i="16"/>
  <c r="A124" i="16" s="1"/>
  <c r="D102" i="10"/>
  <c r="E103" i="10"/>
  <c r="C103" i="10"/>
  <c r="B122" i="16" l="1"/>
  <c r="A122" i="16" s="1"/>
  <c r="D101" i="10"/>
  <c r="E102" i="10"/>
  <c r="C102" i="10"/>
  <c r="F7" i="1"/>
  <c r="G8" i="1" s="1"/>
  <c r="B121" i="16" l="1"/>
  <c r="A121" i="16" s="1"/>
  <c r="D100" i="10"/>
  <c r="E101" i="10"/>
  <c r="C101" i="10"/>
  <c r="B120" i="16" l="1"/>
  <c r="A120" i="16" s="1"/>
  <c r="D99" i="10"/>
  <c r="E100" i="10"/>
  <c r="C100" i="10"/>
  <c r="B119" i="16" l="1"/>
  <c r="A119" i="16" s="1"/>
  <c r="D98" i="10"/>
  <c r="E99" i="10"/>
  <c r="C99" i="10"/>
  <c r="B118" i="16" l="1"/>
  <c r="A118" i="16" s="1"/>
  <c r="D97" i="10"/>
  <c r="E98" i="10"/>
  <c r="C98" i="10"/>
  <c r="B117" i="16" l="1"/>
  <c r="A117" i="16" s="1"/>
  <c r="D96" i="10"/>
  <c r="E97" i="10"/>
  <c r="C97" i="10"/>
  <c r="B116" i="16" l="1"/>
  <c r="A116" i="16" s="1"/>
  <c r="D95" i="10"/>
  <c r="E96" i="10"/>
  <c r="C96" i="10"/>
  <c r="K8" i="1"/>
  <c r="I8" i="1"/>
  <c r="B115" i="16" l="1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<sst xmlns="http://schemas.openxmlformats.org/spreadsheetml/2006/main" count="341" uniqueCount="210">
  <si>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</si>
  <si>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</si>
  <si>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</si>
  <si>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</si>
  <si>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</si>
  <si>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</si>
  <si>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</si>
  <si>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</si>
  <si>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</si>
  <si>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</si>
  <si>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</si>
  <si>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</si>
  <si>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</si>
  <si>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</si>
  <si>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</si>
  <si>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</si>
  <si>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</si>
  <si>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</si>
  <si>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</si>
  <si>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</si>
  <si>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</si>
  <si>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</si>
  <si>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</si>
  <si>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</si>
  <si>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</si>
  <si>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</si>
  <si>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</si>
  <si>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</si>
  <si>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</si>
  <si>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</si>
  <si>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</si>
  <si>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</si>
  <si>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</si>
  <si>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</si>
  <si>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</si>
  <si>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</si>
  <si>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</si>
  <si>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</si>
  <si>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</si>
  <si>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</si>
  <si>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</si>
  <si>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</si>
  <si>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</si>
  <si>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</si>
  <si>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</si>
  <si>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</si>
  <si>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</si>
  <si>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</si>
  <si>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</si>
  <si>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</si>
  <si>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</si>
  <si>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</si>
  <si>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</si>
  <si>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</si>
  <si>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</si>
  <si>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</si>
  <si>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</si>
  <si>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</si>
  <si>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</si>
  <si>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</si>
  <si>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</si>
  <si>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</si>
  <si>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</si>
  <si>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Demanda B.C. (GWh)</t>
  </si>
  <si>
    <t>Máx Pot Instantánea (MW)</t>
  </si>
  <si>
    <t>Instante Máx Pot Instantánea</t>
  </si>
  <si>
    <t>Estación</t>
  </si>
  <si>
    <t>Año</t>
  </si>
  <si>
    <t>17/12/2007 18:53</t>
  </si>
  <si>
    <t>19/07/2010 13:26</t>
  </si>
  <si>
    <t>Histórico</t>
  </si>
  <si>
    <t>Último día mes</t>
  </si>
  <si>
    <t>Generación</t>
  </si>
  <si>
    <t>Consumo de bombeo</t>
  </si>
  <si>
    <t>Saldos intercambios internacionales</t>
  </si>
  <si>
    <t>Demanda transporte (b.c.)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</si>
  <si>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</si>
  <si>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</si>
  <si>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</si>
  <si>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</si>
  <si>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</si>
  <si>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</si>
  <si>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</si>
  <si>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</si>
  <si>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</si>
  <si>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</si>
  <si>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</si>
  <si>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</si>
  <si>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</si>
  <si>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</si>
  <si>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</si>
  <si>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</si>
  <si>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</si>
  <si>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</si>
  <si>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</si>
  <si>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</si>
  <si>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</si>
  <si>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</si>
  <si>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</si>
  <si>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</si>
  <si>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</si>
  <si>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</si>
  <si>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</si>
  <si>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</si>
  <si>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</si>
  <si>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</si>
  <si>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</si>
  <si>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</si>
  <si>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</si>
  <si>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</si>
  <si>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</si>
  <si>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</si>
  <si>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</si>
  <si>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</si>
  <si>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Enero 2020</t>
  </si>
  <si>
    <t>20/01/2020 20:22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</si>
  <si>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</si>
  <si>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</si>
  <si>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</si>
  <si>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</si>
  <si>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</si>
  <si>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</si>
  <si>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</si>
  <si>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30/07/2020 13:54</t>
  </si>
  <si>
    <t>Septiembre 2020</t>
  </si>
  <si>
    <t>Octubre 2020</t>
  </si>
  <si>
    <t>Noviembre 2020</t>
  </si>
  <si>
    <t>Diciembre 2020</t>
  </si>
  <si>
    <t>Enero 2021</t>
  </si>
  <si>
    <t>Febrero 2021</t>
  </si>
  <si>
    <t>08/01/2021 14:05</t>
  </si>
  <si>
    <t>Marzo 2021</t>
  </si>
  <si>
    <t>Abril 2021</t>
  </si>
  <si>
    <t>Mayo 2021</t>
  </si>
  <si>
    <t>Junio 2021</t>
  </si>
  <si>
    <t>Julio 2021</t>
  </si>
  <si>
    <t>22/07/2021 14:43</t>
  </si>
  <si>
    <t>Agosto 2021</t>
  </si>
  <si>
    <t>Septiembre 2021</t>
  </si>
  <si>
    <t>30/09/2021</t>
  </si>
  <si>
    <t>Octubre 2021</t>
  </si>
  <si>
    <t>31/10/2021</t>
  </si>
  <si>
    <t>Noviembre 2021</t>
  </si>
  <si>
    <t>30/11/2021</t>
  </si>
  <si>
    <t>Diciembre 2021</t>
  </si>
  <si>
    <t>31/12/2021</t>
  </si>
  <si>
    <t>Enero 2022</t>
  </si>
  <si>
    <t>31/01/2022</t>
  </si>
  <si>
    <t>Febrero 2022</t>
  </si>
  <si>
    <t>19/01/2022 20:10</t>
  </si>
  <si>
    <t>28/02/2022</t>
  </si>
  <si>
    <t>Marzo 2022</t>
  </si>
  <si>
    <t>31/03/2022</t>
  </si>
  <si>
    <t>Abril 2022</t>
  </si>
  <si>
    <t>30/04/2022</t>
  </si>
  <si>
    <t>Mayo 2022</t>
  </si>
  <si>
    <t>31/05/2022</t>
  </si>
  <si>
    <t>Junio 2022</t>
  </si>
  <si>
    <t>30/06/2022</t>
  </si>
  <si>
    <t>Julio 2022</t>
  </si>
  <si>
    <t>31/07/2022</t>
  </si>
  <si>
    <t>Agosto 2022</t>
  </si>
  <si>
    <t>14/07/2022 14:19</t>
  </si>
  <si>
    <t>31/08/2022</t>
  </si>
  <si>
    <t>Septiembre 2022</t>
  </si>
  <si>
    <t>30/09/2022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</si>
  <si>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ut="10/11/2022 07:45:42" si="2.0000000140d38dcf528c3da72ef62ed0bedfa8e69eafbbfde03b32da2a3537c719cee964a1a6dcb7fe87119a02bee78c8e530f71770f93cd24660390c6651cbc78fbe866c5418fe5ab25b0a10e0a8ee60553bb9cd9016d496d0b4b256133554a31dca0c9a8d6071b84338078525aaaec5225133bbce13e4d628917d39054902cce6be108fa1c6afe6b34f337f40710363e0be1f89c24d1fa3eb674b2c1ce08c8ab9d.p.3082.0.1.Europe/Madrid.upriv*_1*_pidn2*_6*_session*-lat*_1.0000000169be07d8a5f3e706419423745d6e1de8bc6025e021e0122369fb3a7fb5f1d53fef9f9f72b424264a9a75eca81ddeae85be940d71.00000001c3b27c6373653e3dc04c7fc5f7d5b61dbc6025e06d2b6b0abf79677ad98e8c8813c7621dfe5dc88d2ee0c77ba52f1b9fc94d2255.0.1.1.BDEbi.D066E1C611E6257C10D00080EF253B44.0-3082.1.1_-0.1.0_-3082.1.1_5.5.0.*0.000000014e9e1d3b3df9d06a9c79964d75acc301c911585a4e596b3f8702e7deb749e233e7b8bcf8.0.23.11*.2*.0400*.31152J.e.000000010e9a9b9809940bc010c09f846a7b7726c911585a0a02cc3f6e484eb97e2666fd049356ee.0.10*.131*.122*.122.0.0" msgID="AE6A84A711ED4938CD200080EFC5FC37"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nrr="76"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</si>
  <si>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ut="10/11/2022 08:09:33" si="2.0000000140d38dcf528c3da72ef62ed0bedfa8e69eafbbfde03b32da2a3537c719cee964a1a6dcb7fe87119a02bee78c8e530f71770f93cd24660390c6651cbc78fbe866c5418fe5ab25b0a10e0a8ee60553bb9cd9016d496d0b4b256133554a31dca0c9a8d6071b84338078525aaaec5225133bbce13e4d628917d39054902cce6be108fa1c6afe6b34f337f40710363e0be1f89c24d1fa3eb674b2c1ce08c8ab9d.p.3082.0.1.Europe/Madrid.upriv*_1*_pidn2*_6*_session*-lat*_1.0000000169be07d8a5f3e706419423745d6e1de8bc6025e021e0122369fb3a7fb5f1d53fef9f9f72b424264a9a75eca81ddeae85be940d71.00000001c3b27c6373653e3dc04c7fc5f7d5b61dbc6025e06d2b6b0abf79677ad98e8c8813c7621dfe5dc88d2ee0c77ba52f1b9fc94d2255.0.1.1.BDEbi.D066E1C611E6257C10D00080EF253B44.0-3082.1.1_-0.1.0_-3082.1.1_5.5.0.*0.000000014e9e1d3b3df9d06a9c79964d75acc301c911585a4e596b3f8702e7deb749e233e7b8bcf8.0.23.11*.2*.0400*.31152J.e.000000010e9a9b9809940bc010c09f846a7b7726c911585a0a02cc3f6e484eb97e2666fd049356ee.0.10*.131*.122*.122.0.0" msgID="C06BE46B11ED4938CD200080EFA5BB37"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rows="22" cols="10" /&gt;&lt;esdo ews="" ece="" ptn="" /&gt;&lt;/excel&gt;&lt;pgs&gt;&lt;pg rows="18" cols="9" nrr="1378" nrc="579"&gt;&lt;pg /&gt;&lt;bls&gt;&lt;bl sr="1" sc="1" rfetch="18" cfetch="9" posid="1" darows="0" dacols="1"&gt;&lt;excel&gt;&lt;epo ews="Dat_01" ece="A4" enr="MSTR.Balance_B.C._Mensual_Sistema_eléctrico"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</si>
  <si>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li="SEVPENMA" am="s" /&gt;&lt;lu ut="10/11/2022 08:21:05" si="2.0000000140d38dcf528c3da72ef62ed0bedfa8e69eafbbfde03b32da2a3537c719cee964a1a6dcb7fe87119a02bee78c8e530f71770f93cd24660390c6651cbc78fbe866c5418fe5ab25b0a10e0a8ee60553bb9cd9016d496d0b4b256133554a31dca0c9a8d6071b84338078525aaaec5225133bbce13e4d628917d39054902cce6be108fa1c6afe6b34f337f40710363e0be1f89c24d1fa3eb674b2c1ce08c8ab9d.p.3082.0.1.Europe/Madrid.upriv*_1*_pidn2*_6*_session*-lat*_1.0000000169be07d8a5f3e706419423745d6e1de8bc6025e021e0122369fb3a7fb5f1d53fef9f9f72b424264a9a75eca81ddeae85be940d71.00000001c3b27c6373653e3dc04c7fc5f7d5b61dbc6025e06d2b6b0abf79677ad98e8c8813c7621dfe5dc88d2ee0c77ba52f1b9fc94d2255.0.1.1.BDEbi.D066E1C611E6257C10D00080EF253B44.0-3082.1.1_-0.1.0_-3082.1.1_5.5.0.*0.000000014e9e1d3b3df9d06a9c79964d75acc301c911585a4e596b3f8702e7deb749e233e7b8bcf8.0.23.11*.2*.0400*.31152J.e.000000010e9a9b9809940bc010c09f846a7b7726c911585a0a02cc3f6e484eb97e2666fd049356ee.0.10*.131*.122*.122.0.0" msgID="9979FD9D11ED493DCD200080EF755C38"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nrr="601" nrc="708"&gt;&lt;pg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</si>
  <si>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01/09/2022</t>
  </si>
  <si>
    <t>02/09/2022</t>
  </si>
  <si>
    <t>03/09/2022</t>
  </si>
  <si>
    <t>04/09/2022</t>
  </si>
  <si>
    <t>05/09/2022</t>
  </si>
  <si>
    <t>06/09/2022</t>
  </si>
  <si>
    <t>07/09/2022</t>
  </si>
  <si>
    <t>08/09/2022</t>
  </si>
  <si>
    <t>09/09/2022</t>
  </si>
  <si>
    <t>10/09/2022</t>
  </si>
  <si>
    <t>11/09/2022</t>
  </si>
  <si>
    <t>12/09/2022</t>
  </si>
  <si>
    <t>13/09/2022</t>
  </si>
  <si>
    <t>14/09/2022</t>
  </si>
  <si>
    <t>15/09/2022</t>
  </si>
  <si>
    <t>16/09/2022</t>
  </si>
  <si>
    <t>17/09/2022</t>
  </si>
  <si>
    <t>18/09/2022</t>
  </si>
  <si>
    <t>19/09/2022</t>
  </si>
  <si>
    <t>20/09/2022</t>
  </si>
  <si>
    <t>21/09/2022</t>
  </si>
  <si>
    <t>22/09/2022</t>
  </si>
  <si>
    <t>23/09/2022</t>
  </si>
  <si>
    <t>24/09/2022</t>
  </si>
  <si>
    <t>25/09/2022</t>
  </si>
  <si>
    <t>26/09/2022</t>
  </si>
  <si>
    <t>27/09/2022</t>
  </si>
  <si>
    <t>28/09/2022</t>
  </si>
  <si>
    <t>29/09/2022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</si>
  <si>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ut="10/11/2022 08:21:28" si="2.0000000140d38dcf528c3da72ef62ed0bedfa8e69eafbbfde03b32da2a3537c719cee964a1a6dcb7fe87119a02bee78c8e530f71770f93cd24660390c6651cbc78fbe866c5418fe5ab25b0a10e0a8ee60553bb9cd9016d496d0b4b256133554a31dca0c9a8d6071b84338078525aaaec5225133bbce13e4d628917d39054902cce6be108fa1c6afe6b34f337f40710363e0be1f89c24d1fa3eb674b2c1ce08c8ab9d.p.3082.0.1.Europe/Madrid.upriv*_1*_pidn2*_6*_session*-lat*_1.0000000169be07d8a5f3e706419423745d6e1de8bc6025e021e0122369fb3a7fb5f1d53fef9f9f72b424264a9a75eca81ddeae85be940d71.00000001c3b27c6373653e3dc04c7fc5f7d5b61dbc6025e06d2b6b0abf79677ad98e8c8813c7621dfe5dc88d2ee0c77ba52f1b9fc94d2255.0.1.1.BDEbi.D066E1C611E6257C10D00080EF253B44.0-3082.1.1_-0.1.0_-3082.1.1_5.5.0.*0.000000014e9e1d3b3df9d06a9c79964d75acc301c911585a4e596b3f8702e7deb749e233e7b8bcf8.0.23.11*.2*.0400*.31152J.e.000000010e9a9b9809940bc010c09f846a7b7726c911585a0a02cc3f6e484eb97e2666fd049356ee.0.10*.131*.122*.122.0.0" msgID="B1DE9E0711ED493DCD200080EF45FD3A"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rows="32" cols="5" /&gt;&lt;esdo ews="" ece="" ptn="" /&gt;&lt;/excel&gt;&lt;pgs&gt;&lt;pg rows="30" cols="4" nrr="2269" nrc="300"&gt;&lt;pg /&gt;&lt;bls&gt;&lt;bl sr="1" sc="1" rfetch="30" cfetch="4" posid="1" darows="0" dacols="1"&gt;&lt;excel&gt;&lt;epo ews="Dat_01" ece="A50" enr="MSTR.Evolución_diaria_de_la_temperatura" ptn="" qtn="" rows="32" cols="5" /&gt;&lt;esdo ews="" ece="" ptn="" /&gt;&lt;/excel&gt;&lt;gridRng&gt;&lt;sect id="TITLE_AREA" rngprop="1:1:2:1" /&gt;&lt;sect id="ROWHEADERS_AREA" rngprop="3:1:30:1" /&gt;&lt;sect id="COLUMNHEADERS_AREA" rngprop="1:2:2:4" /&gt;&lt;sect id="DATA_AREA" rngprop="3:2:30:4"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</si>
  <si>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ut="10/11/2022 08:21:40" si="2.0000000140d38dcf528c3da72ef62ed0bedfa8e69eafbbfde03b32da2a3537c719cee964a1a6dcb7fe87119a02bee78c8e530f71770f93cd24660390c6651cbc78fbe866c5418fe5ab25b0a10e0a8ee60553bb9cd9016d496d0b4b256133554a31dca0c9a8d6071b84338078525aaaec5225133bbce13e4d628917d39054902cce6be108fa1c6afe6b34f337f40710363e0be1f89c24d1fa3eb674b2c1ce08c8ab9d.p.3082.0.1.Europe/Madrid.upriv*_1*_pidn2*_6*_session*-lat*_1.0000000169be07d8a5f3e706419423745d6e1de8bc6025e021e0122369fb3a7fb5f1d53fef9f9f72b424264a9a75eca81ddeae85be940d71.00000001c3b27c6373653e3dc04c7fc5f7d5b61dbc6025e06d2b6b0abf79677ad98e8c8813c7621dfe5dc88d2ee0c77ba52f1b9fc94d2255.0.1.1.BDEbi.D066E1C611E6257C10D00080EF253B44.0-3082.1.1_-0.1.0_-3082.1.1_5.5.0.*0.000000014e9e1d3b3df9d06a9c79964d75acc301c911585a4e596b3f8702e7deb749e233e7b8bcf8.0.23.11*.2*.0400*.31152J.e.000000010e9a9b9809940bc010c09f846a7b7726c911585a0a02cc3f6e484eb97e2666fd049356ee.0.10*.131*.122*.122.0.0" msgID="B95A75F711ED493DCD200080EF959B37"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rows="32" cols="3" /&gt;&lt;esdo ews="" ece="" ptn="" /&gt;&lt;/excel&gt;&lt;pgs&gt;&lt;pg rows="30" cols="2" nrr="2328" nrc="154"&gt;&lt;pg /&gt;&lt;bls&gt;&lt;bl sr="1" sc="1" rfetch="30" cfetch="2" posid="1" darows="0" dacols="1"&gt;&lt;excel&gt;&lt;epo ews="Dat_01" ece="F50" enr="MSTR.Evolución_diaria_de_la_temperatura._Histórico" ptn="" qtn="" rows="32" cols="3" /&gt;&lt;esdo ews="" ece="" ptn="" /&gt;&lt;/excel&gt;&lt;gridRng&gt;&lt;sect id="TITLE_AREA" rngprop="1:1:2:1" /&gt;&lt;sect id="ROWHEADERS_AREA" rngprop="3:1:30:1" /&gt;&lt;sect id="COLUMNHEADERS_AREA" rngprop="1:2:2:2" /&gt;&lt;sect id="DATA_AREA" rngprop="3:2:30:2" /&gt;&lt;/gridRng&gt;&lt;shapes /&gt;&lt;/bl&gt;&lt;/bls&gt;&lt;/pg&gt;&lt;/pgs&gt;&lt;/rptloc&gt;&lt;/mi&gt;</t>
  </si>
  <si>
    <t>Octubre 2022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</si>
  <si>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ut="10/11/2022 08:34:15" si="2.0000000140d38dcf528c3da72ef62ed0bedfa8e69eafbbfde03b32da2a3537c719cee964a1a6dcb7fe87119a02bee78c8e530f71770f93cd24660390c6651cbc78fbe866c5418fe5ab25b0a10e0a8ee60553bb9cd9016d496d0b4b256133554a31dca0c9a8d6071b84338078525aaaec5225133bbce13e4d628917d39054902cce6be108fa1c6afe6b34f337f40710363e0be1f89c24d1fa3eb674b2c1ce08c8ab9d.p.3082.0.1.Europe/Madrid.upriv*_1*_pidn2*_6*_session*-lat*_1.0000000169be07d8a5f3e706419423745d6e1de8bc6025e021e0122369fb3a7fb5f1d53fef9f9f72b424264a9a75eca81ddeae85be940d71.00000001c3b27c6373653e3dc04c7fc5f7d5b61dbc6025e06d2b6b0abf79677ad98e8c8813c7621dfe5dc88d2ee0c77ba52f1b9fc94d2255.0.1.1.BDEbi.D066E1C611E6257C10D00080EF253B44.0-3082.1.1_-0.1.0_-3082.1.1_5.5.0.*0.000000014e9e1d3b3df9d06a9c79964d75acc301c911585a4e596b3f8702e7deb749e233e7b8bcf8.0.23.11*.2*.0400*.31152J.e.000000010e9a9b9809940bc010c09f846a7b7726c911585a0a02cc3f6e484eb97e2666fd049356ee.0.10*.131*.122*.122.0.0" msgID="DEB33A4111ED493DCD200080EFB5DB37"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rows="36" cols="2" /&gt;&lt;esdo ews="" ece="" ptn="" /&gt;&lt;/excel&gt;&lt;pgs&gt;&lt;pg rows="34" cols="1" nrr="2221" nrc="73"&gt;&lt;pg /&gt;&lt;bls&gt;&lt;bl sr="1" sc="1" rfetch="34" cfetch="1" posid="1" darows="0" dacols="1"&gt;&lt;excel&gt;&lt;epo ews="Dat_01" ece="A85" enr="MSTR.Serie_Balance_B.C._Mensual" ptn="" qtn="" rows="36" cols="2" /&gt;&lt;esdo ews="" ece="" ptn="" /&gt;&lt;/excel&gt;&lt;gridRng&gt;&lt;sect id="TITLE_AREA" rngprop="1:1:2:1" /&gt;&lt;sect id="ROWHEADERS_AREA" rngprop="3:1:34:1" /&gt;&lt;sect id="COLUMNHEADERS_AREA" rngprop="1:2:2:1" /&gt;&lt;sect id="DATA_AREA" rngprop="3:2:34:1"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</si>
  <si>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ut="10/11/2022 08:37:15" si="2.0000000140d38dcf528c3da72ef62ed0bedfa8e69eafbbfde03b32da2a3537c719cee964a1a6dcb7fe87119a02bee78c8e530f71770f93cd24660390c6651cbc78fbe866c5418fe5ab25b0a10e0a8ee60553bb9cd9016d496d0b4b256133554a31dca0c9a8d6071b84338078525aaaec5225133bbce13e4d628917d39054902cce6be108fa1c6afe6b34f337f40710363e0be1f89c24d1fa3eb674b2c1ce08c8ab9d.p.3082.0.1.Europe/Madrid.upriv*_1*_pidn2*_6*_session*-lat*_1.0000000169be07d8a5f3e706419423745d6e1de8bc6025e021e0122369fb3a7fb5f1d53fef9f9f72b424264a9a75eca81ddeae85be940d71.00000001c3b27c6373653e3dc04c7fc5f7d5b61dbc6025e06d2b6b0abf79677ad98e8c8813c7621dfe5dc88d2ee0c77ba52f1b9fc94d2255.0.1.1.BDEbi.D066E1C611E6257C10D00080EF253B44.0-3082.1.1_-0.1.0_-3082.1.1_5.5.0.*0.000000014e9e1d3b3df9d06a9c79964d75acc301c911585a4e596b3f8702e7deb749e233e7b8bcf8.0.23.11*.2*.0400*.31152J.e.000000010e9a9b9809940bc010c09f846a7b7726c911585a0a02cc3f6e484eb97e2666fd049356ee.0.10*.131*.122*.122.0.0" msgID="CE3D3A6011ED493FCD200080EF959B37"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rows="32" cols="2" /&gt;&lt;esdo ews="" ece="" ptn="" /&gt;&lt;/excel&gt;&lt;pgs&gt;&lt;pg rows="30" cols="1" nrr="2331" nrc="79"&gt;&lt;pg /&gt;&lt;bls&gt;&lt;bl sr="1" sc="1" rfetch="30" cfetch="1" posid="1" darows="0" dacols="1"&gt;&lt;excel&gt;&lt;epo ews="Dat_01" ece="A127" enr="MSTR.Demanda_máxima_horaria" ptn="" qtn="" rows="32" cols="2" /&gt;&lt;esdo ews="" ece="" ptn="" /&gt;&lt;/excel&gt;&lt;gridRng&gt;&lt;sect id="TITLE_AREA" rngprop="1:1:2:1" /&gt;&lt;sect id="ROWHEADERS_AREA" rngprop="3:1:30:1" /&gt;&lt;sect id="COLUMNHEADERS_AREA" rngprop="1:2:2:1" /&gt;&lt;sect id="DATA_AREA" rngprop="3:2:30:1"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</si>
  <si>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ut="10/11/2022 08:37:48" si="2.0000000140d38dcf528c3da72ef62ed0bedfa8e69eafbbfde03b32da2a3537c719cee964a1a6dcb7fe87119a02bee78c8e530f71770f93cd24660390c6651cbc78fbe866c5418fe5ab25b0a10e0a8ee60553bb9cd9016d496d0b4b256133554a31dca0c9a8d6071b84338078525aaaec5225133bbce13e4d628917d39054902cce6be108fa1c6afe6b34f337f40710363e0be1f89c24d1fa3eb674b2c1ce08c8ab9d.p.3082.0.1.Europe/Madrid.upriv*_1*_pidn2*_6*_session*-lat*_1.0000000169be07d8a5f3e706419423745d6e1de8bc6025e021e0122369fb3a7fb5f1d53fef9f9f72b424264a9a75eca81ddeae85be940d71.00000001c3b27c6373653e3dc04c7fc5f7d5b61dbc6025e06d2b6b0abf79677ad98e8c8813c7621dfe5dc88d2ee0c77ba52f1b9fc94d2255.0.1.1.BDEbi.D066E1C611E6257C10D00080EF253B44.0-3082.1.1_-0.1.0_-3082.1.1_5.5.0.*0.000000014e9e1d3b3df9d06a9c79964d75acc301c911585a4e596b3f8702e7deb749e233e7b8bcf8.0.23.11*.2*.0400*.31152J.e.000000010e9a9b9809940bc010c09f846a7b7726c911585a0a02cc3f6e484eb97e2666fd049356ee.0.10*.131*.122*.122.0.0" msgID="FA4B702311ED493FCD200080EFD51D39"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rows="32" cols="2" /&gt;&lt;esdo ews="" ece="" ptn="" /&gt;&lt;/excel&gt;&lt;pgs&gt;&lt;pg rows="30" cols="1" nrr="2331" nrc="79"&gt;&lt;pg /&gt;&lt;bls&gt;&lt;bl sr="1" sc="1" rfetch="30" cfetch="1" posid="1" darows="0" dacols="1"&gt;&lt;excel&gt;&lt;epo ews="Dat_01" ece="C127" enr="MSTR.Demanda_diaria" ptn="" qtn="" rows="32" cols="2" /&gt;&lt;esdo ews="" ece="" ptn="" /&gt;&lt;/excel&gt;&lt;gridRng&gt;&lt;sect id="TITLE_AREA" rngprop="1:1:2:1" /&gt;&lt;sect id="ROWHEADERS_AREA" rngprop="3:1:30:1" /&gt;&lt;sect id="COLUMNHEADERS_AREA" rngprop="1:2:2:1" /&gt;&lt;sect id="DATA_AREA" rngprop="3:2:30:1" /&gt;&lt;/gridRng&gt;&lt;shapes /&gt;&lt;/bl&gt;&lt;/bls&gt;&lt;/pg&gt;&lt;/pgs&gt;&lt;/rptloc&gt;&lt;/mi&gt;</t>
  </si>
  <si>
    <t>12/09/2022 14:28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</si>
  <si>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ut="10/11/2022 08:39:27" si="2.0000000140d38dcf528c3da72ef62ed0bedfa8e69eafbbfde03b32da2a3537c719cee964a1a6dcb7fe87119a02bee78c8e530f71770f93cd24660390c6651cbc78fbe866c5418fe5ab25b0a10e0a8ee60553bb9cd9016d496d0b4b256133554a31dca0c9a8d6071b84338078525aaaec5225133bbce13e4d628917d39054902cce6be108fa1c6afe6b34f337f40710363e0be1f89c24d1fa3eb674b2c1ce08c8ab9d.p.3082.0.1.Europe/Madrid.upriv*_1*_pidn2*_6*_session*-lat*_1.0000000169be07d8a5f3e706419423745d6e1de8bc6025e021e0122369fb3a7fb5f1d53fef9f9f72b424264a9a75eca81ddeae85be940d71.00000001c3b27c6373653e3dc04c7fc5f7d5b61dbc6025e06d2b6b0abf79677ad98e8c8813c7621dfe5dc88d2ee0c77ba52f1b9fc94d2255.0.1.1.BDEbi.D066E1C611E6257C10D00080EF253B44.0-3082.1.1_-0.1.0_-3082.1.1_5.5.0.*0.000000014e9e1d3b3df9d06a9c79964d75acc301c911585a4e596b3f8702e7deb749e233e7b8bcf8.0.23.11*.2*.0400*.31152J.e.000000010e9a9b9809940bc010c09f846a7b7726c911585a0a02cc3f6e484eb97e2666fd049356ee.0.10*.131*.122*.122.0.0" msgID="35DDAF2511ED4940CD200080EF551C38"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nrr="78" nrc="156"&gt;&lt;pg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</si>
  <si>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guid="9e25c3bf4abd4ee0b37647165dfd7108" rank="0" ds="1"&gt;&lt;ri hasPG="0" name="Potencia máxima instantánea. Años" id="18DA62FE4414BF2EC4AE11A601E5CDD6" path="Objetos públicos\Informes\Informes macros\Boletín\Potencia máxima instantánea. Años"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ut="10/11/2022 08:39:38" si="2.0000000140d38dcf528c3da72ef62ed0bedfa8e69eafbbfde03b32da2a3537c719cee964a1a6dcb7fe87119a02bee78c8e530f71770f93cd24660390c6651cbc78fbe866c5418fe5ab25b0a10e0a8ee60553bb9cd9016d496d0b4b256133554a31dca0c9a8d6071b84338078525aaaec5225133bbce13e4d628917d39054902cce6be108fa1c6afe6b34f337f40710363e0be1f89c24d1fa3eb674b2c1ce08c8ab9d.p.3082.0.1.Europe/Madrid.upriv*_1*_pidn2*_6*_session*-lat*_1.0000000169be07d8a5f3e706419423745d6e1de8bc6025e021e0122369fb3a7fb5f1d53fef9f9f72b424264a9a75eca81ddeae85be940d71.00000001c3b27c6373653e3dc04c7fc5f7d5b61dbc6025e06d2b6b0abf79677ad98e8c8813c7621dfe5dc88d2ee0c77ba52f1b9fc94d2255.0.1.1.BDEbi.D066E1C611E6257C10D00080EF253B44.0-3082.1.1_-0.1.0_-3082.1.1_5.5.0.*0.000000014e9e1d3b3df9d06a9c79964d75acc301c911585a4e596b3f8702e7deb749e233e7b8bcf8.0.23.11*.2*.0400*.31152J.e.000000010e9a9b9809940bc010c09f846a7b7726c911585a0a02cc3f6e484eb97e2666fd049356ee.0.10*.131*.122*.122.0.0" msgID="3C739D9F11ED4940CD200080EFA5BC39"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nrr="240" nrc="328"&gt;&lt;pg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</si>
  <si>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ut="10/11/2022 08:40:09" si="2.0000000140d38dcf528c3da72ef62ed0bedfa8e69eafbbfde03b32da2a3537c719cee964a1a6dcb7fe87119a02bee78c8e530f71770f93cd24660390c6651cbc78fbe866c5418fe5ab25b0a10e0a8ee60553bb9cd9016d496d0b4b256133554a31dca0c9a8d6071b84338078525aaaec5225133bbce13e4d628917d39054902cce6be108fa1c6afe6b34f337f40710363e0be1f89c24d1fa3eb674b2c1ce08c8ab9d.p.3082.0.1.Europe/Madrid.upriv*_1*_pidn2*_6*_session*-lat*_1.0000000169be07d8a5f3e706419423745d6e1de8bc6025e021e0122369fb3a7fb5f1d53fef9f9f72b424264a9a75eca81ddeae85be940d71.00000001c3b27c6373653e3dc04c7fc5f7d5b61dbc6025e06d2b6b0abf79677ad98e8c8813c7621dfe5dc88d2ee0c77ba52f1b9fc94d2255.0.1.1.BDEbi.D066E1C611E6257C10D00080EF253B44.0-3082.1.1_-0.1.0_-3082.1.1_5.5.0.*0.000000014e9e1d3b3df9d06a9c79964d75acc301c911585a4e596b3f8702e7deb749e233e7b8bcf8.0.23.11*.2*.0400*.31152J.e.000000010e9a9b9809940bc010c09f846a7b7726c911585a0a02cc3f6e484eb97e2666fd049356ee.0.10*.131*.122*.122.0.0" msgID="4EADC51611ED4940CD200080EF45FC38"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nrr="76" nrc="304"&gt;&lt;pg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</si>
  <si>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2770c3e19730444db5896263c1df703b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</si>
  <si>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ut="10/11/2022 08:41:45" si="2.00000001d8e03610481fbe4f702ec2317a022ae8e6835acbcd0821308823f7ba6b71f481551bd7e65fb3018a808f85f2388b2220c486866662993b82903c3941824fff6ed96a295ec0e520165072e4af3ba48ebe4f2768f3011e857058880362264caeca377623e8a35a6acd63937e5e63995cc83455a636746805fe240984491595795e00fb2dd52a79ce574831f517e207a0fb2dcb172e5cd8736f33da65b21efc.p.3082.0.1.Europe/Madrid.upriv*_1*_pidn2*_6*_session*-lat*_1.00000001571c254e2bb9f4bf08c11c5d3cf2aefcbc6025e04d97614c558460a2e7cf9cf6bd071cd16eeffb5534e7361d3fdc7c36e404e518.00000001e814236d39e9aba8dde09fe81385dba3bc6025e069ff0c6b4bce622f5d98345d416adb5d88a5829189f53c68479f5ff13a115dfa.0.1.1.BDEbi.D066E1C611E6257C10D00080EF253B44.0-3082.1.1_-0.1.0_-3082.1.1_5.5.0.*0.000000013c77e9067a163eb9acd7c5c4711a7a7ac911585a3acd08f81f690e894e2eaba05aadd258.0.23.11*.2*.0400*.31152J.e.00000001b459310a1df7b108bea2a1a9e25856edc911585a0840bebd4aed095aaffb578c5862901d.0.10*.131*.122*.122.0.0" msgID="7AC9E77411ED49400A500080EF85CE9F"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nrr="1272" nrc="720"&gt;&lt;pg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</si>
</sst>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8">
    <xf numFmtId="164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/>
    <xf numFmtId="169" fontId="23" fillId="4" borderId="6">
      <alignment horizontal="right" vertical="center"/>
    </xf>
    <xf numFmtId="169" fontId="24" fillId="5" borderId="6">
      <alignment horizontal="right" vertical="center"/>
    </xf>
    <xf numFmtId="164" fontId="25" fillId="6" borderId="6">
      <alignment vertical="center" wrapText="1"/>
    </xf>
    <xf numFmtId="10" fontId="24" fillId="5" borderId="6">
      <alignment horizontal="right" vertical="center"/>
    </xf>
    <xf numFmtId="169" fontId="26" fillId="4" borderId="6">
      <alignment horizontal="right" vertical="center"/>
    </xf>
    <xf numFmtId="10" fontId="26" fillId="4" borderId="6">
      <alignment horizontal="right" vertical="center"/>
    </xf>
    <xf numFmtId="164" fontId="27" fillId="4" borderId="6">
      <alignment horizontal="left" vertical="center" wrapText="1"/>
    </xf>
    <xf numFmtId="10" fontId="23" fillId="4" borderId="6">
      <alignment horizontal="right" vertical="center"/>
    </xf>
    <xf numFmtId="164" fontId="25" fillId="6" borderId="6">
      <alignment horizontal="center" vertical="center" wrapText="1"/>
    </xf>
    <xf numFmtId="164" fontId="28" fillId="5" borderId="6">
      <alignment horizontal="left" vertical="center" wrapText="1"/>
    </xf>
    <xf numFmtId="164" fontId="29" fillId="7" borderId="9"/>
    <xf numFmtId="164" fontId="25" fillId="6" borderId="6">
      <alignment horizontal="center" wrapText="1"/>
    </xf>
    <xf numFmtId="164" fontId="25" fillId="6" borderId="9">
      <alignment vertical="center" wrapText="1"/>
    </xf>
    <xf numFmtId="4" fontId="26" fillId="4" borderId="6">
      <alignment horizontal="right" vertical="center"/>
    </xf>
    <xf numFmtId="173" fontId="26" fillId="4" borderId="6">
      <alignment horizontal="right" vertical="center"/>
    </xf>
    <xf numFmtId="175" fontId="26" fillId="4" borderId="6">
      <alignment horizontal="right" vertical="center"/>
    </xf>
    <xf numFmtId="175" fontId="24" fillId="5" borderId="6">
      <alignment horizontal="right" vertical="center"/>
    </xf>
    <xf numFmtId="0" fontId="2" fillId="0" borderId="0"/>
    <xf numFmtId="164" fontId="26" fillId="4" borderId="6">
      <alignment horizontal="right" vertical="center"/>
    </xf>
    <xf numFmtId="164" fontId="40" fillId="10" borderId="6">
      <alignment vertical="center" wrapText="1"/>
    </xf>
    <xf numFmtId="164" fontId="40" fillId="10" borderId="6">
      <alignment horizontal="center" wrapText="1"/>
    </xf>
    <xf numFmtId="164" fontId="41" fillId="4" borderId="6">
      <alignment horizontal="left" vertical="center" wrapText="1"/>
    </xf>
    <xf numFmtId="10" fontId="42" fillId="4" borderId="6">
      <alignment horizontal="right" vertical="center"/>
    </xf>
    <xf numFmtId="0" fontId="25" fillId="6" borderId="6">
      <alignment vertical="center" wrapText="1"/>
    </xf>
    <xf numFmtId="0" fontId="25" fillId="6" borderId="6">
      <alignment horizontal="center" vertical="center" wrapText="1"/>
    </xf>
    <xf numFmtId="10" fontId="26" fillId="4" borderId="6">
      <alignment horizontal="right" vertical="center"/>
    </xf>
    <xf numFmtId="0" fontId="28" fillId="5" borderId="6">
      <alignment horizontal="left" vertical="center" wrapText="1"/>
    </xf>
    <xf numFmtId="175" fontId="24" fillId="5" borderId="6">
      <alignment horizontal="right" vertical="center"/>
    </xf>
    <xf numFmtId="10" fontId="24" fillId="5" borderId="6">
      <alignment horizontal="right" vertical="center"/>
    </xf>
  </cellStyleXfs>
  <cellXfs count="145">
    <xf numFmtId="164" fontId="0" fillId="0" borderId="0" xfId="0"/>
    <xf numFmtId="0" fontId="5" fillId="0" borderId="0" xfId="1" applyFont="1" applyFill="1" applyAlignment="1" applyProtection="1">
      <alignment horizontal="right"/>
    </xf>
    <xf numFmtId="164" fontId="5" fillId="0" borderId="0" xfId="0" applyFont="1" applyFill="1" applyAlignment="1" applyProtection="1">
      <alignment horizontal="right"/>
    </xf>
    <xf numFmtId="164" fontId="5" fillId="0" borderId="0" xfId="0" applyFont="1" applyFill="1" applyBorder="1" applyAlignment="1" applyProtection="1"/>
    <xf numFmtId="0" fontId="7" fillId="2" borderId="0" xfId="2" applyFont="1" applyFill="1" applyBorder="1" applyAlignment="1" applyProtection="1">
      <alignment horizontal="left"/>
    </xf>
    <xf numFmtId="164" fontId="7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6" fillId="0" borderId="0" xfId="3" applyFont="1" applyFill="1" applyBorder="1" applyAlignment="1" applyProtection="1">
      <alignment horizontal="left"/>
    </xf>
    <xf numFmtId="168" fontId="8" fillId="0" borderId="0" xfId="4" applyNumberFormat="1" applyFont="1"/>
    <xf numFmtId="168" fontId="9" fillId="0" borderId="0" xfId="4" applyNumberFormat="1" applyFont="1"/>
    <xf numFmtId="168" fontId="9" fillId="0" borderId="0" xfId="4" applyNumberFormat="1" applyFont="1" applyFill="1"/>
    <xf numFmtId="168" fontId="8" fillId="0" borderId="0" xfId="5" applyNumberFormat="1" applyFont="1" applyFill="1"/>
    <xf numFmtId="168" fontId="8" fillId="0" borderId="0" xfId="5" applyNumberFormat="1" applyFont="1"/>
    <xf numFmtId="0" fontId="6" fillId="0" borderId="0" xfId="2" applyFont="1" applyFill="1" applyBorder="1" applyAlignment="1" applyProtection="1">
      <alignment vertical="top" wrapText="1"/>
    </xf>
    <xf numFmtId="0" fontId="11" fillId="0" borderId="0" xfId="6" applyFill="1" applyProtection="1"/>
    <xf numFmtId="0" fontId="12" fillId="0" borderId="0" xfId="6" applyFont="1" applyFill="1" applyProtection="1"/>
    <xf numFmtId="0" fontId="13" fillId="0" borderId="0" xfId="1" applyFont="1" applyFill="1" applyAlignment="1" applyProtection="1">
      <alignment horizontal="right"/>
    </xf>
    <xf numFmtId="0" fontId="14" fillId="0" borderId="0" xfId="6" applyFont="1" applyFill="1" applyBorder="1" applyProtection="1"/>
    <xf numFmtId="0" fontId="15" fillId="0" borderId="0" xfId="6" applyFont="1" applyFill="1" applyBorder="1" applyProtection="1"/>
    <xf numFmtId="0" fontId="6" fillId="0" borderId="0" xfId="6" applyFont="1" applyFill="1" applyBorder="1" applyAlignment="1" applyProtection="1"/>
    <xf numFmtId="0" fontId="6" fillId="0" borderId="0" xfId="6" applyFont="1" applyFill="1" applyBorder="1" applyAlignment="1" applyProtection="1">
      <alignment horizontal="right" vertical="center"/>
    </xf>
    <xf numFmtId="0" fontId="15" fillId="3" borderId="0" xfId="6" applyFont="1" applyFill="1" applyBorder="1" applyAlignment="1" applyProtection="1">
      <alignment horizontal="left" indent="1"/>
    </xf>
    <xf numFmtId="0" fontId="16" fillId="3" borderId="0" xfId="6" applyFont="1" applyFill="1" applyBorder="1" applyAlignment="1" applyProtection="1">
      <alignment horizontal="right" vertical="center"/>
    </xf>
    <xf numFmtId="0" fontId="18" fillId="3" borderId="0" xfId="7" applyFont="1" applyFill="1" applyBorder="1" applyAlignment="1" applyProtection="1">
      <alignment horizontal="left"/>
    </xf>
    <xf numFmtId="0" fontId="19" fillId="0" borderId="0" xfId="6" applyFont="1" applyFill="1" applyBorder="1" applyAlignment="1" applyProtection="1">
      <alignment horizontal="right"/>
    </xf>
    <xf numFmtId="0" fontId="11" fillId="0" borderId="0" xfId="6"/>
    <xf numFmtId="164" fontId="13" fillId="0" borderId="0" xfId="0" quotePrefix="1" applyFont="1" applyFill="1" applyAlignment="1" applyProtection="1">
      <alignment horizontal="right"/>
    </xf>
    <xf numFmtId="164" fontId="13" fillId="0" borderId="0" xfId="0" applyFont="1" applyFill="1" applyBorder="1" applyAlignment="1" applyProtection="1"/>
    <xf numFmtId="164" fontId="20" fillId="3" borderId="0" xfId="0" applyFont="1" applyFill="1" applyBorder="1" applyAlignment="1" applyProtection="1">
      <alignment horizontal="left"/>
    </xf>
    <xf numFmtId="3" fontId="18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/>
    </xf>
    <xf numFmtId="165" fontId="21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 indent="1"/>
    </xf>
    <xf numFmtId="164" fontId="21" fillId="3" borderId="1" xfId="0" applyFont="1" applyFill="1" applyBorder="1" applyAlignment="1" applyProtection="1">
      <alignment horizontal="left" indent="1"/>
    </xf>
    <xf numFmtId="165" fontId="21" fillId="3" borderId="1" xfId="0" applyNumberFormat="1" applyFont="1" applyFill="1" applyBorder="1" applyAlignment="1" applyProtection="1">
      <alignment horizontal="right"/>
    </xf>
    <xf numFmtId="0" fontId="18" fillId="0" borderId="0" xfId="2" applyFont="1" applyFill="1" applyBorder="1" applyAlignment="1" applyProtection="1">
      <alignment vertical="top" wrapText="1"/>
    </xf>
    <xf numFmtId="164" fontId="13" fillId="0" borderId="0" xfId="0" applyFont="1" applyFill="1" applyAlignment="1" applyProtection="1">
      <alignment horizontal="right"/>
    </xf>
    <xf numFmtId="164" fontId="18" fillId="0" borderId="0" xfId="0" applyFont="1"/>
    <xf numFmtId="0" fontId="18" fillId="0" borderId="0" xfId="8" applyFont="1" applyFill="1" applyBorder="1" applyAlignment="1" applyProtection="1"/>
    <xf numFmtId="0" fontId="3" fillId="0" borderId="0" xfId="8"/>
    <xf numFmtId="165" fontId="7" fillId="2" borderId="1" xfId="0" applyNumberFormat="1" applyFont="1" applyFill="1" applyBorder="1" applyAlignment="1" applyProtection="1">
      <alignment horizontal="right"/>
    </xf>
    <xf numFmtId="170" fontId="21" fillId="3" borderId="0" xfId="0" applyNumberFormat="1" applyFont="1" applyFill="1" applyBorder="1" applyAlignment="1" applyProtection="1">
      <alignment horizontal="right"/>
    </xf>
    <xf numFmtId="170" fontId="21" fillId="3" borderId="1" xfId="0" applyNumberFormat="1" applyFont="1" applyFill="1" applyBorder="1" applyAlignment="1" applyProtection="1">
      <alignment horizontal="right"/>
    </xf>
    <xf numFmtId="0" fontId="7" fillId="2" borderId="1" xfId="0" applyNumberFormat="1" applyFont="1" applyFill="1" applyBorder="1" applyAlignment="1" applyProtection="1">
      <alignment horizontal="right"/>
    </xf>
    <xf numFmtId="0" fontId="7" fillId="2" borderId="1" xfId="0" quotePrefix="1" applyNumberFormat="1" applyFont="1" applyFill="1" applyBorder="1" applyAlignment="1" applyProtection="1">
      <alignment horizontal="right"/>
    </xf>
    <xf numFmtId="170" fontId="18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30" fillId="0" borderId="0" xfId="0" applyFont="1"/>
    <xf numFmtId="0" fontId="31" fillId="3" borderId="4" xfId="6" applyFont="1" applyFill="1" applyBorder="1" applyAlignment="1" applyProtection="1">
      <alignment horizontal="left"/>
    </xf>
    <xf numFmtId="164" fontId="25" fillId="6" borderId="6" xfId="11" applyAlignment="1">
      <alignment vertical="center"/>
    </xf>
    <xf numFmtId="164" fontId="25" fillId="6" borderId="6" xfId="20" applyAlignment="1">
      <alignment horizontal="center"/>
    </xf>
    <xf numFmtId="164" fontId="27" fillId="4" borderId="6" xfId="15" quotePrefix="1" applyAlignment="1">
      <alignment horizontal="left" vertical="center"/>
    </xf>
    <xf numFmtId="4" fontId="26" fillId="4" borderId="6" xfId="22" applyAlignment="1">
      <alignment horizontal="right" vertical="center"/>
    </xf>
    <xf numFmtId="164" fontId="27" fillId="4" borderId="6" xfId="15" applyAlignment="1">
      <alignment horizontal="left" vertical="center"/>
    </xf>
    <xf numFmtId="0" fontId="18" fillId="3" borderId="4" xfId="6" applyFont="1" applyFill="1" applyBorder="1" applyAlignment="1" applyProtection="1">
      <alignment horizontal="center"/>
    </xf>
    <xf numFmtId="0" fontId="18" fillId="3" borderId="4" xfId="6" applyFont="1" applyFill="1" applyBorder="1" applyAlignment="1" applyProtection="1">
      <alignment horizontal="center" wrapText="1"/>
    </xf>
    <xf numFmtId="0" fontId="18" fillId="3" borderId="10" xfId="6" applyFont="1" applyFill="1" applyBorder="1" applyAlignment="1" applyProtection="1">
      <alignment horizontal="center" wrapText="1"/>
    </xf>
    <xf numFmtId="164" fontId="25" fillId="6" borderId="6" xfId="17" quotePrefix="1" applyAlignment="1">
      <alignment horizontal="center" vertical="center"/>
    </xf>
    <xf numFmtId="164" fontId="25" fillId="6" borderId="9" xfId="21" applyAlignment="1">
      <alignment vertical="center"/>
    </xf>
    <xf numFmtId="164" fontId="25" fillId="6" borderId="6" xfId="17" applyAlignment="1">
      <alignment horizontal="center" vertical="center"/>
    </xf>
    <xf numFmtId="169" fontId="26" fillId="4" borderId="6" xfId="13" applyAlignment="1">
      <alignment horizontal="right" vertical="center"/>
    </xf>
    <xf numFmtId="173" fontId="26" fillId="4" borderId="6" xfId="23" applyAlignment="1">
      <alignment horizontal="right" vertical="center"/>
    </xf>
    <xf numFmtId="164" fontId="0" fillId="0" borderId="0" xfId="0" applyAlignment="1"/>
    <xf numFmtId="171" fontId="33" fillId="0" borderId="0" xfId="0" applyNumberFormat="1" applyFont="1"/>
    <xf numFmtId="164" fontId="28" fillId="5" borderId="6" xfId="18" quotePrefix="1" applyAlignment="1">
      <alignment horizontal="left" vertical="center"/>
    </xf>
    <xf numFmtId="10" fontId="24" fillId="5" borderId="6" xfId="12" applyAlignment="1">
      <alignment horizontal="right" vertical="center"/>
    </xf>
    <xf numFmtId="0" fontId="32" fillId="3" borderId="0" xfId="5" applyNumberFormat="1" applyFont="1" applyFill="1" applyAlignment="1">
      <alignment horizontal="left"/>
    </xf>
    <xf numFmtId="3" fontId="32" fillId="3" borderId="0" xfId="5" applyNumberFormat="1" applyFont="1" applyFill="1"/>
    <xf numFmtId="1" fontId="32" fillId="3" borderId="0" xfId="5" applyNumberFormat="1" applyFont="1" applyFill="1"/>
    <xf numFmtId="164" fontId="32" fillId="3" borderId="0" xfId="5" applyNumberFormat="1" applyFont="1" applyFill="1" applyAlignment="1">
      <alignment horizontal="left"/>
    </xf>
    <xf numFmtId="164" fontId="32" fillId="3" borderId="5" xfId="5" applyNumberFormat="1" applyFont="1" applyFill="1" applyBorder="1" applyAlignment="1">
      <alignment horizontal="left"/>
    </xf>
    <xf numFmtId="3" fontId="32" fillId="3" borderId="3" xfId="5" applyNumberFormat="1" applyFont="1" applyFill="1" applyBorder="1"/>
    <xf numFmtId="1" fontId="32" fillId="3" borderId="3" xfId="5" applyNumberFormat="1" applyFont="1" applyFill="1" applyBorder="1"/>
    <xf numFmtId="0" fontId="31" fillId="3" borderId="4" xfId="6" applyFont="1" applyFill="1" applyBorder="1" applyAlignment="1" applyProtection="1">
      <alignment horizontal="center" vertical="center" wrapText="1"/>
    </xf>
    <xf numFmtId="164" fontId="33" fillId="8" borderId="12" xfId="0" applyFont="1" applyFill="1" applyBorder="1" applyAlignment="1">
      <alignment horizontal="center" vertical="center"/>
    </xf>
    <xf numFmtId="164" fontId="33" fillId="8" borderId="15" xfId="0" applyFont="1" applyFill="1" applyBorder="1" applyAlignment="1">
      <alignment horizontal="center" vertical="center"/>
    </xf>
    <xf numFmtId="164" fontId="33" fillId="8" borderId="17" xfId="0" applyFont="1" applyFill="1" applyBorder="1" applyAlignment="1">
      <alignment horizontal="center" vertical="center"/>
    </xf>
    <xf numFmtId="174" fontId="33" fillId="8" borderId="13" xfId="0" applyNumberFormat="1" applyFont="1" applyFill="1" applyBorder="1" applyAlignment="1">
      <alignment horizontal="left"/>
    </xf>
    <xf numFmtId="164" fontId="33" fillId="8" borderId="14" xfId="0" applyFont="1" applyFill="1" applyBorder="1"/>
    <xf numFmtId="174" fontId="33" fillId="8" borderId="0" xfId="0" applyNumberFormat="1" applyFont="1" applyFill="1" applyBorder="1" applyAlignment="1">
      <alignment horizontal="left"/>
    </xf>
    <xf numFmtId="164" fontId="33" fillId="8" borderId="16" xfId="0" applyFont="1" applyFill="1" applyBorder="1"/>
    <xf numFmtId="174" fontId="33" fillId="8" borderId="18" xfId="0" applyNumberFormat="1" applyFont="1" applyFill="1" applyBorder="1" applyAlignment="1">
      <alignment horizontal="left"/>
    </xf>
    <xf numFmtId="164" fontId="33" fillId="8" borderId="19" xfId="0" applyFont="1" applyFill="1" applyBorder="1"/>
    <xf numFmtId="175" fontId="26" fillId="4" borderId="6" xfId="24" applyAlignment="1">
      <alignment horizontal="right" vertical="center"/>
    </xf>
    <xf numFmtId="175" fontId="24" fillId="5" borderId="6" xfId="25" applyAlignment="1">
      <alignment horizontal="right" vertical="center"/>
    </xf>
    <xf numFmtId="164" fontId="34" fillId="0" borderId="0" xfId="0" applyFont="1"/>
    <xf numFmtId="164" fontId="30" fillId="9" borderId="0" xfId="0" applyFont="1" applyFill="1"/>
    <xf numFmtId="164" fontId="35" fillId="0" borderId="0" xfId="0" applyFont="1"/>
    <xf numFmtId="3" fontId="8" fillId="0" borderId="0" xfId="6" applyNumberFormat="1" applyFont="1" applyFill="1"/>
    <xf numFmtId="3" fontId="8" fillId="0" borderId="0" xfId="6" applyNumberFormat="1" applyFont="1" applyFill="1" applyAlignment="1">
      <alignment horizontal="center"/>
    </xf>
    <xf numFmtId="0" fontId="36" fillId="0" borderId="0" xfId="26" applyFont="1"/>
    <xf numFmtId="0" fontId="18" fillId="0" borderId="0" xfId="26" applyFont="1" applyFill="1" applyBorder="1" applyAlignment="1" applyProtection="1"/>
    <xf numFmtId="0" fontId="2" fillId="0" borderId="0" xfId="26"/>
    <xf numFmtId="1" fontId="36" fillId="0" borderId="0" xfId="26" applyNumberFormat="1" applyFont="1"/>
    <xf numFmtId="0" fontId="18" fillId="3" borderId="4" xfId="6" applyFont="1" applyFill="1" applyBorder="1" applyAlignment="1" applyProtection="1">
      <alignment horizontal="left"/>
    </xf>
    <xf numFmtId="0" fontId="18" fillId="3" borderId="4" xfId="6" applyFont="1" applyFill="1" applyBorder="1" applyAlignment="1" applyProtection="1">
      <alignment horizontal="left" wrapText="1"/>
    </xf>
    <xf numFmtId="14" fontId="21" fillId="3" borderId="0" xfId="6" applyNumberFormat="1" applyFont="1" applyFill="1" applyBorder="1" applyAlignment="1" applyProtection="1">
      <alignment horizontal="left" indent="1"/>
    </xf>
    <xf numFmtId="169" fontId="21" fillId="3" borderId="0" xfId="6" applyNumberFormat="1" applyFont="1" applyFill="1" applyBorder="1" applyAlignment="1" applyProtection="1">
      <alignment horizontal="right" indent="1"/>
    </xf>
    <xf numFmtId="1" fontId="18" fillId="3" borderId="20" xfId="6" applyNumberFormat="1" applyFont="1" applyFill="1" applyBorder="1" applyAlignment="1" applyProtection="1">
      <alignment horizontal="left" indent="1"/>
    </xf>
    <xf numFmtId="169" fontId="18" fillId="3" borderId="20" xfId="6" applyNumberFormat="1" applyFont="1" applyFill="1" applyBorder="1" applyAlignment="1" applyProtection="1">
      <alignment horizontal="right" indent="1"/>
    </xf>
    <xf numFmtId="169" fontId="2" fillId="0" borderId="0" xfId="26" applyNumberFormat="1"/>
    <xf numFmtId="14" fontId="37" fillId="0" borderId="0" xfId="6" applyNumberFormat="1" applyFont="1" applyFill="1" applyBorder="1" applyAlignment="1" applyProtection="1">
      <alignment horizontal="center"/>
    </xf>
    <xf numFmtId="3" fontId="21" fillId="3" borderId="0" xfId="6" applyNumberFormat="1" applyFont="1" applyFill="1" applyBorder="1" applyAlignment="1" applyProtection="1">
      <alignment horizontal="right" indent="1"/>
    </xf>
    <xf numFmtId="14" fontId="21" fillId="3" borderId="1" xfId="6" applyNumberFormat="1" applyFont="1" applyFill="1" applyBorder="1" applyAlignment="1" applyProtection="1">
      <alignment horizontal="left" indent="1"/>
    </xf>
    <xf numFmtId="3" fontId="21" fillId="3" borderId="1" xfId="6" applyNumberFormat="1" applyFont="1" applyFill="1" applyBorder="1" applyAlignment="1" applyProtection="1">
      <alignment horizontal="right" indent="1"/>
    </xf>
    <xf numFmtId="3" fontId="18" fillId="3" borderId="20" xfId="6" applyNumberFormat="1" applyFont="1" applyFill="1" applyBorder="1" applyAlignment="1" applyProtection="1">
      <alignment horizontal="right" indent="1"/>
    </xf>
    <xf numFmtId="0" fontId="18" fillId="3" borderId="4" xfId="6" applyFont="1" applyFill="1" applyBorder="1" applyAlignment="1" applyProtection="1">
      <alignment horizontal="right"/>
    </xf>
    <xf numFmtId="0" fontId="21" fillId="3" borderId="0" xfId="5" applyNumberFormat="1" applyFont="1" applyFill="1" applyAlignment="1">
      <alignment horizontal="left"/>
    </xf>
    <xf numFmtId="3" fontId="21" fillId="3" borderId="0" xfId="5" applyNumberFormat="1" applyFont="1" applyFill="1"/>
    <xf numFmtId="1" fontId="21" fillId="3" borderId="0" xfId="5" applyNumberFormat="1" applyFont="1" applyFill="1"/>
    <xf numFmtId="49" fontId="21" fillId="3" borderId="3" xfId="5" quotePrefix="1" applyNumberFormat="1" applyFont="1" applyFill="1" applyBorder="1" applyAlignment="1">
      <alignment horizontal="left"/>
    </xf>
    <xf numFmtId="3" fontId="21" fillId="3" borderId="3" xfId="5" applyNumberFormat="1" applyFont="1" applyFill="1" applyBorder="1"/>
    <xf numFmtId="1" fontId="21" fillId="3" borderId="3" xfId="5" applyNumberFormat="1" applyFont="1" applyFill="1" applyBorder="1"/>
    <xf numFmtId="0" fontId="18" fillId="3" borderId="4" xfId="6" applyFont="1" applyFill="1" applyBorder="1" applyAlignment="1" applyProtection="1">
      <alignment horizontal="right" wrapText="1"/>
    </xf>
    <xf numFmtId="169" fontId="21" fillId="3" borderId="1" xfId="6" applyNumberFormat="1" applyFont="1" applyFill="1" applyBorder="1" applyAlignment="1" applyProtection="1">
      <alignment horizontal="right" indent="1"/>
    </xf>
    <xf numFmtId="170" fontId="2" fillId="0" borderId="0" xfId="26" applyNumberFormat="1"/>
    <xf numFmtId="176" fontId="38" fillId="0" borderId="0" xfId="0" applyNumberFormat="1" applyFont="1"/>
    <xf numFmtId="170" fontId="39" fillId="0" borderId="0" xfId="26" applyNumberFormat="1" applyFont="1"/>
    <xf numFmtId="164" fontId="26" fillId="4" borderId="6" xfId="27" quotePrefix="1" applyAlignment="1">
      <alignment horizontal="right" vertical="center"/>
    </xf>
    <xf numFmtId="164" fontId="40" fillId="10" borderId="6" xfId="28" applyAlignment="1">
      <alignment vertical="center"/>
    </xf>
    <xf numFmtId="164" fontId="40" fillId="10" borderId="6" xfId="29" applyAlignment="1">
      <alignment horizontal="center"/>
    </xf>
    <xf numFmtId="164" fontId="41" fillId="4" borderId="6" xfId="30" quotePrefix="1" applyAlignment="1">
      <alignment horizontal="left" vertical="center"/>
    </xf>
    <xf numFmtId="0" fontId="3" fillId="0" borderId="0" xfId="8" applyAlignment="1">
      <alignment horizontal="right"/>
    </xf>
    <xf numFmtId="176" fontId="30" fillId="0" borderId="0" xfId="0" applyNumberFormat="1" applyFont="1"/>
    <xf numFmtId="177" fontId="30" fillId="0" borderId="0" xfId="0" applyNumberFormat="1" applyFont="1"/>
    <xf numFmtId="10" fontId="42" fillId="4" borderId="6" xfId="31" applyAlignment="1">
      <alignment horizontal="right" vertical="center"/>
    </xf>
    <xf numFmtId="0" fontId="2" fillId="0" borderId="0" xfId="26" applyFill="1"/>
    <xf numFmtId="1" fontId="2" fillId="0" borderId="0" xfId="26" applyNumberFormat="1" applyFont="1" applyFill="1"/>
    <xf numFmtId="170" fontId="1" fillId="0" borderId="0" xfId="26" applyNumberFormat="1" applyFont="1"/>
    <xf numFmtId="10" fontId="26" fillId="4" borderId="6" xfId="34" applyAlignment="1">
      <alignment horizontal="right" vertical="center"/>
    </xf>
    <xf numFmtId="164" fontId="25" fillId="6" borderId="6" xfId="20" quotePrefix="1" applyAlignment="1">
      <alignment horizontal="center"/>
    </xf>
    <xf numFmtId="164" fontId="40" fillId="10" borderId="6" xfId="29" quotePrefix="1" applyAlignment="1">
      <alignment horizontal="center"/>
    </xf>
    <xf numFmtId="0" fontId="18" fillId="0" borderId="0" xfId="2" applyFont="1" applyFill="1" applyBorder="1" applyAlignment="1" applyProtection="1">
      <alignment horizontal="left" vertical="top" wrapText="1"/>
    </xf>
    <xf numFmtId="164" fontId="21" fillId="0" borderId="0" xfId="0" applyFont="1" applyFill="1" applyBorder="1" applyAlignment="1" applyProtection="1">
      <alignment horizontal="justify" wrapText="1"/>
    </xf>
    <xf numFmtId="2" fontId="7" fillId="2" borderId="0" xfId="0" quotePrefix="1" applyNumberFormat="1" applyFont="1" applyFill="1" applyBorder="1" applyAlignment="1" applyProtection="1">
      <alignment horizontal="right" indent="1"/>
    </xf>
    <xf numFmtId="2" fontId="7" fillId="2" borderId="0" xfId="0" applyNumberFormat="1" applyFont="1" applyFill="1" applyBorder="1" applyAlignment="1" applyProtection="1">
      <alignment horizontal="right" indent="1"/>
    </xf>
    <xf numFmtId="164" fontId="21" fillId="0" borderId="2" xfId="0" applyFont="1" applyFill="1" applyBorder="1" applyAlignment="1" applyProtection="1">
      <alignment horizontal="left"/>
    </xf>
    <xf numFmtId="164" fontId="25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5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40" fillId="10" borderId="6" xfId="29" quotePrefix="1" applyAlignment="1">
      <alignment horizontal="center"/>
    </xf>
  </cellXfs>
  <cellStyles count="38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307b5e94-e99c-4b96-8d04-92c96efae858" xfId="33" xr:uid="{595522EE-4B1C-4DDD-98A0-3789447911D1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7_79231e5b-eee5-4441-9a7b-81e179fe9125" xfId="34" xr:uid="{32A8B63D-C6FB-4E3D-94AF-51A71CF00B0A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937916f-982b-40ce-a034-fdb730c1cc3d" xfId="32" xr:uid="{7196DDF1-AD38-4D4B-B365-77B18D387CA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MSTRStyle.Todos.cC8B0F72A11EC88D900000080EFA5E157_e04828e0-505d-46ad-ac6d-b3e9bc3c3a9c" xfId="35" xr:uid="{DA7BF8FF-CD0E-473C-B751-1840E34C7F44}"/>
    <cellStyle name="MSTRStyle.Todos.cC8B0F97811EC88D900000080EFA5E157_b9608160-9ceb-47c3-8c44-2b868bb34c4c" xfId="36" xr:uid="{22C5363C-C223-42B0-AF25-917DBBAF89E9}"/>
    <cellStyle name="MSTRStyle.Todos.cC8B0FF0511EC88D900000080EFA5E157_03198a76-25f0-4d5b-ad93-676d74ad28d9" xfId="37" xr:uid="{E75A0857-25C8-46FA-A851-6DCE31C3EF7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0C0C0"/>
      <color rgb="FF8FAADC"/>
      <color rgb="FF2E75B6"/>
      <color rgb="FFFFFFFF"/>
      <color rgb="FFF5F5F5"/>
      <color rgb="FF97B9E0"/>
      <color rgb="FF5B9BD5"/>
      <color rgb="FFE2AA00"/>
      <color rgb="FF000000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1.48E-3</c:v>
                </c:pt>
                <c:pt idx="1">
                  <c:v>-1.0970000000000001E-2</c:v>
                </c:pt>
                <c:pt idx="2">
                  <c:v>4.8000000000000001E-4</c:v>
                </c:pt>
                <c:pt idx="3">
                  <c:v>9.0799999999999995E-3</c:v>
                </c:pt>
                <c:pt idx="4">
                  <c:v>6.6499999999999997E-3</c:v>
                </c:pt>
                <c:pt idx="5">
                  <c:v>-9.1E-4</c:v>
                </c:pt>
                <c:pt idx="6">
                  <c:v>6.4999999999999997E-3</c:v>
                </c:pt>
                <c:pt idx="7">
                  <c:v>-5.7499999999999999E-3</c:v>
                </c:pt>
                <c:pt idx="8">
                  <c:v>5.3899999999999998E-3</c:v>
                </c:pt>
                <c:pt idx="9">
                  <c:v>-1.2700000000000001E-3</c:v>
                </c:pt>
                <c:pt idx="10">
                  <c:v>-8.8699999999999994E-3</c:v>
                </c:pt>
                <c:pt idx="11">
                  <c:v>4.3899999999999998E-3</c:v>
                </c:pt>
                <c:pt idx="12">
                  <c:v>-2.5999999999999998E-4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-3.0699999999999998E-3</c:v>
                </c:pt>
                <c:pt idx="1">
                  <c:v>1.0200000000000001E-3</c:v>
                </c:pt>
                <c:pt idx="2">
                  <c:v>2.579E-2</c:v>
                </c:pt>
                <c:pt idx="3">
                  <c:v>-1.4489999999999999E-2</c:v>
                </c:pt>
                <c:pt idx="4">
                  <c:v>-2.5930000000000002E-2</c:v>
                </c:pt>
                <c:pt idx="5">
                  <c:v>-4.3800000000000002E-3</c:v>
                </c:pt>
                <c:pt idx="6">
                  <c:v>1.281E-2</c:v>
                </c:pt>
                <c:pt idx="7">
                  <c:v>1.2869999999999999E-2</c:v>
                </c:pt>
                <c:pt idx="8">
                  <c:v>2.068E-2</c:v>
                </c:pt>
                <c:pt idx="9">
                  <c:v>2.6849999999999999E-2</c:v>
                </c:pt>
                <c:pt idx="10">
                  <c:v>4.2200000000000001E-2</c:v>
                </c:pt>
                <c:pt idx="11">
                  <c:v>2.1860000000000001E-2</c:v>
                </c:pt>
                <c:pt idx="12">
                  <c:v>9.3900000000000008E-3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1.7909999999999999E-2</c:v>
                </c:pt>
                <c:pt idx="1">
                  <c:v>-2.2440000000000002E-2</c:v>
                </c:pt>
                <c:pt idx="2">
                  <c:v>5.47E-3</c:v>
                </c:pt>
                <c:pt idx="3">
                  <c:v>-1.729E-2</c:v>
                </c:pt>
                <c:pt idx="4">
                  <c:v>-3.5360000000000003E-2</c:v>
                </c:pt>
                <c:pt idx="5">
                  <c:v>-2.7999999999999998E-4</c:v>
                </c:pt>
                <c:pt idx="6">
                  <c:v>-4.1869999999999997E-2</c:v>
                </c:pt>
                <c:pt idx="7">
                  <c:v>-3.3180000000000001E-2</c:v>
                </c:pt>
                <c:pt idx="8">
                  <c:v>-3.533E-2</c:v>
                </c:pt>
                <c:pt idx="9">
                  <c:v>-4.0600000000000002E-3</c:v>
                </c:pt>
                <c:pt idx="10">
                  <c:v>-1.107E-2</c:v>
                </c:pt>
                <c:pt idx="11">
                  <c:v>-3.6310000000000002E-2</c:v>
                </c:pt>
                <c:pt idx="12">
                  <c:v>-4.8070000000000002E-2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1.6320000000000001E-2</c:v>
                </c:pt>
                <c:pt idx="1">
                  <c:v>-3.2390000000000002E-2</c:v>
                </c:pt>
                <c:pt idx="2">
                  <c:v>3.1739999999999997E-2</c:v>
                </c:pt>
                <c:pt idx="3">
                  <c:v>-2.2700000000000001E-2</c:v>
                </c:pt>
                <c:pt idx="4">
                  <c:v>-5.4640000000000001E-2</c:v>
                </c:pt>
                <c:pt idx="5">
                  <c:v>-5.5700000000000003E-3</c:v>
                </c:pt>
                <c:pt idx="6">
                  <c:v>-2.256E-2</c:v>
                </c:pt>
                <c:pt idx="7">
                  <c:v>-2.606E-2</c:v>
                </c:pt>
                <c:pt idx="8">
                  <c:v>-9.2599999999999991E-3</c:v>
                </c:pt>
                <c:pt idx="9">
                  <c:v>2.1520000000000001E-2</c:v>
                </c:pt>
                <c:pt idx="10">
                  <c:v>2.2259999999999999E-2</c:v>
                </c:pt>
                <c:pt idx="11">
                  <c:v>-1.0059999999999999E-2</c:v>
                </c:pt>
                <c:pt idx="12">
                  <c:v>-3.8940000000000002E-2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2002-2021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0"/>
                <c:pt idx="0">
                  <c:v>28.2842631579</c:v>
                </c:pt>
                <c:pt idx="1">
                  <c:v>28.348210526300001</c:v>
                </c:pt>
                <c:pt idx="2">
                  <c:v>28.610842105300001</c:v>
                </c:pt>
                <c:pt idx="3">
                  <c:v>28.564894736799999</c:v>
                </c:pt>
                <c:pt idx="4">
                  <c:v>28.183842105299998</c:v>
                </c:pt>
                <c:pt idx="5">
                  <c:v>28.102736842100001</c:v>
                </c:pt>
                <c:pt idx="6">
                  <c:v>27.403210526300001</c:v>
                </c:pt>
                <c:pt idx="7">
                  <c:v>27.4867894737</c:v>
                </c:pt>
                <c:pt idx="8">
                  <c:v>27.137578947400002</c:v>
                </c:pt>
                <c:pt idx="9">
                  <c:v>27.185421052599999</c:v>
                </c:pt>
                <c:pt idx="10">
                  <c:v>27.7958421053</c:v>
                </c:pt>
                <c:pt idx="11">
                  <c:v>27.4842105263</c:v>
                </c:pt>
                <c:pt idx="12">
                  <c:v>27.035526315799999</c:v>
                </c:pt>
                <c:pt idx="13">
                  <c:v>26.200526315800001</c:v>
                </c:pt>
                <c:pt idx="14">
                  <c:v>25.9846315789</c:v>
                </c:pt>
                <c:pt idx="15">
                  <c:v>26.218</c:v>
                </c:pt>
                <c:pt idx="16">
                  <c:v>25.7688947368</c:v>
                </c:pt>
                <c:pt idx="17">
                  <c:v>25.385789473700001</c:v>
                </c:pt>
                <c:pt idx="18">
                  <c:v>25.723894736799998</c:v>
                </c:pt>
                <c:pt idx="19">
                  <c:v>26.338105263199999</c:v>
                </c:pt>
                <c:pt idx="20">
                  <c:v>25.9454736842</c:v>
                </c:pt>
                <c:pt idx="21">
                  <c:v>25.7108947368</c:v>
                </c:pt>
                <c:pt idx="22">
                  <c:v>25.4638947368</c:v>
                </c:pt>
                <c:pt idx="23">
                  <c:v>25.354421052599999</c:v>
                </c:pt>
                <c:pt idx="24">
                  <c:v>24.5621578947</c:v>
                </c:pt>
                <c:pt idx="25">
                  <c:v>24.788578947400001</c:v>
                </c:pt>
                <c:pt idx="26">
                  <c:v>24.530736842100001</c:v>
                </c:pt>
                <c:pt idx="27">
                  <c:v>24.599684210500001</c:v>
                </c:pt>
                <c:pt idx="28">
                  <c:v>24.754315789500001</c:v>
                </c:pt>
                <c:pt idx="29">
                  <c:v>24.834473684199999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2002-2021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0"/>
                <c:pt idx="0">
                  <c:v>17.756105263199998</c:v>
                </c:pt>
                <c:pt idx="1">
                  <c:v>17.503263157900001</c:v>
                </c:pt>
                <c:pt idx="2">
                  <c:v>17.625842105299999</c:v>
                </c:pt>
                <c:pt idx="3">
                  <c:v>17.653105263200001</c:v>
                </c:pt>
                <c:pt idx="4">
                  <c:v>17.670789473700001</c:v>
                </c:pt>
                <c:pt idx="5">
                  <c:v>17.569052631600002</c:v>
                </c:pt>
                <c:pt idx="6">
                  <c:v>17.3249473684</c:v>
                </c:pt>
                <c:pt idx="7">
                  <c:v>16.957421052600001</c:v>
                </c:pt>
                <c:pt idx="8">
                  <c:v>16.949894736800001</c:v>
                </c:pt>
                <c:pt idx="9">
                  <c:v>16.619105263200002</c:v>
                </c:pt>
                <c:pt idx="10">
                  <c:v>16.6016842105</c:v>
                </c:pt>
                <c:pt idx="11">
                  <c:v>16.768578947400002</c:v>
                </c:pt>
                <c:pt idx="12">
                  <c:v>16.5704736842</c:v>
                </c:pt>
                <c:pt idx="13">
                  <c:v>16.151578947400001</c:v>
                </c:pt>
                <c:pt idx="14">
                  <c:v>15.694210526299999</c:v>
                </c:pt>
                <c:pt idx="15">
                  <c:v>15.7058421053</c:v>
                </c:pt>
                <c:pt idx="16">
                  <c:v>15.8311052632</c:v>
                </c:pt>
                <c:pt idx="17">
                  <c:v>15.5651578947</c:v>
                </c:pt>
                <c:pt idx="18">
                  <c:v>15.236526315800001</c:v>
                </c:pt>
                <c:pt idx="19">
                  <c:v>15.5065263158</c:v>
                </c:pt>
                <c:pt idx="20">
                  <c:v>15.896736842099999</c:v>
                </c:pt>
                <c:pt idx="21">
                  <c:v>15.759736842100001</c:v>
                </c:pt>
                <c:pt idx="22">
                  <c:v>15.9003157895</c:v>
                </c:pt>
                <c:pt idx="23">
                  <c:v>15.3900526316</c:v>
                </c:pt>
                <c:pt idx="24">
                  <c:v>14.809526315799999</c:v>
                </c:pt>
                <c:pt idx="25">
                  <c:v>14.268421052600001</c:v>
                </c:pt>
                <c:pt idx="26">
                  <c:v>14.2205789474</c:v>
                </c:pt>
                <c:pt idx="27">
                  <c:v>14.370631578899999</c:v>
                </c:pt>
                <c:pt idx="28">
                  <c:v>14.5758947368</c:v>
                </c:pt>
                <c:pt idx="29">
                  <c:v>14.7621052632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2022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0"/>
                <c:pt idx="0">
                  <c:v>30.032</c:v>
                </c:pt>
                <c:pt idx="1">
                  <c:v>29.824999999999999</c:v>
                </c:pt>
                <c:pt idx="2">
                  <c:v>28.364999999999998</c:v>
                </c:pt>
                <c:pt idx="3">
                  <c:v>29.356000000000002</c:v>
                </c:pt>
                <c:pt idx="4">
                  <c:v>30.006</c:v>
                </c:pt>
                <c:pt idx="5">
                  <c:v>29.847000000000001</c:v>
                </c:pt>
                <c:pt idx="6">
                  <c:v>28.530999999999999</c:v>
                </c:pt>
                <c:pt idx="7">
                  <c:v>29.068000000000001</c:v>
                </c:pt>
                <c:pt idx="8">
                  <c:v>29.663</c:v>
                </c:pt>
                <c:pt idx="9">
                  <c:v>31.018000000000001</c:v>
                </c:pt>
                <c:pt idx="10">
                  <c:v>32.539000000000001</c:v>
                </c:pt>
                <c:pt idx="11">
                  <c:v>30.687999999999999</c:v>
                </c:pt>
                <c:pt idx="12">
                  <c:v>27.373999999999999</c:v>
                </c:pt>
                <c:pt idx="13">
                  <c:v>27.140999999999998</c:v>
                </c:pt>
                <c:pt idx="14">
                  <c:v>27.803000000000001</c:v>
                </c:pt>
                <c:pt idx="15">
                  <c:v>27.183</c:v>
                </c:pt>
                <c:pt idx="16">
                  <c:v>26.908999999999999</c:v>
                </c:pt>
                <c:pt idx="17">
                  <c:v>27.959</c:v>
                </c:pt>
                <c:pt idx="18">
                  <c:v>28.029</c:v>
                </c:pt>
                <c:pt idx="19">
                  <c:v>27.587</c:v>
                </c:pt>
                <c:pt idx="20">
                  <c:v>26.713000000000001</c:v>
                </c:pt>
                <c:pt idx="21">
                  <c:v>27.134</c:v>
                </c:pt>
                <c:pt idx="22">
                  <c:v>26.384</c:v>
                </c:pt>
                <c:pt idx="23">
                  <c:v>24.09</c:v>
                </c:pt>
                <c:pt idx="24">
                  <c:v>22.701000000000001</c:v>
                </c:pt>
                <c:pt idx="25">
                  <c:v>23.157</c:v>
                </c:pt>
                <c:pt idx="26">
                  <c:v>24.449000000000002</c:v>
                </c:pt>
                <c:pt idx="27">
                  <c:v>24.542000000000002</c:v>
                </c:pt>
                <c:pt idx="28">
                  <c:v>21.19</c:v>
                </c:pt>
                <c:pt idx="29">
                  <c:v>21.905999999999999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2022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0"/>
                <c:pt idx="0">
                  <c:v>24.105</c:v>
                </c:pt>
                <c:pt idx="1">
                  <c:v>24.555</c:v>
                </c:pt>
                <c:pt idx="2">
                  <c:v>23.251999999999999</c:v>
                </c:pt>
                <c:pt idx="3">
                  <c:v>23.341999999999999</c:v>
                </c:pt>
                <c:pt idx="4">
                  <c:v>24.22</c:v>
                </c:pt>
                <c:pt idx="5">
                  <c:v>24.114999999999998</c:v>
                </c:pt>
                <c:pt idx="6">
                  <c:v>23.094000000000001</c:v>
                </c:pt>
                <c:pt idx="7">
                  <c:v>23.677</c:v>
                </c:pt>
                <c:pt idx="8">
                  <c:v>24.114000000000001</c:v>
                </c:pt>
                <c:pt idx="9">
                  <c:v>24.54</c:v>
                </c:pt>
                <c:pt idx="10">
                  <c:v>26.05</c:v>
                </c:pt>
                <c:pt idx="11">
                  <c:v>26.029</c:v>
                </c:pt>
                <c:pt idx="12">
                  <c:v>24.050999999999998</c:v>
                </c:pt>
                <c:pt idx="13">
                  <c:v>23.082000000000001</c:v>
                </c:pt>
                <c:pt idx="14">
                  <c:v>23.059000000000001</c:v>
                </c:pt>
                <c:pt idx="15">
                  <c:v>22.437999999999999</c:v>
                </c:pt>
                <c:pt idx="16">
                  <c:v>21.713999999999999</c:v>
                </c:pt>
                <c:pt idx="17">
                  <c:v>22.385000000000002</c:v>
                </c:pt>
                <c:pt idx="18">
                  <c:v>22.695</c:v>
                </c:pt>
                <c:pt idx="19">
                  <c:v>22.186</c:v>
                </c:pt>
                <c:pt idx="20">
                  <c:v>21.513999999999999</c:v>
                </c:pt>
                <c:pt idx="21">
                  <c:v>21.484999999999999</c:v>
                </c:pt>
                <c:pt idx="22">
                  <c:v>21.346</c:v>
                </c:pt>
                <c:pt idx="23">
                  <c:v>19.664999999999999</c:v>
                </c:pt>
                <c:pt idx="24">
                  <c:v>17.954999999999998</c:v>
                </c:pt>
                <c:pt idx="25">
                  <c:v>18.068999999999999</c:v>
                </c:pt>
                <c:pt idx="26">
                  <c:v>18.792999999999999</c:v>
                </c:pt>
                <c:pt idx="27">
                  <c:v>19.303999999999998</c:v>
                </c:pt>
                <c:pt idx="28">
                  <c:v>17.449000000000002</c:v>
                </c:pt>
                <c:pt idx="29">
                  <c:v>16.936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2022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0"/>
                <c:pt idx="0">
                  <c:v>18.178000000000001</c:v>
                </c:pt>
                <c:pt idx="1">
                  <c:v>19.285</c:v>
                </c:pt>
                <c:pt idx="2">
                  <c:v>18.14</c:v>
                </c:pt>
                <c:pt idx="3">
                  <c:v>17.327999999999999</c:v>
                </c:pt>
                <c:pt idx="4">
                  <c:v>18.434000000000001</c:v>
                </c:pt>
                <c:pt idx="5">
                  <c:v>18.382999999999999</c:v>
                </c:pt>
                <c:pt idx="6">
                  <c:v>17.658000000000001</c:v>
                </c:pt>
                <c:pt idx="7">
                  <c:v>18.286000000000001</c:v>
                </c:pt>
                <c:pt idx="8">
                  <c:v>18.565000000000001</c:v>
                </c:pt>
                <c:pt idx="9">
                  <c:v>18.062000000000001</c:v>
                </c:pt>
                <c:pt idx="10">
                  <c:v>19.561</c:v>
                </c:pt>
                <c:pt idx="11">
                  <c:v>21.37</c:v>
                </c:pt>
                <c:pt idx="12">
                  <c:v>20.727</c:v>
                </c:pt>
                <c:pt idx="13">
                  <c:v>19.024000000000001</c:v>
                </c:pt>
                <c:pt idx="14">
                  <c:v>18.315000000000001</c:v>
                </c:pt>
                <c:pt idx="15">
                  <c:v>17.693999999999999</c:v>
                </c:pt>
                <c:pt idx="16">
                  <c:v>16.518999999999998</c:v>
                </c:pt>
                <c:pt idx="17">
                  <c:v>16.812000000000001</c:v>
                </c:pt>
                <c:pt idx="18">
                  <c:v>17.361000000000001</c:v>
                </c:pt>
                <c:pt idx="19">
                  <c:v>16.785</c:v>
                </c:pt>
                <c:pt idx="20">
                  <c:v>16.315999999999999</c:v>
                </c:pt>
                <c:pt idx="21">
                  <c:v>15.836</c:v>
                </c:pt>
                <c:pt idx="22">
                  <c:v>16.306999999999999</c:v>
                </c:pt>
                <c:pt idx="23">
                  <c:v>15.241</c:v>
                </c:pt>
                <c:pt idx="24">
                  <c:v>13.208</c:v>
                </c:pt>
                <c:pt idx="25">
                  <c:v>12.98</c:v>
                </c:pt>
                <c:pt idx="26">
                  <c:v>13.137</c:v>
                </c:pt>
                <c:pt idx="27">
                  <c:v>14.065</c:v>
                </c:pt>
                <c:pt idx="28">
                  <c:v>13.707000000000001</c:v>
                </c:pt>
                <c:pt idx="29">
                  <c:v>11.965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2021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0"/>
                <c:pt idx="0">
                  <c:v>22.204999999999998</c:v>
                </c:pt>
                <c:pt idx="1">
                  <c:v>22.065000000000001</c:v>
                </c:pt>
                <c:pt idx="2">
                  <c:v>23.042999999999999</c:v>
                </c:pt>
                <c:pt idx="3">
                  <c:v>23.31</c:v>
                </c:pt>
                <c:pt idx="4">
                  <c:v>25.013000000000002</c:v>
                </c:pt>
                <c:pt idx="5">
                  <c:v>26.332000000000001</c:v>
                </c:pt>
                <c:pt idx="6">
                  <c:v>25.731000000000002</c:v>
                </c:pt>
                <c:pt idx="7">
                  <c:v>23.919</c:v>
                </c:pt>
                <c:pt idx="8">
                  <c:v>23.308</c:v>
                </c:pt>
                <c:pt idx="9">
                  <c:v>23.058</c:v>
                </c:pt>
                <c:pt idx="10">
                  <c:v>22.57</c:v>
                </c:pt>
                <c:pt idx="11">
                  <c:v>24.036000000000001</c:v>
                </c:pt>
                <c:pt idx="12">
                  <c:v>23.85</c:v>
                </c:pt>
                <c:pt idx="13">
                  <c:v>22.462</c:v>
                </c:pt>
                <c:pt idx="14">
                  <c:v>22.244</c:v>
                </c:pt>
                <c:pt idx="15">
                  <c:v>21.815000000000001</c:v>
                </c:pt>
                <c:pt idx="16">
                  <c:v>21.689</c:v>
                </c:pt>
                <c:pt idx="17">
                  <c:v>21.041</c:v>
                </c:pt>
                <c:pt idx="18">
                  <c:v>19.91</c:v>
                </c:pt>
                <c:pt idx="19">
                  <c:v>19.638000000000002</c:v>
                </c:pt>
                <c:pt idx="20">
                  <c:v>18.460999999999999</c:v>
                </c:pt>
                <c:pt idx="21">
                  <c:v>19.38</c:v>
                </c:pt>
                <c:pt idx="22">
                  <c:v>20.443000000000001</c:v>
                </c:pt>
                <c:pt idx="23">
                  <c:v>20.943000000000001</c:v>
                </c:pt>
                <c:pt idx="24">
                  <c:v>21.123999999999999</c:v>
                </c:pt>
                <c:pt idx="25">
                  <c:v>21.064</c:v>
                </c:pt>
                <c:pt idx="26">
                  <c:v>20.957999999999998</c:v>
                </c:pt>
                <c:pt idx="27">
                  <c:v>20.096</c:v>
                </c:pt>
                <c:pt idx="28">
                  <c:v>19.841000000000001</c:v>
                </c:pt>
                <c:pt idx="29">
                  <c:v>20.015000000000001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19374.545052672001</c:v>
                </c:pt>
                <c:pt idx="1">
                  <c:v>19617.864228332</c:v>
                </c:pt>
                <c:pt idx="2">
                  <c:v>19650.360050158</c:v>
                </c:pt>
                <c:pt idx="3">
                  <c:v>21302.170343446</c:v>
                </c:pt>
                <c:pt idx="4">
                  <c:v>22753.507688590002</c:v>
                </c:pt>
                <c:pt idx="5">
                  <c:v>19213.662175914</c:v>
                </c:pt>
                <c:pt idx="6">
                  <c:v>20740.701549640002</c:v>
                </c:pt>
                <c:pt idx="7">
                  <c:v>18915.393726295999</c:v>
                </c:pt>
                <c:pt idx="8">
                  <c:v>19296.112398976002</c:v>
                </c:pt>
                <c:pt idx="9">
                  <c:v>19593.724998728001</c:v>
                </c:pt>
                <c:pt idx="10">
                  <c:v>21559.740951954002</c:v>
                </c:pt>
                <c:pt idx="11">
                  <c:v>20652.739059340001</c:v>
                </c:pt>
                <c:pt idx="12">
                  <c:v>19690.700732279001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19690.700732279001</c:v>
                </c:pt>
                <c:pt idx="1">
                  <c:v>18982.498801442001</c:v>
                </c:pt>
                <c:pt idx="2">
                  <c:v>20274.148186414001</c:v>
                </c:pt>
                <c:pt idx="3">
                  <c:v>20818.653140728999</c:v>
                </c:pt>
                <c:pt idx="4">
                  <c:v>21510.206895136002</c:v>
                </c:pt>
                <c:pt idx="5">
                  <c:v>19106.596028944001</c:v>
                </c:pt>
                <c:pt idx="6">
                  <c:v>20272.842701149999</c:v>
                </c:pt>
                <c:pt idx="7">
                  <c:v>18422.484872887999</c:v>
                </c:pt>
                <c:pt idx="8">
                  <c:v>19117.403578549998</c:v>
                </c:pt>
                <c:pt idx="9">
                  <c:v>20015.337115947001</c:v>
                </c:pt>
                <c:pt idx="10">
                  <c:v>22039.666927856</c:v>
                </c:pt>
                <c:pt idx="11">
                  <c:v>20445.025045893999</c:v>
                </c:pt>
                <c:pt idx="12">
                  <c:v>18923.963277346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2021 </c:v>
                </c:pt>
                <c:pt idx="3">
                  <c:v>2022 </c:v>
                </c:pt>
                <c:pt idx="4">
                  <c:v>sep-22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37385</c:v>
                </c:pt>
                <c:pt idx="3">
                  <c:v>38284</c:v>
                </c:pt>
                <c:pt idx="4">
                  <c:v>34291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04-4D22-838C-DDCE373861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2021 </c:v>
                </c:pt>
                <c:pt idx="3">
                  <c:v>2022 </c:v>
                </c:pt>
                <c:pt idx="4">
                  <c:v>sep-22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42225</c:v>
                </c:pt>
                <c:pt idx="3">
                  <c:v>37926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0"/>
                <c:pt idx="0">
                  <c:v>681.67911791999995</c:v>
                </c:pt>
                <c:pt idx="1">
                  <c:v>681.67069707200005</c:v>
                </c:pt>
                <c:pt idx="2">
                  <c:v>594.38721718600004</c:v>
                </c:pt>
                <c:pt idx="3">
                  <c:v>551.134198502</c:v>
                </c:pt>
                <c:pt idx="4">
                  <c:v>660.96500038399995</c:v>
                </c:pt>
                <c:pt idx="5">
                  <c:v>677.76186918600001</c:v>
                </c:pt>
                <c:pt idx="6">
                  <c:v>682.61968473599995</c:v>
                </c:pt>
                <c:pt idx="7">
                  <c:v>667.63100206399997</c:v>
                </c:pt>
                <c:pt idx="8">
                  <c:v>672.21153555199999</c:v>
                </c:pt>
                <c:pt idx="9">
                  <c:v>606.82100877599999</c:v>
                </c:pt>
                <c:pt idx="10">
                  <c:v>574.88592234999999</c:v>
                </c:pt>
                <c:pt idx="11">
                  <c:v>693.08175500000004</c:v>
                </c:pt>
                <c:pt idx="12">
                  <c:v>695.58772599999998</c:v>
                </c:pt>
                <c:pt idx="13">
                  <c:v>671.74140799999998</c:v>
                </c:pt>
                <c:pt idx="14">
                  <c:v>664.13136499999996</c:v>
                </c:pt>
                <c:pt idx="15">
                  <c:v>660.62002059999998</c:v>
                </c:pt>
                <c:pt idx="16">
                  <c:v>574.67934179999997</c:v>
                </c:pt>
                <c:pt idx="17">
                  <c:v>533.02303340000003</c:v>
                </c:pt>
                <c:pt idx="18">
                  <c:v>640.66271080000001</c:v>
                </c:pt>
                <c:pt idx="19">
                  <c:v>659.34136920799995</c:v>
                </c:pt>
                <c:pt idx="20">
                  <c:v>654.91032540799995</c:v>
                </c:pt>
                <c:pt idx="21">
                  <c:v>650.79908152799999</c:v>
                </c:pt>
                <c:pt idx="22">
                  <c:v>645.17941271999996</c:v>
                </c:pt>
                <c:pt idx="23">
                  <c:v>559.17092957600005</c:v>
                </c:pt>
                <c:pt idx="24">
                  <c:v>507.85573681599999</c:v>
                </c:pt>
                <c:pt idx="25">
                  <c:v>596.68874150399995</c:v>
                </c:pt>
                <c:pt idx="26">
                  <c:v>616.54530086600005</c:v>
                </c:pt>
                <c:pt idx="27">
                  <c:v>620.41856656000004</c:v>
                </c:pt>
                <c:pt idx="28">
                  <c:v>621.41589883200004</c:v>
                </c:pt>
                <c:pt idx="29">
                  <c:v>606.3433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0"/>
                <c:pt idx="0">
                  <c:v>32682.145</c:v>
                </c:pt>
                <c:pt idx="1">
                  <c:v>32631.60671</c:v>
                </c:pt>
                <c:pt idx="2">
                  <c:v>27385.621999999999</c:v>
                </c:pt>
                <c:pt idx="3">
                  <c:v>27170.823</c:v>
                </c:pt>
                <c:pt idx="4">
                  <c:v>32084.390960000001</c:v>
                </c:pt>
                <c:pt idx="5">
                  <c:v>32183.893899999999</c:v>
                </c:pt>
                <c:pt idx="6">
                  <c:v>32541.776000000002</c:v>
                </c:pt>
                <c:pt idx="7">
                  <c:v>31209.754528000001</c:v>
                </c:pt>
                <c:pt idx="8">
                  <c:v>32161.926528</c:v>
                </c:pt>
                <c:pt idx="9">
                  <c:v>28170.182015999999</c:v>
                </c:pt>
                <c:pt idx="10">
                  <c:v>28380.946928000001</c:v>
                </c:pt>
                <c:pt idx="11">
                  <c:v>33883.663999999997</c:v>
                </c:pt>
                <c:pt idx="12">
                  <c:v>33188.593999999997</c:v>
                </c:pt>
                <c:pt idx="13">
                  <c:v>31575.504000000001</c:v>
                </c:pt>
                <c:pt idx="14">
                  <c:v>31127.393</c:v>
                </c:pt>
                <c:pt idx="15">
                  <c:v>31229.915000000001</c:v>
                </c:pt>
                <c:pt idx="16">
                  <c:v>26457.957200000001</c:v>
                </c:pt>
                <c:pt idx="17">
                  <c:v>26184.030599999998</c:v>
                </c:pt>
                <c:pt idx="18">
                  <c:v>30585.311000000002</c:v>
                </c:pt>
                <c:pt idx="19">
                  <c:v>30884.447</c:v>
                </c:pt>
                <c:pt idx="20">
                  <c:v>30671.353999999999</c:v>
                </c:pt>
                <c:pt idx="21">
                  <c:v>30484.03</c:v>
                </c:pt>
                <c:pt idx="22">
                  <c:v>30677.293504000001</c:v>
                </c:pt>
                <c:pt idx="23">
                  <c:v>25793.691999999999</c:v>
                </c:pt>
                <c:pt idx="24">
                  <c:v>25090.230200000002</c:v>
                </c:pt>
                <c:pt idx="25">
                  <c:v>28949.61</c:v>
                </c:pt>
                <c:pt idx="26">
                  <c:v>29505.137999999999</c:v>
                </c:pt>
                <c:pt idx="27">
                  <c:v>29632.287</c:v>
                </c:pt>
                <c:pt idx="28">
                  <c:v>29450.754000000001</c:v>
                </c:pt>
                <c:pt idx="29">
                  <c:v>28194.584999999999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104775</xdr:rowOff>
    </xdr:from>
    <xdr:to>
      <xdr:col>4</xdr:col>
      <xdr:colOff>380999</xdr:colOff>
      <xdr:row>2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ABE948C-E498-4B02-9A48-F073070ED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8BB0C8D-04F5-480F-A6FB-68B7B5944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5AD1361-D13B-457A-A437-6BB7DB31A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133350</xdr:rowOff>
    </xdr:from>
    <xdr:to>
      <xdr:col>4</xdr:col>
      <xdr:colOff>123824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CEBE15F-6C25-4A08-9994-ED75750B3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0.81108</cdr:x>
      <cdr:y>0.16155</cdr:y>
    </cdr:from>
    <cdr:to>
      <cdr:x>0.97595</cdr:x>
      <cdr:y>0.2434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16888" y="470856"/>
          <a:ext cx="1162086" cy="238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0.82655</cdr:x>
      <cdr:y>0.71857</cdr:y>
    </cdr:from>
    <cdr:to>
      <cdr:x>0.9806</cdr:x>
      <cdr:y>0.80938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25966" y="2094379"/>
          <a:ext cx="1085822" cy="264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142875</xdr:rowOff>
    </xdr:from>
    <xdr:to>
      <xdr:col>4</xdr:col>
      <xdr:colOff>142874</xdr:colOff>
      <xdr:row>2</xdr:row>
      <xdr:rowOff>93974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4B22DE1-97F6-4B01-BB6D-A6EBC3C7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114300</xdr:rowOff>
    </xdr:from>
    <xdr:to>
      <xdr:col>3</xdr:col>
      <xdr:colOff>114299</xdr:colOff>
      <xdr:row>2</xdr:row>
      <xdr:rowOff>65399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1C74878-AEB4-46AD-AD14-68676C9B2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0.18494</cdr:x>
      <cdr:y>0.53392</cdr:y>
    </cdr:from>
    <cdr:to>
      <cdr:x>0.54215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222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22 julio (14:43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0.19596</cdr:x>
      <cdr:y>0.47716</cdr:y>
    </cdr:from>
    <cdr:to>
      <cdr:x>0.55766</cdr:x>
      <cdr:y>0.53066</cdr:y>
    </cdr:to>
    <cdr:sp macro="" textlink="Dat_01!$E$185">
      <cdr:nvSpPr>
        <cdr:cNvPr id="7178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65289" y="1395299"/>
          <a:ext cx="1412529" cy="156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46CBEDEB-D111-4C97-8052-8AF9EA48D63C}" type="TxLink">
            <a:rPr lang="en-US" sz="800" b="1" i="0" u="none" strike="noStrike">
              <a:solidFill>
                <a:schemeClr val="bg1"/>
              </a:solidFill>
              <a:latin typeface="Segoe UI"/>
              <a:ea typeface="Segoe UI"/>
              <a:cs typeface="Segoe UI"/>
            </a:rPr>
            <a:pPr algn="l" rtl="0">
              <a:defRPr sz="1000"/>
            </a:pPr>
            <a:t>8 enero (14:05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enero (20:10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0.17103</cdr:x>
      <cdr:y>0.17969</cdr:y>
    </cdr:from>
    <cdr:to>
      <cdr:x>0.59028</cdr:x>
      <cdr:y>0.24104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67926" y="525453"/>
          <a:ext cx="1637276" cy="1793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DAC71875-C4A4-4274-BDA8-824C0E9DAF30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 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0.18862</cdr:x>
      <cdr:y>0.38871</cdr:y>
    </cdr:from>
    <cdr:to>
      <cdr:x>0.54583</cdr:x>
      <cdr:y>0.43926</cdr:y>
    </cdr:to>
    <cdr:sp macro="" textlink="Dat_01!$D$186">
      <cdr:nvSpPr>
        <cdr:cNvPr id="13" name="Text Box 9">
          <a:extLst xmlns:a="http://schemas.openxmlformats.org/drawingml/2006/main">
            <a:ext uri="{FF2B5EF4-FFF2-40B4-BE49-F238E27FC236}">
              <a16:creationId xmlns:a16="http://schemas.microsoft.com/office/drawing/2014/main" id="{23787707-39AF-4BEF-B71A-14602E1BB01F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36600" y="1136650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13304E09-3B5B-415B-8678-FC829F4BBE03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14 julio (14:19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0.18618</cdr:x>
      <cdr:y>0.24539</cdr:y>
    </cdr:from>
    <cdr:to>
      <cdr:x>0.54339</cdr:x>
      <cdr:y>0.29594</cdr:y>
    </cdr:to>
    <cdr:sp macro="" textlink="Dat_01!$D$187">
      <cdr:nvSpPr>
        <cdr:cNvPr id="32" name="Text Box 9">
          <a:extLst xmlns:a="http://schemas.openxmlformats.org/drawingml/2006/main">
            <a:ext uri="{FF2B5EF4-FFF2-40B4-BE49-F238E27FC236}">
              <a16:creationId xmlns:a16="http://schemas.microsoft.com/office/drawing/2014/main" id="{11F6A6F3-8A28-4327-9ACC-54890AB87F9A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7075" y="717550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AAC7E376-D1F5-470B-8661-FAB8E8CEA55D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12 septiembre (14:28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9525</xdr:colOff>
      <xdr:row>1</xdr:row>
      <xdr:rowOff>133350</xdr:rowOff>
    </xdr:from>
    <xdr:to>
      <xdr:col>4</xdr:col>
      <xdr:colOff>104774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CCDCBB6-D123-43E5-BE29-1195A73A6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C20" sqref="C20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1:15" ht="0.75" customHeight="1">
      <c r="A1" s="29" t="s">
        <v>30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Septiembre 2022</v>
      </c>
    </row>
    <row r="4" spans="1:15" s="20" customFormat="1" ht="20.25" customHeight="1">
      <c r="B4" s="19"/>
      <c r="C4" s="29" t="s">
        <v>30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Componentes de la variación mensual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208</v>
      </c>
    </row>
    <row r="2" spans="1:2">
      <c r="A2" t="s">
        <v>203</v>
      </c>
    </row>
    <row r="3" spans="1:2">
      <c r="A3" t="s">
        <v>198</v>
      </c>
    </row>
    <row r="4" spans="1:2">
      <c r="A4" t="s">
        <v>199</v>
      </c>
    </row>
    <row r="5" spans="1:2">
      <c r="A5" t="s">
        <v>202</v>
      </c>
    </row>
    <row r="6" spans="1:2">
      <c r="A6" t="s">
        <v>207</v>
      </c>
    </row>
    <row r="7" spans="1:2">
      <c r="A7" t="s">
        <v>201</v>
      </c>
    </row>
    <row r="8" spans="1:2">
      <c r="A8" t="s">
        <v>166</v>
      </c>
    </row>
    <row r="9" spans="1:2">
      <c r="A9" t="s">
        <v>205</v>
      </c>
    </row>
    <row r="10" spans="1:2">
      <c r="A10" t="s">
        <v>167</v>
      </c>
    </row>
    <row r="11" spans="1:2">
      <c r="A11" t="s">
        <v>168</v>
      </c>
    </row>
    <row r="12" spans="1:2">
      <c r="A12" t="s">
        <v>209</v>
      </c>
    </row>
    <row r="13" spans="1:2">
      <c r="A13" t="s">
        <v>206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6.285156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Septiembre 2022</v>
      </c>
      <c r="L3" s="2"/>
    </row>
    <row r="4" spans="3:12" ht="19.899999999999999" customHeight="1">
      <c r="C4" s="29" t="s">
        <v>30</v>
      </c>
    </row>
    <row r="5" spans="3:12" ht="12.6" customHeight="1"/>
    <row r="7" spans="3:12" ht="12.75" customHeight="1">
      <c r="C7" s="134" t="s">
        <v>7</v>
      </c>
      <c r="E7" s="4"/>
      <c r="F7" s="136" t="str">
        <f>K3</f>
        <v>Septiembre 2022</v>
      </c>
      <c r="G7" s="137"/>
      <c r="H7" s="137" t="s">
        <v>1</v>
      </c>
      <c r="I7" s="137"/>
      <c r="J7" s="137" t="s">
        <v>2</v>
      </c>
      <c r="K7" s="137"/>
    </row>
    <row r="8" spans="3:12">
      <c r="C8" s="134"/>
      <c r="E8" s="5"/>
      <c r="F8" s="42" t="s">
        <v>3</v>
      </c>
      <c r="G8" s="46" t="str">
        <f>CONCATENATE("% ",RIGHT(F7,2),"/",RIGHT(F7,2)-1)</f>
        <v>% 22/21</v>
      </c>
      <c r="H8" s="42" t="s">
        <v>3</v>
      </c>
      <c r="I8" s="45" t="str">
        <f>G8</f>
        <v>% 22/21</v>
      </c>
      <c r="J8" s="42" t="s">
        <v>3</v>
      </c>
      <c r="K8" s="45" t="str">
        <f>G8</f>
        <v>% 22/21</v>
      </c>
    </row>
    <row r="9" spans="3:12">
      <c r="C9" s="37"/>
      <c r="E9" s="30" t="s">
        <v>4</v>
      </c>
      <c r="F9" s="31">
        <f>VLOOKUP("Demanda transporte (b.c.)",Dat_01!A4:J29,2,FALSE)/1000</f>
        <v>18923.963277346</v>
      </c>
      <c r="G9" s="47">
        <f>VLOOKUP("Demanda transporte (b.c.)",Dat_01!A4:J29,4,FALSE)*100</f>
        <v>-3.8939063900000002</v>
      </c>
      <c r="H9" s="31">
        <f>VLOOKUP("Demanda transporte (b.c.)",Dat_01!A4:J29,5,FALSE)/1000</f>
        <v>179853.52644371102</v>
      </c>
      <c r="I9" s="47">
        <f>VLOOKUP("Demanda transporte (b.c.)",Dat_01!A4:J29,7,FALSE)*100</f>
        <v>-1.40489478</v>
      </c>
      <c r="J9" s="31">
        <f>VLOOKUP("Demanda transporte (b.c.)",Dat_01!A4:J29,8,FALSE)/1000</f>
        <v>239928.82657229601</v>
      </c>
      <c r="K9" s="47">
        <f>VLOOKUP("Demanda transporte (b.c.)",Dat_01!A4:J29,10,FALSE)*100</f>
        <v>-1.2584440299999999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f>Dat_01!D45*100</f>
        <v>-2.5999999999999999E-2</v>
      </c>
      <c r="H12" s="43"/>
      <c r="I12" s="43">
        <f>Dat_01!H45*100</f>
        <v>8.8000000000000009E-2</v>
      </c>
      <c r="J12" s="43"/>
      <c r="K12" s="43">
        <f>Dat_01!L45*100</f>
        <v>7.1000000000000008E-2</v>
      </c>
    </row>
    <row r="13" spans="3:12">
      <c r="E13" s="34" t="s">
        <v>26</v>
      </c>
      <c r="F13" s="33"/>
      <c r="G13" s="43">
        <f>Dat_01!E45*100</f>
        <v>0.93900000000000006</v>
      </c>
      <c r="H13" s="43"/>
      <c r="I13" s="43">
        <f>Dat_01!I45*100</f>
        <v>1.268</v>
      </c>
      <c r="J13" s="43"/>
      <c r="K13" s="43">
        <f>Dat_01!M45*100</f>
        <v>1.0410000000000001</v>
      </c>
    </row>
    <row r="14" spans="3:12">
      <c r="E14" s="35" t="s">
        <v>5</v>
      </c>
      <c r="F14" s="36"/>
      <c r="G14" s="44">
        <f>Dat_01!F45*100</f>
        <v>-4.8070000000000004</v>
      </c>
      <c r="H14" s="44"/>
      <c r="I14" s="44">
        <f>Dat_01!J45*100</f>
        <v>-2.7610000000000001</v>
      </c>
      <c r="J14" s="44"/>
      <c r="K14" s="44">
        <f>Dat_01!N45*100</f>
        <v>-2.37</v>
      </c>
    </row>
    <row r="15" spans="3:12">
      <c r="E15" s="138" t="s">
        <v>27</v>
      </c>
      <c r="F15" s="138"/>
      <c r="G15" s="138"/>
      <c r="H15" s="138"/>
      <c r="I15" s="138"/>
      <c r="J15" s="138"/>
      <c r="K15" s="138"/>
    </row>
    <row r="16" spans="3:12" ht="21.75" customHeight="1">
      <c r="E16" s="135" t="s">
        <v>28</v>
      </c>
      <c r="F16" s="135"/>
      <c r="G16" s="135"/>
      <c r="H16" s="135"/>
      <c r="I16" s="135"/>
      <c r="J16" s="135"/>
      <c r="K16" s="135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Septiembre 2022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98</v>
      </c>
      <c r="E7" s="9"/>
    </row>
    <row r="8" spans="3:11">
      <c r="C8" s="134"/>
      <c r="E8" s="9"/>
      <c r="I8" t="s">
        <v>76</v>
      </c>
    </row>
    <row r="9" spans="3:11">
      <c r="C9" s="134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Septiembre 2022</v>
      </c>
    </row>
    <row r="4" spans="3:5" ht="19.899999999999999" customHeight="1">
      <c r="C4" s="29" t="s">
        <v>30</v>
      </c>
    </row>
    <row r="5" spans="3:5" ht="12.6" customHeight="1"/>
    <row r="6" spans="3:5" ht="12.75" customHeight="1"/>
    <row r="7" spans="3:5" ht="12.75" customHeight="1">
      <c r="C7" s="134" t="s">
        <v>16</v>
      </c>
      <c r="E7" s="9"/>
    </row>
    <row r="8" spans="3:5">
      <c r="C8" s="134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Septiembre 2022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18</v>
      </c>
      <c r="E7" s="9"/>
    </row>
    <row r="8" spans="3:11">
      <c r="C8" s="134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zoomScaleNormal="100" workbookViewId="0">
      <selection activeCell="A2" sqref="A2"/>
    </sheetView>
  </sheetViews>
  <sheetFormatPr baseColWidth="10" defaultColWidth="11.42578125" defaultRowHeight="12.75"/>
  <cols>
    <col min="1" max="1" width="2.7109375" customWidth="1"/>
    <col min="2" max="2" width="23.7109375" customWidth="1"/>
    <col min="3" max="3" width="1.285156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Septiembre 2022</v>
      </c>
      <c r="E3" s="11"/>
    </row>
    <row r="4" spans="2:5" customFormat="1" ht="19.5" customHeight="1">
      <c r="B4" s="29" t="s">
        <v>30</v>
      </c>
      <c r="C4" s="3"/>
    </row>
    <row r="5" spans="2:5">
      <c r="B5" s="3"/>
    </row>
    <row r="7" spans="2:5" ht="12.75" customHeight="1">
      <c r="B7" s="134" t="s">
        <v>21</v>
      </c>
      <c r="D7" s="12"/>
      <c r="E7" s="12"/>
    </row>
    <row r="8" spans="2:5">
      <c r="B8" s="134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Septiembre 2022</v>
      </c>
    </row>
    <row r="4" spans="3:27" ht="19.899999999999999" customHeight="1">
      <c r="C4" s="29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4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4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topLeftCell="A13" workbookViewId="0">
      <selection activeCell="B37" sqref="B37:H37"/>
    </sheetView>
  </sheetViews>
  <sheetFormatPr baseColWidth="10" defaultColWidth="11.42578125" defaultRowHeight="11.25" customHeight="1"/>
  <cols>
    <col min="1" max="1" width="2.7109375" style="94" customWidth="1"/>
    <col min="2" max="2" width="16.5703125" style="94" customWidth="1"/>
    <col min="3" max="5" width="11.42578125" style="94"/>
    <col min="6" max="7" width="22.7109375" style="94" customWidth="1"/>
    <col min="8" max="16384" width="11.42578125" style="94"/>
  </cols>
  <sheetData>
    <row r="1" spans="1:16" s="90" customFormat="1" ht="21" customHeight="1">
      <c r="D1" s="91"/>
      <c r="G1" s="18" t="s">
        <v>6</v>
      </c>
    </row>
    <row r="2" spans="1:16" s="90" customFormat="1" ht="15" customHeight="1">
      <c r="D2" s="91"/>
      <c r="G2" s="38" t="str">
        <f>Dat_01!A2</f>
        <v>Septiembre 2022</v>
      </c>
    </row>
    <row r="3" spans="1:16" s="90" customFormat="1" ht="20.25" customHeight="1">
      <c r="B3" s="29" t="s">
        <v>30</v>
      </c>
      <c r="D3" s="91"/>
    </row>
    <row r="5" spans="1:16" ht="11.25" customHeight="1">
      <c r="A5" s="92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septiembre</v>
      </c>
      <c r="B5" s="93" t="s">
        <v>77</v>
      </c>
    </row>
    <row r="6" spans="1:16" ht="15">
      <c r="A6" s="95">
        <f>YEAR(B7)-1</f>
        <v>2021</v>
      </c>
      <c r="B6" s="96"/>
      <c r="C6" s="96" t="s">
        <v>78</v>
      </c>
      <c r="D6" s="96" t="s">
        <v>79</v>
      </c>
      <c r="E6" s="96" t="s">
        <v>80</v>
      </c>
      <c r="F6" s="97" t="s">
        <v>81</v>
      </c>
      <c r="G6" s="97" t="s">
        <v>82</v>
      </c>
      <c r="H6" s="96" t="s">
        <v>83</v>
      </c>
    </row>
    <row r="7" spans="1:16" ht="11.25" customHeight="1">
      <c r="A7" s="92">
        <v>1</v>
      </c>
      <c r="B7" s="98" t="str">
        <f>Dat_01!A52</f>
        <v>01/09/2022</v>
      </c>
      <c r="C7" s="99">
        <f>Dat_01!B52</f>
        <v>30.032</v>
      </c>
      <c r="D7" s="99">
        <f>Dat_01!C52</f>
        <v>24.105</v>
      </c>
      <c r="E7" s="99">
        <f>Dat_01!D52</f>
        <v>18.178000000000001</v>
      </c>
      <c r="F7" s="99">
        <f>Dat_01!H52</f>
        <v>17.756105263199998</v>
      </c>
      <c r="G7" s="99">
        <f>Dat_01!G52</f>
        <v>28.2842631579</v>
      </c>
      <c r="H7" s="99">
        <f>Dat_01!E52</f>
        <v>22.204999999999998</v>
      </c>
    </row>
    <row r="8" spans="1:16" ht="11.25" customHeight="1">
      <c r="A8" s="92">
        <v>2</v>
      </c>
      <c r="B8" s="98" t="str">
        <f>Dat_01!A53</f>
        <v>02/09/2022</v>
      </c>
      <c r="C8" s="99">
        <f>Dat_01!B53</f>
        <v>29.824999999999999</v>
      </c>
      <c r="D8" s="99">
        <f>Dat_01!C53</f>
        <v>24.555</v>
      </c>
      <c r="E8" s="99">
        <f>Dat_01!D53</f>
        <v>19.285</v>
      </c>
      <c r="F8" s="99">
        <f>Dat_01!H53</f>
        <v>17.503263157900001</v>
      </c>
      <c r="G8" s="99">
        <f>Dat_01!G53</f>
        <v>28.348210526300001</v>
      </c>
      <c r="H8" s="99">
        <f>Dat_01!E53</f>
        <v>22.065000000000001</v>
      </c>
      <c r="J8" s="117"/>
      <c r="K8" s="117"/>
      <c r="L8" s="117"/>
      <c r="M8" s="117"/>
      <c r="N8" s="117"/>
      <c r="O8" s="117"/>
      <c r="P8" s="117"/>
    </row>
    <row r="9" spans="1:16" ht="11.25" customHeight="1">
      <c r="A9" s="92">
        <v>3</v>
      </c>
      <c r="B9" s="98" t="str">
        <f>Dat_01!A54</f>
        <v>03/09/2022</v>
      </c>
      <c r="C9" s="99">
        <f>Dat_01!B54</f>
        <v>28.364999999999998</v>
      </c>
      <c r="D9" s="99">
        <f>Dat_01!C54</f>
        <v>23.251999999999999</v>
      </c>
      <c r="E9" s="99">
        <f>Dat_01!D54</f>
        <v>18.14</v>
      </c>
      <c r="F9" s="99">
        <f>Dat_01!H54</f>
        <v>17.625842105299999</v>
      </c>
      <c r="G9" s="99">
        <f>Dat_01!G54</f>
        <v>28.610842105300001</v>
      </c>
      <c r="H9" s="99">
        <f>Dat_01!E54</f>
        <v>23.042999999999999</v>
      </c>
      <c r="J9" s="117"/>
      <c r="K9" s="117"/>
      <c r="L9" s="117"/>
      <c r="M9" s="117"/>
      <c r="N9" s="117"/>
      <c r="O9" s="117"/>
      <c r="P9" s="117"/>
    </row>
    <row r="10" spans="1:16" ht="11.25" customHeight="1">
      <c r="A10" s="92">
        <v>4</v>
      </c>
      <c r="B10" s="98" t="str">
        <f>Dat_01!A55</f>
        <v>04/09/2022</v>
      </c>
      <c r="C10" s="99">
        <f>Dat_01!B55</f>
        <v>29.356000000000002</v>
      </c>
      <c r="D10" s="99">
        <f>Dat_01!C55</f>
        <v>23.341999999999999</v>
      </c>
      <c r="E10" s="99">
        <f>Dat_01!D55</f>
        <v>17.327999999999999</v>
      </c>
      <c r="F10" s="99">
        <f>Dat_01!H55</f>
        <v>17.653105263200001</v>
      </c>
      <c r="G10" s="99">
        <f>Dat_01!G55</f>
        <v>28.564894736799999</v>
      </c>
      <c r="H10" s="99">
        <f>Dat_01!E55</f>
        <v>23.31</v>
      </c>
      <c r="J10" s="117"/>
      <c r="K10" s="117"/>
      <c r="L10" s="117"/>
      <c r="M10" s="117"/>
      <c r="N10" s="117"/>
      <c r="O10" s="117"/>
      <c r="P10" s="117"/>
    </row>
    <row r="11" spans="1:16" ht="11.25" customHeight="1">
      <c r="A11" s="92">
        <v>5</v>
      </c>
      <c r="B11" s="98" t="str">
        <f>Dat_01!A56</f>
        <v>05/09/2022</v>
      </c>
      <c r="C11" s="99">
        <f>Dat_01!B56</f>
        <v>30.006</v>
      </c>
      <c r="D11" s="99">
        <f>Dat_01!C56</f>
        <v>24.22</v>
      </c>
      <c r="E11" s="99">
        <f>Dat_01!D56</f>
        <v>18.434000000000001</v>
      </c>
      <c r="F11" s="99">
        <f>Dat_01!H56</f>
        <v>17.670789473700001</v>
      </c>
      <c r="G11" s="99">
        <f>Dat_01!G56</f>
        <v>28.183842105299998</v>
      </c>
      <c r="H11" s="99">
        <f>Dat_01!E56</f>
        <v>25.013000000000002</v>
      </c>
      <c r="J11" s="117"/>
      <c r="K11" s="117"/>
      <c r="L11" s="117"/>
      <c r="M11" s="117"/>
      <c r="N11" s="117"/>
      <c r="O11" s="117"/>
      <c r="P11" s="117"/>
    </row>
    <row r="12" spans="1:16" ht="11.25" customHeight="1">
      <c r="A12" s="92">
        <v>6</v>
      </c>
      <c r="B12" s="98" t="str">
        <f>Dat_01!A57</f>
        <v>06/09/2022</v>
      </c>
      <c r="C12" s="99">
        <f>Dat_01!B57</f>
        <v>29.847000000000001</v>
      </c>
      <c r="D12" s="99">
        <f>Dat_01!C57</f>
        <v>24.114999999999998</v>
      </c>
      <c r="E12" s="99">
        <f>Dat_01!D57</f>
        <v>18.382999999999999</v>
      </c>
      <c r="F12" s="99">
        <f>Dat_01!H57</f>
        <v>17.569052631600002</v>
      </c>
      <c r="G12" s="99">
        <f>Dat_01!G57</f>
        <v>28.102736842100001</v>
      </c>
      <c r="H12" s="99">
        <f>Dat_01!E57</f>
        <v>26.332000000000001</v>
      </c>
      <c r="J12" s="117"/>
      <c r="K12" s="117"/>
      <c r="L12" s="117"/>
      <c r="M12" s="117"/>
      <c r="N12" s="117"/>
      <c r="O12" s="117"/>
      <c r="P12" s="117"/>
    </row>
    <row r="13" spans="1:16" ht="11.25" customHeight="1">
      <c r="A13" s="92">
        <v>7</v>
      </c>
      <c r="B13" s="98" t="str">
        <f>Dat_01!A58</f>
        <v>07/09/2022</v>
      </c>
      <c r="C13" s="99">
        <f>Dat_01!B58</f>
        <v>28.530999999999999</v>
      </c>
      <c r="D13" s="99">
        <f>Dat_01!C58</f>
        <v>23.094000000000001</v>
      </c>
      <c r="E13" s="99">
        <f>Dat_01!D58</f>
        <v>17.658000000000001</v>
      </c>
      <c r="F13" s="99">
        <f>Dat_01!H58</f>
        <v>17.3249473684</v>
      </c>
      <c r="G13" s="99">
        <f>Dat_01!G58</f>
        <v>27.403210526300001</v>
      </c>
      <c r="H13" s="99">
        <f>Dat_01!E58</f>
        <v>25.731000000000002</v>
      </c>
      <c r="J13" s="117"/>
      <c r="K13" s="117"/>
      <c r="L13" s="117"/>
      <c r="M13" s="117"/>
      <c r="N13" s="117"/>
      <c r="O13" s="117"/>
      <c r="P13" s="117"/>
    </row>
    <row r="14" spans="1:16" ht="11.25" customHeight="1">
      <c r="A14" s="92">
        <v>8</v>
      </c>
      <c r="B14" s="98" t="str">
        <f>Dat_01!A59</f>
        <v>08/09/2022</v>
      </c>
      <c r="C14" s="99">
        <f>Dat_01!B59</f>
        <v>29.068000000000001</v>
      </c>
      <c r="D14" s="99">
        <f>Dat_01!C59</f>
        <v>23.677</v>
      </c>
      <c r="E14" s="99">
        <f>Dat_01!D59</f>
        <v>18.286000000000001</v>
      </c>
      <c r="F14" s="99">
        <f>Dat_01!H59</f>
        <v>16.957421052600001</v>
      </c>
      <c r="G14" s="99">
        <f>Dat_01!G59</f>
        <v>27.4867894737</v>
      </c>
      <c r="H14" s="99">
        <f>Dat_01!E59</f>
        <v>23.919</v>
      </c>
      <c r="J14" s="117"/>
      <c r="K14" s="117"/>
      <c r="L14" s="117"/>
      <c r="M14" s="117"/>
      <c r="N14" s="117"/>
      <c r="O14" s="117"/>
      <c r="P14" s="117"/>
    </row>
    <row r="15" spans="1:16" ht="11.25" customHeight="1">
      <c r="A15" s="92">
        <v>9</v>
      </c>
      <c r="B15" s="98" t="str">
        <f>Dat_01!A60</f>
        <v>09/09/2022</v>
      </c>
      <c r="C15" s="99">
        <f>Dat_01!B60</f>
        <v>29.663</v>
      </c>
      <c r="D15" s="99">
        <f>Dat_01!C60</f>
        <v>24.114000000000001</v>
      </c>
      <c r="E15" s="99">
        <f>Dat_01!D60</f>
        <v>18.565000000000001</v>
      </c>
      <c r="F15" s="99">
        <f>Dat_01!H60</f>
        <v>16.949894736800001</v>
      </c>
      <c r="G15" s="99">
        <f>Dat_01!G60</f>
        <v>27.137578947400002</v>
      </c>
      <c r="H15" s="99">
        <f>Dat_01!E60</f>
        <v>23.308</v>
      </c>
      <c r="J15" s="117"/>
      <c r="K15" s="117"/>
      <c r="L15" s="117"/>
      <c r="M15" s="117"/>
      <c r="N15" s="117"/>
      <c r="O15" s="117"/>
      <c r="P15" s="117"/>
    </row>
    <row r="16" spans="1:16" ht="11.25" customHeight="1">
      <c r="A16" s="92">
        <v>10</v>
      </c>
      <c r="B16" s="98" t="str">
        <f>Dat_01!A61</f>
        <v>10/09/2022</v>
      </c>
      <c r="C16" s="99">
        <f>Dat_01!B61</f>
        <v>31.018000000000001</v>
      </c>
      <c r="D16" s="99">
        <f>Dat_01!C61</f>
        <v>24.54</v>
      </c>
      <c r="E16" s="99">
        <f>Dat_01!D61</f>
        <v>18.062000000000001</v>
      </c>
      <c r="F16" s="99">
        <f>Dat_01!H61</f>
        <v>16.619105263200002</v>
      </c>
      <c r="G16" s="99">
        <f>Dat_01!G61</f>
        <v>27.185421052599999</v>
      </c>
      <c r="H16" s="99">
        <f>Dat_01!E61</f>
        <v>23.058</v>
      </c>
      <c r="J16" s="117"/>
      <c r="K16" s="117"/>
      <c r="L16" s="117"/>
      <c r="M16" s="117"/>
      <c r="N16" s="117"/>
      <c r="O16" s="117"/>
      <c r="P16" s="117"/>
    </row>
    <row r="17" spans="1:16" ht="11.25" customHeight="1">
      <c r="A17" s="92">
        <v>11</v>
      </c>
      <c r="B17" s="98" t="str">
        <f>Dat_01!A62</f>
        <v>11/09/2022</v>
      </c>
      <c r="C17" s="99">
        <f>Dat_01!B62</f>
        <v>32.539000000000001</v>
      </c>
      <c r="D17" s="99">
        <f>Dat_01!C62</f>
        <v>26.05</v>
      </c>
      <c r="E17" s="99">
        <f>Dat_01!D62</f>
        <v>19.561</v>
      </c>
      <c r="F17" s="99">
        <f>Dat_01!H62</f>
        <v>16.6016842105</v>
      </c>
      <c r="G17" s="99">
        <f>Dat_01!G62</f>
        <v>27.7958421053</v>
      </c>
      <c r="H17" s="99">
        <f>Dat_01!E62</f>
        <v>22.57</v>
      </c>
      <c r="J17" s="117"/>
      <c r="K17" s="117"/>
      <c r="L17" s="117"/>
      <c r="M17" s="117"/>
      <c r="N17" s="117"/>
      <c r="O17" s="117"/>
      <c r="P17" s="117"/>
    </row>
    <row r="18" spans="1:16" ht="11.25" customHeight="1">
      <c r="A18" s="92">
        <v>12</v>
      </c>
      <c r="B18" s="98" t="str">
        <f>Dat_01!A63</f>
        <v>12/09/2022</v>
      </c>
      <c r="C18" s="99">
        <f>Dat_01!B63</f>
        <v>30.687999999999999</v>
      </c>
      <c r="D18" s="99">
        <f>Dat_01!C63</f>
        <v>26.029</v>
      </c>
      <c r="E18" s="99">
        <f>Dat_01!D63</f>
        <v>21.37</v>
      </c>
      <c r="F18" s="99">
        <f>Dat_01!H63</f>
        <v>16.768578947400002</v>
      </c>
      <c r="G18" s="99">
        <f>Dat_01!G63</f>
        <v>27.4842105263</v>
      </c>
      <c r="H18" s="99">
        <f>Dat_01!E63</f>
        <v>24.036000000000001</v>
      </c>
      <c r="J18" s="117"/>
      <c r="K18" s="117"/>
      <c r="L18" s="117"/>
      <c r="M18" s="117"/>
      <c r="N18" s="117"/>
      <c r="O18" s="117"/>
      <c r="P18" s="117"/>
    </row>
    <row r="19" spans="1:16" ht="11.25" customHeight="1">
      <c r="A19" s="92">
        <v>13</v>
      </c>
      <c r="B19" s="98" t="str">
        <f>Dat_01!A64</f>
        <v>13/09/2022</v>
      </c>
      <c r="C19" s="99">
        <f>Dat_01!B64</f>
        <v>27.373999999999999</v>
      </c>
      <c r="D19" s="99">
        <f>Dat_01!C64</f>
        <v>24.050999999999998</v>
      </c>
      <c r="E19" s="99">
        <f>Dat_01!D64</f>
        <v>20.727</v>
      </c>
      <c r="F19" s="99">
        <f>Dat_01!H64</f>
        <v>16.5704736842</v>
      </c>
      <c r="G19" s="99">
        <f>Dat_01!G64</f>
        <v>27.035526315799999</v>
      </c>
      <c r="H19" s="99">
        <f>Dat_01!E64</f>
        <v>23.85</v>
      </c>
      <c r="J19" s="117"/>
      <c r="K19" s="117"/>
      <c r="L19" s="117"/>
      <c r="M19" s="117"/>
      <c r="N19" s="117"/>
      <c r="O19" s="117"/>
      <c r="P19" s="117"/>
    </row>
    <row r="20" spans="1:16" ht="11.25" customHeight="1">
      <c r="A20" s="92">
        <v>14</v>
      </c>
      <c r="B20" s="98" t="str">
        <f>Dat_01!A65</f>
        <v>14/09/2022</v>
      </c>
      <c r="C20" s="99">
        <f>Dat_01!B65</f>
        <v>27.140999999999998</v>
      </c>
      <c r="D20" s="99">
        <f>Dat_01!C65</f>
        <v>23.082000000000001</v>
      </c>
      <c r="E20" s="99">
        <f>Dat_01!D65</f>
        <v>19.024000000000001</v>
      </c>
      <c r="F20" s="99">
        <f>Dat_01!H65</f>
        <v>16.151578947400001</v>
      </c>
      <c r="G20" s="99">
        <f>Dat_01!G65</f>
        <v>26.200526315800001</v>
      </c>
      <c r="H20" s="99">
        <f>Dat_01!E65</f>
        <v>22.462</v>
      </c>
      <c r="J20" s="117"/>
      <c r="K20" s="117"/>
      <c r="L20" s="117"/>
      <c r="M20" s="117"/>
      <c r="N20" s="117"/>
      <c r="O20" s="117"/>
      <c r="P20" s="117"/>
    </row>
    <row r="21" spans="1:16" ht="11.25" customHeight="1">
      <c r="A21" s="92">
        <v>15</v>
      </c>
      <c r="B21" s="98" t="str">
        <f>Dat_01!A66</f>
        <v>15/09/2022</v>
      </c>
      <c r="C21" s="99">
        <f>Dat_01!B66</f>
        <v>27.803000000000001</v>
      </c>
      <c r="D21" s="99">
        <f>Dat_01!C66</f>
        <v>23.059000000000001</v>
      </c>
      <c r="E21" s="99">
        <f>Dat_01!D66</f>
        <v>18.315000000000001</v>
      </c>
      <c r="F21" s="99">
        <f>Dat_01!H66</f>
        <v>15.694210526299999</v>
      </c>
      <c r="G21" s="99">
        <f>Dat_01!G66</f>
        <v>25.9846315789</v>
      </c>
      <c r="H21" s="99">
        <f>Dat_01!E66</f>
        <v>22.244</v>
      </c>
      <c r="J21" s="117"/>
      <c r="K21" s="117"/>
      <c r="L21" s="117"/>
      <c r="M21" s="117"/>
      <c r="N21" s="117"/>
      <c r="O21" s="117"/>
      <c r="P21" s="117"/>
    </row>
    <row r="22" spans="1:16" ht="11.25" customHeight="1">
      <c r="A22" s="92">
        <v>16</v>
      </c>
      <c r="B22" s="98" t="str">
        <f>Dat_01!A67</f>
        <v>16/09/2022</v>
      </c>
      <c r="C22" s="99">
        <f>Dat_01!B67</f>
        <v>27.183</v>
      </c>
      <c r="D22" s="99">
        <f>Dat_01!C67</f>
        <v>22.437999999999999</v>
      </c>
      <c r="E22" s="99">
        <f>Dat_01!D67</f>
        <v>17.693999999999999</v>
      </c>
      <c r="F22" s="99">
        <f>Dat_01!H67</f>
        <v>15.7058421053</v>
      </c>
      <c r="G22" s="99">
        <f>Dat_01!G67</f>
        <v>26.218</v>
      </c>
      <c r="H22" s="99">
        <f>Dat_01!E67</f>
        <v>21.815000000000001</v>
      </c>
      <c r="J22" s="117"/>
      <c r="K22" s="117"/>
      <c r="L22" s="117"/>
      <c r="M22" s="117"/>
      <c r="N22" s="117"/>
      <c r="O22" s="117"/>
      <c r="P22" s="117"/>
    </row>
    <row r="23" spans="1:16" ht="11.25" customHeight="1">
      <c r="A23" s="92">
        <v>17</v>
      </c>
      <c r="B23" s="98" t="str">
        <f>Dat_01!A68</f>
        <v>17/09/2022</v>
      </c>
      <c r="C23" s="99">
        <f>Dat_01!B68</f>
        <v>26.908999999999999</v>
      </c>
      <c r="D23" s="99">
        <f>Dat_01!C68</f>
        <v>21.713999999999999</v>
      </c>
      <c r="E23" s="99">
        <f>Dat_01!D68</f>
        <v>16.518999999999998</v>
      </c>
      <c r="F23" s="99">
        <f>Dat_01!H68</f>
        <v>15.8311052632</v>
      </c>
      <c r="G23" s="99">
        <f>Dat_01!G68</f>
        <v>25.7688947368</v>
      </c>
      <c r="H23" s="99">
        <f>Dat_01!E68</f>
        <v>21.689</v>
      </c>
      <c r="J23" s="117"/>
      <c r="K23" s="117"/>
      <c r="L23" s="117"/>
      <c r="M23" s="117"/>
      <c r="N23" s="117"/>
      <c r="O23" s="117"/>
      <c r="P23" s="117"/>
    </row>
    <row r="24" spans="1:16" ht="11.25" customHeight="1">
      <c r="A24" s="92">
        <v>18</v>
      </c>
      <c r="B24" s="98" t="str">
        <f>Dat_01!A69</f>
        <v>18/09/2022</v>
      </c>
      <c r="C24" s="99">
        <f>Dat_01!B69</f>
        <v>27.959</v>
      </c>
      <c r="D24" s="99">
        <f>Dat_01!C69</f>
        <v>22.385000000000002</v>
      </c>
      <c r="E24" s="99">
        <f>Dat_01!D69</f>
        <v>16.812000000000001</v>
      </c>
      <c r="F24" s="99">
        <f>Dat_01!H69</f>
        <v>15.5651578947</v>
      </c>
      <c r="G24" s="99">
        <f>Dat_01!G69</f>
        <v>25.385789473700001</v>
      </c>
      <c r="H24" s="99">
        <f>Dat_01!E69</f>
        <v>21.041</v>
      </c>
      <c r="J24" s="117"/>
      <c r="K24" s="117"/>
      <c r="L24" s="117"/>
      <c r="M24" s="117"/>
      <c r="N24" s="117"/>
      <c r="O24" s="117"/>
      <c r="P24" s="117"/>
    </row>
    <row r="25" spans="1:16" ht="11.25" customHeight="1">
      <c r="A25" s="92">
        <v>19</v>
      </c>
      <c r="B25" s="98" t="str">
        <f>Dat_01!A70</f>
        <v>19/09/2022</v>
      </c>
      <c r="C25" s="99">
        <f>Dat_01!B70</f>
        <v>28.029</v>
      </c>
      <c r="D25" s="99">
        <f>Dat_01!C70</f>
        <v>22.695</v>
      </c>
      <c r="E25" s="99">
        <f>Dat_01!D70</f>
        <v>17.361000000000001</v>
      </c>
      <c r="F25" s="99">
        <f>Dat_01!H70</f>
        <v>15.236526315800001</v>
      </c>
      <c r="G25" s="99">
        <f>Dat_01!G70</f>
        <v>25.723894736799998</v>
      </c>
      <c r="H25" s="99">
        <f>Dat_01!E70</f>
        <v>19.91</v>
      </c>
      <c r="J25" s="117"/>
      <c r="K25" s="117"/>
      <c r="L25" s="117"/>
      <c r="M25" s="117"/>
      <c r="N25" s="117"/>
      <c r="O25" s="117"/>
      <c r="P25" s="117"/>
    </row>
    <row r="26" spans="1:16" ht="11.25" customHeight="1">
      <c r="A26" s="92">
        <v>20</v>
      </c>
      <c r="B26" s="98" t="str">
        <f>Dat_01!A71</f>
        <v>20/09/2022</v>
      </c>
      <c r="C26" s="99">
        <f>Dat_01!B71</f>
        <v>27.587</v>
      </c>
      <c r="D26" s="99">
        <f>Dat_01!C71</f>
        <v>22.186</v>
      </c>
      <c r="E26" s="99">
        <f>Dat_01!D71</f>
        <v>16.785</v>
      </c>
      <c r="F26" s="99">
        <f>Dat_01!H71</f>
        <v>15.5065263158</v>
      </c>
      <c r="G26" s="99">
        <f>Dat_01!G71</f>
        <v>26.338105263199999</v>
      </c>
      <c r="H26" s="99">
        <f>Dat_01!E71</f>
        <v>19.638000000000002</v>
      </c>
      <c r="J26" s="117"/>
      <c r="K26" s="117"/>
      <c r="L26" s="117"/>
      <c r="M26" s="117"/>
      <c r="N26" s="117"/>
      <c r="O26" s="117"/>
      <c r="P26" s="117"/>
    </row>
    <row r="27" spans="1:16" ht="11.25" customHeight="1">
      <c r="A27" s="92">
        <v>21</v>
      </c>
      <c r="B27" s="98" t="str">
        <f>Dat_01!A72</f>
        <v>21/09/2022</v>
      </c>
      <c r="C27" s="99">
        <f>Dat_01!B72</f>
        <v>26.713000000000001</v>
      </c>
      <c r="D27" s="99">
        <f>Dat_01!C72</f>
        <v>21.513999999999999</v>
      </c>
      <c r="E27" s="99">
        <f>Dat_01!D72</f>
        <v>16.315999999999999</v>
      </c>
      <c r="F27" s="99">
        <f>Dat_01!H72</f>
        <v>15.896736842099999</v>
      </c>
      <c r="G27" s="99">
        <f>Dat_01!G72</f>
        <v>25.9454736842</v>
      </c>
      <c r="H27" s="99">
        <f>Dat_01!E72</f>
        <v>18.460999999999999</v>
      </c>
      <c r="J27" s="117"/>
      <c r="K27" s="117"/>
      <c r="L27" s="117"/>
      <c r="M27" s="117"/>
      <c r="N27" s="117"/>
      <c r="O27" s="117"/>
      <c r="P27" s="117"/>
    </row>
    <row r="28" spans="1:16" ht="11.25" customHeight="1">
      <c r="A28" s="92">
        <v>22</v>
      </c>
      <c r="B28" s="98" t="str">
        <f>Dat_01!A73</f>
        <v>22/09/2022</v>
      </c>
      <c r="C28" s="99">
        <f>Dat_01!B73</f>
        <v>27.134</v>
      </c>
      <c r="D28" s="99">
        <f>Dat_01!C73</f>
        <v>21.484999999999999</v>
      </c>
      <c r="E28" s="99">
        <f>Dat_01!D73</f>
        <v>15.836</v>
      </c>
      <c r="F28" s="99">
        <f>Dat_01!H73</f>
        <v>15.759736842100001</v>
      </c>
      <c r="G28" s="99">
        <f>Dat_01!G73</f>
        <v>25.7108947368</v>
      </c>
      <c r="H28" s="99">
        <f>Dat_01!E73</f>
        <v>19.38</v>
      </c>
      <c r="J28" s="117"/>
      <c r="K28" s="117"/>
      <c r="L28" s="117"/>
      <c r="M28" s="117"/>
      <c r="N28" s="117"/>
      <c r="O28" s="117"/>
      <c r="P28" s="117"/>
    </row>
    <row r="29" spans="1:16" ht="11.25" customHeight="1">
      <c r="A29" s="92">
        <v>23</v>
      </c>
      <c r="B29" s="98" t="str">
        <f>Dat_01!A74</f>
        <v>23/09/2022</v>
      </c>
      <c r="C29" s="99">
        <f>Dat_01!B74</f>
        <v>26.384</v>
      </c>
      <c r="D29" s="99">
        <f>Dat_01!C74</f>
        <v>21.346</v>
      </c>
      <c r="E29" s="99">
        <f>Dat_01!D74</f>
        <v>16.306999999999999</v>
      </c>
      <c r="F29" s="99">
        <f>Dat_01!H74</f>
        <v>15.9003157895</v>
      </c>
      <c r="G29" s="99">
        <f>Dat_01!G74</f>
        <v>25.4638947368</v>
      </c>
      <c r="H29" s="99">
        <f>Dat_01!E74</f>
        <v>20.443000000000001</v>
      </c>
      <c r="J29" s="117"/>
      <c r="K29" s="117"/>
      <c r="L29" s="117"/>
      <c r="M29" s="117"/>
      <c r="N29" s="117"/>
      <c r="O29" s="117"/>
      <c r="P29" s="117"/>
    </row>
    <row r="30" spans="1:16" ht="11.25" customHeight="1">
      <c r="A30" s="92">
        <v>24</v>
      </c>
      <c r="B30" s="98" t="str">
        <f>Dat_01!A75</f>
        <v>24/09/2022</v>
      </c>
      <c r="C30" s="99">
        <f>Dat_01!B75</f>
        <v>24.09</v>
      </c>
      <c r="D30" s="99">
        <f>Dat_01!C75</f>
        <v>19.664999999999999</v>
      </c>
      <c r="E30" s="99">
        <f>Dat_01!D75</f>
        <v>15.241</v>
      </c>
      <c r="F30" s="99">
        <f>Dat_01!H75</f>
        <v>15.3900526316</v>
      </c>
      <c r="G30" s="99">
        <f>Dat_01!G75</f>
        <v>25.354421052599999</v>
      </c>
      <c r="H30" s="99">
        <f>Dat_01!E75</f>
        <v>20.943000000000001</v>
      </c>
      <c r="J30" s="117"/>
      <c r="K30" s="117"/>
      <c r="L30" s="117"/>
      <c r="M30" s="117"/>
      <c r="N30" s="117"/>
      <c r="O30" s="117"/>
      <c r="P30" s="117"/>
    </row>
    <row r="31" spans="1:16" ht="11.25" customHeight="1">
      <c r="A31" s="92">
        <v>25</v>
      </c>
      <c r="B31" s="98" t="str">
        <f>Dat_01!A76</f>
        <v>25/09/2022</v>
      </c>
      <c r="C31" s="99">
        <f>Dat_01!B76</f>
        <v>22.701000000000001</v>
      </c>
      <c r="D31" s="99">
        <f>Dat_01!C76</f>
        <v>17.954999999999998</v>
      </c>
      <c r="E31" s="99">
        <f>Dat_01!D76</f>
        <v>13.208</v>
      </c>
      <c r="F31" s="99">
        <f>Dat_01!H76</f>
        <v>14.809526315799999</v>
      </c>
      <c r="G31" s="99">
        <f>Dat_01!G76</f>
        <v>24.5621578947</v>
      </c>
      <c r="H31" s="99">
        <f>Dat_01!E76</f>
        <v>21.123999999999999</v>
      </c>
      <c r="J31" s="117"/>
      <c r="K31" s="117"/>
      <c r="L31" s="117"/>
      <c r="M31" s="117"/>
      <c r="N31" s="117"/>
      <c r="O31" s="117"/>
      <c r="P31" s="117"/>
    </row>
    <row r="32" spans="1:16" ht="11.25" customHeight="1">
      <c r="A32" s="92">
        <v>26</v>
      </c>
      <c r="B32" s="98" t="str">
        <f>Dat_01!A77</f>
        <v>26/09/2022</v>
      </c>
      <c r="C32" s="99">
        <f>Dat_01!B77</f>
        <v>23.157</v>
      </c>
      <c r="D32" s="99">
        <f>Dat_01!C77</f>
        <v>18.068999999999999</v>
      </c>
      <c r="E32" s="99">
        <f>Dat_01!D77</f>
        <v>12.98</v>
      </c>
      <c r="F32" s="99">
        <f>Dat_01!H77</f>
        <v>14.268421052600001</v>
      </c>
      <c r="G32" s="99">
        <f>Dat_01!G77</f>
        <v>24.788578947400001</v>
      </c>
      <c r="H32" s="99">
        <f>Dat_01!E77</f>
        <v>21.064</v>
      </c>
      <c r="J32" s="117"/>
      <c r="K32" s="117"/>
      <c r="L32" s="117"/>
      <c r="M32" s="117"/>
      <c r="N32" s="117"/>
      <c r="O32" s="117"/>
      <c r="P32" s="117"/>
    </row>
    <row r="33" spans="1:16" ht="11.25" customHeight="1">
      <c r="A33" s="92">
        <v>27</v>
      </c>
      <c r="B33" s="98" t="str">
        <f>Dat_01!A78</f>
        <v>27/09/2022</v>
      </c>
      <c r="C33" s="99">
        <f>Dat_01!B78</f>
        <v>24.449000000000002</v>
      </c>
      <c r="D33" s="99">
        <f>Dat_01!C78</f>
        <v>18.792999999999999</v>
      </c>
      <c r="E33" s="99">
        <f>Dat_01!D78</f>
        <v>13.137</v>
      </c>
      <c r="F33" s="99">
        <f>Dat_01!H78</f>
        <v>14.2205789474</v>
      </c>
      <c r="G33" s="99">
        <f>Dat_01!G78</f>
        <v>24.530736842100001</v>
      </c>
      <c r="H33" s="99">
        <f>Dat_01!E78</f>
        <v>20.957999999999998</v>
      </c>
      <c r="J33" s="117"/>
      <c r="K33" s="117"/>
      <c r="L33" s="117"/>
      <c r="M33" s="117"/>
      <c r="N33" s="117"/>
      <c r="O33" s="117"/>
      <c r="P33" s="117"/>
    </row>
    <row r="34" spans="1:16" ht="11.25" customHeight="1">
      <c r="A34" s="92">
        <v>28</v>
      </c>
      <c r="B34" s="98" t="str">
        <f>Dat_01!A79</f>
        <v>28/09/2022</v>
      </c>
      <c r="C34" s="99">
        <f>Dat_01!B79</f>
        <v>24.542000000000002</v>
      </c>
      <c r="D34" s="99">
        <f>Dat_01!C79</f>
        <v>19.303999999999998</v>
      </c>
      <c r="E34" s="99">
        <f>Dat_01!D79</f>
        <v>14.065</v>
      </c>
      <c r="F34" s="99">
        <f>Dat_01!H79</f>
        <v>14.370631578899999</v>
      </c>
      <c r="G34" s="99">
        <f>Dat_01!G79</f>
        <v>24.599684210500001</v>
      </c>
      <c r="H34" s="99">
        <f>Dat_01!E79</f>
        <v>20.096</v>
      </c>
      <c r="J34" s="117"/>
      <c r="K34" s="117"/>
      <c r="L34" s="117"/>
      <c r="M34" s="117"/>
      <c r="N34" s="117"/>
      <c r="O34" s="117"/>
      <c r="P34" s="117"/>
    </row>
    <row r="35" spans="1:16" ht="11.25" customHeight="1">
      <c r="A35" s="92">
        <v>29</v>
      </c>
      <c r="B35" s="98" t="str">
        <f>Dat_01!A80</f>
        <v>29/09/2022</v>
      </c>
      <c r="C35" s="99">
        <f>Dat_01!B80</f>
        <v>21.19</v>
      </c>
      <c r="D35" s="99">
        <f>Dat_01!C80</f>
        <v>17.449000000000002</v>
      </c>
      <c r="E35" s="99">
        <f>Dat_01!D80</f>
        <v>13.707000000000001</v>
      </c>
      <c r="F35" s="99">
        <f>Dat_01!H80</f>
        <v>14.5758947368</v>
      </c>
      <c r="G35" s="99">
        <f>Dat_01!G80</f>
        <v>24.754315789500001</v>
      </c>
      <c r="H35" s="99">
        <f>Dat_01!E80</f>
        <v>19.841000000000001</v>
      </c>
      <c r="J35" s="117"/>
      <c r="K35" s="117"/>
      <c r="L35" s="117"/>
      <c r="M35" s="117"/>
      <c r="N35" s="117"/>
      <c r="O35" s="117"/>
      <c r="P35" s="117"/>
    </row>
    <row r="36" spans="1:16" ht="11.25" customHeight="1">
      <c r="A36" s="92">
        <v>30</v>
      </c>
      <c r="B36" s="98" t="str">
        <f>Dat_01!A81</f>
        <v>30/09/2022</v>
      </c>
      <c r="C36" s="99">
        <f>Dat_01!B81</f>
        <v>21.905999999999999</v>
      </c>
      <c r="D36" s="99">
        <f>Dat_01!C81</f>
        <v>16.936</v>
      </c>
      <c r="E36" s="99">
        <f>Dat_01!D81</f>
        <v>11.965</v>
      </c>
      <c r="F36" s="99">
        <f>Dat_01!H81</f>
        <v>14.7621052632</v>
      </c>
      <c r="G36" s="99">
        <f>Dat_01!G81</f>
        <v>24.834473684199999</v>
      </c>
      <c r="H36" s="99">
        <f>Dat_01!E81</f>
        <v>20.015000000000001</v>
      </c>
      <c r="J36" s="117"/>
      <c r="K36" s="117"/>
      <c r="L36" s="117"/>
      <c r="M36" s="117"/>
      <c r="N36" s="117"/>
      <c r="O36" s="117"/>
      <c r="P36" s="117"/>
    </row>
    <row r="37" spans="1:16" ht="11.25" customHeight="1">
      <c r="A37" s="92">
        <v>31</v>
      </c>
      <c r="B37" s="98"/>
      <c r="C37" s="99"/>
      <c r="D37" s="99"/>
      <c r="E37" s="99"/>
      <c r="F37" s="99"/>
      <c r="G37" s="99"/>
      <c r="H37" s="99"/>
      <c r="J37" s="117"/>
      <c r="K37" s="117"/>
      <c r="L37" s="117"/>
      <c r="M37" s="117"/>
      <c r="N37" s="117"/>
      <c r="O37" s="117"/>
      <c r="P37" s="117"/>
    </row>
    <row r="38" spans="1:16" ht="11.25" customHeight="1">
      <c r="A38" s="92"/>
      <c r="B38" s="100" t="s">
        <v>84</v>
      </c>
      <c r="C38" s="101">
        <f>AVERAGE(C7:C37)</f>
        <v>27.37296666666667</v>
      </c>
      <c r="D38" s="101">
        <f>AVERAGE(D7:D37)</f>
        <v>22.173966666666661</v>
      </c>
      <c r="E38" s="101">
        <f t="shared" ref="E38:F38" si="0">AVERAGE(E7:E37)</f>
        <v>16.974966666666671</v>
      </c>
      <c r="F38" s="101">
        <f t="shared" si="0"/>
        <v>16.107173684216665</v>
      </c>
      <c r="G38" s="101">
        <f>AVERAGE(G7:G37)</f>
        <v>26.459594736836664</v>
      </c>
      <c r="H38" s="101">
        <f>AVERAGE(H7:H37)</f>
        <v>21.985466666666664</v>
      </c>
      <c r="J38" s="117"/>
      <c r="K38" s="117"/>
      <c r="L38" s="117"/>
      <c r="M38" s="117"/>
      <c r="N38" s="117"/>
      <c r="O38" s="117"/>
      <c r="P38" s="117"/>
    </row>
    <row r="39" spans="1:16" ht="11.25" customHeight="1">
      <c r="C39" s="102"/>
    </row>
    <row r="40" spans="1:16" ht="11.25" customHeight="1">
      <c r="B40" s="93" t="s">
        <v>85</v>
      </c>
    </row>
    <row r="41" spans="1:16" ht="34.5" customHeight="1">
      <c r="B41" s="96"/>
      <c r="C41" s="97" t="s">
        <v>75</v>
      </c>
    </row>
    <row r="42" spans="1:16" ht="11.25" customHeight="1">
      <c r="A42" s="103" t="s">
        <v>86</v>
      </c>
      <c r="B42" s="98">
        <v>42613</v>
      </c>
      <c r="C42" s="104">
        <f>Dat_01!B94</f>
        <v>20745.843456404</v>
      </c>
    </row>
    <row r="43" spans="1:16" ht="11.25" customHeight="1">
      <c r="A43" s="103" t="s">
        <v>87</v>
      </c>
      <c r="B43" s="98">
        <v>42643</v>
      </c>
      <c r="C43" s="104">
        <f>Dat_01!B95</f>
        <v>19374.545052672001</v>
      </c>
    </row>
    <row r="44" spans="1:16" ht="11.25" customHeight="1">
      <c r="A44" s="103" t="s">
        <v>88</v>
      </c>
      <c r="B44" s="98">
        <v>42674</v>
      </c>
      <c r="C44" s="104">
        <f>Dat_01!B96</f>
        <v>19617.864228332</v>
      </c>
    </row>
    <row r="45" spans="1:16" ht="11.25" customHeight="1">
      <c r="A45" s="103" t="s">
        <v>89</v>
      </c>
      <c r="B45" s="98">
        <v>42704</v>
      </c>
      <c r="C45" s="104">
        <f>Dat_01!B97</f>
        <v>19650.360050158</v>
      </c>
    </row>
    <row r="46" spans="1:16" ht="11.25" customHeight="1">
      <c r="A46" s="103" t="s">
        <v>90</v>
      </c>
      <c r="B46" s="98">
        <v>42735</v>
      </c>
      <c r="C46" s="104">
        <f>Dat_01!B98</f>
        <v>21302.170343446</v>
      </c>
    </row>
    <row r="47" spans="1:16" ht="11.25" customHeight="1">
      <c r="A47" s="103" t="s">
        <v>91</v>
      </c>
      <c r="B47" s="98">
        <v>42766</v>
      </c>
      <c r="C47" s="104">
        <f>Dat_01!B99</f>
        <v>22753.507688590002</v>
      </c>
    </row>
    <row r="48" spans="1:16" ht="11.25" customHeight="1">
      <c r="A48" s="103" t="s">
        <v>92</v>
      </c>
      <c r="B48" s="98">
        <v>42794</v>
      </c>
      <c r="C48" s="104">
        <f>Dat_01!B100</f>
        <v>19213.662175914</v>
      </c>
    </row>
    <row r="49" spans="1:3" ht="11.25" customHeight="1">
      <c r="A49" s="103" t="s">
        <v>93</v>
      </c>
      <c r="B49" s="98">
        <v>42825</v>
      </c>
      <c r="C49" s="104">
        <f>Dat_01!B101</f>
        <v>20740.701549640002</v>
      </c>
    </row>
    <row r="50" spans="1:3" ht="11.25" customHeight="1">
      <c r="A50" s="103" t="s">
        <v>94</v>
      </c>
      <c r="B50" s="98">
        <v>42855</v>
      </c>
      <c r="C50" s="104">
        <f>Dat_01!B102</f>
        <v>18915.393726295999</v>
      </c>
    </row>
    <row r="51" spans="1:3" ht="11.25" customHeight="1">
      <c r="A51" s="103" t="s">
        <v>87</v>
      </c>
      <c r="B51" s="98">
        <v>42886</v>
      </c>
      <c r="C51" s="104">
        <f>Dat_01!B103</f>
        <v>19296.112398976002</v>
      </c>
    </row>
    <row r="52" spans="1:3" ht="11.25" customHeight="1">
      <c r="A52" s="103" t="s">
        <v>94</v>
      </c>
      <c r="B52" s="98">
        <v>42916</v>
      </c>
      <c r="C52" s="104">
        <f>Dat_01!B104</f>
        <v>19593.724998728001</v>
      </c>
    </row>
    <row r="53" spans="1:3" ht="11.25" customHeight="1">
      <c r="A53" s="103" t="s">
        <v>86</v>
      </c>
      <c r="B53" s="98">
        <v>42947</v>
      </c>
      <c r="C53" s="104">
        <f>Dat_01!B105</f>
        <v>21559.740951954002</v>
      </c>
    </row>
    <row r="54" spans="1:3" ht="11.25" customHeight="1">
      <c r="A54" s="103" t="s">
        <v>86</v>
      </c>
      <c r="B54" s="98">
        <v>42978</v>
      </c>
      <c r="C54" s="104">
        <f>Dat_01!B106</f>
        <v>20652.739059340001</v>
      </c>
    </row>
    <row r="55" spans="1:3" ht="11.25" customHeight="1">
      <c r="A55" s="103" t="s">
        <v>87</v>
      </c>
      <c r="B55" s="98">
        <v>43008</v>
      </c>
      <c r="C55" s="104">
        <f>Dat_01!B107</f>
        <v>19690.700732279001</v>
      </c>
    </row>
    <row r="56" spans="1:3" ht="11.25" customHeight="1">
      <c r="A56" s="103" t="s">
        <v>88</v>
      </c>
      <c r="B56" s="98">
        <v>43039</v>
      </c>
      <c r="C56" s="104">
        <f>Dat_01!B108</f>
        <v>18982.498801442001</v>
      </c>
    </row>
    <row r="57" spans="1:3" ht="11.25" customHeight="1">
      <c r="A57" s="103" t="s">
        <v>89</v>
      </c>
      <c r="B57" s="98">
        <v>43069</v>
      </c>
      <c r="C57" s="104">
        <f>Dat_01!B109</f>
        <v>20274.148186414001</v>
      </c>
    </row>
    <row r="58" spans="1:3" ht="11.25" customHeight="1">
      <c r="A58" s="103" t="s">
        <v>90</v>
      </c>
      <c r="B58" s="98">
        <v>43100</v>
      </c>
      <c r="C58" s="104">
        <f>Dat_01!B110</f>
        <v>20818.653140728999</v>
      </c>
    </row>
    <row r="59" spans="1:3" ht="11.25" customHeight="1">
      <c r="A59" s="103" t="s">
        <v>91</v>
      </c>
      <c r="B59" s="98">
        <v>43131</v>
      </c>
      <c r="C59" s="104">
        <f>Dat_01!B111</f>
        <v>21510.206895136002</v>
      </c>
    </row>
    <row r="60" spans="1:3" ht="11.25" customHeight="1">
      <c r="A60" s="103" t="s">
        <v>92</v>
      </c>
      <c r="B60" s="98">
        <v>43159</v>
      </c>
      <c r="C60" s="104">
        <f>Dat_01!B112</f>
        <v>19106.596028944001</v>
      </c>
    </row>
    <row r="61" spans="1:3" ht="11.25" customHeight="1">
      <c r="A61" s="103" t="s">
        <v>93</v>
      </c>
      <c r="B61" s="98">
        <v>43190</v>
      </c>
      <c r="C61" s="104">
        <f>Dat_01!B113</f>
        <v>20272.842701149999</v>
      </c>
    </row>
    <row r="62" spans="1:3" ht="11.25" customHeight="1">
      <c r="A62" s="103" t="s">
        <v>94</v>
      </c>
      <c r="B62" s="98">
        <v>43220</v>
      </c>
      <c r="C62" s="104">
        <f>Dat_01!B114</f>
        <v>18422.484872887999</v>
      </c>
    </row>
    <row r="63" spans="1:3" ht="11.25" customHeight="1">
      <c r="A63" s="103" t="s">
        <v>87</v>
      </c>
      <c r="B63" s="98">
        <v>43251</v>
      </c>
      <c r="C63" s="104">
        <f>Dat_01!B115</f>
        <v>19117.403578549998</v>
      </c>
    </row>
    <row r="64" spans="1:3" ht="11.25" customHeight="1">
      <c r="A64" s="103" t="s">
        <v>94</v>
      </c>
      <c r="B64" s="98">
        <v>43281</v>
      </c>
      <c r="C64" s="104">
        <f>Dat_01!B116</f>
        <v>20015.337115947001</v>
      </c>
    </row>
    <row r="65" spans="1:4" ht="11.25" customHeight="1">
      <c r="A65" s="103" t="s">
        <v>86</v>
      </c>
      <c r="B65" s="98">
        <v>43312</v>
      </c>
      <c r="C65" s="104">
        <f>Dat_01!B117</f>
        <v>22039.666927856</v>
      </c>
    </row>
    <row r="66" spans="1:4" ht="11.25" customHeight="1">
      <c r="A66" s="103" t="s">
        <v>86</v>
      </c>
      <c r="B66" s="105">
        <v>43343</v>
      </c>
      <c r="C66" s="106">
        <f>Dat_01!B118</f>
        <v>20445.025045893999</v>
      </c>
    </row>
    <row r="68" spans="1:4" ht="11.25" customHeight="1">
      <c r="B68" s="93" t="s">
        <v>10</v>
      </c>
    </row>
    <row r="69" spans="1:4" ht="45.75" customHeight="1">
      <c r="B69" s="96" t="s">
        <v>95</v>
      </c>
      <c r="C69" s="97" t="s">
        <v>9</v>
      </c>
      <c r="D69" s="97" t="s">
        <v>8</v>
      </c>
    </row>
    <row r="70" spans="1:4" ht="11.25" customHeight="1">
      <c r="A70" s="92">
        <v>1</v>
      </c>
      <c r="B70" s="98" t="str">
        <f>Dat_01!A129</f>
        <v>01/09/2022</v>
      </c>
      <c r="C70" s="104">
        <f>Dat_01!B129</f>
        <v>32682.145</v>
      </c>
      <c r="D70" s="104">
        <f>Dat_01!D129</f>
        <v>681.67911791999995</v>
      </c>
    </row>
    <row r="71" spans="1:4" ht="11.25" customHeight="1">
      <c r="A71" s="92">
        <v>2</v>
      </c>
      <c r="B71" s="98" t="str">
        <f>Dat_01!A130</f>
        <v>02/09/2022</v>
      </c>
      <c r="C71" s="104">
        <f>Dat_01!B130</f>
        <v>32631.60671</v>
      </c>
      <c r="D71" s="104">
        <f>Dat_01!D130</f>
        <v>681.67069707200005</v>
      </c>
    </row>
    <row r="72" spans="1:4" ht="11.25" customHeight="1">
      <c r="A72" s="92">
        <v>3</v>
      </c>
      <c r="B72" s="98" t="str">
        <f>Dat_01!A131</f>
        <v>03/09/2022</v>
      </c>
      <c r="C72" s="104">
        <f>Dat_01!B131</f>
        <v>27385.621999999999</v>
      </c>
      <c r="D72" s="104">
        <f>Dat_01!D131</f>
        <v>594.38721718600004</v>
      </c>
    </row>
    <row r="73" spans="1:4" ht="11.25" customHeight="1">
      <c r="A73" s="92">
        <v>4</v>
      </c>
      <c r="B73" s="98" t="str">
        <f>Dat_01!A132</f>
        <v>04/09/2022</v>
      </c>
      <c r="C73" s="104">
        <f>Dat_01!B132</f>
        <v>27170.823</v>
      </c>
      <c r="D73" s="104">
        <f>Dat_01!D132</f>
        <v>551.134198502</v>
      </c>
    </row>
    <row r="74" spans="1:4" ht="11.25" customHeight="1">
      <c r="A74" s="92">
        <v>5</v>
      </c>
      <c r="B74" s="98" t="str">
        <f>Dat_01!A133</f>
        <v>05/09/2022</v>
      </c>
      <c r="C74" s="104">
        <f>Dat_01!B133</f>
        <v>32084.390960000001</v>
      </c>
      <c r="D74" s="104">
        <f>Dat_01!D133</f>
        <v>660.96500038399995</v>
      </c>
    </row>
    <row r="75" spans="1:4" ht="11.25" customHeight="1">
      <c r="A75" s="92">
        <v>6</v>
      </c>
      <c r="B75" s="98" t="str">
        <f>Dat_01!A134</f>
        <v>06/09/2022</v>
      </c>
      <c r="C75" s="104">
        <f>Dat_01!B134</f>
        <v>32183.893899999999</v>
      </c>
      <c r="D75" s="104">
        <f>Dat_01!D134</f>
        <v>677.76186918600001</v>
      </c>
    </row>
    <row r="76" spans="1:4" ht="11.25" customHeight="1">
      <c r="A76" s="92">
        <v>7</v>
      </c>
      <c r="B76" s="98" t="str">
        <f>Dat_01!A135</f>
        <v>07/09/2022</v>
      </c>
      <c r="C76" s="104">
        <f>Dat_01!B135</f>
        <v>32541.776000000002</v>
      </c>
      <c r="D76" s="104">
        <f>Dat_01!D135</f>
        <v>682.61968473599995</v>
      </c>
    </row>
    <row r="77" spans="1:4" ht="11.25" customHeight="1">
      <c r="A77" s="92">
        <v>8</v>
      </c>
      <c r="B77" s="98" t="str">
        <f>Dat_01!A136</f>
        <v>08/09/2022</v>
      </c>
      <c r="C77" s="104">
        <f>Dat_01!B136</f>
        <v>31209.754528000001</v>
      </c>
      <c r="D77" s="104">
        <f>Dat_01!D136</f>
        <v>667.63100206399997</v>
      </c>
    </row>
    <row r="78" spans="1:4" ht="11.25" customHeight="1">
      <c r="A78" s="92">
        <v>9</v>
      </c>
      <c r="B78" s="98" t="str">
        <f>Dat_01!A137</f>
        <v>09/09/2022</v>
      </c>
      <c r="C78" s="104">
        <f>Dat_01!B137</f>
        <v>32161.926528</v>
      </c>
      <c r="D78" s="104">
        <f>Dat_01!D137</f>
        <v>672.21153555199999</v>
      </c>
    </row>
    <row r="79" spans="1:4" ht="11.25" customHeight="1">
      <c r="A79" s="92">
        <v>10</v>
      </c>
      <c r="B79" s="98" t="str">
        <f>Dat_01!A138</f>
        <v>10/09/2022</v>
      </c>
      <c r="C79" s="104">
        <f>Dat_01!B138</f>
        <v>28170.182015999999</v>
      </c>
      <c r="D79" s="104">
        <f>Dat_01!D138</f>
        <v>606.82100877599999</v>
      </c>
    </row>
    <row r="80" spans="1:4" ht="11.25" customHeight="1">
      <c r="A80" s="92">
        <v>11</v>
      </c>
      <c r="B80" s="98" t="str">
        <f>Dat_01!A139</f>
        <v>11/09/2022</v>
      </c>
      <c r="C80" s="104">
        <f>Dat_01!B139</f>
        <v>28380.946928000001</v>
      </c>
      <c r="D80" s="104">
        <f>Dat_01!D139</f>
        <v>574.88592234999999</v>
      </c>
    </row>
    <row r="81" spans="1:4" ht="11.25" customHeight="1">
      <c r="A81" s="92">
        <v>12</v>
      </c>
      <c r="B81" s="98" t="str">
        <f>Dat_01!A140</f>
        <v>12/09/2022</v>
      </c>
      <c r="C81" s="104">
        <f>Dat_01!B140</f>
        <v>33883.663999999997</v>
      </c>
      <c r="D81" s="104">
        <f>Dat_01!D140</f>
        <v>693.08175500000004</v>
      </c>
    </row>
    <row r="82" spans="1:4" ht="11.25" customHeight="1">
      <c r="A82" s="92">
        <v>13</v>
      </c>
      <c r="B82" s="98" t="str">
        <f>Dat_01!A141</f>
        <v>13/09/2022</v>
      </c>
      <c r="C82" s="104">
        <f>Dat_01!B141</f>
        <v>33188.593999999997</v>
      </c>
      <c r="D82" s="104">
        <f>Dat_01!D141</f>
        <v>695.58772599999998</v>
      </c>
    </row>
    <row r="83" spans="1:4" ht="11.25" customHeight="1">
      <c r="A83" s="92">
        <v>14</v>
      </c>
      <c r="B83" s="98" t="str">
        <f>Dat_01!A142</f>
        <v>14/09/2022</v>
      </c>
      <c r="C83" s="104">
        <f>Dat_01!B142</f>
        <v>31575.504000000001</v>
      </c>
      <c r="D83" s="104">
        <f>Dat_01!D142</f>
        <v>671.74140799999998</v>
      </c>
    </row>
    <row r="84" spans="1:4" ht="11.25" customHeight="1">
      <c r="A84" s="92">
        <v>15</v>
      </c>
      <c r="B84" s="98" t="str">
        <f>Dat_01!A143</f>
        <v>15/09/2022</v>
      </c>
      <c r="C84" s="104">
        <f>Dat_01!B143</f>
        <v>31127.393</v>
      </c>
      <c r="D84" s="104">
        <f>Dat_01!D143</f>
        <v>664.13136499999996</v>
      </c>
    </row>
    <row r="85" spans="1:4" ht="11.25" customHeight="1">
      <c r="A85" s="92">
        <v>16</v>
      </c>
      <c r="B85" s="98" t="str">
        <f>Dat_01!A144</f>
        <v>16/09/2022</v>
      </c>
      <c r="C85" s="104">
        <f>Dat_01!B144</f>
        <v>31229.915000000001</v>
      </c>
      <c r="D85" s="104">
        <f>Dat_01!D144</f>
        <v>660.62002059999998</v>
      </c>
    </row>
    <row r="86" spans="1:4" ht="11.25" customHeight="1">
      <c r="A86" s="92">
        <v>17</v>
      </c>
      <c r="B86" s="98" t="str">
        <f>Dat_01!A145</f>
        <v>17/09/2022</v>
      </c>
      <c r="C86" s="104">
        <f>Dat_01!B145</f>
        <v>26457.957200000001</v>
      </c>
      <c r="D86" s="104">
        <f>Dat_01!D145</f>
        <v>574.67934179999997</v>
      </c>
    </row>
    <row r="87" spans="1:4" ht="11.25" customHeight="1">
      <c r="A87" s="92">
        <v>18</v>
      </c>
      <c r="B87" s="98" t="str">
        <f>Dat_01!A146</f>
        <v>18/09/2022</v>
      </c>
      <c r="C87" s="104">
        <f>Dat_01!B146</f>
        <v>26184.030599999998</v>
      </c>
      <c r="D87" s="104">
        <f>Dat_01!D146</f>
        <v>533.02303340000003</v>
      </c>
    </row>
    <row r="88" spans="1:4" ht="11.25" customHeight="1">
      <c r="A88" s="92">
        <v>19</v>
      </c>
      <c r="B88" s="98" t="str">
        <f>Dat_01!A147</f>
        <v>19/09/2022</v>
      </c>
      <c r="C88" s="104">
        <f>Dat_01!B147</f>
        <v>30585.311000000002</v>
      </c>
      <c r="D88" s="104">
        <f>Dat_01!D147</f>
        <v>640.66271080000001</v>
      </c>
    </row>
    <row r="89" spans="1:4" ht="11.25" customHeight="1">
      <c r="A89" s="92">
        <v>20</v>
      </c>
      <c r="B89" s="98" t="str">
        <f>Dat_01!A148</f>
        <v>20/09/2022</v>
      </c>
      <c r="C89" s="104">
        <f>Dat_01!B148</f>
        <v>30884.447</v>
      </c>
      <c r="D89" s="104">
        <f>Dat_01!D148</f>
        <v>659.34136920799995</v>
      </c>
    </row>
    <row r="90" spans="1:4" ht="11.25" customHeight="1">
      <c r="A90" s="92">
        <v>21</v>
      </c>
      <c r="B90" s="98" t="str">
        <f>Dat_01!A149</f>
        <v>21/09/2022</v>
      </c>
      <c r="C90" s="104">
        <f>Dat_01!B149</f>
        <v>30671.353999999999</v>
      </c>
      <c r="D90" s="104">
        <f>Dat_01!D149</f>
        <v>654.91032540799995</v>
      </c>
    </row>
    <row r="91" spans="1:4" ht="11.25" customHeight="1">
      <c r="A91" s="92">
        <v>22</v>
      </c>
      <c r="B91" s="98" t="str">
        <f>Dat_01!A150</f>
        <v>22/09/2022</v>
      </c>
      <c r="C91" s="104">
        <f>Dat_01!B150</f>
        <v>30484.03</v>
      </c>
      <c r="D91" s="104">
        <f>Dat_01!D150</f>
        <v>650.79908152799999</v>
      </c>
    </row>
    <row r="92" spans="1:4" ht="11.25" customHeight="1">
      <c r="A92" s="92">
        <v>23</v>
      </c>
      <c r="B92" s="98" t="str">
        <f>Dat_01!A151</f>
        <v>23/09/2022</v>
      </c>
      <c r="C92" s="104">
        <f>Dat_01!B151</f>
        <v>30677.293504000001</v>
      </c>
      <c r="D92" s="104">
        <f>Dat_01!D151</f>
        <v>645.17941271999996</v>
      </c>
    </row>
    <row r="93" spans="1:4" ht="11.25" customHeight="1">
      <c r="A93" s="92">
        <v>24</v>
      </c>
      <c r="B93" s="98" t="str">
        <f>Dat_01!A152</f>
        <v>24/09/2022</v>
      </c>
      <c r="C93" s="104">
        <f>Dat_01!B152</f>
        <v>25793.691999999999</v>
      </c>
      <c r="D93" s="104">
        <f>Dat_01!D152</f>
        <v>559.17092957600005</v>
      </c>
    </row>
    <row r="94" spans="1:4" ht="11.25" customHeight="1">
      <c r="A94" s="92">
        <v>25</v>
      </c>
      <c r="B94" s="98" t="str">
        <f>Dat_01!A153</f>
        <v>25/09/2022</v>
      </c>
      <c r="C94" s="104">
        <f>Dat_01!B153</f>
        <v>25090.230200000002</v>
      </c>
      <c r="D94" s="104">
        <f>Dat_01!D153</f>
        <v>507.85573681599999</v>
      </c>
    </row>
    <row r="95" spans="1:4" ht="11.25" customHeight="1">
      <c r="A95" s="92">
        <v>26</v>
      </c>
      <c r="B95" s="98" t="str">
        <f>Dat_01!A154</f>
        <v>26/09/2022</v>
      </c>
      <c r="C95" s="104">
        <f>Dat_01!B154</f>
        <v>28949.61</v>
      </c>
      <c r="D95" s="104">
        <f>Dat_01!D154</f>
        <v>596.68874150399995</v>
      </c>
    </row>
    <row r="96" spans="1:4" ht="11.25" customHeight="1">
      <c r="A96" s="92">
        <v>27</v>
      </c>
      <c r="B96" s="98" t="str">
        <f>Dat_01!A155</f>
        <v>27/09/2022</v>
      </c>
      <c r="C96" s="104">
        <f>Dat_01!B155</f>
        <v>29505.137999999999</v>
      </c>
      <c r="D96" s="104">
        <f>Dat_01!D155</f>
        <v>616.54530086600005</v>
      </c>
    </row>
    <row r="97" spans="1:9" ht="11.25" customHeight="1">
      <c r="A97" s="92">
        <v>28</v>
      </c>
      <c r="B97" s="98" t="str">
        <f>Dat_01!A156</f>
        <v>28/09/2022</v>
      </c>
      <c r="C97" s="104">
        <f>Dat_01!B156</f>
        <v>29632.287</v>
      </c>
      <c r="D97" s="104">
        <f>Dat_01!D156</f>
        <v>620.41856656000004</v>
      </c>
    </row>
    <row r="98" spans="1:9" ht="11.25" customHeight="1">
      <c r="A98" s="92">
        <v>29</v>
      </c>
      <c r="B98" s="98" t="str">
        <f>Dat_01!A157</f>
        <v>29/09/2022</v>
      </c>
      <c r="C98" s="104">
        <f>Dat_01!B157</f>
        <v>29450.754000000001</v>
      </c>
      <c r="D98" s="104">
        <f>Dat_01!D157</f>
        <v>621.41589883200004</v>
      </c>
    </row>
    <row r="99" spans="1:9" ht="11.25" customHeight="1">
      <c r="A99" s="92">
        <v>30</v>
      </c>
      <c r="B99" s="98" t="str">
        <f>Dat_01!A158</f>
        <v>30/09/2022</v>
      </c>
      <c r="C99" s="104">
        <f>Dat_01!B158</f>
        <v>28194.584999999999</v>
      </c>
      <c r="D99" s="104">
        <f>Dat_01!D158</f>
        <v>606.3433</v>
      </c>
    </row>
    <row r="100" spans="1:9" ht="11.25" customHeight="1">
      <c r="A100" s="92">
        <v>31</v>
      </c>
      <c r="B100" s="98">
        <f>Dat_01!A159</f>
        <v>0</v>
      </c>
      <c r="C100" s="104">
        <f>Dat_01!B159</f>
        <v>0</v>
      </c>
      <c r="D100" s="104">
        <f>Dat_01!D159</f>
        <v>0</v>
      </c>
    </row>
    <row r="101" spans="1:9" ht="11.25" customHeight="1">
      <c r="A101" s="92"/>
      <c r="B101" s="100" t="s">
        <v>96</v>
      </c>
      <c r="C101" s="107">
        <f>MAX(C70:C100)</f>
        <v>33883.663999999997</v>
      </c>
      <c r="D101" s="107">
        <f>MAX(D70:D100)</f>
        <v>695.58772599999998</v>
      </c>
      <c r="E101" s="129"/>
      <c r="F101" s="119"/>
    </row>
    <row r="103" spans="1:9" ht="11.25" customHeight="1">
      <c r="B103" s="93" t="s">
        <v>97</v>
      </c>
    </row>
    <row r="104" spans="1:9" ht="11.25" customHeight="1">
      <c r="B104" s="96"/>
      <c r="C104" s="108" t="s">
        <v>14</v>
      </c>
      <c r="D104" s="108" t="s">
        <v>13</v>
      </c>
      <c r="E104" s="108"/>
      <c r="F104" s="108" t="s">
        <v>12</v>
      </c>
      <c r="G104" s="96" t="s">
        <v>11</v>
      </c>
    </row>
    <row r="105" spans="1:9" ht="11.25" customHeight="1">
      <c r="B105" s="109" t="str">
        <f>Dat_01!A183</f>
        <v>Histórico</v>
      </c>
      <c r="C105" s="110">
        <f>Dat_01!D179</f>
        <v>41318</v>
      </c>
      <c r="D105" s="110">
        <f>Dat_01!B179</f>
        <v>45450</v>
      </c>
      <c r="E105" s="110"/>
      <c r="F105" s="111" t="str">
        <f>Dat_01!D183</f>
        <v>19 julio 2010 (13:26 h)</v>
      </c>
      <c r="G105" s="111" t="str">
        <f>Dat_01!E183</f>
        <v>17 diciembre 2007 (18:53 h)</v>
      </c>
    </row>
    <row r="106" spans="1:9" ht="11.25" customHeight="1">
      <c r="B106" s="109"/>
      <c r="C106" s="110"/>
      <c r="D106" s="110"/>
      <c r="E106" s="110"/>
      <c r="F106" s="111"/>
      <c r="G106" s="111"/>
    </row>
    <row r="107" spans="1:9" ht="11.25" customHeight="1">
      <c r="B107" s="109">
        <f>Dat_01!A185</f>
        <v>2021</v>
      </c>
      <c r="C107" s="110">
        <f>Dat_01!D173</f>
        <v>37385</v>
      </c>
      <c r="D107" s="110">
        <f>Dat_01!B173</f>
        <v>42225</v>
      </c>
      <c r="E107" s="110"/>
      <c r="F107" s="111" t="str">
        <f>Dat_01!D185</f>
        <v>22 julio (14:43 h)</v>
      </c>
      <c r="G107" s="111" t="str">
        <f>Dat_01!E185</f>
        <v>8 enero (14:05 h)</v>
      </c>
    </row>
    <row r="108" spans="1:9" ht="11.25" customHeight="1">
      <c r="B108" s="109">
        <f>Dat_01!A186</f>
        <v>2022</v>
      </c>
      <c r="C108" s="110">
        <f>Dat_01!D174</f>
        <v>38284</v>
      </c>
      <c r="D108" s="110">
        <f>Dat_01!B174</f>
        <v>37926</v>
      </c>
      <c r="E108" s="110"/>
      <c r="F108" s="111" t="str">
        <f>Dat_01!D186</f>
        <v>14 julio (14:19 h)</v>
      </c>
      <c r="G108" s="111" t="str">
        <f>Dat_01!E186</f>
        <v>19 enero (20:10 h)</v>
      </c>
    </row>
    <row r="109" spans="1:9" ht="11.25" customHeight="1">
      <c r="B109" s="112" t="str">
        <f>Dat_01!A187</f>
        <v>sep-22</v>
      </c>
      <c r="C109" s="113">
        <f>Dat_01!B166</f>
        <v>34291</v>
      </c>
      <c r="D109" s="113"/>
      <c r="E109" s="113"/>
      <c r="F109" s="114" t="str">
        <f>Dat_01!D187</f>
        <v>12 septiembre (14:28 h)</v>
      </c>
      <c r="G109" s="114" t="str">
        <f>Dat_01!E187</f>
        <v/>
      </c>
      <c r="H109" s="128">
        <f>Dat_01!D166</f>
        <v>35196</v>
      </c>
      <c r="I109" s="130">
        <f>(C109/H109-1)*100</f>
        <v>-2.5713149221502474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93" t="s">
        <v>29</v>
      </c>
    </row>
    <row r="112" spans="1:9" ht="24.75" customHeight="1">
      <c r="B112" s="96"/>
      <c r="C112" s="115" t="s">
        <v>4</v>
      </c>
      <c r="D112" s="115" t="s">
        <v>0</v>
      </c>
      <c r="E112" s="115" t="s">
        <v>22</v>
      </c>
      <c r="F112" s="115" t="s">
        <v>5</v>
      </c>
    </row>
    <row r="113" spans="1:6" ht="11.25" customHeight="1">
      <c r="A113" s="103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S</v>
      </c>
      <c r="B113" s="98" t="str">
        <f>Dat_01!A33</f>
        <v>Septiembre 2021</v>
      </c>
      <c r="C113" s="99">
        <f>Dat_01!C33*100</f>
        <v>1.6320000000000001</v>
      </c>
      <c r="D113" s="99">
        <f>Dat_01!D33*100</f>
        <v>0.14799999999999999</v>
      </c>
      <c r="E113" s="99">
        <f>Dat_01!E33*100</f>
        <v>-0.307</v>
      </c>
      <c r="F113" s="99">
        <f>Dat_01!F33*100</f>
        <v>1.7909999999999999</v>
      </c>
    </row>
    <row r="114" spans="1:6" ht="11.25" customHeight="1">
      <c r="A114" s="103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O</v>
      </c>
      <c r="B114" s="98" t="str">
        <f>Dat_01!A34</f>
        <v>Octubre 2021</v>
      </c>
      <c r="C114" s="99">
        <f>Dat_01!C34*100</f>
        <v>-3.2390000000000003</v>
      </c>
      <c r="D114" s="99">
        <f>Dat_01!D34*100</f>
        <v>-1.097</v>
      </c>
      <c r="E114" s="99">
        <f>Dat_01!E34*100</f>
        <v>0.10200000000000001</v>
      </c>
      <c r="F114" s="99">
        <f>Dat_01!F34*100</f>
        <v>-2.2440000000000002</v>
      </c>
    </row>
    <row r="115" spans="1:6" ht="11.25" customHeight="1">
      <c r="A115" s="103" t="str">
        <f t="shared" si="1"/>
        <v>N</v>
      </c>
      <c r="B115" s="98" t="str">
        <f>Dat_01!A35</f>
        <v>Noviembre 2021</v>
      </c>
      <c r="C115" s="99">
        <f>Dat_01!C35*100</f>
        <v>3.1739999999999999</v>
      </c>
      <c r="D115" s="99">
        <f>Dat_01!D35*100</f>
        <v>4.8000000000000001E-2</v>
      </c>
      <c r="E115" s="99">
        <f>Dat_01!E35*100</f>
        <v>2.5790000000000002</v>
      </c>
      <c r="F115" s="99">
        <f>Dat_01!F35*100</f>
        <v>0.54700000000000004</v>
      </c>
    </row>
    <row r="116" spans="1:6" ht="11.25" customHeight="1">
      <c r="A116" s="103" t="str">
        <f t="shared" si="1"/>
        <v>D</v>
      </c>
      <c r="B116" s="98" t="str">
        <f>Dat_01!A36</f>
        <v>Diciembre 2021</v>
      </c>
      <c r="C116" s="99">
        <f>Dat_01!C36*100</f>
        <v>-2.27</v>
      </c>
      <c r="D116" s="99">
        <f>Dat_01!D36*100</f>
        <v>0.90799999999999992</v>
      </c>
      <c r="E116" s="99">
        <f>Dat_01!E36*100</f>
        <v>-1.4489999999999998</v>
      </c>
      <c r="F116" s="99">
        <f>Dat_01!F36*100</f>
        <v>-1.7290000000000001</v>
      </c>
    </row>
    <row r="117" spans="1:6" ht="11.25" customHeight="1">
      <c r="A117" s="103" t="str">
        <f t="shared" si="1"/>
        <v>E</v>
      </c>
      <c r="B117" s="98" t="str">
        <f>Dat_01!A37</f>
        <v>Enero 2022</v>
      </c>
      <c r="C117" s="99">
        <f>Dat_01!C37*100</f>
        <v>-5.4640000000000004</v>
      </c>
      <c r="D117" s="99">
        <f>Dat_01!D37*100</f>
        <v>0.66499999999999992</v>
      </c>
      <c r="E117" s="99">
        <f>Dat_01!E37*100</f>
        <v>-2.593</v>
      </c>
      <c r="F117" s="99">
        <f>Dat_01!F37*100</f>
        <v>-3.5360000000000005</v>
      </c>
    </row>
    <row r="118" spans="1:6" ht="11.25" customHeight="1">
      <c r="A118" s="103" t="str">
        <f t="shared" si="1"/>
        <v>F</v>
      </c>
      <c r="B118" s="98" t="str">
        <f>Dat_01!A38</f>
        <v>Febrero 2022</v>
      </c>
      <c r="C118" s="99">
        <f>Dat_01!C38*100</f>
        <v>-0.55700000000000005</v>
      </c>
      <c r="D118" s="99">
        <f>Dat_01!D38*100</f>
        <v>-9.0999999999999998E-2</v>
      </c>
      <c r="E118" s="99">
        <f>Dat_01!E38*100</f>
        <v>-0.438</v>
      </c>
      <c r="F118" s="99">
        <f>Dat_01!F38*100</f>
        <v>-2.7999999999999997E-2</v>
      </c>
    </row>
    <row r="119" spans="1:6" ht="11.25" customHeight="1">
      <c r="A119" s="103" t="str">
        <f t="shared" si="1"/>
        <v>M</v>
      </c>
      <c r="B119" s="98" t="str">
        <f>Dat_01!A39</f>
        <v>Marzo 2022</v>
      </c>
      <c r="C119" s="99">
        <f>Dat_01!C39*100</f>
        <v>-2.2560000000000002</v>
      </c>
      <c r="D119" s="99">
        <f>Dat_01!D39*100</f>
        <v>0.65</v>
      </c>
      <c r="E119" s="99">
        <f>Dat_01!E39*100</f>
        <v>1.2809999999999999</v>
      </c>
      <c r="F119" s="99">
        <f>Dat_01!F39*100</f>
        <v>-4.1869999999999994</v>
      </c>
    </row>
    <row r="120" spans="1:6" ht="11.25" customHeight="1">
      <c r="A120" s="103" t="str">
        <f t="shared" si="1"/>
        <v>A</v>
      </c>
      <c r="B120" s="98" t="str">
        <f>Dat_01!A40</f>
        <v>Abril 2022</v>
      </c>
      <c r="C120" s="99">
        <f>Dat_01!C40*100</f>
        <v>-2.6059999999999999</v>
      </c>
      <c r="D120" s="99">
        <f>Dat_01!D40*100</f>
        <v>-0.57499999999999996</v>
      </c>
      <c r="E120" s="99">
        <f>Dat_01!E40*100</f>
        <v>1.2869999999999999</v>
      </c>
      <c r="F120" s="99">
        <f>Dat_01!F40*100</f>
        <v>-3.3180000000000001</v>
      </c>
    </row>
    <row r="121" spans="1:6" ht="11.25" customHeight="1">
      <c r="A121" s="103" t="str">
        <f t="shared" si="1"/>
        <v>M</v>
      </c>
      <c r="B121" s="98" t="str">
        <f>Dat_01!A41</f>
        <v>Mayo 2022</v>
      </c>
      <c r="C121" s="99">
        <f>Dat_01!C41*100</f>
        <v>-0.92599999999999993</v>
      </c>
      <c r="D121" s="99">
        <f>Dat_01!D41*100</f>
        <v>0.53900000000000003</v>
      </c>
      <c r="E121" s="99">
        <f>Dat_01!E41*100</f>
        <v>2.0680000000000001</v>
      </c>
      <c r="F121" s="99">
        <f>Dat_01!F41*100</f>
        <v>-3.5329999999999999</v>
      </c>
    </row>
    <row r="122" spans="1:6" ht="11.25" customHeight="1">
      <c r="A122" s="103" t="str">
        <f t="shared" si="1"/>
        <v>J</v>
      </c>
      <c r="B122" s="98" t="str">
        <f>Dat_01!A42</f>
        <v>Junio 2022</v>
      </c>
      <c r="C122" s="99">
        <f>Dat_01!C42*100</f>
        <v>2.1520000000000001</v>
      </c>
      <c r="D122" s="99">
        <f>Dat_01!D42*100</f>
        <v>-0.127</v>
      </c>
      <c r="E122" s="99">
        <f>Dat_01!E42*100</f>
        <v>2.6850000000000001</v>
      </c>
      <c r="F122" s="99">
        <f>Dat_01!F42*100</f>
        <v>-0.40600000000000003</v>
      </c>
    </row>
    <row r="123" spans="1:6" ht="11.25" customHeight="1">
      <c r="A123" s="103" t="str">
        <f t="shared" si="1"/>
        <v>J</v>
      </c>
      <c r="B123" s="98" t="str">
        <f>Dat_01!A43</f>
        <v>Julio 2022</v>
      </c>
      <c r="C123" s="99">
        <f>Dat_01!C43*100</f>
        <v>2.226</v>
      </c>
      <c r="D123" s="99">
        <f>Dat_01!D43*100</f>
        <v>-0.8869999999999999</v>
      </c>
      <c r="E123" s="99">
        <f>Dat_01!E43*100</f>
        <v>4.22</v>
      </c>
      <c r="F123" s="99">
        <f>Dat_01!F43*100</f>
        <v>-1.107</v>
      </c>
    </row>
    <row r="124" spans="1:6" ht="11.25" customHeight="1">
      <c r="A124" s="103" t="str">
        <f t="shared" si="1"/>
        <v>A</v>
      </c>
      <c r="B124" s="98" t="str">
        <f>Dat_01!A44</f>
        <v>Agosto 2022</v>
      </c>
      <c r="C124" s="99">
        <f>Dat_01!C44*100</f>
        <v>-1.006</v>
      </c>
      <c r="D124" s="99">
        <f>Dat_01!D44*100</f>
        <v>0.439</v>
      </c>
      <c r="E124" s="99">
        <f>Dat_01!E44*100</f>
        <v>2.1859999999999999</v>
      </c>
      <c r="F124" s="99">
        <f>Dat_01!F44*100</f>
        <v>-3.6310000000000002</v>
      </c>
    </row>
    <row r="125" spans="1:6" ht="11.25" customHeight="1">
      <c r="A125" s="103" t="str">
        <f t="shared" si="1"/>
        <v>S</v>
      </c>
      <c r="B125" s="105" t="str">
        <f>Dat_01!A45</f>
        <v>Septiembre 2022</v>
      </c>
      <c r="C125" s="116">
        <f>Dat_01!C45*100</f>
        <v>-3.8940000000000001</v>
      </c>
      <c r="D125" s="116">
        <f>Dat_01!D45*100</f>
        <v>-2.5999999999999999E-2</v>
      </c>
      <c r="E125" s="116">
        <f>Dat_01!E45*100</f>
        <v>0.93900000000000006</v>
      </c>
      <c r="F125" s="116">
        <f>Dat_01!F45*100</f>
        <v>-4.8070000000000004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BV188"/>
  <sheetViews>
    <sheetView topLeftCell="A170" zoomScale="90" zoomScaleNormal="90" workbookViewId="0">
      <selection activeCell="C179" sqref="C179"/>
    </sheetView>
  </sheetViews>
  <sheetFormatPr baseColWidth="10" defaultColWidth="11.42578125" defaultRowHeight="14.25"/>
  <cols>
    <col min="1" max="1" width="21.7109375" style="49" customWidth="1"/>
    <col min="2" max="5" width="42.85546875" style="49" customWidth="1"/>
    <col min="6" max="6" width="21.7109375" style="49" customWidth="1"/>
    <col min="7" max="8" width="34.42578125" style="49" customWidth="1"/>
    <col min="9" max="9" width="20.42578125" style="49" bestFit="1" customWidth="1"/>
    <col min="10" max="11" width="27.85546875" style="49" bestFit="1" customWidth="1"/>
    <col min="12" max="12" width="24" style="49" bestFit="1" customWidth="1"/>
    <col min="13" max="13" width="24.7109375" style="49" bestFit="1" customWidth="1"/>
    <col min="14" max="14" width="32" style="49" bestFit="1" customWidth="1"/>
    <col min="15" max="15" width="30.42578125" style="49" bestFit="1" customWidth="1"/>
    <col min="16" max="16" width="25.7109375" style="49" bestFit="1" customWidth="1"/>
    <col min="17" max="17" width="26.28515625" style="49" bestFit="1" customWidth="1"/>
    <col min="18" max="18" width="40.28515625" style="49" bestFit="1" customWidth="1"/>
    <col min="19" max="19" width="30.42578125" style="49" bestFit="1" customWidth="1"/>
    <col min="20" max="20" width="25.5703125" style="49" bestFit="1" customWidth="1"/>
    <col min="21" max="21" width="26.140625" style="49" bestFit="1" customWidth="1"/>
    <col min="22" max="22" width="35.42578125" style="49" bestFit="1" customWidth="1"/>
    <col min="23" max="23" width="35.5703125" style="49" bestFit="1" customWidth="1"/>
    <col min="24" max="24" width="30.5703125" style="49" bestFit="1" customWidth="1"/>
    <col min="25" max="25" width="31.28515625" style="49" bestFit="1" customWidth="1"/>
    <col min="26" max="26" width="40.28515625" style="49" bestFit="1" customWidth="1"/>
    <col min="27" max="27" width="30.42578125" style="49" bestFit="1" customWidth="1"/>
    <col min="28" max="28" width="25.7109375" style="49" bestFit="1" customWidth="1"/>
    <col min="29" max="29" width="26.28515625" style="49" bestFit="1" customWidth="1"/>
    <col min="30" max="30" width="40.28515625" style="49" bestFit="1" customWidth="1"/>
    <col min="31" max="31" width="30.42578125" style="49" bestFit="1" customWidth="1"/>
    <col min="32" max="32" width="25.5703125" style="49" bestFit="1" customWidth="1"/>
    <col min="33" max="33" width="26.140625" style="49" bestFit="1" customWidth="1"/>
    <col min="34" max="34" width="35.42578125" style="49" bestFit="1" customWidth="1"/>
    <col min="35" max="35" width="35.5703125" style="49" bestFit="1" customWidth="1"/>
    <col min="36" max="36" width="30.5703125" style="49" bestFit="1" customWidth="1"/>
    <col min="37" max="37" width="31.28515625" style="49" bestFit="1" customWidth="1"/>
    <col min="38" max="38" width="40.28515625" style="49" bestFit="1" customWidth="1"/>
    <col min="39" max="39" width="30.42578125" style="49" bestFit="1" customWidth="1"/>
    <col min="40" max="40" width="25.7109375" style="49" bestFit="1" customWidth="1"/>
    <col min="41" max="41" width="26.28515625" style="49" bestFit="1" customWidth="1"/>
    <col min="42" max="42" width="40.28515625" style="49" bestFit="1" customWidth="1"/>
    <col min="43" max="43" width="30.42578125" style="49" bestFit="1" customWidth="1"/>
    <col min="44" max="44" width="25.5703125" style="49" bestFit="1" customWidth="1"/>
    <col min="45" max="45" width="26.140625" style="49" bestFit="1" customWidth="1"/>
    <col min="46" max="46" width="35.42578125" style="49" bestFit="1" customWidth="1"/>
    <col min="47" max="47" width="35.5703125" style="49" bestFit="1" customWidth="1"/>
    <col min="48" max="48" width="30.5703125" style="49" bestFit="1" customWidth="1"/>
    <col min="49" max="49" width="31.28515625" style="49" bestFit="1" customWidth="1"/>
    <col min="50" max="50" width="40.28515625" style="49" bestFit="1" customWidth="1"/>
    <col min="51" max="51" width="30.42578125" style="49" bestFit="1" customWidth="1"/>
    <col min="52" max="52" width="25.7109375" style="49" bestFit="1" customWidth="1"/>
    <col min="53" max="53" width="26.28515625" style="49" bestFit="1" customWidth="1"/>
    <col min="54" max="54" width="40.28515625" style="49" bestFit="1" customWidth="1"/>
    <col min="55" max="55" width="30.42578125" style="49" bestFit="1" customWidth="1"/>
    <col min="56" max="56" width="25.5703125" style="49" bestFit="1" customWidth="1"/>
    <col min="57" max="57" width="26.140625" style="49" bestFit="1" customWidth="1"/>
    <col min="58" max="58" width="35.42578125" style="49" bestFit="1" customWidth="1"/>
    <col min="59" max="59" width="35.5703125" style="49" bestFit="1" customWidth="1"/>
    <col min="60" max="60" width="30.5703125" style="49" bestFit="1" customWidth="1"/>
    <col min="61" max="61" width="31.28515625" style="49" bestFit="1" customWidth="1"/>
    <col min="62" max="62" width="40.28515625" style="49" bestFit="1" customWidth="1"/>
    <col min="63" max="63" width="30.42578125" style="49" bestFit="1" customWidth="1"/>
    <col min="64" max="64" width="25.7109375" style="49" bestFit="1" customWidth="1"/>
    <col min="65" max="65" width="26.28515625" style="49" bestFit="1" customWidth="1"/>
    <col min="66" max="66" width="40.28515625" style="49" bestFit="1" customWidth="1"/>
    <col min="67" max="67" width="30.42578125" style="49" bestFit="1" customWidth="1"/>
    <col min="68" max="68" width="25.5703125" style="49" bestFit="1" customWidth="1"/>
    <col min="69" max="69" width="26.140625" style="49" bestFit="1" customWidth="1"/>
    <col min="70" max="70" width="35.42578125" style="49" bestFit="1" customWidth="1"/>
    <col min="71" max="71" width="35.5703125" style="49" bestFit="1" customWidth="1"/>
    <col min="72" max="72" width="30.5703125" style="49" bestFit="1" customWidth="1"/>
    <col min="73" max="73" width="31.28515625" style="49" bestFit="1" customWidth="1"/>
    <col min="74" max="74" width="40.28515625" style="49" bestFit="1" customWidth="1"/>
    <col min="75" max="16384" width="11.42578125" style="49"/>
  </cols>
  <sheetData>
    <row r="1" spans="1:10">
      <c r="A1" s="60" t="s">
        <v>52</v>
      </c>
      <c r="B1" s="60" t="s">
        <v>71</v>
      </c>
    </row>
    <row r="2" spans="1:10">
      <c r="A2" s="53" t="s">
        <v>164</v>
      </c>
      <c r="B2" s="53" t="s">
        <v>165</v>
      </c>
      <c r="C2" s="87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septiembre</v>
      </c>
    </row>
    <row r="4" spans="1:10">
      <c r="A4" s="51" t="s">
        <v>52</v>
      </c>
      <c r="B4" s="139" t="s">
        <v>164</v>
      </c>
      <c r="C4" s="140"/>
      <c r="D4" s="140"/>
      <c r="E4" s="140"/>
      <c r="F4" s="140"/>
      <c r="G4" s="140"/>
      <c r="H4" s="140"/>
      <c r="I4" s="140"/>
      <c r="J4" s="140"/>
    </row>
    <row r="5" spans="1:10">
      <c r="A5" s="51" t="s">
        <v>53</v>
      </c>
      <c r="B5" s="141" t="s">
        <v>45</v>
      </c>
      <c r="C5" s="142"/>
      <c r="D5" s="142"/>
      <c r="E5" s="142"/>
      <c r="F5" s="142"/>
      <c r="G5" s="142"/>
      <c r="H5" s="142"/>
      <c r="I5" s="142"/>
      <c r="J5" s="142"/>
    </row>
    <row r="6" spans="1:10">
      <c r="A6" s="51" t="s">
        <v>54</v>
      </c>
      <c r="B6" s="59" t="s">
        <v>46</v>
      </c>
      <c r="C6" s="59" t="s">
        <v>111</v>
      </c>
      <c r="D6" s="59" t="s">
        <v>47</v>
      </c>
      <c r="E6" s="59" t="s">
        <v>48</v>
      </c>
      <c r="F6" s="59" t="s">
        <v>112</v>
      </c>
      <c r="G6" s="59" t="s">
        <v>49</v>
      </c>
      <c r="H6" s="59" t="s">
        <v>50</v>
      </c>
      <c r="I6" s="59" t="s">
        <v>113</v>
      </c>
      <c r="J6" s="59" t="s">
        <v>51</v>
      </c>
    </row>
    <row r="7" spans="1:10">
      <c r="A7" s="51" t="s">
        <v>55</v>
      </c>
      <c r="B7" s="61"/>
      <c r="C7" s="61"/>
      <c r="D7" s="61"/>
      <c r="E7" s="61"/>
      <c r="F7" s="61"/>
      <c r="G7" s="61"/>
      <c r="H7" s="61"/>
      <c r="I7" s="61"/>
      <c r="J7" s="61"/>
    </row>
    <row r="8" spans="1:10">
      <c r="A8" s="53" t="s">
        <v>31</v>
      </c>
      <c r="B8" s="85">
        <v>1151434.6730520001</v>
      </c>
      <c r="C8" s="85">
        <v>1393783.3317400001</v>
      </c>
      <c r="D8" s="131">
        <v>-0.1738782874</v>
      </c>
      <c r="E8" s="85">
        <v>13080376.822468</v>
      </c>
      <c r="F8" s="85">
        <v>24853299.246351998</v>
      </c>
      <c r="G8" s="131">
        <v>-0.47369656269999999</v>
      </c>
      <c r="H8" s="85">
        <v>17819460.938143998</v>
      </c>
      <c r="I8" s="85">
        <v>32413821.960138001</v>
      </c>
      <c r="J8" s="131">
        <v>-0.45025116259999998</v>
      </c>
    </row>
    <row r="9" spans="1:10">
      <c r="A9" s="53" t="s">
        <v>32</v>
      </c>
      <c r="B9" s="85">
        <v>304808.796294</v>
      </c>
      <c r="C9" s="85">
        <v>118239.862456</v>
      </c>
      <c r="D9" s="131">
        <v>1.5778852407999999</v>
      </c>
      <c r="E9" s="85">
        <v>2542729.7996959998</v>
      </c>
      <c r="F9" s="85">
        <v>1944487.4373600001</v>
      </c>
      <c r="G9" s="131">
        <v>0.30766069810000002</v>
      </c>
      <c r="H9" s="85">
        <v>3247538.4923399999</v>
      </c>
      <c r="I9" s="85">
        <v>2704703.4875099999</v>
      </c>
      <c r="J9" s="131">
        <v>0.2007003752</v>
      </c>
    </row>
    <row r="10" spans="1:10">
      <c r="A10" s="53" t="s">
        <v>33</v>
      </c>
      <c r="B10" s="85">
        <v>4847535.3990000002</v>
      </c>
      <c r="C10" s="85">
        <v>4890506.5250000004</v>
      </c>
      <c r="D10" s="131">
        <v>-8.7866412000000005E-3</v>
      </c>
      <c r="E10" s="85">
        <v>42568546.200999998</v>
      </c>
      <c r="F10" s="85">
        <v>41807366.950000003</v>
      </c>
      <c r="G10" s="131">
        <v>1.8206821099999999E-2</v>
      </c>
      <c r="H10" s="85">
        <v>54802154.523999996</v>
      </c>
      <c r="I10" s="85">
        <v>56247876.129000001</v>
      </c>
      <c r="J10" s="131">
        <v>-2.57026879E-2</v>
      </c>
    </row>
    <row r="11" spans="1:10">
      <c r="A11" s="53" t="s">
        <v>34</v>
      </c>
      <c r="B11" s="85">
        <v>632670.52500000002</v>
      </c>
      <c r="C11" s="85">
        <v>477925.79700000002</v>
      </c>
      <c r="D11" s="131">
        <v>0.32378400359999998</v>
      </c>
      <c r="E11" s="85">
        <v>6289980.7010000004</v>
      </c>
      <c r="F11" s="85">
        <v>3114504.91</v>
      </c>
      <c r="G11" s="131">
        <v>1.0195764279999999</v>
      </c>
      <c r="H11" s="85">
        <v>8116699.8370000003</v>
      </c>
      <c r="I11" s="85">
        <v>3907622.2779999999</v>
      </c>
      <c r="J11" s="131">
        <v>1.0771454505</v>
      </c>
    </row>
    <row r="12" spans="1:10">
      <c r="A12" s="53" t="s">
        <v>35</v>
      </c>
      <c r="B12" s="85">
        <v>0</v>
      </c>
      <c r="C12" s="85">
        <v>0</v>
      </c>
      <c r="D12" s="131">
        <v>0</v>
      </c>
      <c r="E12" s="85">
        <v>0</v>
      </c>
      <c r="F12" s="85">
        <v>-1E-3</v>
      </c>
      <c r="G12" s="131">
        <v>-1</v>
      </c>
      <c r="H12" s="85">
        <v>0</v>
      </c>
      <c r="I12" s="85">
        <v>-1E-3</v>
      </c>
      <c r="J12" s="131">
        <v>-1</v>
      </c>
    </row>
    <row r="13" spans="1:10">
      <c r="A13" s="53" t="s">
        <v>36</v>
      </c>
      <c r="B13" s="85">
        <v>7042319.8099999996</v>
      </c>
      <c r="C13" s="85">
        <v>4296984.932</v>
      </c>
      <c r="D13" s="131">
        <v>0.63889795319999998</v>
      </c>
      <c r="E13" s="85">
        <v>46197378.082000002</v>
      </c>
      <c r="F13" s="85">
        <v>23577189.482999999</v>
      </c>
      <c r="G13" s="131">
        <v>0.95940988279999995</v>
      </c>
      <c r="H13" s="85">
        <v>60200999.375</v>
      </c>
      <c r="I13" s="85">
        <v>32154437.388999999</v>
      </c>
      <c r="J13" s="131">
        <v>0.87224545860000002</v>
      </c>
    </row>
    <row r="14" spans="1:10">
      <c r="A14" s="53" t="s">
        <v>37</v>
      </c>
      <c r="B14" s="85">
        <v>4070456.338</v>
      </c>
      <c r="C14" s="85">
        <v>3123061.7009999999</v>
      </c>
      <c r="D14" s="131">
        <v>0.30335444119999999</v>
      </c>
      <c r="E14" s="85">
        <v>42653045.347999997</v>
      </c>
      <c r="F14" s="85">
        <v>41817964.208999999</v>
      </c>
      <c r="G14" s="131">
        <v>1.99694355E-2</v>
      </c>
      <c r="H14" s="85">
        <v>60019056.255000003</v>
      </c>
      <c r="I14" s="85">
        <v>59025349.520000003</v>
      </c>
      <c r="J14" s="131">
        <v>1.68352537E-2</v>
      </c>
    </row>
    <row r="15" spans="1:10">
      <c r="A15" s="53" t="s">
        <v>38</v>
      </c>
      <c r="B15" s="85">
        <v>2631993.0809999998</v>
      </c>
      <c r="C15" s="85">
        <v>1881431.5209999999</v>
      </c>
      <c r="D15" s="131">
        <v>0.39893110729999998</v>
      </c>
      <c r="E15" s="85">
        <v>22685290.022</v>
      </c>
      <c r="F15" s="85">
        <v>16456122.697000001</v>
      </c>
      <c r="G15" s="131">
        <v>0.37853189599999998</v>
      </c>
      <c r="H15" s="85">
        <v>26732699.517000001</v>
      </c>
      <c r="I15" s="85">
        <v>19252795.208999999</v>
      </c>
      <c r="J15" s="131">
        <v>0.38851004369999997</v>
      </c>
    </row>
    <row r="16" spans="1:10">
      <c r="A16" s="53" t="s">
        <v>39</v>
      </c>
      <c r="B16" s="85">
        <v>437343.19300000003</v>
      </c>
      <c r="C16" s="85">
        <v>447444.65700000001</v>
      </c>
      <c r="D16" s="131">
        <v>-2.25758959E-2</v>
      </c>
      <c r="E16" s="85">
        <v>3792602.1439999999</v>
      </c>
      <c r="F16" s="85">
        <v>4100959.7280000001</v>
      </c>
      <c r="G16" s="131">
        <v>-7.5191566000000001E-2</v>
      </c>
      <c r="H16" s="85">
        <v>4397146.1710000001</v>
      </c>
      <c r="I16" s="85">
        <v>4625508.6189999999</v>
      </c>
      <c r="J16" s="131">
        <v>-4.93702351E-2</v>
      </c>
    </row>
    <row r="17" spans="1:74">
      <c r="A17" s="53" t="s">
        <v>40</v>
      </c>
      <c r="B17" s="85">
        <v>340517.14799999999</v>
      </c>
      <c r="C17" s="85">
        <v>395480.783</v>
      </c>
      <c r="D17" s="131">
        <v>-0.13897928130000001</v>
      </c>
      <c r="E17" s="85">
        <v>3597176.6979999999</v>
      </c>
      <c r="F17" s="85">
        <v>3409142.0040000002</v>
      </c>
      <c r="G17" s="131">
        <v>5.51560169E-2</v>
      </c>
      <c r="H17" s="85">
        <v>4897229.8930000002</v>
      </c>
      <c r="I17" s="85">
        <v>4639567.0760000004</v>
      </c>
      <c r="J17" s="131">
        <v>5.5535961199999997E-2</v>
      </c>
    </row>
    <row r="18" spans="1:74">
      <c r="A18" s="53" t="s">
        <v>41</v>
      </c>
      <c r="B18" s="85">
        <v>742650.38199999998</v>
      </c>
      <c r="C18" s="85">
        <v>2159092.15</v>
      </c>
      <c r="D18" s="131">
        <v>-0.65603581020000001</v>
      </c>
      <c r="E18" s="85">
        <v>14084833.057</v>
      </c>
      <c r="F18" s="85">
        <v>19563063.807999998</v>
      </c>
      <c r="G18" s="131">
        <v>-0.28002928399999999</v>
      </c>
      <c r="H18" s="85">
        <v>20558257.772999998</v>
      </c>
      <c r="I18" s="85">
        <v>26658097.212000001</v>
      </c>
      <c r="J18" s="131">
        <v>-0.22881751049999999</v>
      </c>
    </row>
    <row r="19" spans="1:74">
      <c r="A19" s="53" t="s">
        <v>43</v>
      </c>
      <c r="B19" s="85">
        <v>45615.574999999997</v>
      </c>
      <c r="C19" s="85">
        <v>55639.892500000002</v>
      </c>
      <c r="D19" s="131">
        <v>-0.18016421399999999</v>
      </c>
      <c r="E19" s="85">
        <v>559283.902</v>
      </c>
      <c r="F19" s="85">
        <v>550317.76850000001</v>
      </c>
      <c r="G19" s="131">
        <v>1.6292647699999999E-2</v>
      </c>
      <c r="H19" s="85">
        <v>759830.71950000001</v>
      </c>
      <c r="I19" s="85">
        <v>749526.15449999995</v>
      </c>
      <c r="J19" s="131">
        <v>1.3748106E-2</v>
      </c>
    </row>
    <row r="20" spans="1:74">
      <c r="A20" s="53" t="s">
        <v>42</v>
      </c>
      <c r="B20" s="85">
        <v>125723.592</v>
      </c>
      <c r="C20" s="85">
        <v>167381.02849999999</v>
      </c>
      <c r="D20" s="131">
        <v>-0.2488778858</v>
      </c>
      <c r="E20" s="85">
        <v>1376092.8160000001</v>
      </c>
      <c r="F20" s="85">
        <v>1594352.6705</v>
      </c>
      <c r="G20" s="131">
        <v>-0.13689559309999999</v>
      </c>
      <c r="H20" s="85">
        <v>1892191.1735</v>
      </c>
      <c r="I20" s="85">
        <v>2112789.5014999998</v>
      </c>
      <c r="J20" s="131">
        <v>-0.10441093529999999</v>
      </c>
    </row>
    <row r="21" spans="1:74">
      <c r="A21" s="66" t="s">
        <v>72</v>
      </c>
      <c r="B21" s="86">
        <v>22373068.512345999</v>
      </c>
      <c r="C21" s="86">
        <v>19406972.181196</v>
      </c>
      <c r="D21" s="67">
        <v>0.1528366354</v>
      </c>
      <c r="E21" s="86">
        <v>199427335.593164</v>
      </c>
      <c r="F21" s="86">
        <v>182788770.910712</v>
      </c>
      <c r="G21" s="67">
        <v>9.1026186100000003E-2</v>
      </c>
      <c r="H21" s="86">
        <v>263443264.668484</v>
      </c>
      <c r="I21" s="86">
        <v>244492094.534648</v>
      </c>
      <c r="J21" s="67">
        <v>7.7512404500000007E-2</v>
      </c>
    </row>
    <row r="22" spans="1:74">
      <c r="A22" s="53" t="s">
        <v>73</v>
      </c>
      <c r="B22" s="85">
        <v>-501795.19</v>
      </c>
      <c r="C22" s="85">
        <v>-161032.90191700001</v>
      </c>
      <c r="D22" s="131">
        <v>2.1161035044999998</v>
      </c>
      <c r="E22" s="85">
        <v>-4183109.679453</v>
      </c>
      <c r="F22" s="85">
        <v>-3152789.1449950002</v>
      </c>
      <c r="G22" s="131">
        <v>0.3267965243</v>
      </c>
      <c r="H22" s="85">
        <v>-5348199.3401880004</v>
      </c>
      <c r="I22" s="85">
        <v>-4343966.6459950004</v>
      </c>
      <c r="J22" s="131">
        <v>0.2311787304</v>
      </c>
    </row>
    <row r="23" spans="1:74">
      <c r="A23" s="53" t="s">
        <v>44</v>
      </c>
      <c r="B23" s="85">
        <v>-70647.335999999996</v>
      </c>
      <c r="C23" s="85">
        <v>-37549.396999999997</v>
      </c>
      <c r="D23" s="131">
        <v>0.88145061290000004</v>
      </c>
      <c r="E23" s="85">
        <v>-405597.81099999999</v>
      </c>
      <c r="F23" s="85">
        <v>-791236.90099999995</v>
      </c>
      <c r="G23" s="131">
        <v>-0.4873876452</v>
      </c>
      <c r="H23" s="85">
        <v>-504589.87699999998</v>
      </c>
      <c r="I23" s="85">
        <v>-1131769.6259999999</v>
      </c>
      <c r="J23" s="131">
        <v>-0.55415849179999999</v>
      </c>
    </row>
    <row r="24" spans="1:74">
      <c r="A24" s="53" t="s">
        <v>74</v>
      </c>
      <c r="B24" s="85">
        <v>-2876662.7089999998</v>
      </c>
      <c r="C24" s="85">
        <v>482310.85</v>
      </c>
      <c r="D24" s="131">
        <v>-6.9643333940999996</v>
      </c>
      <c r="E24" s="85">
        <v>-14985101.659</v>
      </c>
      <c r="F24" s="85">
        <v>3571538.4169999999</v>
      </c>
      <c r="G24" s="131">
        <v>-5.1956994184000003</v>
      </c>
      <c r="H24" s="85">
        <v>-17661648.879000001</v>
      </c>
      <c r="I24" s="85">
        <v>3970319.6409999998</v>
      </c>
      <c r="J24" s="131">
        <v>-5.4484198945999998</v>
      </c>
    </row>
    <row r="25" spans="1:74">
      <c r="A25" s="66" t="s">
        <v>75</v>
      </c>
      <c r="B25" s="86">
        <v>18923963.277346</v>
      </c>
      <c r="C25" s="86">
        <v>19690700.732278999</v>
      </c>
      <c r="D25" s="67">
        <v>-3.8939063900000001E-2</v>
      </c>
      <c r="E25" s="86">
        <v>179853526.44371101</v>
      </c>
      <c r="F25" s="86">
        <v>182416283.281717</v>
      </c>
      <c r="G25" s="67">
        <v>-1.4048947799999999E-2</v>
      </c>
      <c r="H25" s="86">
        <v>239928826.57229599</v>
      </c>
      <c r="I25" s="86">
        <v>242986677.903653</v>
      </c>
      <c r="J25" s="67">
        <v>-1.2584440299999999E-2</v>
      </c>
    </row>
    <row r="26" spans="1:74">
      <c r="A26"/>
      <c r="B26"/>
      <c r="C26"/>
      <c r="D26"/>
      <c r="E26"/>
      <c r="F26"/>
      <c r="G26"/>
    </row>
    <row r="27" spans="1:74">
      <c r="A27"/>
      <c r="B27"/>
      <c r="C27"/>
      <c r="D27"/>
      <c r="E27"/>
      <c r="F27"/>
      <c r="G27"/>
    </row>
    <row r="30" spans="1:74">
      <c r="A30" s="121"/>
      <c r="B30" s="121" t="s">
        <v>53</v>
      </c>
      <c r="C30" s="144" t="s">
        <v>45</v>
      </c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</row>
    <row r="31" spans="1:74">
      <c r="A31" s="121"/>
      <c r="B31" s="121" t="s">
        <v>54</v>
      </c>
      <c r="C31" s="133" t="s">
        <v>99</v>
      </c>
      <c r="D31" s="133" t="s">
        <v>100</v>
      </c>
      <c r="E31" s="133" t="s">
        <v>101</v>
      </c>
      <c r="F31" s="133" t="s">
        <v>102</v>
      </c>
      <c r="G31" s="133" t="s">
        <v>103</v>
      </c>
      <c r="H31" s="133" t="s">
        <v>104</v>
      </c>
      <c r="I31" s="133" t="s">
        <v>105</v>
      </c>
      <c r="J31" s="133" t="s">
        <v>106</v>
      </c>
      <c r="K31" s="133" t="s">
        <v>107</v>
      </c>
      <c r="L31" s="133" t="s">
        <v>108</v>
      </c>
      <c r="M31" s="133" t="s">
        <v>109</v>
      </c>
      <c r="N31" s="133" t="s">
        <v>110</v>
      </c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</row>
    <row r="32" spans="1:74">
      <c r="A32" s="121" t="s">
        <v>52</v>
      </c>
      <c r="B32" s="121" t="s">
        <v>60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</row>
    <row r="33" spans="1:74">
      <c r="A33" s="123" t="s">
        <v>138</v>
      </c>
      <c r="B33" s="123" t="s">
        <v>139</v>
      </c>
      <c r="C33" s="127">
        <v>1.6320000000000001E-2</v>
      </c>
      <c r="D33" s="127">
        <v>1.48E-3</v>
      </c>
      <c r="E33" s="127">
        <v>-3.0699999999999998E-3</v>
      </c>
      <c r="F33" s="127">
        <v>1.7909999999999999E-2</v>
      </c>
      <c r="G33" s="127">
        <v>3.5369999999999999E-2</v>
      </c>
      <c r="H33" s="127">
        <v>8.4000000000000003E-4</v>
      </c>
      <c r="I33" s="127">
        <v>-2.0799999999999998E-3</v>
      </c>
      <c r="J33" s="127">
        <v>3.6609999999999997E-2</v>
      </c>
      <c r="K33" s="127">
        <v>2.068E-2</v>
      </c>
      <c r="L33" s="127">
        <v>-3.2000000000000003E-4</v>
      </c>
      <c r="M33" s="127">
        <v>-3.2200000000000002E-3</v>
      </c>
      <c r="N33" s="127">
        <v>2.4219999999999998E-2</v>
      </c>
      <c r="O33" s="65" t="str">
        <f t="shared" ref="O33:O45" si="0">MID(UPPER(TEXT(A33,"mmm")),1,1)</f>
        <v>S</v>
      </c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</row>
    <row r="34" spans="1:74">
      <c r="A34" s="123" t="s">
        <v>140</v>
      </c>
      <c r="B34" s="123" t="s">
        <v>141</v>
      </c>
      <c r="C34" s="127">
        <v>-3.2390000000000002E-2</v>
      </c>
      <c r="D34" s="127">
        <v>-1.0970000000000001E-2</v>
      </c>
      <c r="E34" s="127">
        <v>1.0200000000000001E-3</v>
      </c>
      <c r="F34" s="127">
        <v>-2.2440000000000002E-2</v>
      </c>
      <c r="G34" s="127">
        <v>2.8580000000000001E-2</v>
      </c>
      <c r="H34" s="127">
        <v>-3.8000000000000002E-4</v>
      </c>
      <c r="I34" s="127">
        <v>-1.49E-3</v>
      </c>
      <c r="J34" s="127">
        <v>3.0450000000000001E-2</v>
      </c>
      <c r="K34" s="127">
        <v>2.0310000000000002E-2</v>
      </c>
      <c r="L34" s="127">
        <v>-3.2000000000000003E-4</v>
      </c>
      <c r="M34" s="127">
        <v>-2.15E-3</v>
      </c>
      <c r="N34" s="127">
        <v>2.2780000000000002E-2</v>
      </c>
      <c r="O34" s="65" t="str">
        <f t="shared" si="0"/>
        <v>O</v>
      </c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</row>
    <row r="35" spans="1:74">
      <c r="A35" s="123" t="s">
        <v>142</v>
      </c>
      <c r="B35" s="123" t="s">
        <v>143</v>
      </c>
      <c r="C35" s="127">
        <v>3.1739999999999997E-2</v>
      </c>
      <c r="D35" s="127">
        <v>4.8000000000000001E-4</v>
      </c>
      <c r="E35" s="127">
        <v>2.579E-2</v>
      </c>
      <c r="F35" s="127">
        <v>5.47E-3</v>
      </c>
      <c r="G35" s="127">
        <v>2.887E-2</v>
      </c>
      <c r="H35" s="127">
        <v>-2.9999999999999997E-4</v>
      </c>
      <c r="I35" s="127">
        <v>1.0499999999999999E-3</v>
      </c>
      <c r="J35" s="127">
        <v>2.8119999999999999E-2</v>
      </c>
      <c r="K35" s="127">
        <v>2.7990000000000001E-2</v>
      </c>
      <c r="L35" s="127">
        <v>-3.1E-4</v>
      </c>
      <c r="M35" s="127">
        <v>2.1800000000000001E-3</v>
      </c>
      <c r="N35" s="127">
        <v>2.6120000000000001E-2</v>
      </c>
      <c r="O35" s="65" t="str">
        <f t="shared" si="0"/>
        <v>N</v>
      </c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</row>
    <row r="36" spans="1:74">
      <c r="A36" s="123" t="s">
        <v>144</v>
      </c>
      <c r="B36" s="123" t="s">
        <v>145</v>
      </c>
      <c r="C36" s="127">
        <v>-2.2700000000000001E-2</v>
      </c>
      <c r="D36" s="127">
        <v>9.0799999999999995E-3</v>
      </c>
      <c r="E36" s="127">
        <v>-1.4489999999999999E-2</v>
      </c>
      <c r="F36" s="127">
        <v>-1.729E-2</v>
      </c>
      <c r="G36" s="127">
        <v>2.4230000000000002E-2</v>
      </c>
      <c r="H36" s="127">
        <v>7.6000000000000004E-4</v>
      </c>
      <c r="I36" s="127">
        <v>-4.0999999999999999E-4</v>
      </c>
      <c r="J36" s="127">
        <v>2.3879999999999998E-2</v>
      </c>
      <c r="K36" s="127">
        <v>2.4230000000000002E-2</v>
      </c>
      <c r="L36" s="127">
        <v>7.6000000000000004E-4</v>
      </c>
      <c r="M36" s="127">
        <v>-4.0999999999999999E-4</v>
      </c>
      <c r="N36" s="127">
        <v>2.3879999999999998E-2</v>
      </c>
      <c r="O36" s="65" t="str">
        <f t="shared" si="0"/>
        <v>D</v>
      </c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</row>
    <row r="37" spans="1:74">
      <c r="A37" s="123" t="s">
        <v>146</v>
      </c>
      <c r="B37" s="123" t="s">
        <v>147</v>
      </c>
      <c r="C37" s="127">
        <v>-5.4640000000000001E-2</v>
      </c>
      <c r="D37" s="127">
        <v>6.6499999999999997E-3</v>
      </c>
      <c r="E37" s="127">
        <v>-2.5930000000000002E-2</v>
      </c>
      <c r="F37" s="127">
        <v>-3.5360000000000003E-2</v>
      </c>
      <c r="G37" s="127">
        <v>-5.4640000000000001E-2</v>
      </c>
      <c r="H37" s="127">
        <v>6.6499999999999997E-3</v>
      </c>
      <c r="I37" s="127">
        <v>-2.5930000000000002E-2</v>
      </c>
      <c r="J37" s="127">
        <v>-3.5360000000000003E-2</v>
      </c>
      <c r="K37" s="127">
        <v>1.822E-2</v>
      </c>
      <c r="L37" s="127">
        <v>2.97E-3</v>
      </c>
      <c r="M37" s="127">
        <v>-4.7200000000000002E-3</v>
      </c>
      <c r="N37" s="127">
        <v>1.9970000000000002E-2</v>
      </c>
      <c r="O37" s="65" t="str">
        <f t="shared" si="0"/>
        <v>E</v>
      </c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</row>
    <row r="38" spans="1:74">
      <c r="A38" s="123" t="s">
        <v>148</v>
      </c>
      <c r="B38" s="123" t="s">
        <v>150</v>
      </c>
      <c r="C38" s="127">
        <v>-5.5700000000000003E-3</v>
      </c>
      <c r="D38" s="127">
        <v>-9.1E-4</v>
      </c>
      <c r="E38" s="127">
        <v>-4.3800000000000002E-3</v>
      </c>
      <c r="F38" s="127">
        <v>-2.7999999999999998E-4</v>
      </c>
      <c r="G38" s="127">
        <v>-3.218E-2</v>
      </c>
      <c r="H38" s="127">
        <v>3.7000000000000002E-3</v>
      </c>
      <c r="I38" s="127">
        <v>-1.6420000000000001E-2</v>
      </c>
      <c r="J38" s="127">
        <v>-1.9460000000000002E-2</v>
      </c>
      <c r="K38" s="127">
        <v>2.0469999999999999E-2</v>
      </c>
      <c r="L38" s="127">
        <v>2.65E-3</v>
      </c>
      <c r="M38" s="127">
        <v>-6.4099999999999999E-3</v>
      </c>
      <c r="N38" s="127">
        <v>2.4230000000000002E-2</v>
      </c>
      <c r="O38" s="65" t="str">
        <f t="shared" si="0"/>
        <v>F</v>
      </c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</row>
    <row r="39" spans="1:74">
      <c r="A39" s="123" t="s">
        <v>151</v>
      </c>
      <c r="B39" s="123" t="s">
        <v>152</v>
      </c>
      <c r="C39" s="127">
        <v>-2.256E-2</v>
      </c>
      <c r="D39" s="127">
        <v>6.4999999999999997E-3</v>
      </c>
      <c r="E39" s="127">
        <v>1.281E-2</v>
      </c>
      <c r="F39" s="127">
        <v>-4.1869999999999997E-2</v>
      </c>
      <c r="G39" s="127">
        <v>-2.9000000000000001E-2</v>
      </c>
      <c r="H39" s="127">
        <v>4.6499999999999996E-3</v>
      </c>
      <c r="I39" s="127">
        <v>-6.6100000000000004E-3</v>
      </c>
      <c r="J39" s="127">
        <v>-2.7040000000000002E-2</v>
      </c>
      <c r="K39" s="127">
        <v>1.448E-2</v>
      </c>
      <c r="L39" s="127">
        <v>2.6099999999999999E-3</v>
      </c>
      <c r="M39" s="127">
        <v>-5.47E-3</v>
      </c>
      <c r="N39" s="127">
        <v>1.7340000000000001E-2</v>
      </c>
      <c r="O39" s="65" t="str">
        <f t="shared" si="0"/>
        <v>M</v>
      </c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</row>
    <row r="40" spans="1:74">
      <c r="A40" s="123" t="s">
        <v>153</v>
      </c>
      <c r="B40" s="123" t="s">
        <v>154</v>
      </c>
      <c r="C40" s="127">
        <v>-2.606E-2</v>
      </c>
      <c r="D40" s="127">
        <v>-5.7499999999999999E-3</v>
      </c>
      <c r="E40" s="127">
        <v>1.2869999999999999E-2</v>
      </c>
      <c r="F40" s="127">
        <v>-3.3180000000000001E-2</v>
      </c>
      <c r="G40" s="127">
        <v>-2.8309999999999998E-2</v>
      </c>
      <c r="H40" s="127">
        <v>2.2300000000000002E-3</v>
      </c>
      <c r="I40" s="127">
        <v>-1.9599999999999999E-3</v>
      </c>
      <c r="J40" s="127">
        <v>-2.8580000000000001E-2</v>
      </c>
      <c r="K40" s="127">
        <v>7.7999999999999999E-4</v>
      </c>
      <c r="L40" s="127">
        <v>1.74E-3</v>
      </c>
      <c r="M40" s="127">
        <v>-3.8800000000000002E-3</v>
      </c>
      <c r="N40" s="127">
        <v>2.9199999999999999E-3</v>
      </c>
      <c r="O40" s="65" t="str">
        <f t="shared" si="0"/>
        <v>A</v>
      </c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</row>
    <row r="41" spans="1:74">
      <c r="A41" s="123" t="s">
        <v>155</v>
      </c>
      <c r="B41" s="123" t="s">
        <v>156</v>
      </c>
      <c r="C41" s="127">
        <v>-9.2599999999999991E-3</v>
      </c>
      <c r="D41" s="127">
        <v>5.3899999999999998E-3</v>
      </c>
      <c r="E41" s="127">
        <v>2.068E-2</v>
      </c>
      <c r="F41" s="127">
        <v>-3.533E-2</v>
      </c>
      <c r="G41" s="127">
        <v>-2.4670000000000001E-2</v>
      </c>
      <c r="H41" s="127">
        <v>2.82E-3</v>
      </c>
      <c r="I41" s="127">
        <v>2.3900000000000002E-3</v>
      </c>
      <c r="J41" s="127">
        <v>-2.988E-2</v>
      </c>
      <c r="K41" s="127">
        <v>-7.9299999999999995E-3</v>
      </c>
      <c r="L41" s="127">
        <v>1.74E-3</v>
      </c>
      <c r="M41" s="127">
        <v>-4.0999999999999999E-4</v>
      </c>
      <c r="N41" s="127">
        <v>-9.2599999999999991E-3</v>
      </c>
      <c r="O41" s="65" t="str">
        <f t="shared" si="0"/>
        <v>M</v>
      </c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</row>
    <row r="42" spans="1:74">
      <c r="A42" s="123" t="s">
        <v>157</v>
      </c>
      <c r="B42" s="123" t="s">
        <v>158</v>
      </c>
      <c r="C42" s="127">
        <v>2.1520000000000001E-2</v>
      </c>
      <c r="D42" s="127">
        <v>-1.2700000000000001E-3</v>
      </c>
      <c r="E42" s="127">
        <v>2.6849999999999999E-2</v>
      </c>
      <c r="F42" s="127">
        <v>-4.0600000000000002E-3</v>
      </c>
      <c r="G42" s="127">
        <v>-1.7160000000000002E-2</v>
      </c>
      <c r="H42" s="127">
        <v>2.2100000000000002E-3</v>
      </c>
      <c r="I42" s="127">
        <v>6.3800000000000003E-3</v>
      </c>
      <c r="J42" s="127">
        <v>-2.5749999999999999E-2</v>
      </c>
      <c r="K42" s="127">
        <v>-1.1220000000000001E-2</v>
      </c>
      <c r="L42" s="127">
        <v>1.2800000000000001E-3</v>
      </c>
      <c r="M42" s="127">
        <v>1.57E-3</v>
      </c>
      <c r="N42" s="127">
        <v>-1.4069999999999999E-2</v>
      </c>
      <c r="O42" s="65" t="str">
        <f t="shared" si="0"/>
        <v>J</v>
      </c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</row>
    <row r="43" spans="1:74">
      <c r="A43" s="123" t="s">
        <v>159</v>
      </c>
      <c r="B43" s="123" t="s">
        <v>160</v>
      </c>
      <c r="C43" s="127">
        <v>2.2259999999999999E-2</v>
      </c>
      <c r="D43" s="127">
        <v>-8.8699999999999994E-3</v>
      </c>
      <c r="E43" s="127">
        <v>4.2200000000000001E-2</v>
      </c>
      <c r="F43" s="127">
        <v>-1.107E-2</v>
      </c>
      <c r="G43" s="127">
        <v>-1.1180000000000001E-2</v>
      </c>
      <c r="H43" s="127">
        <v>5.8E-4</v>
      </c>
      <c r="I43" s="127">
        <v>1.183E-2</v>
      </c>
      <c r="J43" s="127">
        <v>-2.359E-2</v>
      </c>
      <c r="K43" s="127">
        <v>-7.6600000000000001E-3</v>
      </c>
      <c r="L43" s="127">
        <v>8.9999999999999998E-4</v>
      </c>
      <c r="M43" s="127">
        <v>6.9499999999999996E-3</v>
      </c>
      <c r="N43" s="127">
        <v>-1.5509999999999999E-2</v>
      </c>
      <c r="O43" s="65" t="str">
        <f t="shared" si="0"/>
        <v>J</v>
      </c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</row>
    <row r="44" spans="1:74">
      <c r="A44" s="123" t="s">
        <v>161</v>
      </c>
      <c r="B44" s="123" t="s">
        <v>163</v>
      </c>
      <c r="C44" s="127">
        <v>-1.0059999999999999E-2</v>
      </c>
      <c r="D44" s="127">
        <v>4.3899999999999998E-3</v>
      </c>
      <c r="E44" s="127">
        <v>2.1860000000000001E-2</v>
      </c>
      <c r="F44" s="127">
        <v>-3.6310000000000002E-2</v>
      </c>
      <c r="G44" s="127">
        <v>-1.1039999999999999E-2</v>
      </c>
      <c r="H44" s="127">
        <v>1.07E-3</v>
      </c>
      <c r="I44" s="127">
        <v>1.307E-2</v>
      </c>
      <c r="J44" s="127">
        <v>-2.5180000000000001E-2</v>
      </c>
      <c r="K44" s="127">
        <v>-8.1399999999999997E-3</v>
      </c>
      <c r="L44" s="127">
        <v>9.2000000000000003E-4</v>
      </c>
      <c r="M44" s="127">
        <v>9.4199999999999996E-3</v>
      </c>
      <c r="N44" s="127">
        <v>-1.848E-2</v>
      </c>
      <c r="O44" s="65" t="str">
        <f t="shared" si="0"/>
        <v>A</v>
      </c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</row>
    <row r="45" spans="1:74">
      <c r="A45" s="123" t="s">
        <v>164</v>
      </c>
      <c r="B45" s="123" t="s">
        <v>165</v>
      </c>
      <c r="C45" s="127">
        <v>-3.8940000000000002E-2</v>
      </c>
      <c r="D45" s="127">
        <v>-2.5999999999999998E-4</v>
      </c>
      <c r="E45" s="127">
        <v>9.3900000000000008E-3</v>
      </c>
      <c r="F45" s="127">
        <v>-4.8070000000000002E-2</v>
      </c>
      <c r="G45" s="127">
        <v>-1.405E-2</v>
      </c>
      <c r="H45" s="127">
        <v>8.8000000000000003E-4</v>
      </c>
      <c r="I45" s="127">
        <v>1.268E-2</v>
      </c>
      <c r="J45" s="127">
        <v>-2.7609999999999999E-2</v>
      </c>
      <c r="K45" s="127">
        <v>-1.2579999999999999E-2</v>
      </c>
      <c r="L45" s="127">
        <v>7.1000000000000002E-4</v>
      </c>
      <c r="M45" s="127">
        <v>1.0410000000000001E-2</v>
      </c>
      <c r="N45" s="127">
        <v>-2.3699999999999999E-2</v>
      </c>
      <c r="O45" s="65" t="str">
        <f t="shared" si="0"/>
        <v>S</v>
      </c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</row>
    <row r="49" spans="1:9">
      <c r="B49" s="56" t="str">
        <f>"Máxima "&amp;MID(B2,7,4)</f>
        <v>Máxima 2022</v>
      </c>
      <c r="C49" s="56" t="str">
        <f>"Media "&amp;MID(B2,7,4)</f>
        <v>Media 2022</v>
      </c>
      <c r="D49" s="56" t="str">
        <f>"Mínima "&amp;MID(B2,7,4)</f>
        <v>Mínima 2022</v>
      </c>
      <c r="E49" s="57" t="str">
        <f>"Media "&amp;MID(B2,7,4)-1</f>
        <v>Media 2021</v>
      </c>
      <c r="F49" s="58"/>
      <c r="G49" s="57" t="str">
        <f>"Banda máxima "&amp;MID(B2,7,4)-20&amp;"-"&amp;MID(B2,7,4)-1</f>
        <v>Banda máxima 2002-2021</v>
      </c>
      <c r="H49" s="56" t="str">
        <f>"Banda mínima "&amp;MID(B2,7,4)-20&amp;"-"&amp;MID(B2,7,4)-1</f>
        <v>Banda mínima 2002-2021</v>
      </c>
    </row>
    <row r="50" spans="1:9">
      <c r="A50" s="51" t="s">
        <v>54</v>
      </c>
      <c r="B50" s="132" t="s">
        <v>56</v>
      </c>
      <c r="C50" s="132" t="s">
        <v>57</v>
      </c>
      <c r="D50" s="132" t="s">
        <v>58</v>
      </c>
      <c r="E50" s="132" t="s">
        <v>59</v>
      </c>
      <c r="F50" s="51" t="s">
        <v>54</v>
      </c>
      <c r="G50" s="132" t="s">
        <v>61</v>
      </c>
      <c r="H50" s="132" t="s">
        <v>62</v>
      </c>
    </row>
    <row r="51" spans="1:9">
      <c r="A51" s="51" t="s">
        <v>60</v>
      </c>
      <c r="B51" s="52"/>
      <c r="C51" s="52"/>
      <c r="D51" s="52"/>
      <c r="E51" s="52"/>
      <c r="F51" s="51" t="s">
        <v>60</v>
      </c>
      <c r="G51" s="52"/>
      <c r="H51" s="52"/>
    </row>
    <row r="52" spans="1:9">
      <c r="A52" s="53" t="s">
        <v>169</v>
      </c>
      <c r="B52" s="54">
        <v>30.032</v>
      </c>
      <c r="C52" s="54">
        <v>24.105</v>
      </c>
      <c r="D52" s="54">
        <v>18.178000000000001</v>
      </c>
      <c r="E52" s="54">
        <v>22.204999999999998</v>
      </c>
      <c r="F52" s="55">
        <v>1</v>
      </c>
      <c r="G52" s="54">
        <v>28.2842631579</v>
      </c>
      <c r="H52" s="54">
        <v>17.756105263199998</v>
      </c>
      <c r="I52" s="126"/>
    </row>
    <row r="53" spans="1:9">
      <c r="A53" s="53" t="s">
        <v>170</v>
      </c>
      <c r="B53" s="54">
        <v>29.824999999999999</v>
      </c>
      <c r="C53" s="54">
        <v>24.555</v>
      </c>
      <c r="D53" s="54">
        <v>19.285</v>
      </c>
      <c r="E53" s="54">
        <v>22.065000000000001</v>
      </c>
      <c r="F53" s="55">
        <v>2</v>
      </c>
      <c r="G53" s="54">
        <v>28.348210526300001</v>
      </c>
      <c r="H53" s="54">
        <v>17.503263157900001</v>
      </c>
      <c r="I53" s="126"/>
    </row>
    <row r="54" spans="1:9">
      <c r="A54" s="53" t="s">
        <v>171</v>
      </c>
      <c r="B54" s="54">
        <v>28.364999999999998</v>
      </c>
      <c r="C54" s="54">
        <v>23.251999999999999</v>
      </c>
      <c r="D54" s="54">
        <v>18.14</v>
      </c>
      <c r="E54" s="54">
        <v>23.042999999999999</v>
      </c>
      <c r="F54" s="55">
        <v>3</v>
      </c>
      <c r="G54" s="54">
        <v>28.610842105300001</v>
      </c>
      <c r="H54" s="54">
        <v>17.625842105299999</v>
      </c>
      <c r="I54" s="126"/>
    </row>
    <row r="55" spans="1:9">
      <c r="A55" s="53" t="s">
        <v>172</v>
      </c>
      <c r="B55" s="54">
        <v>29.356000000000002</v>
      </c>
      <c r="C55" s="54">
        <v>23.341999999999999</v>
      </c>
      <c r="D55" s="54">
        <v>17.327999999999999</v>
      </c>
      <c r="E55" s="54">
        <v>23.31</v>
      </c>
      <c r="F55" s="55">
        <v>4</v>
      </c>
      <c r="G55" s="54">
        <v>28.564894736799999</v>
      </c>
      <c r="H55" s="54">
        <v>17.653105263200001</v>
      </c>
      <c r="I55" s="126"/>
    </row>
    <row r="56" spans="1:9">
      <c r="A56" s="53" t="s">
        <v>173</v>
      </c>
      <c r="B56" s="54">
        <v>30.006</v>
      </c>
      <c r="C56" s="54">
        <v>24.22</v>
      </c>
      <c r="D56" s="54">
        <v>18.434000000000001</v>
      </c>
      <c r="E56" s="54">
        <v>25.013000000000002</v>
      </c>
      <c r="F56" s="55">
        <v>5</v>
      </c>
      <c r="G56" s="54">
        <v>28.183842105299998</v>
      </c>
      <c r="H56" s="54">
        <v>17.670789473700001</v>
      </c>
      <c r="I56" s="126"/>
    </row>
    <row r="57" spans="1:9">
      <c r="A57" s="53" t="s">
        <v>174</v>
      </c>
      <c r="B57" s="54">
        <v>29.847000000000001</v>
      </c>
      <c r="C57" s="54">
        <v>24.114999999999998</v>
      </c>
      <c r="D57" s="54">
        <v>18.382999999999999</v>
      </c>
      <c r="E57" s="54">
        <v>26.332000000000001</v>
      </c>
      <c r="F57" s="55">
        <v>6</v>
      </c>
      <c r="G57" s="54">
        <v>28.102736842100001</v>
      </c>
      <c r="H57" s="54">
        <v>17.569052631600002</v>
      </c>
      <c r="I57" s="126"/>
    </row>
    <row r="58" spans="1:9">
      <c r="A58" s="53" t="s">
        <v>175</v>
      </c>
      <c r="B58" s="54">
        <v>28.530999999999999</v>
      </c>
      <c r="C58" s="54">
        <v>23.094000000000001</v>
      </c>
      <c r="D58" s="54">
        <v>17.658000000000001</v>
      </c>
      <c r="E58" s="54">
        <v>25.731000000000002</v>
      </c>
      <c r="F58" s="55">
        <v>7</v>
      </c>
      <c r="G58" s="54">
        <v>27.403210526300001</v>
      </c>
      <c r="H58" s="54">
        <v>17.3249473684</v>
      </c>
      <c r="I58" s="126"/>
    </row>
    <row r="59" spans="1:9">
      <c r="A59" s="53" t="s">
        <v>176</v>
      </c>
      <c r="B59" s="54">
        <v>29.068000000000001</v>
      </c>
      <c r="C59" s="54">
        <v>23.677</v>
      </c>
      <c r="D59" s="54">
        <v>18.286000000000001</v>
      </c>
      <c r="E59" s="54">
        <v>23.919</v>
      </c>
      <c r="F59" s="55">
        <v>8</v>
      </c>
      <c r="G59" s="54">
        <v>27.4867894737</v>
      </c>
      <c r="H59" s="54">
        <v>16.957421052600001</v>
      </c>
      <c r="I59" s="126"/>
    </row>
    <row r="60" spans="1:9">
      <c r="A60" s="53" t="s">
        <v>177</v>
      </c>
      <c r="B60" s="54">
        <v>29.663</v>
      </c>
      <c r="C60" s="54">
        <v>24.114000000000001</v>
      </c>
      <c r="D60" s="54">
        <v>18.565000000000001</v>
      </c>
      <c r="E60" s="54">
        <v>23.308</v>
      </c>
      <c r="F60" s="55">
        <v>9</v>
      </c>
      <c r="G60" s="54">
        <v>27.137578947400002</v>
      </c>
      <c r="H60" s="54">
        <v>16.949894736800001</v>
      </c>
      <c r="I60" s="126"/>
    </row>
    <row r="61" spans="1:9">
      <c r="A61" s="53" t="s">
        <v>178</v>
      </c>
      <c r="B61" s="54">
        <v>31.018000000000001</v>
      </c>
      <c r="C61" s="54">
        <v>24.54</v>
      </c>
      <c r="D61" s="54">
        <v>18.062000000000001</v>
      </c>
      <c r="E61" s="54">
        <v>23.058</v>
      </c>
      <c r="F61" s="55">
        <v>10</v>
      </c>
      <c r="G61" s="54">
        <v>27.185421052599999</v>
      </c>
      <c r="H61" s="54">
        <v>16.619105263200002</v>
      </c>
      <c r="I61" s="126"/>
    </row>
    <row r="62" spans="1:9">
      <c r="A62" s="53" t="s">
        <v>179</v>
      </c>
      <c r="B62" s="54">
        <v>32.539000000000001</v>
      </c>
      <c r="C62" s="54">
        <v>26.05</v>
      </c>
      <c r="D62" s="54">
        <v>19.561</v>
      </c>
      <c r="E62" s="54">
        <v>22.57</v>
      </c>
      <c r="F62" s="55">
        <v>11</v>
      </c>
      <c r="G62" s="54">
        <v>27.7958421053</v>
      </c>
      <c r="H62" s="54">
        <v>16.6016842105</v>
      </c>
      <c r="I62" s="126"/>
    </row>
    <row r="63" spans="1:9">
      <c r="A63" s="53" t="s">
        <v>180</v>
      </c>
      <c r="B63" s="54">
        <v>30.687999999999999</v>
      </c>
      <c r="C63" s="54">
        <v>26.029</v>
      </c>
      <c r="D63" s="54">
        <v>21.37</v>
      </c>
      <c r="E63" s="54">
        <v>24.036000000000001</v>
      </c>
      <c r="F63" s="55">
        <v>12</v>
      </c>
      <c r="G63" s="54">
        <v>27.4842105263</v>
      </c>
      <c r="H63" s="54">
        <v>16.768578947400002</v>
      </c>
      <c r="I63" s="126"/>
    </row>
    <row r="64" spans="1:9">
      <c r="A64" s="53" t="s">
        <v>181</v>
      </c>
      <c r="B64" s="54">
        <v>27.373999999999999</v>
      </c>
      <c r="C64" s="54">
        <v>24.050999999999998</v>
      </c>
      <c r="D64" s="54">
        <v>20.727</v>
      </c>
      <c r="E64" s="54">
        <v>23.85</v>
      </c>
      <c r="F64" s="55">
        <v>13</v>
      </c>
      <c r="G64" s="54">
        <v>27.035526315799999</v>
      </c>
      <c r="H64" s="54">
        <v>16.5704736842</v>
      </c>
      <c r="I64" s="126"/>
    </row>
    <row r="65" spans="1:9">
      <c r="A65" s="53" t="s">
        <v>182</v>
      </c>
      <c r="B65" s="54">
        <v>27.140999999999998</v>
      </c>
      <c r="C65" s="54">
        <v>23.082000000000001</v>
      </c>
      <c r="D65" s="54">
        <v>19.024000000000001</v>
      </c>
      <c r="E65" s="54">
        <v>22.462</v>
      </c>
      <c r="F65" s="55">
        <v>14</v>
      </c>
      <c r="G65" s="54">
        <v>26.200526315800001</v>
      </c>
      <c r="H65" s="54">
        <v>16.151578947400001</v>
      </c>
      <c r="I65" s="126"/>
    </row>
    <row r="66" spans="1:9">
      <c r="A66" s="53" t="s">
        <v>183</v>
      </c>
      <c r="B66" s="54">
        <v>27.803000000000001</v>
      </c>
      <c r="C66" s="54">
        <v>23.059000000000001</v>
      </c>
      <c r="D66" s="54">
        <v>18.315000000000001</v>
      </c>
      <c r="E66" s="54">
        <v>22.244</v>
      </c>
      <c r="F66" s="55">
        <v>15</v>
      </c>
      <c r="G66" s="54">
        <v>25.9846315789</v>
      </c>
      <c r="H66" s="54">
        <v>15.694210526299999</v>
      </c>
      <c r="I66" s="126"/>
    </row>
    <row r="67" spans="1:9">
      <c r="A67" s="53" t="s">
        <v>184</v>
      </c>
      <c r="B67" s="54">
        <v>27.183</v>
      </c>
      <c r="C67" s="54">
        <v>22.437999999999999</v>
      </c>
      <c r="D67" s="54">
        <v>17.693999999999999</v>
      </c>
      <c r="E67" s="54">
        <v>21.815000000000001</v>
      </c>
      <c r="F67" s="55">
        <v>16</v>
      </c>
      <c r="G67" s="54">
        <v>26.218</v>
      </c>
      <c r="H67" s="54">
        <v>15.7058421053</v>
      </c>
      <c r="I67" s="126"/>
    </row>
    <row r="68" spans="1:9">
      <c r="A68" s="53" t="s">
        <v>185</v>
      </c>
      <c r="B68" s="54">
        <v>26.908999999999999</v>
      </c>
      <c r="C68" s="54">
        <v>21.713999999999999</v>
      </c>
      <c r="D68" s="54">
        <v>16.518999999999998</v>
      </c>
      <c r="E68" s="54">
        <v>21.689</v>
      </c>
      <c r="F68" s="55">
        <v>17</v>
      </c>
      <c r="G68" s="54">
        <v>25.7688947368</v>
      </c>
      <c r="H68" s="54">
        <v>15.8311052632</v>
      </c>
      <c r="I68" s="126"/>
    </row>
    <row r="69" spans="1:9">
      <c r="A69" s="53" t="s">
        <v>186</v>
      </c>
      <c r="B69" s="54">
        <v>27.959</v>
      </c>
      <c r="C69" s="54">
        <v>22.385000000000002</v>
      </c>
      <c r="D69" s="54">
        <v>16.812000000000001</v>
      </c>
      <c r="E69" s="54">
        <v>21.041</v>
      </c>
      <c r="F69" s="55">
        <v>18</v>
      </c>
      <c r="G69" s="54">
        <v>25.385789473700001</v>
      </c>
      <c r="H69" s="54">
        <v>15.5651578947</v>
      </c>
      <c r="I69" s="126"/>
    </row>
    <row r="70" spans="1:9">
      <c r="A70" s="53" t="s">
        <v>187</v>
      </c>
      <c r="B70" s="54">
        <v>28.029</v>
      </c>
      <c r="C70" s="54">
        <v>22.695</v>
      </c>
      <c r="D70" s="54">
        <v>17.361000000000001</v>
      </c>
      <c r="E70" s="54">
        <v>19.91</v>
      </c>
      <c r="F70" s="55">
        <v>19</v>
      </c>
      <c r="G70" s="54">
        <v>25.723894736799998</v>
      </c>
      <c r="H70" s="54">
        <v>15.236526315800001</v>
      </c>
      <c r="I70" s="126"/>
    </row>
    <row r="71" spans="1:9">
      <c r="A71" s="53" t="s">
        <v>188</v>
      </c>
      <c r="B71" s="54">
        <v>27.587</v>
      </c>
      <c r="C71" s="54">
        <v>22.186</v>
      </c>
      <c r="D71" s="54">
        <v>16.785</v>
      </c>
      <c r="E71" s="54">
        <v>19.638000000000002</v>
      </c>
      <c r="F71" s="55">
        <v>20</v>
      </c>
      <c r="G71" s="54">
        <v>26.338105263199999</v>
      </c>
      <c r="H71" s="54">
        <v>15.5065263158</v>
      </c>
      <c r="I71" s="126"/>
    </row>
    <row r="72" spans="1:9">
      <c r="A72" s="53" t="s">
        <v>189</v>
      </c>
      <c r="B72" s="54">
        <v>26.713000000000001</v>
      </c>
      <c r="C72" s="54">
        <v>21.513999999999999</v>
      </c>
      <c r="D72" s="54">
        <v>16.315999999999999</v>
      </c>
      <c r="E72" s="54">
        <v>18.460999999999999</v>
      </c>
      <c r="F72" s="55">
        <v>21</v>
      </c>
      <c r="G72" s="54">
        <v>25.9454736842</v>
      </c>
      <c r="H72" s="54">
        <v>15.896736842099999</v>
      </c>
      <c r="I72" s="126"/>
    </row>
    <row r="73" spans="1:9">
      <c r="A73" s="53" t="s">
        <v>190</v>
      </c>
      <c r="B73" s="54">
        <v>27.134</v>
      </c>
      <c r="C73" s="54">
        <v>21.484999999999999</v>
      </c>
      <c r="D73" s="54">
        <v>15.836</v>
      </c>
      <c r="E73" s="54">
        <v>19.38</v>
      </c>
      <c r="F73" s="55">
        <v>22</v>
      </c>
      <c r="G73" s="54">
        <v>25.7108947368</v>
      </c>
      <c r="H73" s="54">
        <v>15.759736842100001</v>
      </c>
      <c r="I73" s="126"/>
    </row>
    <row r="74" spans="1:9">
      <c r="A74" s="53" t="s">
        <v>191</v>
      </c>
      <c r="B74" s="54">
        <v>26.384</v>
      </c>
      <c r="C74" s="54">
        <v>21.346</v>
      </c>
      <c r="D74" s="54">
        <v>16.306999999999999</v>
      </c>
      <c r="E74" s="54">
        <v>20.443000000000001</v>
      </c>
      <c r="F74" s="55">
        <v>23</v>
      </c>
      <c r="G74" s="54">
        <v>25.4638947368</v>
      </c>
      <c r="H74" s="54">
        <v>15.9003157895</v>
      </c>
      <c r="I74" s="126"/>
    </row>
    <row r="75" spans="1:9">
      <c r="A75" s="53" t="s">
        <v>192</v>
      </c>
      <c r="B75" s="54">
        <v>24.09</v>
      </c>
      <c r="C75" s="54">
        <v>19.664999999999999</v>
      </c>
      <c r="D75" s="54">
        <v>15.241</v>
      </c>
      <c r="E75" s="54">
        <v>20.943000000000001</v>
      </c>
      <c r="F75" s="55">
        <v>24</v>
      </c>
      <c r="G75" s="54">
        <v>25.354421052599999</v>
      </c>
      <c r="H75" s="54">
        <v>15.3900526316</v>
      </c>
      <c r="I75" s="126"/>
    </row>
    <row r="76" spans="1:9">
      <c r="A76" s="53" t="s">
        <v>193</v>
      </c>
      <c r="B76" s="54">
        <v>22.701000000000001</v>
      </c>
      <c r="C76" s="54">
        <v>17.954999999999998</v>
      </c>
      <c r="D76" s="54">
        <v>13.208</v>
      </c>
      <c r="E76" s="54">
        <v>21.123999999999999</v>
      </c>
      <c r="F76" s="55">
        <v>25</v>
      </c>
      <c r="G76" s="54">
        <v>24.5621578947</v>
      </c>
      <c r="H76" s="54">
        <v>14.809526315799999</v>
      </c>
      <c r="I76" s="126"/>
    </row>
    <row r="77" spans="1:9">
      <c r="A77" s="53" t="s">
        <v>194</v>
      </c>
      <c r="B77" s="54">
        <v>23.157</v>
      </c>
      <c r="C77" s="54">
        <v>18.068999999999999</v>
      </c>
      <c r="D77" s="54">
        <v>12.98</v>
      </c>
      <c r="E77" s="54">
        <v>21.064</v>
      </c>
      <c r="F77" s="55">
        <v>26</v>
      </c>
      <c r="G77" s="54">
        <v>24.788578947400001</v>
      </c>
      <c r="H77" s="54">
        <v>14.268421052600001</v>
      </c>
      <c r="I77" s="126"/>
    </row>
    <row r="78" spans="1:9">
      <c r="A78" s="53" t="s">
        <v>195</v>
      </c>
      <c r="B78" s="54">
        <v>24.449000000000002</v>
      </c>
      <c r="C78" s="54">
        <v>18.792999999999999</v>
      </c>
      <c r="D78" s="54">
        <v>13.137</v>
      </c>
      <c r="E78" s="54">
        <v>20.957999999999998</v>
      </c>
      <c r="F78" s="55">
        <v>27</v>
      </c>
      <c r="G78" s="54">
        <v>24.530736842100001</v>
      </c>
      <c r="H78" s="54">
        <v>14.2205789474</v>
      </c>
      <c r="I78" s="126"/>
    </row>
    <row r="79" spans="1:9">
      <c r="A79" s="53" t="s">
        <v>196</v>
      </c>
      <c r="B79" s="54">
        <v>24.542000000000002</v>
      </c>
      <c r="C79" s="54">
        <v>19.303999999999998</v>
      </c>
      <c r="D79" s="54">
        <v>14.065</v>
      </c>
      <c r="E79" s="54">
        <v>20.096</v>
      </c>
      <c r="F79" s="55">
        <v>28</v>
      </c>
      <c r="G79" s="54">
        <v>24.599684210500001</v>
      </c>
      <c r="H79" s="54">
        <v>14.370631578899999</v>
      </c>
      <c r="I79" s="126"/>
    </row>
    <row r="80" spans="1:9">
      <c r="A80" s="53" t="s">
        <v>197</v>
      </c>
      <c r="B80" s="54">
        <v>21.19</v>
      </c>
      <c r="C80" s="54">
        <v>17.449000000000002</v>
      </c>
      <c r="D80" s="54">
        <v>13.707000000000001</v>
      </c>
      <c r="E80" s="54">
        <v>19.841000000000001</v>
      </c>
      <c r="F80" s="55">
        <v>29</v>
      </c>
      <c r="G80" s="54">
        <v>24.754315789500001</v>
      </c>
      <c r="H80" s="54">
        <v>14.5758947368</v>
      </c>
      <c r="I80" s="126"/>
    </row>
    <row r="81" spans="1:9">
      <c r="A81" s="53" t="s">
        <v>165</v>
      </c>
      <c r="B81" s="54">
        <v>21.905999999999999</v>
      </c>
      <c r="C81" s="54">
        <v>16.936</v>
      </c>
      <c r="D81" s="54">
        <v>11.965</v>
      </c>
      <c r="E81" s="54">
        <v>20.015000000000001</v>
      </c>
      <c r="F81" s="55">
        <v>30</v>
      </c>
      <c r="G81" s="54">
        <v>24.834473684199999</v>
      </c>
      <c r="H81" s="54">
        <v>14.7621052632</v>
      </c>
      <c r="I81" s="126"/>
    </row>
    <row r="82" spans="1:9">
      <c r="A82"/>
      <c r="B82"/>
      <c r="C82"/>
      <c r="D82"/>
      <c r="E82"/>
      <c r="F82"/>
      <c r="G82"/>
      <c r="H82"/>
      <c r="I82" s="125"/>
    </row>
    <row r="85" spans="1:9">
      <c r="A85" s="51" t="s">
        <v>54</v>
      </c>
      <c r="B85" s="59" t="s">
        <v>63</v>
      </c>
    </row>
    <row r="86" spans="1:9" ht="15" thickBot="1">
      <c r="A86" s="60" t="s">
        <v>52</v>
      </c>
      <c r="B86" s="61"/>
    </row>
    <row r="87" spans="1:9">
      <c r="A87" s="53" t="s">
        <v>114</v>
      </c>
      <c r="B87" s="63">
        <v>22577.217376982</v>
      </c>
      <c r="C87" s="76" t="str">
        <f>MID(UPPER(TEXT(D87,"mmm")),1,1)</f>
        <v>S</v>
      </c>
      <c r="D87" s="79" t="str">
        <f t="shared" ref="D87:D109" si="1">TEXT(EDATE(D88,-1),"mmmm aaaa")</f>
        <v>septiembre 2020</v>
      </c>
      <c r="E87" s="80">
        <f>VLOOKUP(D87,A$87:B$122,2,FALSE)</f>
        <v>19374.545052672001</v>
      </c>
    </row>
    <row r="88" spans="1:9">
      <c r="A88" s="53" t="s">
        <v>116</v>
      </c>
      <c r="B88" s="63">
        <v>19840.085661852001</v>
      </c>
      <c r="C88" s="77" t="str">
        <f t="shared" ref="C88:C111" si="2">MID(UPPER(TEXT(D88,"mmm")),1,1)</f>
        <v>O</v>
      </c>
      <c r="D88" s="81" t="str">
        <f t="shared" si="1"/>
        <v>octubre 2020</v>
      </c>
      <c r="E88" s="82">
        <f t="shared" ref="E88:E111" si="3">VLOOKUP(D88,A$87:B$122,2,FALSE)</f>
        <v>19617.864228332</v>
      </c>
    </row>
    <row r="89" spans="1:9">
      <c r="A89" s="53" t="s">
        <v>117</v>
      </c>
      <c r="B89" s="63">
        <v>19808.362302358</v>
      </c>
      <c r="C89" s="77" t="str">
        <f t="shared" si="2"/>
        <v>N</v>
      </c>
      <c r="D89" s="81" t="str">
        <f t="shared" si="1"/>
        <v>noviembre 2020</v>
      </c>
      <c r="E89" s="82">
        <f t="shared" si="3"/>
        <v>19650.360050158</v>
      </c>
    </row>
    <row r="90" spans="1:9">
      <c r="A90" s="53" t="s">
        <v>118</v>
      </c>
      <c r="B90" s="63">
        <v>16160.449329384001</v>
      </c>
      <c r="C90" s="77" t="str">
        <f t="shared" si="2"/>
        <v>D</v>
      </c>
      <c r="D90" s="81" t="str">
        <f t="shared" si="1"/>
        <v>diciembre 2020</v>
      </c>
      <c r="E90" s="82">
        <f t="shared" si="3"/>
        <v>21302.170343446</v>
      </c>
    </row>
    <row r="91" spans="1:9">
      <c r="A91" s="53" t="s">
        <v>119</v>
      </c>
      <c r="B91" s="63">
        <v>17368.389882903</v>
      </c>
      <c r="C91" s="77" t="str">
        <f t="shared" si="2"/>
        <v>E</v>
      </c>
      <c r="D91" s="81" t="str">
        <f t="shared" si="1"/>
        <v>enero 2021</v>
      </c>
      <c r="E91" s="82">
        <f t="shared" si="3"/>
        <v>22753.507688590002</v>
      </c>
    </row>
    <row r="92" spans="1:9">
      <c r="A92" s="53" t="s">
        <v>120</v>
      </c>
      <c r="B92" s="63">
        <v>18362.470596456002</v>
      </c>
      <c r="C92" s="77" t="str">
        <f t="shared" si="2"/>
        <v>F</v>
      </c>
      <c r="D92" s="81" t="str">
        <f t="shared" si="1"/>
        <v>febrero 2021</v>
      </c>
      <c r="E92" s="82">
        <f t="shared" si="3"/>
        <v>19213.662175914</v>
      </c>
    </row>
    <row r="93" spans="1:9">
      <c r="A93" s="53" t="s">
        <v>121</v>
      </c>
      <c r="B93" s="63">
        <v>21947.259823193999</v>
      </c>
      <c r="C93" s="77" t="str">
        <f t="shared" si="2"/>
        <v>M</v>
      </c>
      <c r="D93" s="81" t="str">
        <f t="shared" si="1"/>
        <v>marzo 2021</v>
      </c>
      <c r="E93" s="82">
        <f t="shared" si="3"/>
        <v>20740.701549640002</v>
      </c>
    </row>
    <row r="94" spans="1:9">
      <c r="A94" s="53" t="s">
        <v>122</v>
      </c>
      <c r="B94" s="63">
        <v>20745.843456404</v>
      </c>
      <c r="C94" s="77" t="str">
        <f t="shared" si="2"/>
        <v>A</v>
      </c>
      <c r="D94" s="81" t="str">
        <f t="shared" si="1"/>
        <v>abril 2021</v>
      </c>
      <c r="E94" s="82">
        <f t="shared" si="3"/>
        <v>18915.393726295999</v>
      </c>
    </row>
    <row r="95" spans="1:9">
      <c r="A95" s="53" t="s">
        <v>124</v>
      </c>
      <c r="B95" s="63">
        <v>19374.545052672001</v>
      </c>
      <c r="C95" s="77" t="str">
        <f t="shared" si="2"/>
        <v>M</v>
      </c>
      <c r="D95" s="81" t="str">
        <f t="shared" si="1"/>
        <v>mayo 2021</v>
      </c>
      <c r="E95" s="82">
        <f t="shared" si="3"/>
        <v>19296.112398976002</v>
      </c>
    </row>
    <row r="96" spans="1:9">
      <c r="A96" s="53" t="s">
        <v>125</v>
      </c>
      <c r="B96" s="63">
        <v>19617.864228332</v>
      </c>
      <c r="C96" s="77" t="str">
        <f t="shared" si="2"/>
        <v>J</v>
      </c>
      <c r="D96" s="81" t="str">
        <f t="shared" si="1"/>
        <v>junio 2021</v>
      </c>
      <c r="E96" s="82">
        <f t="shared" si="3"/>
        <v>19593.724998728001</v>
      </c>
    </row>
    <row r="97" spans="1:5">
      <c r="A97" s="53" t="s">
        <v>126</v>
      </c>
      <c r="B97" s="63">
        <v>19650.360050158</v>
      </c>
      <c r="C97" s="77" t="str">
        <f t="shared" si="2"/>
        <v>J</v>
      </c>
      <c r="D97" s="81" t="str">
        <f t="shared" si="1"/>
        <v>julio 2021</v>
      </c>
      <c r="E97" s="82">
        <f t="shared" si="3"/>
        <v>21559.740951954002</v>
      </c>
    </row>
    <row r="98" spans="1:5">
      <c r="A98" s="53" t="s">
        <v>127</v>
      </c>
      <c r="B98" s="63">
        <v>21302.170343446</v>
      </c>
      <c r="C98" s="77" t="str">
        <f t="shared" si="2"/>
        <v>A</v>
      </c>
      <c r="D98" s="81" t="str">
        <f t="shared" si="1"/>
        <v>agosto 2021</v>
      </c>
      <c r="E98" s="82">
        <f t="shared" si="3"/>
        <v>20652.739059340001</v>
      </c>
    </row>
    <row r="99" spans="1:5">
      <c r="A99" s="53" t="s">
        <v>128</v>
      </c>
      <c r="B99" s="63">
        <v>22753.507688590002</v>
      </c>
      <c r="C99" s="77" t="str">
        <f t="shared" si="2"/>
        <v>S</v>
      </c>
      <c r="D99" s="81" t="str">
        <f t="shared" si="1"/>
        <v>septiembre 2021</v>
      </c>
      <c r="E99" s="82">
        <f t="shared" si="3"/>
        <v>19690.700732279001</v>
      </c>
    </row>
    <row r="100" spans="1:5">
      <c r="A100" s="53" t="s">
        <v>129</v>
      </c>
      <c r="B100" s="63">
        <v>19213.662175914</v>
      </c>
      <c r="C100" s="77" t="str">
        <f t="shared" si="2"/>
        <v>O</v>
      </c>
      <c r="D100" s="81" t="str">
        <f t="shared" si="1"/>
        <v>octubre 2021</v>
      </c>
      <c r="E100" s="82">
        <f t="shared" si="3"/>
        <v>18982.498801442001</v>
      </c>
    </row>
    <row r="101" spans="1:5">
      <c r="A101" s="53" t="s">
        <v>131</v>
      </c>
      <c r="B101" s="63">
        <v>20740.701549640002</v>
      </c>
      <c r="C101" s="77" t="str">
        <f t="shared" si="2"/>
        <v>N</v>
      </c>
      <c r="D101" s="81" t="str">
        <f t="shared" si="1"/>
        <v>noviembre 2021</v>
      </c>
      <c r="E101" s="82">
        <f t="shared" si="3"/>
        <v>20274.148186414001</v>
      </c>
    </row>
    <row r="102" spans="1:5">
      <c r="A102" s="53" t="s">
        <v>132</v>
      </c>
      <c r="B102" s="63">
        <v>18915.393726295999</v>
      </c>
      <c r="C102" s="77" t="str">
        <f t="shared" si="2"/>
        <v>D</v>
      </c>
      <c r="D102" s="81" t="str">
        <f t="shared" si="1"/>
        <v>diciembre 2021</v>
      </c>
      <c r="E102" s="82">
        <f t="shared" si="3"/>
        <v>20818.653140728999</v>
      </c>
    </row>
    <row r="103" spans="1:5">
      <c r="A103" s="53" t="s">
        <v>133</v>
      </c>
      <c r="B103" s="63">
        <v>19296.112398976002</v>
      </c>
      <c r="C103" s="77" t="str">
        <f t="shared" si="2"/>
        <v>E</v>
      </c>
      <c r="D103" s="81" t="str">
        <f t="shared" si="1"/>
        <v>enero 2022</v>
      </c>
      <c r="E103" s="82">
        <f t="shared" si="3"/>
        <v>21510.206895136002</v>
      </c>
    </row>
    <row r="104" spans="1:5">
      <c r="A104" s="53" t="s">
        <v>134</v>
      </c>
      <c r="B104" s="63">
        <v>19593.724998728001</v>
      </c>
      <c r="C104" s="77" t="str">
        <f t="shared" si="2"/>
        <v>F</v>
      </c>
      <c r="D104" s="81" t="str">
        <f t="shared" si="1"/>
        <v>febrero 2022</v>
      </c>
      <c r="E104" s="82">
        <f t="shared" si="3"/>
        <v>19106.596028944001</v>
      </c>
    </row>
    <row r="105" spans="1:5">
      <c r="A105" s="53" t="s">
        <v>135</v>
      </c>
      <c r="B105" s="63">
        <v>21559.740951954002</v>
      </c>
      <c r="C105" s="77" t="str">
        <f t="shared" si="2"/>
        <v>M</v>
      </c>
      <c r="D105" s="81" t="str">
        <f t="shared" si="1"/>
        <v>marzo 2022</v>
      </c>
      <c r="E105" s="82">
        <f t="shared" si="3"/>
        <v>20272.842701149999</v>
      </c>
    </row>
    <row r="106" spans="1:5">
      <c r="A106" s="53" t="s">
        <v>137</v>
      </c>
      <c r="B106" s="63">
        <v>20652.739059340001</v>
      </c>
      <c r="C106" s="77" t="str">
        <f t="shared" si="2"/>
        <v>A</v>
      </c>
      <c r="D106" s="81" t="str">
        <f t="shared" si="1"/>
        <v>abril 2022</v>
      </c>
      <c r="E106" s="82">
        <f t="shared" si="3"/>
        <v>18422.484872887999</v>
      </c>
    </row>
    <row r="107" spans="1:5">
      <c r="A107" s="53" t="s">
        <v>138</v>
      </c>
      <c r="B107" s="63">
        <v>19690.700732279001</v>
      </c>
      <c r="C107" s="77" t="str">
        <f t="shared" si="2"/>
        <v>M</v>
      </c>
      <c r="D107" s="81" t="str">
        <f t="shared" si="1"/>
        <v>mayo 2022</v>
      </c>
      <c r="E107" s="82">
        <f t="shared" si="3"/>
        <v>19117.403578549998</v>
      </c>
    </row>
    <row r="108" spans="1:5">
      <c r="A108" s="53" t="s">
        <v>140</v>
      </c>
      <c r="B108" s="63">
        <v>18982.498801442001</v>
      </c>
      <c r="C108" s="77" t="str">
        <f t="shared" si="2"/>
        <v>J</v>
      </c>
      <c r="D108" s="81" t="str">
        <f t="shared" si="1"/>
        <v>junio 2022</v>
      </c>
      <c r="E108" s="82">
        <f t="shared" si="3"/>
        <v>20015.337115947001</v>
      </c>
    </row>
    <row r="109" spans="1:5">
      <c r="A109" s="53" t="s">
        <v>142</v>
      </c>
      <c r="B109" s="63">
        <v>20274.148186414001</v>
      </c>
      <c r="C109" s="77" t="str">
        <f t="shared" si="2"/>
        <v>J</v>
      </c>
      <c r="D109" s="81" t="str">
        <f t="shared" si="1"/>
        <v>julio 2022</v>
      </c>
      <c r="E109" s="82">
        <f t="shared" si="3"/>
        <v>22039.666927856</v>
      </c>
    </row>
    <row r="110" spans="1:5">
      <c r="A110" s="53" t="s">
        <v>144</v>
      </c>
      <c r="B110" s="63">
        <v>20818.653140728999</v>
      </c>
      <c r="C110" s="77" t="str">
        <f t="shared" si="2"/>
        <v>A</v>
      </c>
      <c r="D110" s="81" t="str">
        <f>TEXT(EDATE(D111,-1),"mmmm aaaa")</f>
        <v>agosto 2022</v>
      </c>
      <c r="E110" s="82">
        <f t="shared" si="3"/>
        <v>20445.025045893999</v>
      </c>
    </row>
    <row r="111" spans="1:5" ht="15" thickBot="1">
      <c r="A111" s="53" t="s">
        <v>146</v>
      </c>
      <c r="B111" s="63">
        <v>21510.206895136002</v>
      </c>
      <c r="C111" s="78" t="str">
        <f t="shared" si="2"/>
        <v>S</v>
      </c>
      <c r="D111" s="83" t="str">
        <f>A2</f>
        <v>Septiembre 2022</v>
      </c>
      <c r="E111" s="84">
        <f t="shared" si="3"/>
        <v>18923.963277346</v>
      </c>
    </row>
    <row r="112" spans="1:5">
      <c r="A112" s="53" t="s">
        <v>148</v>
      </c>
      <c r="B112" s="63">
        <v>19106.596028944001</v>
      </c>
    </row>
    <row r="113" spans="1:4">
      <c r="A113" s="53" t="s">
        <v>151</v>
      </c>
      <c r="B113" s="63">
        <v>20272.842701149999</v>
      </c>
    </row>
    <row r="114" spans="1:4">
      <c r="A114" s="53" t="s">
        <v>153</v>
      </c>
      <c r="B114" s="63">
        <v>18422.484872887999</v>
      </c>
    </row>
    <row r="115" spans="1:4">
      <c r="A115" s="53" t="s">
        <v>155</v>
      </c>
      <c r="B115" s="63">
        <v>19117.403578549998</v>
      </c>
      <c r="C115"/>
      <c r="D115"/>
    </row>
    <row r="116" spans="1:4">
      <c r="A116" s="53" t="s">
        <v>157</v>
      </c>
      <c r="B116" s="63">
        <v>20015.337115947001</v>
      </c>
      <c r="C116"/>
      <c r="D116"/>
    </row>
    <row r="117" spans="1:4">
      <c r="A117" s="53" t="s">
        <v>159</v>
      </c>
      <c r="B117" s="63">
        <v>22039.666927856</v>
      </c>
      <c r="C117"/>
      <c r="D117"/>
    </row>
    <row r="118" spans="1:4">
      <c r="A118" s="53" t="s">
        <v>161</v>
      </c>
      <c r="B118" s="63">
        <v>20445.025045893999</v>
      </c>
      <c r="C118"/>
      <c r="D118"/>
    </row>
    <row r="119" spans="1:4">
      <c r="A119" s="53" t="s">
        <v>164</v>
      </c>
      <c r="B119" s="63">
        <v>18923.963277346</v>
      </c>
      <c r="C119"/>
      <c r="D119"/>
    </row>
    <row r="120" spans="1:4">
      <c r="A120" s="53" t="s">
        <v>200</v>
      </c>
      <c r="B120" s="63">
        <v>6479.8811999999998</v>
      </c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1" t="s">
        <v>54</v>
      </c>
      <c r="B127" s="59" t="s">
        <v>9</v>
      </c>
      <c r="C127" s="51" t="s">
        <v>54</v>
      </c>
      <c r="D127" s="132" t="s">
        <v>8</v>
      </c>
    </row>
    <row r="128" spans="1:4">
      <c r="A128" s="60" t="s">
        <v>60</v>
      </c>
      <c r="B128" s="61"/>
      <c r="C128" s="51" t="s">
        <v>60</v>
      </c>
      <c r="D128" s="52"/>
    </row>
    <row r="129" spans="1:5">
      <c r="A129" s="53" t="s">
        <v>169</v>
      </c>
      <c r="B129" s="62">
        <v>32682.145</v>
      </c>
      <c r="C129" s="55">
        <v>1</v>
      </c>
      <c r="D129" s="62">
        <v>681.67911791999995</v>
      </c>
      <c r="E129" s="87">
        <f>MAX(D129:D159)</f>
        <v>695.58772599999998</v>
      </c>
    </row>
    <row r="130" spans="1:5">
      <c r="A130" s="53" t="s">
        <v>170</v>
      </c>
      <c r="B130" s="62">
        <v>32631.60671</v>
      </c>
      <c r="C130" s="55">
        <v>2</v>
      </c>
      <c r="D130" s="62">
        <v>681.67069707200005</v>
      </c>
    </row>
    <row r="131" spans="1:5">
      <c r="A131" s="53" t="s">
        <v>171</v>
      </c>
      <c r="B131" s="62">
        <v>27385.621999999999</v>
      </c>
      <c r="C131" s="55">
        <v>3</v>
      </c>
      <c r="D131" s="62">
        <v>594.38721718600004</v>
      </c>
    </row>
    <row r="132" spans="1:5">
      <c r="A132" s="53" t="s">
        <v>172</v>
      </c>
      <c r="B132" s="62">
        <v>27170.823</v>
      </c>
      <c r="C132" s="55">
        <v>4</v>
      </c>
      <c r="D132" s="62">
        <v>551.134198502</v>
      </c>
    </row>
    <row r="133" spans="1:5">
      <c r="A133" s="53" t="s">
        <v>173</v>
      </c>
      <c r="B133" s="62">
        <v>32084.390960000001</v>
      </c>
      <c r="C133" s="55">
        <v>5</v>
      </c>
      <c r="D133" s="62">
        <v>660.96500038399995</v>
      </c>
    </row>
    <row r="134" spans="1:5">
      <c r="A134" s="53" t="s">
        <v>174</v>
      </c>
      <c r="B134" s="62">
        <v>32183.893899999999</v>
      </c>
      <c r="C134" s="55">
        <v>6</v>
      </c>
      <c r="D134" s="62">
        <v>677.76186918600001</v>
      </c>
    </row>
    <row r="135" spans="1:5">
      <c r="A135" s="53" t="s">
        <v>175</v>
      </c>
      <c r="B135" s="62">
        <v>32541.776000000002</v>
      </c>
      <c r="C135" s="55">
        <v>7</v>
      </c>
      <c r="D135" s="62">
        <v>682.61968473599995</v>
      </c>
    </row>
    <row r="136" spans="1:5">
      <c r="A136" s="53" t="s">
        <v>176</v>
      </c>
      <c r="B136" s="62">
        <v>31209.754528000001</v>
      </c>
      <c r="C136" s="55">
        <v>8</v>
      </c>
      <c r="D136" s="62">
        <v>667.63100206399997</v>
      </c>
    </row>
    <row r="137" spans="1:5">
      <c r="A137" s="53" t="s">
        <v>177</v>
      </c>
      <c r="B137" s="62">
        <v>32161.926528</v>
      </c>
      <c r="C137" s="55">
        <v>9</v>
      </c>
      <c r="D137" s="62">
        <v>672.21153555199999</v>
      </c>
    </row>
    <row r="138" spans="1:5">
      <c r="A138" s="53" t="s">
        <v>178</v>
      </c>
      <c r="B138" s="62">
        <v>28170.182015999999</v>
      </c>
      <c r="C138" s="55">
        <v>10</v>
      </c>
      <c r="D138" s="62">
        <v>606.82100877599999</v>
      </c>
    </row>
    <row r="139" spans="1:5">
      <c r="A139" s="53" t="s">
        <v>179</v>
      </c>
      <c r="B139" s="62">
        <v>28380.946928000001</v>
      </c>
      <c r="C139" s="55">
        <v>11</v>
      </c>
      <c r="D139" s="62">
        <v>574.88592234999999</v>
      </c>
    </row>
    <row r="140" spans="1:5">
      <c r="A140" s="53" t="s">
        <v>180</v>
      </c>
      <c r="B140" s="62">
        <v>33883.663999999997</v>
      </c>
      <c r="C140" s="55">
        <v>12</v>
      </c>
      <c r="D140" s="62">
        <v>693.08175500000004</v>
      </c>
    </row>
    <row r="141" spans="1:5">
      <c r="A141" s="53" t="s">
        <v>181</v>
      </c>
      <c r="B141" s="62">
        <v>33188.593999999997</v>
      </c>
      <c r="C141" s="55">
        <v>13</v>
      </c>
      <c r="D141" s="62">
        <v>695.58772599999998</v>
      </c>
    </row>
    <row r="142" spans="1:5">
      <c r="A142" s="53" t="s">
        <v>182</v>
      </c>
      <c r="B142" s="62">
        <v>31575.504000000001</v>
      </c>
      <c r="C142" s="55">
        <v>14</v>
      </c>
      <c r="D142" s="62">
        <v>671.74140799999998</v>
      </c>
    </row>
    <row r="143" spans="1:5">
      <c r="A143" s="53" t="s">
        <v>183</v>
      </c>
      <c r="B143" s="62">
        <v>31127.393</v>
      </c>
      <c r="C143" s="55">
        <v>15</v>
      </c>
      <c r="D143" s="62">
        <v>664.13136499999996</v>
      </c>
    </row>
    <row r="144" spans="1:5">
      <c r="A144" s="53" t="s">
        <v>184</v>
      </c>
      <c r="B144" s="62">
        <v>31229.915000000001</v>
      </c>
      <c r="C144" s="55">
        <v>16</v>
      </c>
      <c r="D144" s="62">
        <v>660.62002059999998</v>
      </c>
    </row>
    <row r="145" spans="1:5">
      <c r="A145" s="53" t="s">
        <v>185</v>
      </c>
      <c r="B145" s="62">
        <v>26457.957200000001</v>
      </c>
      <c r="C145" s="55">
        <v>17</v>
      </c>
      <c r="D145" s="62">
        <v>574.67934179999997</v>
      </c>
    </row>
    <row r="146" spans="1:5">
      <c r="A146" s="53" t="s">
        <v>186</v>
      </c>
      <c r="B146" s="62">
        <v>26184.030599999998</v>
      </c>
      <c r="C146" s="55">
        <v>18</v>
      </c>
      <c r="D146" s="62">
        <v>533.02303340000003</v>
      </c>
    </row>
    <row r="147" spans="1:5">
      <c r="A147" s="53" t="s">
        <v>187</v>
      </c>
      <c r="B147" s="62">
        <v>30585.311000000002</v>
      </c>
      <c r="C147" s="55">
        <v>19</v>
      </c>
      <c r="D147" s="62">
        <v>640.66271080000001</v>
      </c>
    </row>
    <row r="148" spans="1:5">
      <c r="A148" s="53" t="s">
        <v>188</v>
      </c>
      <c r="B148" s="62">
        <v>30884.447</v>
      </c>
      <c r="C148" s="55">
        <v>20</v>
      </c>
      <c r="D148" s="62">
        <v>659.34136920799995</v>
      </c>
    </row>
    <row r="149" spans="1:5">
      <c r="A149" s="53" t="s">
        <v>189</v>
      </c>
      <c r="B149" s="62">
        <v>30671.353999999999</v>
      </c>
      <c r="C149" s="55">
        <v>21</v>
      </c>
      <c r="D149" s="62">
        <v>654.91032540799995</v>
      </c>
    </row>
    <row r="150" spans="1:5">
      <c r="A150" s="53" t="s">
        <v>190</v>
      </c>
      <c r="B150" s="62">
        <v>30484.03</v>
      </c>
      <c r="C150" s="55">
        <v>22</v>
      </c>
      <c r="D150" s="62">
        <v>650.79908152799999</v>
      </c>
    </row>
    <row r="151" spans="1:5">
      <c r="A151" s="53" t="s">
        <v>191</v>
      </c>
      <c r="B151" s="62">
        <v>30677.293504000001</v>
      </c>
      <c r="C151" s="55">
        <v>23</v>
      </c>
      <c r="D151" s="62">
        <v>645.17941271999996</v>
      </c>
    </row>
    <row r="152" spans="1:5">
      <c r="A152" s="53" t="s">
        <v>192</v>
      </c>
      <c r="B152" s="62">
        <v>25793.691999999999</v>
      </c>
      <c r="C152" s="55">
        <v>24</v>
      </c>
      <c r="D152" s="62">
        <v>559.17092957600005</v>
      </c>
    </row>
    <row r="153" spans="1:5">
      <c r="A153" s="53" t="s">
        <v>193</v>
      </c>
      <c r="B153" s="62">
        <v>25090.230200000002</v>
      </c>
      <c r="C153" s="55">
        <v>25</v>
      </c>
      <c r="D153" s="62">
        <v>507.85573681599999</v>
      </c>
    </row>
    <row r="154" spans="1:5">
      <c r="A154" s="53" t="s">
        <v>194</v>
      </c>
      <c r="B154" s="62">
        <v>28949.61</v>
      </c>
      <c r="C154" s="55">
        <v>26</v>
      </c>
      <c r="D154" s="62">
        <v>596.68874150399995</v>
      </c>
    </row>
    <row r="155" spans="1:5">
      <c r="A155" s="53" t="s">
        <v>195</v>
      </c>
      <c r="B155" s="62">
        <v>29505.137999999999</v>
      </c>
      <c r="C155" s="55">
        <v>27</v>
      </c>
      <c r="D155" s="62">
        <v>616.54530086600005</v>
      </c>
    </row>
    <row r="156" spans="1:5">
      <c r="A156" s="53" t="s">
        <v>196</v>
      </c>
      <c r="B156" s="62">
        <v>29632.287</v>
      </c>
      <c r="C156" s="55">
        <v>28</v>
      </c>
      <c r="D156" s="62">
        <v>620.41856656000004</v>
      </c>
    </row>
    <row r="157" spans="1:5">
      <c r="A157" s="53" t="s">
        <v>197</v>
      </c>
      <c r="B157" s="62">
        <v>29450.754000000001</v>
      </c>
      <c r="C157" s="55">
        <v>29</v>
      </c>
      <c r="D157" s="62">
        <v>621.41589883200004</v>
      </c>
      <c r="E157"/>
    </row>
    <row r="158" spans="1:5">
      <c r="A158" s="53" t="s">
        <v>165</v>
      </c>
      <c r="B158" s="62">
        <v>28194.584999999999</v>
      </c>
      <c r="C158" s="55">
        <v>30</v>
      </c>
      <c r="D158" s="62">
        <v>606.3433</v>
      </c>
      <c r="E158"/>
    </row>
    <row r="159" spans="1:5">
      <c r="A159"/>
      <c r="B159"/>
      <c r="C159"/>
      <c r="D159"/>
      <c r="E159"/>
    </row>
    <row r="160" spans="1:5">
      <c r="A160"/>
      <c r="C160"/>
      <c r="D160" s="88">
        <v>730</v>
      </c>
      <c r="E160" s="118">
        <f>(MAX(D129:D159)/D160-1)*100</f>
        <v>-4.7140101369863014</v>
      </c>
    </row>
    <row r="161" spans="1:5">
      <c r="A161"/>
      <c r="B161"/>
      <c r="C161"/>
      <c r="D161"/>
      <c r="E161" s="89"/>
    </row>
    <row r="162" spans="1:5">
      <c r="E162" s="87"/>
    </row>
    <row r="163" spans="1:5">
      <c r="A163" s="51" t="s">
        <v>66</v>
      </c>
      <c r="B163" s="139" t="s">
        <v>14</v>
      </c>
      <c r="C163" s="140"/>
      <c r="D163"/>
      <c r="E163" s="89"/>
    </row>
    <row r="164" spans="1:5">
      <c r="A164" s="51" t="s">
        <v>54</v>
      </c>
      <c r="B164" s="132" t="s">
        <v>64</v>
      </c>
      <c r="C164" s="132" t="s">
        <v>65</v>
      </c>
      <c r="D164"/>
      <c r="E164" s="89"/>
    </row>
    <row r="165" spans="1:5">
      <c r="A165" s="51" t="s">
        <v>52</v>
      </c>
      <c r="B165" s="52"/>
      <c r="C165" s="52"/>
      <c r="D165"/>
      <c r="E165" s="89"/>
    </row>
    <row r="166" spans="1:5">
      <c r="A166" s="53" t="s">
        <v>164</v>
      </c>
      <c r="B166" s="63">
        <v>34291</v>
      </c>
      <c r="C166" s="120" t="s">
        <v>204</v>
      </c>
      <c r="D166" s="88">
        <v>35196</v>
      </c>
      <c r="E166" s="118">
        <f>(B166/D166-1)*100</f>
        <v>-2.5713149221502474</v>
      </c>
    </row>
    <row r="167" spans="1:5">
      <c r="A167"/>
      <c r="B167"/>
      <c r="C167"/>
    </row>
    <row r="169" spans="1:5">
      <c r="A169" s="51" t="s">
        <v>66</v>
      </c>
      <c r="B169" s="139" t="s">
        <v>13</v>
      </c>
      <c r="C169" s="143"/>
      <c r="D169" s="139" t="s">
        <v>14</v>
      </c>
      <c r="E169" s="140"/>
    </row>
    <row r="170" spans="1:5">
      <c r="A170" s="51" t="s">
        <v>54</v>
      </c>
      <c r="B170" s="132" t="s">
        <v>64</v>
      </c>
      <c r="C170" s="132" t="s">
        <v>65</v>
      </c>
      <c r="D170" s="132" t="s">
        <v>64</v>
      </c>
      <c r="E170" s="132" t="s">
        <v>65</v>
      </c>
    </row>
    <row r="171" spans="1:5">
      <c r="A171" s="51" t="s">
        <v>67</v>
      </c>
      <c r="B171" s="52"/>
      <c r="C171" s="52"/>
      <c r="D171" s="52"/>
      <c r="E171" s="52"/>
    </row>
    <row r="172" spans="1:5">
      <c r="A172" s="55">
        <v>2020</v>
      </c>
      <c r="B172" s="63">
        <v>40423</v>
      </c>
      <c r="C172" s="120" t="s">
        <v>115</v>
      </c>
      <c r="D172" s="63">
        <v>38972</v>
      </c>
      <c r="E172" s="120" t="s">
        <v>123</v>
      </c>
    </row>
    <row r="173" spans="1:5">
      <c r="A173" s="55">
        <v>2021</v>
      </c>
      <c r="B173" s="63">
        <v>42225</v>
      </c>
      <c r="C173" s="120" t="s">
        <v>130</v>
      </c>
      <c r="D173" s="63">
        <v>37385</v>
      </c>
      <c r="E173" s="120" t="s">
        <v>136</v>
      </c>
    </row>
    <row r="174" spans="1:5">
      <c r="A174" s="55">
        <v>2022</v>
      </c>
      <c r="B174" s="63">
        <v>37926</v>
      </c>
      <c r="C174" s="120" t="s">
        <v>149</v>
      </c>
      <c r="D174" s="63">
        <v>38284</v>
      </c>
      <c r="E174" s="120" t="s">
        <v>162</v>
      </c>
    </row>
    <row r="176" spans="1:5">
      <c r="A176"/>
      <c r="B176"/>
      <c r="C176"/>
      <c r="D176"/>
      <c r="E176"/>
    </row>
    <row r="177" spans="1:6">
      <c r="A177" s="51" t="s">
        <v>66</v>
      </c>
      <c r="B177" s="139" t="s">
        <v>13</v>
      </c>
      <c r="C177" s="143"/>
      <c r="D177" s="139" t="s">
        <v>14</v>
      </c>
      <c r="E177" s="140"/>
    </row>
    <row r="178" spans="1:6">
      <c r="A178" s="51" t="s">
        <v>54</v>
      </c>
      <c r="B178" s="132" t="s">
        <v>64</v>
      </c>
      <c r="C178" s="132" t="s">
        <v>65</v>
      </c>
      <c r="D178" s="132" t="s">
        <v>64</v>
      </c>
      <c r="E178" s="132" t="s">
        <v>65</v>
      </c>
    </row>
    <row r="179" spans="1:6">
      <c r="A179" s="64"/>
      <c r="B179" s="63">
        <v>45450</v>
      </c>
      <c r="C179" s="120" t="s">
        <v>68</v>
      </c>
      <c r="D179" s="63">
        <v>41318</v>
      </c>
      <c r="E179" s="120" t="s">
        <v>69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0"/>
      <c r="B182" s="75" t="s">
        <v>14</v>
      </c>
      <c r="C182" s="75" t="s">
        <v>13</v>
      </c>
      <c r="D182" s="75" t="s">
        <v>12</v>
      </c>
      <c r="E182" s="75" t="s">
        <v>11</v>
      </c>
    </row>
    <row r="183" spans="1:6">
      <c r="A183" s="68" t="s">
        <v>70</v>
      </c>
      <c r="B183" s="69">
        <f>D179</f>
        <v>41318</v>
      </c>
      <c r="C183" s="69">
        <f>B179</f>
        <v>45450</v>
      </c>
      <c r="D183" s="70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0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8"/>
      <c r="B184" s="69"/>
      <c r="C184" s="69"/>
      <c r="D184" s="70"/>
      <c r="E184" s="70"/>
    </row>
    <row r="185" spans="1:6">
      <c r="A185" s="71">
        <f>A173</f>
        <v>2021</v>
      </c>
      <c r="B185" s="69">
        <f>D173</f>
        <v>37385</v>
      </c>
      <c r="C185" s="69">
        <f>B173</f>
        <v>42225</v>
      </c>
      <c r="D185" s="70" t="str">
        <f>MID(Dat_01!E173,1,2)+0&amp;" "&amp;TEXT(DATE(MID(Dat_01!E173,7,4),MID(Dat_01!E173,4,2),MID(Dat_01!E173,1,2)),"mmmm")&amp;" ("&amp;MID(Dat_01!E173,12,16)&amp;" h)"</f>
        <v>22 julio (14:43 h)</v>
      </c>
      <c r="E185" s="70" t="str">
        <f>MID(Dat_01!C173,1,2)+0&amp;" "&amp;TEXT(DATE(MID(Dat_01!C173,7,4),MID(Dat_01!C173,4,2),MID(Dat_01!C173,1,2)),"mmmm")&amp;" ("&amp;MID(Dat_01!C173,12,16)&amp;" h)"</f>
        <v>8 enero (14:05 h)</v>
      </c>
    </row>
    <row r="186" spans="1:6">
      <c r="A186" s="71">
        <f>A174</f>
        <v>2022</v>
      </c>
      <c r="B186" s="69">
        <f>D174</f>
        <v>38284</v>
      </c>
      <c r="C186" s="69">
        <f>B174</f>
        <v>37926</v>
      </c>
      <c r="D186" s="70" t="str">
        <f>MID(Dat_01!E174,1,2)+0&amp;" "&amp;TEXT(DATE(MID(Dat_01!E174,7,4),MID(Dat_01!E174,4,2),MID(Dat_01!E174,1,2)),"mmmm")&amp;" ("&amp;MID(Dat_01!E174,12,16)&amp;" h)"</f>
        <v>14 julio (14:19 h)</v>
      </c>
      <c r="E186" s="70" t="str">
        <f>MID(Dat_01!C174,1,2)+0&amp;" "&amp;TEXT(DATE(MID(Dat_01!C174,7,4),MID(Dat_01!C174,4,2),MID(Dat_01!C174,1,2)),"mmmm")&amp;" ("&amp;MID(Dat_01!C174,12,16)&amp;" h)"</f>
        <v>19 enero (20:10 h)</v>
      </c>
    </row>
    <row r="187" spans="1:6">
      <c r="A187" s="72" t="str">
        <f>LOWER(MID(A166,1,3))&amp;"-"&amp;MID(A174,3,2)</f>
        <v>sep-22</v>
      </c>
      <c r="B187" s="73">
        <f>IF(B163="Invierno","",B166)</f>
        <v>34291</v>
      </c>
      <c r="C187" s="73" t="str">
        <f>IF(B163="Invierno",B166,"")</f>
        <v/>
      </c>
      <c r="D187" s="74" t="str">
        <f>IF(B187="","",MID(Dat_01!C166,1,2)+0&amp;" "&amp;TEXT(DATE(MID(Dat_01!C166,7,4),MID(Dat_01!C166,4,2),MID(Dat_01!C166,1,2)),"mmmm")&amp;" ("&amp;MID(Dat_01!C166,12,16)&amp;" h)")</f>
        <v>12 septiembre (14:28 h)</v>
      </c>
      <c r="E187" s="74" t="str">
        <f>IF(C187="","",MID(Dat_01!C166,1,2)+0&amp;" "&amp;TEXT(DATE(MID(Dat_01!C166,7,4),MID(Dat_01!C166,4,2),MID(Dat_01!C166,1,2)),"mmmm")&amp;" ("&amp;MID(Dat_01!C166,12,16)&amp;" h)")</f>
        <v/>
      </c>
    </row>
    <row r="188" spans="1:6" ht="15">
      <c r="D188" s="124"/>
      <c r="E188" s="124" t="str">
        <f>CONCATENATE(MID(D187,1,FIND(" ",D187)+3)," ",MID(D187,FIND("(",D187)+1,7))</f>
        <v>12 sep 14:28 h</v>
      </c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2022-10-14T09:44:11Z</dcterms:modified>
</cp:coreProperties>
</file>