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NOV\INF_ELABORADA\"/>
    </mc:Choice>
  </mc:AlternateContent>
  <xr:revisionPtr revIDLastSave="0" documentId="13_ncr:1_{44948E56-C6EA-453C-904D-B27875F51CCE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0" i="10" l="1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D186" i="10" l="1"/>
  <c r="D185" i="10"/>
  <c r="B186" i="10"/>
  <c r="B185" i="10"/>
  <c r="B187" i="10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H109" i="16" l="1"/>
  <c r="E166" i="10"/>
  <c r="E129" i="10"/>
  <c r="F108" i="16" l="1"/>
  <c r="D187" i="10"/>
  <c r="C186" i="10" l="1"/>
  <c r="C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8" i="10" s="1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<sst xmlns="http://schemas.openxmlformats.org/spreadsheetml/2006/main" count="343" uniqueCount="212">
  <si>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</si>
  <si>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</si>
  <si>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</si>
  <si>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</si>
  <si>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</si>
  <si>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</si>
  <si>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</si>
  <si>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</si>
  <si>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</si>
  <si>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</si>
  <si>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</si>
  <si>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</si>
  <si>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</si>
  <si>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</si>
  <si>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</si>
  <si>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</si>
  <si>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</si>
  <si>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</si>
  <si>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</si>
  <si>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</si>
  <si>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</si>
  <si>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</si>
  <si>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</si>
  <si>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</si>
  <si>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</si>
  <si>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</si>
  <si>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</si>
  <si>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</si>
  <si>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</si>
  <si>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</si>
  <si>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</si>
  <si>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</si>
  <si>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</si>
  <si>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</si>
  <si>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</si>
  <si>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</si>
  <si>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</si>
  <si>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</si>
  <si>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</si>
  <si>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</si>
  <si>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</si>
  <si>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</si>
  <si>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</si>
  <si>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</si>
  <si>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</si>
  <si>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</si>
  <si>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</si>
  <si>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</si>
  <si>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</si>
  <si>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</si>
  <si>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</si>
  <si>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</si>
  <si>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</si>
  <si>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</si>
  <si>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</si>
  <si>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</si>
  <si>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</si>
  <si>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</si>
  <si>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</si>
  <si>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</si>
  <si>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</si>
  <si>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</si>
  <si>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</si>
  <si>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</si>
  <si>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</si>
  <si>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</si>
  <si>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</si>
  <si>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</si>
  <si>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</si>
  <si>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</si>
  <si>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</si>
  <si>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</si>
  <si>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</si>
  <si>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</si>
  <si>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</si>
  <si>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</si>
  <si>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</si>
  <si>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</si>
  <si>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</si>
  <si>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</si>
  <si>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</si>
  <si>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</si>
  <si>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</si>
  <si>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</si>
  <si>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</si>
  <si>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</si>
  <si>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</si>
  <si>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</si>
  <si>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</si>
  <si>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</si>
  <si>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</si>
  <si>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</si>
  <si>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</si>
  <si>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</si>
  <si>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</si>
  <si>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</si>
  <si>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</si>
  <si>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</si>
  <si>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</si>
  <si>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</si>
  <si>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</si>
  <si>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</si>
  <si>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</si>
  <si>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</si>
  <si>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</si>
  <si>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</si>
  <si>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</si>
  <si>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</si>
  <si>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</si>
  <si>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</si>
  <si>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</si>
  <si>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</si>
  <si>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</si>
  <si>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</si>
  <si>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2020</t>
  </si>
  <si>
    <t>20/01/2020 20:22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</si>
  <si>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</si>
  <si>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</si>
  <si>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</si>
  <si>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</si>
  <si>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</si>
  <si>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</si>
  <si>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</si>
  <si>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30/07/2020 13:54</t>
  </si>
  <si>
    <t>Septiembre 2020</t>
  </si>
  <si>
    <t>Octubre 2020</t>
  </si>
  <si>
    <t>Noviembre 2020</t>
  </si>
  <si>
    <t>Diciembre 2020</t>
  </si>
  <si>
    <t>Enero 2021</t>
  </si>
  <si>
    <t>Febrero 2021</t>
  </si>
  <si>
    <t>08/01/2021 14:05</t>
  </si>
  <si>
    <t>Marzo 2021</t>
  </si>
  <si>
    <t>Abril 2021</t>
  </si>
  <si>
    <t>Mayo 2021</t>
  </si>
  <si>
    <t>Junio 2021</t>
  </si>
  <si>
    <t>Julio 2021</t>
  </si>
  <si>
    <t>22/07/2021 14:43</t>
  </si>
  <si>
    <t>Agosto 2021</t>
  </si>
  <si>
    <t>Septiembre 2021</t>
  </si>
  <si>
    <t>Octubre 2021</t>
  </si>
  <si>
    <t>Noviembre 2021</t>
  </si>
  <si>
    <t>30/11/2021</t>
  </si>
  <si>
    <t>Diciembre 2021</t>
  </si>
  <si>
    <t>31/12/2021</t>
  </si>
  <si>
    <t>Enero 2022</t>
  </si>
  <si>
    <t>31/01/2022</t>
  </si>
  <si>
    <t>Febrero 2022</t>
  </si>
  <si>
    <t>19/01/2022 20:10</t>
  </si>
  <si>
    <t>28/02/2022</t>
  </si>
  <si>
    <t>Marzo 2022</t>
  </si>
  <si>
    <t>31/03/2022</t>
  </si>
  <si>
    <t>Abril 2022</t>
  </si>
  <si>
    <t>30/04/2022</t>
  </si>
  <si>
    <t>Mayo 2022</t>
  </si>
  <si>
    <t>31/05/2022</t>
  </si>
  <si>
    <t>Junio 2022</t>
  </si>
  <si>
    <t>30/06/2022</t>
  </si>
  <si>
    <t>Julio 2022</t>
  </si>
  <si>
    <t>31/07/2022</t>
  </si>
  <si>
    <t>Agosto 2022</t>
  </si>
  <si>
    <t>14/07/2022 14:19</t>
  </si>
  <si>
    <t>31/08/2022</t>
  </si>
  <si>
    <t>Septiembre 2022</t>
  </si>
  <si>
    <t>30/09/2022</t>
  </si>
  <si>
    <t>Octubre 2022</t>
  </si>
  <si>
    <t>31/10/2022</t>
  </si>
  <si>
    <t>Noviembre 2022</t>
  </si>
  <si>
    <t>30/11/2022</t>
  </si>
  <si>
    <t>01/11/2022</t>
  </si>
  <si>
    <t>02/11/2022</t>
  </si>
  <si>
    <t>03/11/2022</t>
  </si>
  <si>
    <t>04/11/2022</t>
  </si>
  <si>
    <t>05/11/2022</t>
  </si>
  <si>
    <t>06/11/2022</t>
  </si>
  <si>
    <t>07/11/2022</t>
  </si>
  <si>
    <t>08/11/2022</t>
  </si>
  <si>
    <t>09/11/2022</t>
  </si>
  <si>
    <t>10/11/2022</t>
  </si>
  <si>
    <t>11/11/2022</t>
  </si>
  <si>
    <t>12/11/2022</t>
  </si>
  <si>
    <t>13/11/2022</t>
  </si>
  <si>
    <t>14/11/2022</t>
  </si>
  <si>
    <t>15/11/2022</t>
  </si>
  <si>
    <t>16/11/2022</t>
  </si>
  <si>
    <t>17/11/2022</t>
  </si>
  <si>
    <t>18/11/2022</t>
  </si>
  <si>
    <t>19/11/2022</t>
  </si>
  <si>
    <t>20/11/2022</t>
  </si>
  <si>
    <t>21/11/2022</t>
  </si>
  <si>
    <t>22/11/2022</t>
  </si>
  <si>
    <t>23/11/2022</t>
  </si>
  <si>
    <t>24/11/2022</t>
  </si>
  <si>
    <t>25/11/2022</t>
  </si>
  <si>
    <t>26/11/2022</t>
  </si>
  <si>
    <t>27/11/2022</t>
  </si>
  <si>
    <t>28/11/2022</t>
  </si>
  <si>
    <t>29/11/2022</t>
  </si>
  <si>
    <t>Diciembre 2022</t>
  </si>
  <si>
    <t>30/11/2022 20:19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</si>
  <si>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ut="12/14/2022 13:56:45" si="2.000000015b9b0810515b985a4419afb7e8ad77d2540b0f3bb9bc24161bca6a3655345eb3f877b544f7c06146f1e669c6df397102d3ebcf69e7c1b3ecdb1b235978e6b8db3fe06513afc806c1b38aae7d30376d9cb003b8738e78c507b9c21ab3b5ed16e3f36bdb01ab2cfc853aaa03177c6f5f7c3aa01d527cd1744e1a76d2c30a8801438bde1abfe7927bccc18f38149f39783b89606154294ad2856f1d33b08e41.p.3082.0.1.Europe/Madrid.upriv*_1*_pidn2*_24*_session*-lat*_1.0000000126c0e1220a020d387d65c2bac34a5933bc6025e0b7c309aee5a9ee9147657905e5c6cb1be6e01e8de422be189d91a840fac87cd8.00000001f883ccc5419c08f6ae24937209ac6d8bbc6025e00293d92b75209a7f651deed76aa1c7b8bbf4023081501a4936ffc42d7ce67b5b.0.1.1.BDEbi.D066E1C611E6257C10D00080EF253B44.0-3082.1.1_-0.1.0_-3082.1.1_5.5.0.*0.000000016133d450e47f0b658a723d2e1929cc28c911585a016423261edd442920cd8c6a86df0202.0.23.11*.2*.0400*.31152J.e.00000001bacfe119a693daac2b3fe81f3917a019c911585aaa11983c161f51e3fd6b28201daadf71.0.10*.131*.122*.122.0.0" msgID="1CB14E3B11ED7BB7CD200080EFB5DD3B"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</si>
  <si>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ut="12/14/2022 14:25:04" si="2.000000015b9b0810515b985a4419afb7e8ad77d2540b0f3bb9bc24161bca6a3655345eb3f877b544f7c06146f1e669c6df397102d3ebcf69e7c1b3ecdb1b235978e6b8db3fe06513afc806c1b38aae7d30376d9cb003b8738e78c507b9c21ab3b5ed16e3f36bdb01ab2cfc853aaa03177c6f5f7c3aa01d527cd1744e1a76d2c30a8801438bde1abfe7927bccc18f38149f39783b89606154294ad2856f1d33b08e41.p.3082.0.1.Europe/Madrid.upriv*_1*_pidn2*_24*_session*-lat*_1.0000000126c0e1220a020d387d65c2bac34a5933bc6025e0b7c309aee5a9ee9147657905e5c6cb1be6e01e8de422be189d91a840fac87cd8.00000001f883ccc5419c08f6ae24937209ac6d8bbc6025e00293d92b75209a7f651deed76aa1c7b8bbf4023081501a4936ffc42d7ce67b5b.0.1.1.BDEbi.D066E1C611E6257C10D00080EF253B44.0-3082.1.1_-0.1.0_-3082.1.1_5.5.0.*0.000000016133d450e47f0b658a723d2e1929cc28c911585a016423261edd442920cd8c6a86df0202.0.23.11*.2*.0400*.31152J.e.00000001bacfe119a693daac2b3fe81f3917a019c911585aaa11983c161f51e3fd6b28201daadf71.0.10*.131*.122*.122.0.0" msgID="2C0C0CB211ED7BB7CD200080EF959B37"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nrr="1433" nrc="606"&gt;&lt;pg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</si>
  <si>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ut="12/14/2022 14:28:15" si="2.000000015b9b0810515b985a4419afb7e8ad77d2540b0f3bb9bc24161bca6a3655345eb3f877b544f7c06146f1e669c6df397102d3ebcf69e7c1b3ecdb1b235978e6b8db3fe06513afc806c1b38aae7d30376d9cb003b8738e78c507b9c21ab3b5ed16e3f36bdb01ab2cfc853aaa03177c6f5f7c3aa01d527cd1744e1a76d2c30a8801438bde1abfe7927bccc18f38149f39783b89606154294ad2856f1d33b08e41.p.3082.0.1.Europe/Madrid.upriv*_1*_pidn2*_24*_session*-lat*_1.0000000126c0e1220a020d387d65c2bac34a5933bc6025e0b7c309aee5a9ee9147657905e5c6cb1be6e01e8de422be189d91a840fac87cd8.00000001f883ccc5419c08f6ae24937209ac6d8bbc6025e00293d92b75209a7f651deed76aa1c7b8bbf4023081501a4936ffc42d7ce67b5b.0.1.1.BDEbi.D066E1C611E6257C10D00080EF253B44.0-3082.1.1_-0.1.0_-3082.1.1_5.5.0.*0.000000016133d450e47f0b658a723d2e1929cc28c911585a016423261edd442920cd8c6a86df0202.0.23.11*.2*.0400*.31152J.e.00000001bacfe119a693daac2b3fe81f3917a019c911585aaa11983c161f51e3fd6b28201daadf71.0.10*.131*.122*.122.0.0" msgID="7EB02F6211ED7BBBCD200080EF25BC38"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nrr="666" nrc="768"&gt;&lt;pg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</si>
  <si>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ut="12/14/2022 14:30:28" si="2.000000015b9b0810515b985a4419afb7e8ad77d2540b0f3bb9bc24161bca6a3655345eb3f877b544f7c06146f1e669c6df397102d3ebcf69e7c1b3ecdb1b235978e6b8db3fe06513afc806c1b38aae7d30376d9cb003b8738e78c507b9c21ab3b5ed16e3f36bdb01ab2cfc853aaa03177c6f5f7c3aa01d527cd1744e1a76d2c30a8801438bde1abfe7927bccc18f38149f39783b89606154294ad2856f1d33b08e41.p.3082.0.1.Europe/Madrid.upriv*_1*_pidn2*_24*_session*-lat*_1.0000000126c0e1220a020d387d65c2bac34a5933bc6025e0b7c309aee5a9ee9147657905e5c6cb1be6e01e8de422be189d91a840fac87cd8.00000001f883ccc5419c08f6ae24937209ac6d8bbc6025e00293d92b75209a7f651deed76aa1c7b8bbf4023081501a4936ffc42d7ce67b5b.0.1.1.BDEbi.D066E1C611E6257C10D00080EF253B44.0-3082.1.1_-0.1.0_-3082.1.1_5.5.0.*0.000000016133d450e47f0b658a723d2e1929cc28c911585a016423261edd442920cd8c6a86df0202.0.23.11*.2*.0400*.31152J.e.00000001bacfe119a693daac2b3fe81f3917a019c911585aaa11983c161f51e3fd6b28201daadf71.0.10*.131*.122*.122.0.0" msgID="D9115F8B11ED7BBBCD200080EFC5FE3B"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nrr="2360" nrc="312"&gt;&lt;pg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</si>
  <si>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ut="12/14/2022 14:30:40" si="2.000000015b9b0810515b985a4419afb7e8ad77d2540b0f3bb9bc24161bca6a3655345eb3f877b544f7c06146f1e669c6df397102d3ebcf69e7c1b3ecdb1b235978e6b8db3fe06513afc806c1b38aae7d30376d9cb003b8738e78c507b9c21ab3b5ed16e3f36bdb01ab2cfc853aaa03177c6f5f7c3aa01d527cd1744e1a76d2c30a8801438bde1abfe7927bccc18f38149f39783b89606154294ad2856f1d33b08e41.p.3082.0.1.Europe/Madrid.upriv*_1*_pidn2*_24*_session*-lat*_1.0000000126c0e1220a020d387d65c2bac34a5933bc6025e0b7c309aee5a9ee9147657905e5c6cb1be6e01e8de422be189d91a840fac87cd8.00000001f883ccc5419c08f6ae24937209ac6d8bbc6025e00293d92b75209a7f651deed76aa1c7b8bbf4023081501a4936ffc42d7ce67b5b.0.1.1.BDEbi.D066E1C611E6257C10D00080EF253B44.0-3082.1.1_-0.1.0_-3082.1.1_5.5.0.*0.000000016133d450e47f0b658a723d2e1929cc28c911585a016423261edd442920cd8c6a86df0202.0.23.11*.2*.0400*.31152J.e.00000001bacfe119a693daac2b3fe81f3917a019c911585aaa11983c161f51e3fd6b28201daadf71.0.10*.131*.122*.122.0.0" msgID="DFC3611711ED7BBBCD200080EF35DD3A"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nrr="2419" nrc="160"&gt;&lt;pg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</si>
  <si>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ut="12/14/2022 14:52:26" si="2.000000015b9b0810515b985a4419afb7e8ad77d2540b0f3bb9bc24161bca6a3655345eb3f877b544f7c06146f1e669c6df397102d3ebcf69e7c1b3ecdb1b235978e6b8db3fe06513afc806c1b38aae7d30376d9cb003b8738e78c507b9c21ab3b5ed16e3f36bdb01ab2cfc853aaa03177c6f5f7c3aa01d527cd1744e1a76d2c30a8801438bde1abfe7927bccc18f38149f39783b89606154294ad2856f1d33b08e41.p.3082.0.1.Europe/Madrid.upriv*_1*_pidn2*_24*_session*-lat*_1.0000000126c0e1220a020d387d65c2bac34a5933bc6025e0b7c309aee5a9ee9147657905e5c6cb1be6e01e8de422be189d91a840fac87cd8.00000001f883ccc5419c08f6ae24937209ac6d8bbc6025e00293d92b75209a7f651deed76aa1c7b8bbf4023081501a4936ffc42d7ce67b5b.0.1.1.BDEbi.D066E1C611E6257C10D00080EF253B44.0-3082.1.1_-0.1.0_-3082.1.1_5.5.0.*0.000000016133d450e47f0b658a723d2e1929cc28c911585a016423261edd442920cd8c6a86df0202.0.23.11*.2*.0400*.31152J.e.00000001bacfe119a693daac2b3fe81f3917a019c911585aaa11983c161f51e3fd6b28201daadf71.0.10*.131*.122*.122.0.0" msgID="EA237B2911ED7BBBCD200080EFC5FE3B"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rows="38" cols="2" /&gt;&lt;esdo ews="" ece="" ptn="" /&gt;&lt;/excel&gt;&lt;pgs&gt;&lt;pg rows="36" cols="1" nrr="2328" nrc="76"&gt;&lt;pg /&gt;&lt;bls&gt;&lt;bl sr="1" sc="1" rfetch="36" cfetch="1" posid="1" darows="0" dacols="1"&gt;&lt;excel&gt;&lt;epo ews="Dat_01" ece="A85" enr="MSTR.Serie_Balance_B.C._Mensual" ptn="" qtn="" rows="38" cols="2" /&gt;&lt;esdo ews="" ece="" ptn="" /&gt;&lt;/excel&gt;&lt;gridRng&gt;&lt;sect id="TITLE_AREA" rngprop="1:1:2:1" /&gt;&lt;sect id="ROWHEADERS_AREA" rngprop="3:1:36:1" /&gt;&lt;sect id="COLUMNHEADERS_AREA" rngprop="1:2:2:1" /&gt;&lt;sect id="DATA_AREA" rngprop="3:2:36:1"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</si>
  <si>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ut="12/14/2022 14:54:09" si="2.000000015b9b0810515b985a4419afb7e8ad77d2540b0f3bb9bc24161bca6a3655345eb3f877b544f7c06146f1e669c6df397102d3ebcf69e7c1b3ecdb1b235978e6b8db3fe06513afc806c1b38aae7d30376d9cb003b8738e78c507b9c21ab3b5ed16e3f36bdb01ab2cfc853aaa03177c6f5f7c3aa01d527cd1744e1a76d2c30a8801438bde1abfe7927bccc18f38149f39783b89606154294ad2856f1d33b08e41.p.3082.0.1.Europe/Madrid.upriv*_1*_pidn2*_24*_session*-lat*_1.0000000126c0e1220a020d387d65c2bac34a5933bc6025e0b7c309aee5a9ee9147657905e5c6cb1be6e01e8de422be189d91a840fac87cd8.00000001f883ccc5419c08f6ae24937209ac6d8bbc6025e00293d92b75209a7f651deed76aa1c7b8bbf4023081501a4936ffc42d7ce67b5b.0.1.1.BDEbi.D066E1C611E6257C10D00080EF253B44.0-3082.1.1_-0.1.0_-3082.1.1_5.5.0.*0.000000016133d450e47f0b658a723d2e1929cc28c911585a016423261edd442920cd8c6a86df0202.0.23.11*.2*.0400*.31152J.e.00000001bacfe119a693daac2b3fe81f3917a019c911585aaa11983c161f51e3fd6b28201daadf71.0.10*.131*.122*.122.0.0" msgID="0AFE482011ED7BBFCD200080EFA5BD3B"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nrr="2422" nrc="82"&gt;&lt;pg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</si>
  <si>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ut="12/14/2022 14:54:27" si="2.000000015b9b0810515b985a4419afb7e8ad77d2540b0f3bb9bc24161bca6a3655345eb3f877b544f7c06146f1e669c6df397102d3ebcf69e7c1b3ecdb1b235978e6b8db3fe06513afc806c1b38aae7d30376d9cb003b8738e78c507b9c21ab3b5ed16e3f36bdb01ab2cfc853aaa03177c6f5f7c3aa01d527cd1744e1a76d2c30a8801438bde1abfe7927bccc18f38149f39783b89606154294ad2856f1d33b08e41.p.3082.0.1.Europe/Madrid.upriv*_1*_pidn2*_24*_session*-lat*_1.0000000126c0e1220a020d387d65c2bac34a5933bc6025e0b7c309aee5a9ee9147657905e5c6cb1be6e01e8de422be189d91a840fac87cd8.00000001f883ccc5419c08f6ae24937209ac6d8bbc6025e00293d92b75209a7f651deed76aa1c7b8bbf4023081501a4936ffc42d7ce67b5b.0.1.1.BDEbi.D066E1C611E6257C10D00080EF253B44.0-3082.1.1_-0.1.0_-3082.1.1_5.5.0.*0.000000016133d450e47f0b658a723d2e1929cc28c911585a016423261edd442920cd8c6a86df0202.0.23.11*.2*.0400*.31152J.e.00000001bacfe119a693daac2b3fe81f3917a019c911585aaa11983c161f51e3fd6b28201daadf71.0.10*.131*.122*.122.0.0" msgID="33CA35B711ED7BBFCD200080EFE53D39"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nrr="2422" nrc="82"&gt;&lt;pg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</si>
  <si>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ut="12/14/2022 14:55:09" si="2.000000015b9b0810515b985a4419afb7e8ad77d2540b0f3bb9bc24161bca6a3655345eb3f877b544f7c06146f1e669c6df397102d3ebcf69e7c1b3ecdb1b235978e6b8db3fe06513afc806c1b38aae7d30376d9cb003b8738e78c507b9c21ab3b5ed16e3f36bdb01ab2cfc853aaa03177c6f5f7c3aa01d527cd1744e1a76d2c30a8801438bde1abfe7927bccc18f38149f39783b89606154294ad2856f1d33b08e41.p.3082.0.1.Europe/Madrid.upriv*_1*_pidn2*_24*_session*-lat*_1.0000000126c0e1220a020d387d65c2bac34a5933bc6025e0b7c309aee5a9ee9147657905e5c6cb1be6e01e8de422be189d91a840fac87cd8.00000001f883ccc5419c08f6ae24937209ac6d8bbc6025e00293d92b75209a7f651deed76aa1c7b8bbf4023081501a4936ffc42d7ce67b5b.0.1.1.BDEbi.D066E1C611E6257C10D00080EF253B44.0-3082.1.1_-0.1.0_-3082.1.1_5.5.0.*0.000000016133d450e47f0b658a723d2e1929cc28c911585a016423261edd442920cd8c6a86df0202.0.23.11*.2*.0400*.31152J.e.00000001bacfe119a693daac2b3fe81f3917a019c911585aaa11983c161f51e3fd6b28201daadf71.0.10*.131*.122*.122.0.0" msgID="4C6C922711ED7BBFCD200080EFE53D39"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nrr="81" nrc="162"&gt;&lt;pg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</si>
  <si>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ut="12/14/2022 14:55:36" si="2.000000015b9b0810515b985a4419afb7e8ad77d2540b0f3bb9bc24161bca6a3655345eb3f877b544f7c06146f1e669c6df397102d3ebcf69e7c1b3ecdb1b235978e6b8db3fe06513afc806c1b38aae7d30376d9cb003b8738e78c507b9c21ab3b5ed16e3f36bdb01ab2cfc853aaa03177c6f5f7c3aa01d527cd1744e1a76d2c30a8801438bde1abfe7927bccc18f38149f39783b89606154294ad2856f1d33b08e41.p.3082.0.1.Europe/Madrid.upriv*_1*_pidn2*_24*_session*-lat*_1.0000000126c0e1220a020d387d65c2bac34a5933bc6025e0b7c309aee5a9ee9147657905e5c6cb1be6e01e8de422be189d91a840fac87cd8.00000001f883ccc5419c08f6ae24937209ac6d8bbc6025e00293d92b75209a7f651deed76aa1c7b8bbf4023081501a4936ffc42d7ce67b5b.0.1.1.BDEbi.D066E1C611E6257C10D00080EF253B44.0-3082.1.1_-0.1.0_-3082.1.1_5.5.0.*0.000000016133d450e47f0b658a723d2e1929cc28c911585a016423261edd442920cd8c6a86df0202.0.23.11*.2*.0400*.31152J.e.00000001bacfe119a693daac2b3fe81f3917a019c911585aaa11983c161f51e3fd6b28201daadf71.0.10*.131*.122*.122.0.0" msgID="5BDBAE0E11ED7BBFCD200080EF755C38"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nrr="249" nrc="340"&gt;&lt;pg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</si>
  <si>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ut="12/14/2022 14:59:37" si="2.000000015b9b0810515b985a4419afb7e8ad77d2540b0f3bb9bc24161bca6a3655345eb3f877b544f7c06146f1e669c6df397102d3ebcf69e7c1b3ecdb1b235978e6b8db3fe06513afc806c1b38aae7d30376d9cb003b8738e78c507b9c21ab3b5ed16e3f36bdb01ab2cfc853aaa03177c6f5f7c3aa01d527cd1744e1a76d2c30a8801438bde1abfe7927bccc18f38149f39783b89606154294ad2856f1d33b08e41.p.3082.0.1.Europe/Madrid.upriv*_1*_pidn2*_24*_session*-lat*_1.0000000126c0e1220a020d387d65c2bac34a5933bc6025e0b7c309aee5a9ee9147657905e5c6cb1be6e01e8de422be189d91a840fac87cd8.00000001f883ccc5419c08f6ae24937209ac6d8bbc6025e00293d92b75209a7f651deed76aa1c7b8bbf4023081501a4936ffc42d7ce67b5b.0.1.1.BDEbi.D066E1C611E6257C10D00080EF253B44.0-3082.1.1_-0.1.0_-3082.1.1_5.5.0.*0.000000016133d450e47f0b658a723d2e1929cc28c911585a016423261edd442920cd8c6a86df0202.0.23.11*.2*.0400*.31152J.e.00000001bacfe119a693daac2b3fe81f3917a019c911585aaa11983c161f51e3fd6b28201daadf71.0.10*.131*.122*.122.0.0" msgID="EC9AF0EE11ED7BBFCD200080EF35DD3A"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nrr="79" nrc="316"&gt;&lt;pg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</si>
  <si>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28e3f792003c437f937b8d2777f32c96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</si>
  <si>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ut="12/14/2022 15:03:06" si="2.00000001a931fcbb6167b416a17485a894a3e2cc7bf0d7676470a99f5e8834e697a463fac91fa030dfa5ffd2c2457beec303166b10be9183c38406f8a233e04166d686cbf6f39a59ce706dd8ac7e5a8630301035e93be30a0d5c05da97d79b7b06ccadf3debc8c39d2dcf440ef5a451cd5dedfe0de2d0dc018489da7c9dd5078c8b42a5e1cf0b0dd60961acde7d3622a773f4c0079cb8750140078855c32bdc694d5.p.3082.0.1.Europe/Madrid.upriv*_1*_pidn2*_23*_session*-lat*_1.00000001c7fa99082508b9b7abf55e9ea47f5be5bc6025e0b3de761709eafc436db5e22faf725f37f6139c0f221cc3f8eb0efd1acf300544.00000001ca5343ddae4781ad8ea554e6746c2a99bc6025e036d041f89c184aba874881009abc6832e388c53057d36aa5531217a55bf8b940.0.1.1.BDEbi.D066E1C611E6257C10D00080EF253B44.0-3082.1.1_-0.1.0_-3082.1.1_5.5.0.*0.000000011b63eb8a07b1634bd85b5c1d36c23d0dc911585a6167d9f06294f8a7987874ca909905ef.0.23.11*.2*.0400*.31152J.e.00000001f1e260af9f6b2ae72fdaddc0fe05816bc911585a68e2397d43f1e5997b00cd23d681a884.0.10*.131*.122*.122.0.0" msgID="01C972D811ED7BC0CD200080EF857C38"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nrr="1347" nrc="756"&gt;&lt;pg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</si>
</sst>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4.6000000000000001E-4</c:v>
                </c:pt>
                <c:pt idx="1">
                  <c:v>9.0799999999999995E-3</c:v>
                </c:pt>
                <c:pt idx="2">
                  <c:v>6.6499999999999997E-3</c:v>
                </c:pt>
                <c:pt idx="3">
                  <c:v>-9.2000000000000003E-4</c:v>
                </c:pt>
                <c:pt idx="4">
                  <c:v>6.4999999999999997E-3</c:v>
                </c:pt>
                <c:pt idx="5">
                  <c:v>-5.7499999999999999E-3</c:v>
                </c:pt>
                <c:pt idx="6">
                  <c:v>5.4000000000000003E-3</c:v>
                </c:pt>
                <c:pt idx="7">
                  <c:v>-1.2800000000000001E-3</c:v>
                </c:pt>
                <c:pt idx="8">
                  <c:v>-8.9200000000000008E-3</c:v>
                </c:pt>
                <c:pt idx="9">
                  <c:v>4.3800000000000002E-3</c:v>
                </c:pt>
                <c:pt idx="10">
                  <c:v>-3.6999999999999999E-4</c:v>
                </c:pt>
                <c:pt idx="11">
                  <c:v>2.7399999999999998E-3</c:v>
                </c:pt>
                <c:pt idx="12">
                  <c:v>2.0999999999999999E-3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2.581E-2</c:v>
                </c:pt>
                <c:pt idx="1">
                  <c:v>-1.451E-2</c:v>
                </c:pt>
                <c:pt idx="2">
                  <c:v>-2.5999999999999999E-2</c:v>
                </c:pt>
                <c:pt idx="3">
                  <c:v>-4.4900000000000001E-3</c:v>
                </c:pt>
                <c:pt idx="4">
                  <c:v>1.2760000000000001E-2</c:v>
                </c:pt>
                <c:pt idx="5">
                  <c:v>1.286E-2</c:v>
                </c:pt>
                <c:pt idx="6">
                  <c:v>2.085E-2</c:v>
                </c:pt>
                <c:pt idx="7">
                  <c:v>2.7189999999999999E-2</c:v>
                </c:pt>
                <c:pt idx="8">
                  <c:v>4.2659999999999997E-2</c:v>
                </c:pt>
                <c:pt idx="9">
                  <c:v>2.2200000000000001E-2</c:v>
                </c:pt>
                <c:pt idx="10">
                  <c:v>9.5999999999999992E-3</c:v>
                </c:pt>
                <c:pt idx="11">
                  <c:v>1.421E-2</c:v>
                </c:pt>
                <c:pt idx="12">
                  <c:v>-2.5700000000000001E-2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6.2599999999999999E-3</c:v>
                </c:pt>
                <c:pt idx="1">
                  <c:v>-1.6219999999999998E-2</c:v>
                </c:pt>
                <c:pt idx="2">
                  <c:v>-3.5009999999999999E-2</c:v>
                </c:pt>
                <c:pt idx="3">
                  <c:v>-1.4999999999999999E-4</c:v>
                </c:pt>
                <c:pt idx="4">
                  <c:v>-4.147E-2</c:v>
                </c:pt>
                <c:pt idx="5">
                  <c:v>-3.2890000000000003E-2</c:v>
                </c:pt>
                <c:pt idx="6">
                  <c:v>-3.5490000000000001E-2</c:v>
                </c:pt>
                <c:pt idx="7">
                  <c:v>-4.62E-3</c:v>
                </c:pt>
                <c:pt idx="8">
                  <c:v>-8.4499999999999992E-3</c:v>
                </c:pt>
                <c:pt idx="9">
                  <c:v>-3.4970000000000001E-2</c:v>
                </c:pt>
                <c:pt idx="10">
                  <c:v>-4.589E-2</c:v>
                </c:pt>
                <c:pt idx="11">
                  <c:v>-6.4199999999999993E-2</c:v>
                </c:pt>
                <c:pt idx="12">
                  <c:v>-7.8009999999999996E-2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3.2530000000000003E-2</c:v>
                </c:pt>
                <c:pt idx="1">
                  <c:v>-2.1649999999999999E-2</c:v>
                </c:pt>
                <c:pt idx="2">
                  <c:v>-5.4359999999999999E-2</c:v>
                </c:pt>
                <c:pt idx="3">
                  <c:v>-5.5599999999999998E-3</c:v>
                </c:pt>
                <c:pt idx="4">
                  <c:v>-2.2210000000000001E-2</c:v>
                </c:pt>
                <c:pt idx="5">
                  <c:v>-2.5780000000000001E-2</c:v>
                </c:pt>
                <c:pt idx="6">
                  <c:v>-9.2399999999999999E-3</c:v>
                </c:pt>
                <c:pt idx="7">
                  <c:v>2.129E-2</c:v>
                </c:pt>
                <c:pt idx="8">
                  <c:v>2.529E-2</c:v>
                </c:pt>
                <c:pt idx="9">
                  <c:v>-8.3899999999999999E-3</c:v>
                </c:pt>
                <c:pt idx="10">
                  <c:v>-3.6659999999999998E-2</c:v>
                </c:pt>
                <c:pt idx="11">
                  <c:v>-4.725E-2</c:v>
                </c:pt>
                <c:pt idx="12">
                  <c:v>-0.10161000000000001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2002-2021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19.579578947400002</c:v>
                </c:pt>
                <c:pt idx="1">
                  <c:v>19.300842105299999</c:v>
                </c:pt>
                <c:pt idx="2">
                  <c:v>18.403210526300001</c:v>
                </c:pt>
                <c:pt idx="3">
                  <c:v>17.8256842105</c:v>
                </c:pt>
                <c:pt idx="4">
                  <c:v>17.597684210499999</c:v>
                </c:pt>
                <c:pt idx="5">
                  <c:v>17.9558421053</c:v>
                </c:pt>
                <c:pt idx="6">
                  <c:v>17.592631578900001</c:v>
                </c:pt>
                <c:pt idx="7">
                  <c:v>17.3</c:v>
                </c:pt>
                <c:pt idx="8">
                  <c:v>17.286421052600002</c:v>
                </c:pt>
                <c:pt idx="9">
                  <c:v>17.420999999999999</c:v>
                </c:pt>
                <c:pt idx="10">
                  <c:v>17.461052631600001</c:v>
                </c:pt>
                <c:pt idx="11">
                  <c:v>17.5471578947</c:v>
                </c:pt>
                <c:pt idx="12">
                  <c:v>17.551157894700001</c:v>
                </c:pt>
                <c:pt idx="13">
                  <c:v>16.9607894737</c:v>
                </c:pt>
                <c:pt idx="14">
                  <c:v>16.308578947400001</c:v>
                </c:pt>
                <c:pt idx="15">
                  <c:v>16.305789473699999</c:v>
                </c:pt>
                <c:pt idx="16">
                  <c:v>16.1386315789</c:v>
                </c:pt>
                <c:pt idx="17">
                  <c:v>16.181578947399998</c:v>
                </c:pt>
                <c:pt idx="18">
                  <c:v>16.495736842100001</c:v>
                </c:pt>
                <c:pt idx="19">
                  <c:v>16.353789473700001</c:v>
                </c:pt>
                <c:pt idx="20">
                  <c:v>16.4164736842</c:v>
                </c:pt>
                <c:pt idx="21">
                  <c:v>15.5947368421</c:v>
                </c:pt>
                <c:pt idx="22">
                  <c:v>15.1348947368</c:v>
                </c:pt>
                <c:pt idx="23">
                  <c:v>14.9355789474</c:v>
                </c:pt>
                <c:pt idx="24">
                  <c:v>14.728578947400001</c:v>
                </c:pt>
                <c:pt idx="25">
                  <c:v>14.340999999999999</c:v>
                </c:pt>
                <c:pt idx="26">
                  <c:v>14.029263157899999</c:v>
                </c:pt>
                <c:pt idx="27">
                  <c:v>13.9832631579</c:v>
                </c:pt>
                <c:pt idx="28">
                  <c:v>13.7494736842</c:v>
                </c:pt>
                <c:pt idx="29">
                  <c:v>13.9615789474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2002-2021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10.8848947368</c:v>
                </c:pt>
                <c:pt idx="1">
                  <c:v>10.8803684211</c:v>
                </c:pt>
                <c:pt idx="2">
                  <c:v>10.5577894737</c:v>
                </c:pt>
                <c:pt idx="3">
                  <c:v>10.2189473684</c:v>
                </c:pt>
                <c:pt idx="4">
                  <c:v>9.8959473683999999</c:v>
                </c:pt>
                <c:pt idx="5">
                  <c:v>9.2562631578999994</c:v>
                </c:pt>
                <c:pt idx="6">
                  <c:v>8.8392631578999996</c:v>
                </c:pt>
                <c:pt idx="7">
                  <c:v>8.7321052631999994</c:v>
                </c:pt>
                <c:pt idx="8">
                  <c:v>9.1591052632000007</c:v>
                </c:pt>
                <c:pt idx="9">
                  <c:v>8.9313684211000002</c:v>
                </c:pt>
                <c:pt idx="10">
                  <c:v>8.4192631578999997</c:v>
                </c:pt>
                <c:pt idx="11">
                  <c:v>8.8012631578999994</c:v>
                </c:pt>
                <c:pt idx="12">
                  <c:v>8.8628947367999995</c:v>
                </c:pt>
                <c:pt idx="13">
                  <c:v>8.5816842105000006</c:v>
                </c:pt>
                <c:pt idx="14">
                  <c:v>8.0323157895000001</c:v>
                </c:pt>
                <c:pt idx="15">
                  <c:v>7.4078947368000003</c:v>
                </c:pt>
                <c:pt idx="16">
                  <c:v>7.2287368421</c:v>
                </c:pt>
                <c:pt idx="17">
                  <c:v>6.9925263158000002</c:v>
                </c:pt>
                <c:pt idx="18">
                  <c:v>7.3624210526000002</c:v>
                </c:pt>
                <c:pt idx="19">
                  <c:v>7.9166315788999997</c:v>
                </c:pt>
                <c:pt idx="20">
                  <c:v>8.2212105263000002</c:v>
                </c:pt>
                <c:pt idx="21">
                  <c:v>8.3914210526000002</c:v>
                </c:pt>
                <c:pt idx="22">
                  <c:v>7.7231578946999999</c:v>
                </c:pt>
                <c:pt idx="23">
                  <c:v>6.9266842105000004</c:v>
                </c:pt>
                <c:pt idx="24">
                  <c:v>6.9719473684000004</c:v>
                </c:pt>
                <c:pt idx="25">
                  <c:v>6.8093684211000003</c:v>
                </c:pt>
                <c:pt idx="26">
                  <c:v>6.3066842105000003</c:v>
                </c:pt>
                <c:pt idx="27">
                  <c:v>5.9391052632000001</c:v>
                </c:pt>
                <c:pt idx="28">
                  <c:v>6.1882105262999998</c:v>
                </c:pt>
                <c:pt idx="29">
                  <c:v>5.9001052632000004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2022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22.303000000000001</c:v>
                </c:pt>
                <c:pt idx="1">
                  <c:v>21.658000000000001</c:v>
                </c:pt>
                <c:pt idx="2">
                  <c:v>20.702999999999999</c:v>
                </c:pt>
                <c:pt idx="3">
                  <c:v>19.614999999999998</c:v>
                </c:pt>
                <c:pt idx="4">
                  <c:v>20.155000000000001</c:v>
                </c:pt>
                <c:pt idx="5">
                  <c:v>21.442</c:v>
                </c:pt>
                <c:pt idx="6">
                  <c:v>20.789000000000001</c:v>
                </c:pt>
                <c:pt idx="7">
                  <c:v>20.532</c:v>
                </c:pt>
                <c:pt idx="8">
                  <c:v>20.305</c:v>
                </c:pt>
                <c:pt idx="9">
                  <c:v>19.923999999999999</c:v>
                </c:pt>
                <c:pt idx="10">
                  <c:v>19.832000000000001</c:v>
                </c:pt>
                <c:pt idx="11">
                  <c:v>21.48</c:v>
                </c:pt>
                <c:pt idx="12">
                  <c:v>21.02</c:v>
                </c:pt>
                <c:pt idx="13">
                  <c:v>19.481999999999999</c:v>
                </c:pt>
                <c:pt idx="14">
                  <c:v>19.707000000000001</c:v>
                </c:pt>
                <c:pt idx="15">
                  <c:v>18.785</c:v>
                </c:pt>
                <c:pt idx="16">
                  <c:v>20.555</c:v>
                </c:pt>
                <c:pt idx="17">
                  <c:v>15.395</c:v>
                </c:pt>
                <c:pt idx="18">
                  <c:v>14.26</c:v>
                </c:pt>
                <c:pt idx="19">
                  <c:v>17.366</c:v>
                </c:pt>
                <c:pt idx="20">
                  <c:v>16.731999999999999</c:v>
                </c:pt>
                <c:pt idx="21">
                  <c:v>15.475</c:v>
                </c:pt>
                <c:pt idx="22">
                  <c:v>19.663</c:v>
                </c:pt>
                <c:pt idx="23">
                  <c:v>17.364000000000001</c:v>
                </c:pt>
                <c:pt idx="24">
                  <c:v>17.411000000000001</c:v>
                </c:pt>
                <c:pt idx="25">
                  <c:v>17.202000000000002</c:v>
                </c:pt>
                <c:pt idx="26">
                  <c:v>16.423999999999999</c:v>
                </c:pt>
                <c:pt idx="27">
                  <c:v>15.27</c:v>
                </c:pt>
                <c:pt idx="28">
                  <c:v>15.372</c:v>
                </c:pt>
                <c:pt idx="29">
                  <c:v>14.307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2022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17.783999999999999</c:v>
                </c:pt>
                <c:pt idx="1">
                  <c:v>16.925999999999998</c:v>
                </c:pt>
                <c:pt idx="2">
                  <c:v>16.760000000000002</c:v>
                </c:pt>
                <c:pt idx="3">
                  <c:v>14.811</c:v>
                </c:pt>
                <c:pt idx="4">
                  <c:v>13.968</c:v>
                </c:pt>
                <c:pt idx="5">
                  <c:v>14.448</c:v>
                </c:pt>
                <c:pt idx="6">
                  <c:v>14.737</c:v>
                </c:pt>
                <c:pt idx="7">
                  <c:v>16.338000000000001</c:v>
                </c:pt>
                <c:pt idx="8">
                  <c:v>16.027000000000001</c:v>
                </c:pt>
                <c:pt idx="9">
                  <c:v>15.05</c:v>
                </c:pt>
                <c:pt idx="10">
                  <c:v>15.052</c:v>
                </c:pt>
                <c:pt idx="11">
                  <c:v>17.009</c:v>
                </c:pt>
                <c:pt idx="12">
                  <c:v>16.192</c:v>
                </c:pt>
                <c:pt idx="13">
                  <c:v>15.723000000000001</c:v>
                </c:pt>
                <c:pt idx="14">
                  <c:v>16.419</c:v>
                </c:pt>
                <c:pt idx="15">
                  <c:v>16.04</c:v>
                </c:pt>
                <c:pt idx="16">
                  <c:v>16.928999999999998</c:v>
                </c:pt>
                <c:pt idx="17">
                  <c:v>12.444000000000001</c:v>
                </c:pt>
                <c:pt idx="18">
                  <c:v>10.878</c:v>
                </c:pt>
                <c:pt idx="19">
                  <c:v>12.566000000000001</c:v>
                </c:pt>
                <c:pt idx="20">
                  <c:v>12.673999999999999</c:v>
                </c:pt>
                <c:pt idx="21">
                  <c:v>11.962999999999999</c:v>
                </c:pt>
                <c:pt idx="22">
                  <c:v>15.477</c:v>
                </c:pt>
                <c:pt idx="23">
                  <c:v>13.86</c:v>
                </c:pt>
                <c:pt idx="24">
                  <c:v>12.948</c:v>
                </c:pt>
                <c:pt idx="25">
                  <c:v>11.746</c:v>
                </c:pt>
                <c:pt idx="26">
                  <c:v>11.057</c:v>
                </c:pt>
                <c:pt idx="27">
                  <c:v>11.420999999999999</c:v>
                </c:pt>
                <c:pt idx="28">
                  <c:v>11.115</c:v>
                </c:pt>
                <c:pt idx="29">
                  <c:v>9.9890000000000008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2022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13.263999999999999</c:v>
                </c:pt>
                <c:pt idx="1">
                  <c:v>12.194000000000001</c:v>
                </c:pt>
                <c:pt idx="2">
                  <c:v>12.818</c:v>
                </c:pt>
                <c:pt idx="3">
                  <c:v>10.007</c:v>
                </c:pt>
                <c:pt idx="4">
                  <c:v>7.7809999999999997</c:v>
                </c:pt>
                <c:pt idx="5">
                  <c:v>7.4539999999999997</c:v>
                </c:pt>
                <c:pt idx="6">
                  <c:v>8.6859999999999999</c:v>
                </c:pt>
                <c:pt idx="7">
                  <c:v>12.144</c:v>
                </c:pt>
                <c:pt idx="8">
                  <c:v>11.75</c:v>
                </c:pt>
                <c:pt idx="9">
                  <c:v>10.176</c:v>
                </c:pt>
                <c:pt idx="10">
                  <c:v>10.272</c:v>
                </c:pt>
                <c:pt idx="11">
                  <c:v>12.538</c:v>
                </c:pt>
                <c:pt idx="12">
                  <c:v>11.364000000000001</c:v>
                </c:pt>
                <c:pt idx="13">
                  <c:v>11.964</c:v>
                </c:pt>
                <c:pt idx="14">
                  <c:v>13.132</c:v>
                </c:pt>
                <c:pt idx="15">
                  <c:v>13.295</c:v>
                </c:pt>
                <c:pt idx="16">
                  <c:v>13.303000000000001</c:v>
                </c:pt>
                <c:pt idx="17">
                  <c:v>9.4930000000000003</c:v>
                </c:pt>
                <c:pt idx="18">
                  <c:v>7.4969999999999999</c:v>
                </c:pt>
                <c:pt idx="19">
                  <c:v>7.766</c:v>
                </c:pt>
                <c:pt idx="20">
                  <c:v>8.6150000000000002</c:v>
                </c:pt>
                <c:pt idx="21">
                  <c:v>8.452</c:v>
                </c:pt>
                <c:pt idx="22">
                  <c:v>11.292</c:v>
                </c:pt>
                <c:pt idx="23">
                  <c:v>10.356</c:v>
                </c:pt>
                <c:pt idx="24">
                  <c:v>8.4849999999999994</c:v>
                </c:pt>
                <c:pt idx="25">
                  <c:v>6.2889999999999997</c:v>
                </c:pt>
                <c:pt idx="26">
                  <c:v>5.69</c:v>
                </c:pt>
                <c:pt idx="27">
                  <c:v>7.5720000000000001</c:v>
                </c:pt>
                <c:pt idx="28">
                  <c:v>6.8579999999999997</c:v>
                </c:pt>
                <c:pt idx="29">
                  <c:v>5.6710000000000003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16.917000000000002</c:v>
                </c:pt>
                <c:pt idx="1">
                  <c:v>14.37</c:v>
                </c:pt>
                <c:pt idx="2">
                  <c:v>11.898</c:v>
                </c:pt>
                <c:pt idx="3">
                  <c:v>10.750999999999999</c:v>
                </c:pt>
                <c:pt idx="4">
                  <c:v>10.677</c:v>
                </c:pt>
                <c:pt idx="5">
                  <c:v>10.747</c:v>
                </c:pt>
                <c:pt idx="6">
                  <c:v>10.882999999999999</c:v>
                </c:pt>
                <c:pt idx="7">
                  <c:v>12.895</c:v>
                </c:pt>
                <c:pt idx="8">
                  <c:v>12.2</c:v>
                </c:pt>
                <c:pt idx="9">
                  <c:v>12.125999999999999</c:v>
                </c:pt>
                <c:pt idx="10">
                  <c:v>12.331</c:v>
                </c:pt>
                <c:pt idx="11">
                  <c:v>13.507</c:v>
                </c:pt>
                <c:pt idx="12">
                  <c:v>13.698</c:v>
                </c:pt>
                <c:pt idx="13">
                  <c:v>12.778</c:v>
                </c:pt>
                <c:pt idx="14">
                  <c:v>12.282999999999999</c:v>
                </c:pt>
                <c:pt idx="15">
                  <c:v>11.121</c:v>
                </c:pt>
                <c:pt idx="16">
                  <c:v>11.459</c:v>
                </c:pt>
                <c:pt idx="17">
                  <c:v>11.064</c:v>
                </c:pt>
                <c:pt idx="18">
                  <c:v>11.946</c:v>
                </c:pt>
                <c:pt idx="19">
                  <c:v>12.170999999999999</c:v>
                </c:pt>
                <c:pt idx="20">
                  <c:v>12.555999999999999</c:v>
                </c:pt>
                <c:pt idx="21">
                  <c:v>10.303000000000001</c:v>
                </c:pt>
                <c:pt idx="22">
                  <c:v>9.2070000000000007</c:v>
                </c:pt>
                <c:pt idx="23">
                  <c:v>8.7520000000000007</c:v>
                </c:pt>
                <c:pt idx="24">
                  <c:v>9.2279999999999998</c:v>
                </c:pt>
                <c:pt idx="25">
                  <c:v>8.8480000000000008</c:v>
                </c:pt>
                <c:pt idx="26">
                  <c:v>8.0760000000000005</c:v>
                </c:pt>
                <c:pt idx="27">
                  <c:v>7.1779999999999999</c:v>
                </c:pt>
                <c:pt idx="28">
                  <c:v>10.435</c:v>
                </c:pt>
                <c:pt idx="29">
                  <c:v>10.029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19650.360050158</c:v>
                </c:pt>
                <c:pt idx="1">
                  <c:v>21302.170343446</c:v>
                </c:pt>
                <c:pt idx="2">
                  <c:v>22753.55772759</c:v>
                </c:pt>
                <c:pt idx="3">
                  <c:v>19213.729911914001</c:v>
                </c:pt>
                <c:pt idx="4">
                  <c:v>20740.701549640002</c:v>
                </c:pt>
                <c:pt idx="5">
                  <c:v>18915.393726295999</c:v>
                </c:pt>
                <c:pt idx="6">
                  <c:v>19296.112398976002</c:v>
                </c:pt>
                <c:pt idx="7">
                  <c:v>19598.383325727998</c:v>
                </c:pt>
                <c:pt idx="8">
                  <c:v>21581.642629954</c:v>
                </c:pt>
                <c:pt idx="9">
                  <c:v>20660.576296340001</c:v>
                </c:pt>
                <c:pt idx="10">
                  <c:v>19669.459694279001</c:v>
                </c:pt>
                <c:pt idx="11">
                  <c:v>18985.552829442</c:v>
                </c:pt>
                <c:pt idx="12">
                  <c:v>20289.534024413999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20289.534024413999</c:v>
                </c:pt>
                <c:pt idx="1">
                  <c:v>20841.076042528999</c:v>
                </c:pt>
                <c:pt idx="2">
                  <c:v>21516.771039136001</c:v>
                </c:pt>
                <c:pt idx="3">
                  <c:v>19106.974609944002</c:v>
                </c:pt>
                <c:pt idx="4">
                  <c:v>20280.024897750001</c:v>
                </c:pt>
                <c:pt idx="5">
                  <c:v>18427.775582888</c:v>
                </c:pt>
                <c:pt idx="6">
                  <c:v>19117.721967549998</c:v>
                </c:pt>
                <c:pt idx="7">
                  <c:v>20015.585046946999</c:v>
                </c:pt>
                <c:pt idx="8">
                  <c:v>22127.549007079</c:v>
                </c:pt>
                <c:pt idx="9">
                  <c:v>20487.208205894</c:v>
                </c:pt>
                <c:pt idx="10">
                  <c:v>18948.398634450001</c:v>
                </c:pt>
                <c:pt idx="11">
                  <c:v>18088.576774262001</c:v>
                </c:pt>
                <c:pt idx="12">
                  <c:v>18227.953099623999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2021 </c:v>
                </c:pt>
                <c:pt idx="3">
                  <c:v>2022 </c:v>
                </c:pt>
                <c:pt idx="4">
                  <c:v>nov-22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37385</c:v>
                </c:pt>
                <c:pt idx="3">
                  <c:v>38284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2021 </c:v>
                </c:pt>
                <c:pt idx="3">
                  <c:v>2022 </c:v>
                </c:pt>
                <c:pt idx="4">
                  <c:v>nov-22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42225</c:v>
                </c:pt>
                <c:pt idx="3">
                  <c:v>37926</c:v>
                </c:pt>
                <c:pt idx="4">
                  <c:v>33954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502.81191719999998</c:v>
                </c:pt>
                <c:pt idx="1">
                  <c:v>595.4652208</c:v>
                </c:pt>
                <c:pt idx="2">
                  <c:v>617.9986146</c:v>
                </c:pt>
                <c:pt idx="3">
                  <c:v>615.03173200000003</c:v>
                </c:pt>
                <c:pt idx="4">
                  <c:v>536.16749591999996</c:v>
                </c:pt>
                <c:pt idx="5">
                  <c:v>498.45031992000003</c:v>
                </c:pt>
                <c:pt idx="6">
                  <c:v>601.02688460000002</c:v>
                </c:pt>
                <c:pt idx="7">
                  <c:v>629.20440675999998</c:v>
                </c:pt>
                <c:pt idx="8">
                  <c:v>623.70765735999998</c:v>
                </c:pt>
                <c:pt idx="9">
                  <c:v>626.36716667999997</c:v>
                </c:pt>
                <c:pt idx="10">
                  <c:v>627.23675988000002</c:v>
                </c:pt>
                <c:pt idx="11">
                  <c:v>552.42432459999998</c:v>
                </c:pt>
                <c:pt idx="12">
                  <c:v>509.04074792799997</c:v>
                </c:pt>
                <c:pt idx="13">
                  <c:v>615.49762290399997</c:v>
                </c:pt>
                <c:pt idx="14">
                  <c:v>637.95232039999996</c:v>
                </c:pt>
                <c:pt idx="15">
                  <c:v>643.68025771999999</c:v>
                </c:pt>
                <c:pt idx="16">
                  <c:v>642.00343215999999</c:v>
                </c:pt>
                <c:pt idx="17">
                  <c:v>638.09153332000005</c:v>
                </c:pt>
                <c:pt idx="18">
                  <c:v>568.27288940000005</c:v>
                </c:pt>
                <c:pt idx="19">
                  <c:v>526.70653316000005</c:v>
                </c:pt>
                <c:pt idx="20">
                  <c:v>649.45056615999999</c:v>
                </c:pt>
                <c:pt idx="21">
                  <c:v>677.76718744000004</c:v>
                </c:pt>
                <c:pt idx="22">
                  <c:v>664.04361306400006</c:v>
                </c:pt>
                <c:pt idx="23">
                  <c:v>660.68274508000002</c:v>
                </c:pt>
                <c:pt idx="24">
                  <c:v>640.45535529599999</c:v>
                </c:pt>
                <c:pt idx="25">
                  <c:v>578.29433009599995</c:v>
                </c:pt>
                <c:pt idx="26">
                  <c:v>547.37413984800003</c:v>
                </c:pt>
                <c:pt idx="27">
                  <c:v>645.94167454399997</c:v>
                </c:pt>
                <c:pt idx="28">
                  <c:v>671.50964398400004</c:v>
                </c:pt>
                <c:pt idx="29">
                  <c:v>685.29600679999999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24764.644</c:v>
                </c:pt>
                <c:pt idx="1">
                  <c:v>29595.27</c:v>
                </c:pt>
                <c:pt idx="2">
                  <c:v>29584.445</c:v>
                </c:pt>
                <c:pt idx="3">
                  <c:v>28951.581999999999</c:v>
                </c:pt>
                <c:pt idx="4">
                  <c:v>25167.490399999999</c:v>
                </c:pt>
                <c:pt idx="5">
                  <c:v>24903.86</c:v>
                </c:pt>
                <c:pt idx="6">
                  <c:v>30085.857</c:v>
                </c:pt>
                <c:pt idx="7">
                  <c:v>30416.118999999999</c:v>
                </c:pt>
                <c:pt idx="8">
                  <c:v>29902.553</c:v>
                </c:pt>
                <c:pt idx="9">
                  <c:v>30266.634999999998</c:v>
                </c:pt>
                <c:pt idx="10">
                  <c:v>29336.813999999998</c:v>
                </c:pt>
                <c:pt idx="11">
                  <c:v>25618.223000000002</c:v>
                </c:pt>
                <c:pt idx="12">
                  <c:v>25443.061000000002</c:v>
                </c:pt>
                <c:pt idx="13">
                  <c:v>30469.149000000001</c:v>
                </c:pt>
                <c:pt idx="14">
                  <c:v>30701.482599999999</c:v>
                </c:pt>
                <c:pt idx="15">
                  <c:v>31019.525000000001</c:v>
                </c:pt>
                <c:pt idx="16">
                  <c:v>30821.288</c:v>
                </c:pt>
                <c:pt idx="17">
                  <c:v>29868.774399999998</c:v>
                </c:pt>
                <c:pt idx="18">
                  <c:v>26786.577000000001</c:v>
                </c:pt>
                <c:pt idx="19">
                  <c:v>26513.94</c:v>
                </c:pt>
                <c:pt idx="20">
                  <c:v>32116.11</c:v>
                </c:pt>
                <c:pt idx="21">
                  <c:v>32899.56</c:v>
                </c:pt>
                <c:pt idx="22">
                  <c:v>31740.720000000001</c:v>
                </c:pt>
                <c:pt idx="23">
                  <c:v>31624.732</c:v>
                </c:pt>
                <c:pt idx="24">
                  <c:v>30293.1</c:v>
                </c:pt>
                <c:pt idx="25">
                  <c:v>27324.03</c:v>
                </c:pt>
                <c:pt idx="26">
                  <c:v>27682.613000000001</c:v>
                </c:pt>
                <c:pt idx="27">
                  <c:v>32640.835999999999</c:v>
                </c:pt>
                <c:pt idx="28">
                  <c:v>32846.798000000003</c:v>
                </c:pt>
                <c:pt idx="29">
                  <c:v>33312.67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0.81108</cdr:x>
      <cdr:y>0.16155</cdr:y>
    </cdr:from>
    <cdr:to>
      <cdr:x>0.97595</cdr:x>
      <cdr:y>0.2434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888" y="470856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0.82655</cdr:x>
      <cdr:y>0.71857</cdr:y>
    </cdr:from>
    <cdr:to>
      <cdr:x>0.9806</cdr:x>
      <cdr:y>0.80938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25966" y="2094379"/>
          <a:ext cx="1085822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22 julio (14:43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0.19596</cdr:x>
      <cdr:y>0.47716</cdr:y>
    </cdr:from>
    <cdr:to>
      <cdr:x>0.55766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65289" y="1395299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8 enero (14:05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enero (20:10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30 noviembre (20:19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14 julio (14:19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Noviembre 2022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210</v>
      </c>
    </row>
    <row r="2" spans="1:2">
      <c r="A2" t="s">
        <v>206</v>
      </c>
    </row>
    <row r="3" spans="1:2">
      <c r="A3" t="s">
        <v>202</v>
      </c>
    </row>
    <row r="4" spans="1:2">
      <c r="A4" t="s">
        <v>203</v>
      </c>
    </row>
    <row r="5" spans="1:2">
      <c r="A5" t="s">
        <v>205</v>
      </c>
    </row>
    <row r="6" spans="1:2">
      <c r="A6" t="s">
        <v>209</v>
      </c>
    </row>
    <row r="7" spans="1:2">
      <c r="A7" t="s">
        <v>204</v>
      </c>
    </row>
    <row r="8" spans="1:2">
      <c r="A8" t="s">
        <v>199</v>
      </c>
    </row>
    <row r="9" spans="1:2">
      <c r="A9" t="s">
        <v>207</v>
      </c>
    </row>
    <row r="10" spans="1:2">
      <c r="A10" t="s">
        <v>200</v>
      </c>
    </row>
    <row r="11" spans="1:2">
      <c r="A11" t="s">
        <v>201</v>
      </c>
    </row>
    <row r="12" spans="1:2">
      <c r="A12" t="s">
        <v>211</v>
      </c>
    </row>
    <row r="13" spans="1:2">
      <c r="A13" t="s">
        <v>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Noviembre 2022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Noviembre 2022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22/21</v>
      </c>
      <c r="H8" s="42" t="s">
        <v>3</v>
      </c>
      <c r="I8" s="45" t="str">
        <f>G8</f>
        <v>% 22/21</v>
      </c>
      <c r="J8" s="42" t="s">
        <v>3</v>
      </c>
      <c r="K8" s="45" t="str">
        <f>G8</f>
        <v>% 22/21</v>
      </c>
    </row>
    <row r="9" spans="3:12">
      <c r="C9" s="37"/>
      <c r="E9" s="30" t="s">
        <v>4</v>
      </c>
      <c r="F9" s="31">
        <f>VLOOKUP("Demanda transporte (b.c.)",Dat_01!A4:J29,2,FALSE)/1000</f>
        <v>18227.953099623999</v>
      </c>
      <c r="G9" s="47">
        <f>VLOOKUP("Demanda transporte (b.c.)",Dat_01!A4:J29,4,FALSE)*100</f>
        <v>-10.16080962</v>
      </c>
      <c r="H9" s="31">
        <f>VLOOKUP("Demanda transporte (b.c.)",Dat_01!A4:J29,5,FALSE)/1000</f>
        <v>216344.53886552399</v>
      </c>
      <c r="I9" s="47">
        <f>VLOOKUP("Demanda transporte (b.c.)",Dat_01!A4:J29,7,FALSE)*100</f>
        <v>-2.4176783799999999</v>
      </c>
      <c r="J9" s="31">
        <f>VLOOKUP("Demanda transporte (b.c.)",Dat_01!A4:J29,8,FALSE)/1000</f>
        <v>237185.61490805302</v>
      </c>
      <c r="K9" s="47">
        <f>VLOOKUP("Demanda transporte (b.c.)",Dat_01!A4:J29,10,FALSE)*100</f>
        <v>-2.39548819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0.21</v>
      </c>
      <c r="H12" s="43"/>
      <c r="I12" s="43">
        <f>Dat_01!H45*100</f>
        <v>0.108</v>
      </c>
      <c r="J12" s="43"/>
      <c r="K12" s="43">
        <f>Dat_01!L45*100</f>
        <v>0.18099999999999999</v>
      </c>
    </row>
    <row r="13" spans="3:12">
      <c r="E13" s="34" t="s">
        <v>26</v>
      </c>
      <c r="F13" s="33"/>
      <c r="G13" s="43">
        <f>Dat_01!E45*100</f>
        <v>-2.5700000000000003</v>
      </c>
      <c r="H13" s="43"/>
      <c r="I13" s="43">
        <f>Dat_01!I45*100</f>
        <v>0.95499999999999996</v>
      </c>
      <c r="J13" s="43"/>
      <c r="K13" s="43">
        <f>Dat_01!M45*100</f>
        <v>0.749</v>
      </c>
    </row>
    <row r="14" spans="3:12">
      <c r="E14" s="35" t="s">
        <v>5</v>
      </c>
      <c r="F14" s="36"/>
      <c r="G14" s="44">
        <f>Dat_01!F45*100</f>
        <v>-7.8009999999999993</v>
      </c>
      <c r="H14" s="44"/>
      <c r="I14" s="44">
        <f>Dat_01!J45*100</f>
        <v>-3.4809999999999999</v>
      </c>
      <c r="J14" s="44"/>
      <c r="K14" s="44">
        <f>Dat_01!N45*100</f>
        <v>-3.3250000000000002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Noviembre 2022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98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Noviembre 2022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Noviembre 2022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Noviembre 2022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Noviembre 2022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B37" sqref="B37:H37"/>
    </sheetView>
  </sheetViews>
  <sheetFormatPr baseColWidth="10" defaultColWidth="11.42578125" defaultRowHeight="11.25" customHeight="1"/>
  <cols>
    <col min="1" max="1" width="2.7109375" style="94" customWidth="1"/>
    <col min="2" max="2" width="16.5703125" style="94" customWidth="1"/>
    <col min="3" max="5" width="11.42578125" style="94"/>
    <col min="6" max="7" width="22.710937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Noviembre 2022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noviembre</v>
      </c>
      <c r="B5" s="93" t="s">
        <v>77</v>
      </c>
    </row>
    <row r="6" spans="1:16" ht="15">
      <c r="A6" s="95">
        <f>YEAR(B7)-1</f>
        <v>2021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01/11/2022</v>
      </c>
      <c r="C7" s="99">
        <f>Dat_01!B52</f>
        <v>22.303000000000001</v>
      </c>
      <c r="D7" s="99">
        <f>Dat_01!C52</f>
        <v>17.783999999999999</v>
      </c>
      <c r="E7" s="99">
        <f>Dat_01!D52</f>
        <v>13.263999999999999</v>
      </c>
      <c r="F7" s="99">
        <f>Dat_01!H52</f>
        <v>10.8848947368</v>
      </c>
      <c r="G7" s="99">
        <f>Dat_01!G52</f>
        <v>19.579578947400002</v>
      </c>
      <c r="H7" s="99">
        <f>Dat_01!E52</f>
        <v>16.917000000000002</v>
      </c>
    </row>
    <row r="8" spans="1:16" ht="11.25" customHeight="1">
      <c r="A8" s="92">
        <v>2</v>
      </c>
      <c r="B8" s="98" t="str">
        <f>Dat_01!A53</f>
        <v>02/11/2022</v>
      </c>
      <c r="C8" s="99">
        <f>Dat_01!B53</f>
        <v>21.658000000000001</v>
      </c>
      <c r="D8" s="99">
        <f>Dat_01!C53</f>
        <v>16.925999999999998</v>
      </c>
      <c r="E8" s="99">
        <f>Dat_01!D53</f>
        <v>12.194000000000001</v>
      </c>
      <c r="F8" s="99">
        <f>Dat_01!H53</f>
        <v>10.8803684211</v>
      </c>
      <c r="G8" s="99">
        <f>Dat_01!G53</f>
        <v>19.300842105299999</v>
      </c>
      <c r="H8" s="99">
        <f>Dat_01!E53</f>
        <v>14.37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03/11/2022</v>
      </c>
      <c r="C9" s="99">
        <f>Dat_01!B54</f>
        <v>20.702999999999999</v>
      </c>
      <c r="D9" s="99">
        <f>Dat_01!C54</f>
        <v>16.760000000000002</v>
      </c>
      <c r="E9" s="99">
        <f>Dat_01!D54</f>
        <v>12.818</v>
      </c>
      <c r="F9" s="99">
        <f>Dat_01!H54</f>
        <v>10.5577894737</v>
      </c>
      <c r="G9" s="99">
        <f>Dat_01!G54</f>
        <v>18.403210526300001</v>
      </c>
      <c r="H9" s="99">
        <f>Dat_01!E54</f>
        <v>11.898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04/11/2022</v>
      </c>
      <c r="C10" s="99">
        <f>Dat_01!B55</f>
        <v>19.614999999999998</v>
      </c>
      <c r="D10" s="99">
        <f>Dat_01!C55</f>
        <v>14.811</v>
      </c>
      <c r="E10" s="99">
        <f>Dat_01!D55</f>
        <v>10.007</v>
      </c>
      <c r="F10" s="99">
        <f>Dat_01!H55</f>
        <v>10.2189473684</v>
      </c>
      <c r="G10" s="99">
        <f>Dat_01!G55</f>
        <v>17.8256842105</v>
      </c>
      <c r="H10" s="99">
        <f>Dat_01!E55</f>
        <v>10.750999999999999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05/11/2022</v>
      </c>
      <c r="C11" s="99">
        <f>Dat_01!B56</f>
        <v>20.155000000000001</v>
      </c>
      <c r="D11" s="99">
        <f>Dat_01!C56</f>
        <v>13.968</v>
      </c>
      <c r="E11" s="99">
        <f>Dat_01!D56</f>
        <v>7.7809999999999997</v>
      </c>
      <c r="F11" s="99">
        <f>Dat_01!H56</f>
        <v>9.8959473683999999</v>
      </c>
      <c r="G11" s="99">
        <f>Dat_01!G56</f>
        <v>17.597684210499999</v>
      </c>
      <c r="H11" s="99">
        <f>Dat_01!E56</f>
        <v>10.677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06/11/2022</v>
      </c>
      <c r="C12" s="99">
        <f>Dat_01!B57</f>
        <v>21.442</v>
      </c>
      <c r="D12" s="99">
        <f>Dat_01!C57</f>
        <v>14.448</v>
      </c>
      <c r="E12" s="99">
        <f>Dat_01!D57</f>
        <v>7.4539999999999997</v>
      </c>
      <c r="F12" s="99">
        <f>Dat_01!H57</f>
        <v>9.2562631578999994</v>
      </c>
      <c r="G12" s="99">
        <f>Dat_01!G57</f>
        <v>17.9558421053</v>
      </c>
      <c r="H12" s="99">
        <f>Dat_01!E57</f>
        <v>10.747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07/11/2022</v>
      </c>
      <c r="C13" s="99">
        <f>Dat_01!B58</f>
        <v>20.789000000000001</v>
      </c>
      <c r="D13" s="99">
        <f>Dat_01!C58</f>
        <v>14.737</v>
      </c>
      <c r="E13" s="99">
        <f>Dat_01!D58</f>
        <v>8.6859999999999999</v>
      </c>
      <c r="F13" s="99">
        <f>Dat_01!H58</f>
        <v>8.8392631578999996</v>
      </c>
      <c r="G13" s="99">
        <f>Dat_01!G58</f>
        <v>17.592631578900001</v>
      </c>
      <c r="H13" s="99">
        <f>Dat_01!E58</f>
        <v>10.882999999999999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08/11/2022</v>
      </c>
      <c r="C14" s="99">
        <f>Dat_01!B59</f>
        <v>20.532</v>
      </c>
      <c r="D14" s="99">
        <f>Dat_01!C59</f>
        <v>16.338000000000001</v>
      </c>
      <c r="E14" s="99">
        <f>Dat_01!D59</f>
        <v>12.144</v>
      </c>
      <c r="F14" s="99">
        <f>Dat_01!H59</f>
        <v>8.7321052631999994</v>
      </c>
      <c r="G14" s="99">
        <f>Dat_01!G59</f>
        <v>17.3</v>
      </c>
      <c r="H14" s="99">
        <f>Dat_01!E59</f>
        <v>12.895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09/11/2022</v>
      </c>
      <c r="C15" s="99">
        <f>Dat_01!B60</f>
        <v>20.305</v>
      </c>
      <c r="D15" s="99">
        <f>Dat_01!C60</f>
        <v>16.027000000000001</v>
      </c>
      <c r="E15" s="99">
        <f>Dat_01!D60</f>
        <v>11.75</v>
      </c>
      <c r="F15" s="99">
        <f>Dat_01!H60</f>
        <v>9.1591052632000007</v>
      </c>
      <c r="G15" s="99">
        <f>Dat_01!G60</f>
        <v>17.286421052600002</v>
      </c>
      <c r="H15" s="99">
        <f>Dat_01!E60</f>
        <v>12.2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10/11/2022</v>
      </c>
      <c r="C16" s="99">
        <f>Dat_01!B61</f>
        <v>19.923999999999999</v>
      </c>
      <c r="D16" s="99">
        <f>Dat_01!C61</f>
        <v>15.05</v>
      </c>
      <c r="E16" s="99">
        <f>Dat_01!D61</f>
        <v>10.176</v>
      </c>
      <c r="F16" s="99">
        <f>Dat_01!H61</f>
        <v>8.9313684211000002</v>
      </c>
      <c r="G16" s="99">
        <f>Dat_01!G61</f>
        <v>17.420999999999999</v>
      </c>
      <c r="H16" s="99">
        <f>Dat_01!E61</f>
        <v>12.125999999999999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11/11/2022</v>
      </c>
      <c r="C17" s="99">
        <f>Dat_01!B62</f>
        <v>19.832000000000001</v>
      </c>
      <c r="D17" s="99">
        <f>Dat_01!C62</f>
        <v>15.052</v>
      </c>
      <c r="E17" s="99">
        <f>Dat_01!D62</f>
        <v>10.272</v>
      </c>
      <c r="F17" s="99">
        <f>Dat_01!H62</f>
        <v>8.4192631578999997</v>
      </c>
      <c r="G17" s="99">
        <f>Dat_01!G62</f>
        <v>17.461052631600001</v>
      </c>
      <c r="H17" s="99">
        <f>Dat_01!E62</f>
        <v>12.331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12/11/2022</v>
      </c>
      <c r="C18" s="99">
        <f>Dat_01!B63</f>
        <v>21.48</v>
      </c>
      <c r="D18" s="99">
        <f>Dat_01!C63</f>
        <v>17.009</v>
      </c>
      <c r="E18" s="99">
        <f>Dat_01!D63</f>
        <v>12.538</v>
      </c>
      <c r="F18" s="99">
        <f>Dat_01!H63</f>
        <v>8.8012631578999994</v>
      </c>
      <c r="G18" s="99">
        <f>Dat_01!G63</f>
        <v>17.5471578947</v>
      </c>
      <c r="H18" s="99">
        <f>Dat_01!E63</f>
        <v>13.507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13/11/2022</v>
      </c>
      <c r="C19" s="99">
        <f>Dat_01!B64</f>
        <v>21.02</v>
      </c>
      <c r="D19" s="99">
        <f>Dat_01!C64</f>
        <v>16.192</v>
      </c>
      <c r="E19" s="99">
        <f>Dat_01!D64</f>
        <v>11.364000000000001</v>
      </c>
      <c r="F19" s="99">
        <f>Dat_01!H64</f>
        <v>8.8628947367999995</v>
      </c>
      <c r="G19" s="99">
        <f>Dat_01!G64</f>
        <v>17.551157894700001</v>
      </c>
      <c r="H19" s="99">
        <f>Dat_01!E64</f>
        <v>13.698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14/11/2022</v>
      </c>
      <c r="C20" s="99">
        <f>Dat_01!B65</f>
        <v>19.481999999999999</v>
      </c>
      <c r="D20" s="99">
        <f>Dat_01!C65</f>
        <v>15.723000000000001</v>
      </c>
      <c r="E20" s="99">
        <f>Dat_01!D65</f>
        <v>11.964</v>
      </c>
      <c r="F20" s="99">
        <f>Dat_01!H65</f>
        <v>8.5816842105000006</v>
      </c>
      <c r="G20" s="99">
        <f>Dat_01!G65</f>
        <v>16.9607894737</v>
      </c>
      <c r="H20" s="99">
        <f>Dat_01!E65</f>
        <v>12.778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15/11/2022</v>
      </c>
      <c r="C21" s="99">
        <f>Dat_01!B66</f>
        <v>19.707000000000001</v>
      </c>
      <c r="D21" s="99">
        <f>Dat_01!C66</f>
        <v>16.419</v>
      </c>
      <c r="E21" s="99">
        <f>Dat_01!D66</f>
        <v>13.132</v>
      </c>
      <c r="F21" s="99">
        <f>Dat_01!H66</f>
        <v>8.0323157895000001</v>
      </c>
      <c r="G21" s="99">
        <f>Dat_01!G66</f>
        <v>16.308578947400001</v>
      </c>
      <c r="H21" s="99">
        <f>Dat_01!E66</f>
        <v>12.282999999999999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16/11/2022</v>
      </c>
      <c r="C22" s="99">
        <f>Dat_01!B67</f>
        <v>18.785</v>
      </c>
      <c r="D22" s="99">
        <f>Dat_01!C67</f>
        <v>16.04</v>
      </c>
      <c r="E22" s="99">
        <f>Dat_01!D67</f>
        <v>13.295</v>
      </c>
      <c r="F22" s="99">
        <f>Dat_01!H67</f>
        <v>7.4078947368000003</v>
      </c>
      <c r="G22" s="99">
        <f>Dat_01!G67</f>
        <v>16.305789473699999</v>
      </c>
      <c r="H22" s="99">
        <f>Dat_01!E67</f>
        <v>11.121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17/11/2022</v>
      </c>
      <c r="C23" s="99">
        <f>Dat_01!B68</f>
        <v>20.555</v>
      </c>
      <c r="D23" s="99">
        <f>Dat_01!C68</f>
        <v>16.928999999999998</v>
      </c>
      <c r="E23" s="99">
        <f>Dat_01!D68</f>
        <v>13.303000000000001</v>
      </c>
      <c r="F23" s="99">
        <f>Dat_01!H68</f>
        <v>7.2287368421</v>
      </c>
      <c r="G23" s="99">
        <f>Dat_01!G68</f>
        <v>16.1386315789</v>
      </c>
      <c r="H23" s="99">
        <f>Dat_01!E68</f>
        <v>11.459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18/11/2022</v>
      </c>
      <c r="C24" s="99">
        <f>Dat_01!B69</f>
        <v>15.395</v>
      </c>
      <c r="D24" s="99">
        <f>Dat_01!C69</f>
        <v>12.444000000000001</v>
      </c>
      <c r="E24" s="99">
        <f>Dat_01!D69</f>
        <v>9.4930000000000003</v>
      </c>
      <c r="F24" s="99">
        <f>Dat_01!H69</f>
        <v>6.9925263158000002</v>
      </c>
      <c r="G24" s="99">
        <f>Dat_01!G69</f>
        <v>16.181578947399998</v>
      </c>
      <c r="H24" s="99">
        <f>Dat_01!E69</f>
        <v>11.064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19/11/2022</v>
      </c>
      <c r="C25" s="99">
        <f>Dat_01!B70</f>
        <v>14.26</v>
      </c>
      <c r="D25" s="99">
        <f>Dat_01!C70</f>
        <v>10.878</v>
      </c>
      <c r="E25" s="99">
        <f>Dat_01!D70</f>
        <v>7.4969999999999999</v>
      </c>
      <c r="F25" s="99">
        <f>Dat_01!H70</f>
        <v>7.3624210526000002</v>
      </c>
      <c r="G25" s="99">
        <f>Dat_01!G70</f>
        <v>16.495736842100001</v>
      </c>
      <c r="H25" s="99">
        <f>Dat_01!E70</f>
        <v>11.946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20/11/2022</v>
      </c>
      <c r="C26" s="99">
        <f>Dat_01!B71</f>
        <v>17.366</v>
      </c>
      <c r="D26" s="99">
        <f>Dat_01!C71</f>
        <v>12.566000000000001</v>
      </c>
      <c r="E26" s="99">
        <f>Dat_01!D71</f>
        <v>7.766</v>
      </c>
      <c r="F26" s="99">
        <f>Dat_01!H71</f>
        <v>7.9166315788999997</v>
      </c>
      <c r="G26" s="99">
        <f>Dat_01!G71</f>
        <v>16.353789473700001</v>
      </c>
      <c r="H26" s="99">
        <f>Dat_01!E71</f>
        <v>12.170999999999999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21/11/2022</v>
      </c>
      <c r="C27" s="99">
        <f>Dat_01!B72</f>
        <v>16.731999999999999</v>
      </c>
      <c r="D27" s="99">
        <f>Dat_01!C72</f>
        <v>12.673999999999999</v>
      </c>
      <c r="E27" s="99">
        <f>Dat_01!D72</f>
        <v>8.6150000000000002</v>
      </c>
      <c r="F27" s="99">
        <f>Dat_01!H72</f>
        <v>8.2212105263000002</v>
      </c>
      <c r="G27" s="99">
        <f>Dat_01!G72</f>
        <v>16.4164736842</v>
      </c>
      <c r="H27" s="99">
        <f>Dat_01!E72</f>
        <v>12.555999999999999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22/11/2022</v>
      </c>
      <c r="C28" s="99">
        <f>Dat_01!B73</f>
        <v>15.475</v>
      </c>
      <c r="D28" s="99">
        <f>Dat_01!C73</f>
        <v>11.962999999999999</v>
      </c>
      <c r="E28" s="99">
        <f>Dat_01!D73</f>
        <v>8.452</v>
      </c>
      <c r="F28" s="99">
        <f>Dat_01!H73</f>
        <v>8.3914210526000002</v>
      </c>
      <c r="G28" s="99">
        <f>Dat_01!G73</f>
        <v>15.5947368421</v>
      </c>
      <c r="H28" s="99">
        <f>Dat_01!E73</f>
        <v>10.303000000000001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23/11/2022</v>
      </c>
      <c r="C29" s="99">
        <f>Dat_01!B74</f>
        <v>19.663</v>
      </c>
      <c r="D29" s="99">
        <f>Dat_01!C74</f>
        <v>15.477</v>
      </c>
      <c r="E29" s="99">
        <f>Dat_01!D74</f>
        <v>11.292</v>
      </c>
      <c r="F29" s="99">
        <f>Dat_01!H74</f>
        <v>7.7231578946999999</v>
      </c>
      <c r="G29" s="99">
        <f>Dat_01!G74</f>
        <v>15.1348947368</v>
      </c>
      <c r="H29" s="99">
        <f>Dat_01!E74</f>
        <v>9.2070000000000007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24/11/2022</v>
      </c>
      <c r="C30" s="99">
        <f>Dat_01!B75</f>
        <v>17.364000000000001</v>
      </c>
      <c r="D30" s="99">
        <f>Dat_01!C75</f>
        <v>13.86</v>
      </c>
      <c r="E30" s="99">
        <f>Dat_01!D75</f>
        <v>10.356</v>
      </c>
      <c r="F30" s="99">
        <f>Dat_01!H75</f>
        <v>6.9266842105000004</v>
      </c>
      <c r="G30" s="99">
        <f>Dat_01!G75</f>
        <v>14.9355789474</v>
      </c>
      <c r="H30" s="99">
        <f>Dat_01!E75</f>
        <v>8.7520000000000007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25/11/2022</v>
      </c>
      <c r="C31" s="99">
        <f>Dat_01!B76</f>
        <v>17.411000000000001</v>
      </c>
      <c r="D31" s="99">
        <f>Dat_01!C76</f>
        <v>12.948</v>
      </c>
      <c r="E31" s="99">
        <f>Dat_01!D76</f>
        <v>8.4849999999999994</v>
      </c>
      <c r="F31" s="99">
        <f>Dat_01!H76</f>
        <v>6.9719473684000004</v>
      </c>
      <c r="G31" s="99">
        <f>Dat_01!G76</f>
        <v>14.728578947400001</v>
      </c>
      <c r="H31" s="99">
        <f>Dat_01!E76</f>
        <v>9.2279999999999998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26/11/2022</v>
      </c>
      <c r="C32" s="99">
        <f>Dat_01!B77</f>
        <v>17.202000000000002</v>
      </c>
      <c r="D32" s="99">
        <f>Dat_01!C77</f>
        <v>11.746</v>
      </c>
      <c r="E32" s="99">
        <f>Dat_01!D77</f>
        <v>6.2889999999999997</v>
      </c>
      <c r="F32" s="99">
        <f>Dat_01!H77</f>
        <v>6.8093684211000003</v>
      </c>
      <c r="G32" s="99">
        <f>Dat_01!G77</f>
        <v>14.340999999999999</v>
      </c>
      <c r="H32" s="99">
        <f>Dat_01!E77</f>
        <v>8.8480000000000008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27/11/2022</v>
      </c>
      <c r="C33" s="99">
        <f>Dat_01!B78</f>
        <v>16.423999999999999</v>
      </c>
      <c r="D33" s="99">
        <f>Dat_01!C78</f>
        <v>11.057</v>
      </c>
      <c r="E33" s="99">
        <f>Dat_01!D78</f>
        <v>5.69</v>
      </c>
      <c r="F33" s="99">
        <f>Dat_01!H78</f>
        <v>6.3066842105000003</v>
      </c>
      <c r="G33" s="99">
        <f>Dat_01!G78</f>
        <v>14.029263157899999</v>
      </c>
      <c r="H33" s="99">
        <f>Dat_01!E78</f>
        <v>8.0760000000000005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28/11/2022</v>
      </c>
      <c r="C34" s="99">
        <f>Dat_01!B79</f>
        <v>15.27</v>
      </c>
      <c r="D34" s="99">
        <f>Dat_01!C79</f>
        <v>11.420999999999999</v>
      </c>
      <c r="E34" s="99">
        <f>Dat_01!D79</f>
        <v>7.5720000000000001</v>
      </c>
      <c r="F34" s="99">
        <f>Dat_01!H79</f>
        <v>5.9391052632000001</v>
      </c>
      <c r="G34" s="99">
        <f>Dat_01!G79</f>
        <v>13.9832631579</v>
      </c>
      <c r="H34" s="99">
        <f>Dat_01!E79</f>
        <v>7.1779999999999999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29/11/2022</v>
      </c>
      <c r="C35" s="99">
        <f>Dat_01!B80</f>
        <v>15.372</v>
      </c>
      <c r="D35" s="99">
        <f>Dat_01!C80</f>
        <v>11.115</v>
      </c>
      <c r="E35" s="99">
        <f>Dat_01!D80</f>
        <v>6.8579999999999997</v>
      </c>
      <c r="F35" s="99">
        <f>Dat_01!H80</f>
        <v>6.1882105262999998</v>
      </c>
      <c r="G35" s="99">
        <f>Dat_01!G80</f>
        <v>13.7494736842</v>
      </c>
      <c r="H35" s="99">
        <f>Dat_01!E80</f>
        <v>10.435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30/11/2022</v>
      </c>
      <c r="C36" s="99">
        <f>Dat_01!B81</f>
        <v>14.307</v>
      </c>
      <c r="D36" s="99">
        <f>Dat_01!C81</f>
        <v>9.9890000000000008</v>
      </c>
      <c r="E36" s="99">
        <f>Dat_01!D81</f>
        <v>5.6710000000000003</v>
      </c>
      <c r="F36" s="99">
        <f>Dat_01!H81</f>
        <v>5.9001052632000004</v>
      </c>
      <c r="G36" s="99">
        <f>Dat_01!G81</f>
        <v>13.9615789474</v>
      </c>
      <c r="H36" s="99">
        <f>Dat_01!E81</f>
        <v>10.029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/>
      <c r="C37" s="99"/>
      <c r="D37" s="99"/>
      <c r="E37" s="99"/>
      <c r="F37" s="99"/>
      <c r="G37" s="99"/>
      <c r="H37" s="99"/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>AVERAGE(C7:C37)</f>
        <v>18.684266666666662</v>
      </c>
      <c r="D38" s="101">
        <f>AVERAGE(D7:D37)</f>
        <v>14.278366666666663</v>
      </c>
      <c r="E38" s="101">
        <f t="shared" ref="E38:F38" si="0">AVERAGE(E7:E37)</f>
        <v>9.8726000000000003</v>
      </c>
      <c r="F38" s="101">
        <f t="shared" si="0"/>
        <v>8.2113192982433354</v>
      </c>
      <c r="G38" s="101">
        <f>AVERAGE(G7:G37)</f>
        <v>16.481400000000004</v>
      </c>
      <c r="H38" s="101">
        <f>AVERAGE(H7:H37)</f>
        <v>11.347800000000001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20745.843456404</v>
      </c>
    </row>
    <row r="43" spans="1:16" ht="11.25" customHeight="1">
      <c r="A43" s="103" t="s">
        <v>87</v>
      </c>
      <c r="B43" s="98">
        <v>42643</v>
      </c>
      <c r="C43" s="104">
        <f>Dat_01!B95</f>
        <v>19374.545052672001</v>
      </c>
    </row>
    <row r="44" spans="1:16" ht="11.25" customHeight="1">
      <c r="A44" s="103" t="s">
        <v>88</v>
      </c>
      <c r="B44" s="98">
        <v>42674</v>
      </c>
      <c r="C44" s="104">
        <f>Dat_01!B96</f>
        <v>19617.864228332</v>
      </c>
    </row>
    <row r="45" spans="1:16" ht="11.25" customHeight="1">
      <c r="A45" s="103" t="s">
        <v>89</v>
      </c>
      <c r="B45" s="98">
        <v>42704</v>
      </c>
      <c r="C45" s="104">
        <f>Dat_01!B97</f>
        <v>19650.360050158</v>
      </c>
    </row>
    <row r="46" spans="1:16" ht="11.25" customHeight="1">
      <c r="A46" s="103" t="s">
        <v>90</v>
      </c>
      <c r="B46" s="98">
        <v>42735</v>
      </c>
      <c r="C46" s="104">
        <f>Dat_01!B98</f>
        <v>21302.170343446</v>
      </c>
    </row>
    <row r="47" spans="1:16" ht="11.25" customHeight="1">
      <c r="A47" s="103" t="s">
        <v>91</v>
      </c>
      <c r="B47" s="98">
        <v>42766</v>
      </c>
      <c r="C47" s="104">
        <f>Dat_01!B99</f>
        <v>22753.55772759</v>
      </c>
    </row>
    <row r="48" spans="1:16" ht="11.25" customHeight="1">
      <c r="A48" s="103" t="s">
        <v>92</v>
      </c>
      <c r="B48" s="98">
        <v>42794</v>
      </c>
      <c r="C48" s="104">
        <f>Dat_01!B100</f>
        <v>19213.729911914001</v>
      </c>
    </row>
    <row r="49" spans="1:3" ht="11.25" customHeight="1">
      <c r="A49" s="103" t="s">
        <v>93</v>
      </c>
      <c r="B49" s="98">
        <v>42825</v>
      </c>
      <c r="C49" s="104">
        <f>Dat_01!B101</f>
        <v>20740.701549640002</v>
      </c>
    </row>
    <row r="50" spans="1:3" ht="11.25" customHeight="1">
      <c r="A50" s="103" t="s">
        <v>94</v>
      </c>
      <c r="B50" s="98">
        <v>42855</v>
      </c>
      <c r="C50" s="104">
        <f>Dat_01!B102</f>
        <v>18915.393726295999</v>
      </c>
    </row>
    <row r="51" spans="1:3" ht="11.25" customHeight="1">
      <c r="A51" s="103" t="s">
        <v>87</v>
      </c>
      <c r="B51" s="98">
        <v>42886</v>
      </c>
      <c r="C51" s="104">
        <f>Dat_01!B103</f>
        <v>19296.112398976002</v>
      </c>
    </row>
    <row r="52" spans="1:3" ht="11.25" customHeight="1">
      <c r="A52" s="103" t="s">
        <v>94</v>
      </c>
      <c r="B52" s="98">
        <v>42916</v>
      </c>
      <c r="C52" s="104">
        <f>Dat_01!B104</f>
        <v>19598.383325727998</v>
      </c>
    </row>
    <row r="53" spans="1:3" ht="11.25" customHeight="1">
      <c r="A53" s="103" t="s">
        <v>86</v>
      </c>
      <c r="B53" s="98">
        <v>42947</v>
      </c>
      <c r="C53" s="104">
        <f>Dat_01!B105</f>
        <v>21581.642629954</v>
      </c>
    </row>
    <row r="54" spans="1:3" ht="11.25" customHeight="1">
      <c r="A54" s="103" t="s">
        <v>86</v>
      </c>
      <c r="B54" s="98">
        <v>42978</v>
      </c>
      <c r="C54" s="104">
        <f>Dat_01!B106</f>
        <v>20660.576296340001</v>
      </c>
    </row>
    <row r="55" spans="1:3" ht="11.25" customHeight="1">
      <c r="A55" s="103" t="s">
        <v>87</v>
      </c>
      <c r="B55" s="98">
        <v>43008</v>
      </c>
      <c r="C55" s="104">
        <f>Dat_01!B107</f>
        <v>19669.459694279001</v>
      </c>
    </row>
    <row r="56" spans="1:3" ht="11.25" customHeight="1">
      <c r="A56" s="103" t="s">
        <v>88</v>
      </c>
      <c r="B56" s="98">
        <v>43039</v>
      </c>
      <c r="C56" s="104">
        <f>Dat_01!B108</f>
        <v>18985.552829442</v>
      </c>
    </row>
    <row r="57" spans="1:3" ht="11.25" customHeight="1">
      <c r="A57" s="103" t="s">
        <v>89</v>
      </c>
      <c r="B57" s="98">
        <v>43069</v>
      </c>
      <c r="C57" s="104">
        <f>Dat_01!B109</f>
        <v>20289.534024413999</v>
      </c>
    </row>
    <row r="58" spans="1:3" ht="11.25" customHeight="1">
      <c r="A58" s="103" t="s">
        <v>90</v>
      </c>
      <c r="B58" s="98">
        <v>43100</v>
      </c>
      <c r="C58" s="104">
        <f>Dat_01!B110</f>
        <v>20841.076042528999</v>
      </c>
    </row>
    <row r="59" spans="1:3" ht="11.25" customHeight="1">
      <c r="A59" s="103" t="s">
        <v>91</v>
      </c>
      <c r="B59" s="98">
        <v>43131</v>
      </c>
      <c r="C59" s="104">
        <f>Dat_01!B111</f>
        <v>21516.771039136001</v>
      </c>
    </row>
    <row r="60" spans="1:3" ht="11.25" customHeight="1">
      <c r="A60" s="103" t="s">
        <v>92</v>
      </c>
      <c r="B60" s="98">
        <v>43159</v>
      </c>
      <c r="C60" s="104">
        <f>Dat_01!B112</f>
        <v>19106.974609944002</v>
      </c>
    </row>
    <row r="61" spans="1:3" ht="11.25" customHeight="1">
      <c r="A61" s="103" t="s">
        <v>93</v>
      </c>
      <c r="B61" s="98">
        <v>43190</v>
      </c>
      <c r="C61" s="104">
        <f>Dat_01!B113</f>
        <v>20280.024897750001</v>
      </c>
    </row>
    <row r="62" spans="1:3" ht="11.25" customHeight="1">
      <c r="A62" s="103" t="s">
        <v>94</v>
      </c>
      <c r="B62" s="98">
        <v>43220</v>
      </c>
      <c r="C62" s="104">
        <f>Dat_01!B114</f>
        <v>18427.775582888</v>
      </c>
    </row>
    <row r="63" spans="1:3" ht="11.25" customHeight="1">
      <c r="A63" s="103" t="s">
        <v>87</v>
      </c>
      <c r="B63" s="98">
        <v>43251</v>
      </c>
      <c r="C63" s="104">
        <f>Dat_01!B115</f>
        <v>19117.721967549998</v>
      </c>
    </row>
    <row r="64" spans="1:3" ht="11.25" customHeight="1">
      <c r="A64" s="103" t="s">
        <v>94</v>
      </c>
      <c r="B64" s="98">
        <v>43281</v>
      </c>
      <c r="C64" s="104">
        <f>Dat_01!B116</f>
        <v>20015.585046946999</v>
      </c>
    </row>
    <row r="65" spans="1:4" ht="11.25" customHeight="1">
      <c r="A65" s="103" t="s">
        <v>86</v>
      </c>
      <c r="B65" s="98">
        <v>43312</v>
      </c>
      <c r="C65" s="104">
        <f>Dat_01!B117</f>
        <v>22127.549007079</v>
      </c>
    </row>
    <row r="66" spans="1:4" ht="11.25" customHeight="1">
      <c r="A66" s="103" t="s">
        <v>86</v>
      </c>
      <c r="B66" s="105">
        <v>43343</v>
      </c>
      <c r="C66" s="106">
        <f>Dat_01!B118</f>
        <v>20487.208205894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01/11/2022</v>
      </c>
      <c r="C70" s="104">
        <f>Dat_01!B129</f>
        <v>24764.644</v>
      </c>
      <c r="D70" s="104">
        <f>Dat_01!D129</f>
        <v>502.81191719999998</v>
      </c>
    </row>
    <row r="71" spans="1:4" ht="11.25" customHeight="1">
      <c r="A71" s="92">
        <v>2</v>
      </c>
      <c r="B71" s="98" t="str">
        <f>Dat_01!A130</f>
        <v>02/11/2022</v>
      </c>
      <c r="C71" s="104">
        <f>Dat_01!B130</f>
        <v>29595.27</v>
      </c>
      <c r="D71" s="104">
        <f>Dat_01!D130</f>
        <v>595.4652208</v>
      </c>
    </row>
    <row r="72" spans="1:4" ht="11.25" customHeight="1">
      <c r="A72" s="92">
        <v>3</v>
      </c>
      <c r="B72" s="98" t="str">
        <f>Dat_01!A131</f>
        <v>03/11/2022</v>
      </c>
      <c r="C72" s="104">
        <f>Dat_01!B131</f>
        <v>29584.445</v>
      </c>
      <c r="D72" s="104">
        <f>Dat_01!D131</f>
        <v>617.9986146</v>
      </c>
    </row>
    <row r="73" spans="1:4" ht="11.25" customHeight="1">
      <c r="A73" s="92">
        <v>4</v>
      </c>
      <c r="B73" s="98" t="str">
        <f>Dat_01!A132</f>
        <v>04/11/2022</v>
      </c>
      <c r="C73" s="104">
        <f>Dat_01!B132</f>
        <v>28951.581999999999</v>
      </c>
      <c r="D73" s="104">
        <f>Dat_01!D132</f>
        <v>615.03173200000003</v>
      </c>
    </row>
    <row r="74" spans="1:4" ht="11.25" customHeight="1">
      <c r="A74" s="92">
        <v>5</v>
      </c>
      <c r="B74" s="98" t="str">
        <f>Dat_01!A133</f>
        <v>05/11/2022</v>
      </c>
      <c r="C74" s="104">
        <f>Dat_01!B133</f>
        <v>25167.490399999999</v>
      </c>
      <c r="D74" s="104">
        <f>Dat_01!D133</f>
        <v>536.16749591999996</v>
      </c>
    </row>
    <row r="75" spans="1:4" ht="11.25" customHeight="1">
      <c r="A75" s="92">
        <v>6</v>
      </c>
      <c r="B75" s="98" t="str">
        <f>Dat_01!A134</f>
        <v>06/11/2022</v>
      </c>
      <c r="C75" s="104">
        <f>Dat_01!B134</f>
        <v>24903.86</v>
      </c>
      <c r="D75" s="104">
        <f>Dat_01!D134</f>
        <v>498.45031992000003</v>
      </c>
    </row>
    <row r="76" spans="1:4" ht="11.25" customHeight="1">
      <c r="A76" s="92">
        <v>7</v>
      </c>
      <c r="B76" s="98" t="str">
        <f>Dat_01!A135</f>
        <v>07/11/2022</v>
      </c>
      <c r="C76" s="104">
        <f>Dat_01!B135</f>
        <v>30085.857</v>
      </c>
      <c r="D76" s="104">
        <f>Dat_01!D135</f>
        <v>601.02688460000002</v>
      </c>
    </row>
    <row r="77" spans="1:4" ht="11.25" customHeight="1">
      <c r="A77" s="92">
        <v>8</v>
      </c>
      <c r="B77" s="98" t="str">
        <f>Dat_01!A136</f>
        <v>08/11/2022</v>
      </c>
      <c r="C77" s="104">
        <f>Dat_01!B136</f>
        <v>30416.118999999999</v>
      </c>
      <c r="D77" s="104">
        <f>Dat_01!D136</f>
        <v>629.20440675999998</v>
      </c>
    </row>
    <row r="78" spans="1:4" ht="11.25" customHeight="1">
      <c r="A78" s="92">
        <v>9</v>
      </c>
      <c r="B78" s="98" t="str">
        <f>Dat_01!A137</f>
        <v>09/11/2022</v>
      </c>
      <c r="C78" s="104">
        <f>Dat_01!B137</f>
        <v>29902.553</v>
      </c>
      <c r="D78" s="104">
        <f>Dat_01!D137</f>
        <v>623.70765735999998</v>
      </c>
    </row>
    <row r="79" spans="1:4" ht="11.25" customHeight="1">
      <c r="A79" s="92">
        <v>10</v>
      </c>
      <c r="B79" s="98" t="str">
        <f>Dat_01!A138</f>
        <v>10/11/2022</v>
      </c>
      <c r="C79" s="104">
        <f>Dat_01!B138</f>
        <v>30266.634999999998</v>
      </c>
      <c r="D79" s="104">
        <f>Dat_01!D138</f>
        <v>626.36716667999997</v>
      </c>
    </row>
    <row r="80" spans="1:4" ht="11.25" customHeight="1">
      <c r="A80" s="92">
        <v>11</v>
      </c>
      <c r="B80" s="98" t="str">
        <f>Dat_01!A139</f>
        <v>11/11/2022</v>
      </c>
      <c r="C80" s="104">
        <f>Dat_01!B139</f>
        <v>29336.813999999998</v>
      </c>
      <c r="D80" s="104">
        <f>Dat_01!D139</f>
        <v>627.23675988000002</v>
      </c>
    </row>
    <row r="81" spans="1:4" ht="11.25" customHeight="1">
      <c r="A81" s="92">
        <v>12</v>
      </c>
      <c r="B81" s="98" t="str">
        <f>Dat_01!A140</f>
        <v>12/11/2022</v>
      </c>
      <c r="C81" s="104">
        <f>Dat_01!B140</f>
        <v>25618.223000000002</v>
      </c>
      <c r="D81" s="104">
        <f>Dat_01!D140</f>
        <v>552.42432459999998</v>
      </c>
    </row>
    <row r="82" spans="1:4" ht="11.25" customHeight="1">
      <c r="A82" s="92">
        <v>13</v>
      </c>
      <c r="B82" s="98" t="str">
        <f>Dat_01!A141</f>
        <v>13/11/2022</v>
      </c>
      <c r="C82" s="104">
        <f>Dat_01!B141</f>
        <v>25443.061000000002</v>
      </c>
      <c r="D82" s="104">
        <f>Dat_01!D141</f>
        <v>509.04074792799997</v>
      </c>
    </row>
    <row r="83" spans="1:4" ht="11.25" customHeight="1">
      <c r="A83" s="92">
        <v>14</v>
      </c>
      <c r="B83" s="98" t="str">
        <f>Dat_01!A142</f>
        <v>14/11/2022</v>
      </c>
      <c r="C83" s="104">
        <f>Dat_01!B142</f>
        <v>30469.149000000001</v>
      </c>
      <c r="D83" s="104">
        <f>Dat_01!D142</f>
        <v>615.49762290399997</v>
      </c>
    </row>
    <row r="84" spans="1:4" ht="11.25" customHeight="1">
      <c r="A84" s="92">
        <v>15</v>
      </c>
      <c r="B84" s="98" t="str">
        <f>Dat_01!A143</f>
        <v>15/11/2022</v>
      </c>
      <c r="C84" s="104">
        <f>Dat_01!B143</f>
        <v>30701.482599999999</v>
      </c>
      <c r="D84" s="104">
        <f>Dat_01!D143</f>
        <v>637.95232039999996</v>
      </c>
    </row>
    <row r="85" spans="1:4" ht="11.25" customHeight="1">
      <c r="A85" s="92">
        <v>16</v>
      </c>
      <c r="B85" s="98" t="str">
        <f>Dat_01!A144</f>
        <v>16/11/2022</v>
      </c>
      <c r="C85" s="104">
        <f>Dat_01!B144</f>
        <v>31019.525000000001</v>
      </c>
      <c r="D85" s="104">
        <f>Dat_01!D144</f>
        <v>643.68025771999999</v>
      </c>
    </row>
    <row r="86" spans="1:4" ht="11.25" customHeight="1">
      <c r="A86" s="92">
        <v>17</v>
      </c>
      <c r="B86" s="98" t="str">
        <f>Dat_01!A145</f>
        <v>17/11/2022</v>
      </c>
      <c r="C86" s="104">
        <f>Dat_01!B145</f>
        <v>30821.288</v>
      </c>
      <c r="D86" s="104">
        <f>Dat_01!D145</f>
        <v>642.00343215999999</v>
      </c>
    </row>
    <row r="87" spans="1:4" ht="11.25" customHeight="1">
      <c r="A87" s="92">
        <v>18</v>
      </c>
      <c r="B87" s="98" t="str">
        <f>Dat_01!A146</f>
        <v>18/11/2022</v>
      </c>
      <c r="C87" s="104">
        <f>Dat_01!B146</f>
        <v>29868.774399999998</v>
      </c>
      <c r="D87" s="104">
        <f>Dat_01!D146</f>
        <v>638.09153332000005</v>
      </c>
    </row>
    <row r="88" spans="1:4" ht="11.25" customHeight="1">
      <c r="A88" s="92">
        <v>19</v>
      </c>
      <c r="B88" s="98" t="str">
        <f>Dat_01!A147</f>
        <v>19/11/2022</v>
      </c>
      <c r="C88" s="104">
        <f>Dat_01!B147</f>
        <v>26786.577000000001</v>
      </c>
      <c r="D88" s="104">
        <f>Dat_01!D147</f>
        <v>568.27288940000005</v>
      </c>
    </row>
    <row r="89" spans="1:4" ht="11.25" customHeight="1">
      <c r="A89" s="92">
        <v>20</v>
      </c>
      <c r="B89" s="98" t="str">
        <f>Dat_01!A148</f>
        <v>20/11/2022</v>
      </c>
      <c r="C89" s="104">
        <f>Dat_01!B148</f>
        <v>26513.94</v>
      </c>
      <c r="D89" s="104">
        <f>Dat_01!D148</f>
        <v>526.70653316000005</v>
      </c>
    </row>
    <row r="90" spans="1:4" ht="11.25" customHeight="1">
      <c r="A90" s="92">
        <v>21</v>
      </c>
      <c r="B90" s="98" t="str">
        <f>Dat_01!A149</f>
        <v>21/11/2022</v>
      </c>
      <c r="C90" s="104">
        <f>Dat_01!B149</f>
        <v>32116.11</v>
      </c>
      <c r="D90" s="104">
        <f>Dat_01!D149</f>
        <v>649.45056615999999</v>
      </c>
    </row>
    <row r="91" spans="1:4" ht="11.25" customHeight="1">
      <c r="A91" s="92">
        <v>22</v>
      </c>
      <c r="B91" s="98" t="str">
        <f>Dat_01!A150</f>
        <v>22/11/2022</v>
      </c>
      <c r="C91" s="104">
        <f>Dat_01!B150</f>
        <v>32899.56</v>
      </c>
      <c r="D91" s="104">
        <f>Dat_01!D150</f>
        <v>677.76718744000004</v>
      </c>
    </row>
    <row r="92" spans="1:4" ht="11.25" customHeight="1">
      <c r="A92" s="92">
        <v>23</v>
      </c>
      <c r="B92" s="98" t="str">
        <f>Dat_01!A151</f>
        <v>23/11/2022</v>
      </c>
      <c r="C92" s="104">
        <f>Dat_01!B151</f>
        <v>31740.720000000001</v>
      </c>
      <c r="D92" s="104">
        <f>Dat_01!D151</f>
        <v>664.04361306400006</v>
      </c>
    </row>
    <row r="93" spans="1:4" ht="11.25" customHeight="1">
      <c r="A93" s="92">
        <v>24</v>
      </c>
      <c r="B93" s="98" t="str">
        <f>Dat_01!A152</f>
        <v>24/11/2022</v>
      </c>
      <c r="C93" s="104">
        <f>Dat_01!B152</f>
        <v>31624.732</v>
      </c>
      <c r="D93" s="104">
        <f>Dat_01!D152</f>
        <v>660.68274508000002</v>
      </c>
    </row>
    <row r="94" spans="1:4" ht="11.25" customHeight="1">
      <c r="A94" s="92">
        <v>25</v>
      </c>
      <c r="B94" s="98" t="str">
        <f>Dat_01!A153</f>
        <v>25/11/2022</v>
      </c>
      <c r="C94" s="104">
        <f>Dat_01!B153</f>
        <v>30293.1</v>
      </c>
      <c r="D94" s="104">
        <f>Dat_01!D153</f>
        <v>640.45535529599999</v>
      </c>
    </row>
    <row r="95" spans="1:4" ht="11.25" customHeight="1">
      <c r="A95" s="92">
        <v>26</v>
      </c>
      <c r="B95" s="98" t="str">
        <f>Dat_01!A154</f>
        <v>26/11/2022</v>
      </c>
      <c r="C95" s="104">
        <f>Dat_01!B154</f>
        <v>27324.03</v>
      </c>
      <c r="D95" s="104">
        <f>Dat_01!D154</f>
        <v>578.29433009599995</v>
      </c>
    </row>
    <row r="96" spans="1:4" ht="11.25" customHeight="1">
      <c r="A96" s="92">
        <v>27</v>
      </c>
      <c r="B96" s="98" t="str">
        <f>Dat_01!A155</f>
        <v>27/11/2022</v>
      </c>
      <c r="C96" s="104">
        <f>Dat_01!B155</f>
        <v>27682.613000000001</v>
      </c>
      <c r="D96" s="104">
        <f>Dat_01!D155</f>
        <v>547.37413984800003</v>
      </c>
    </row>
    <row r="97" spans="1:9" ht="11.25" customHeight="1">
      <c r="A97" s="92">
        <v>28</v>
      </c>
      <c r="B97" s="98" t="str">
        <f>Dat_01!A156</f>
        <v>28/11/2022</v>
      </c>
      <c r="C97" s="104">
        <f>Dat_01!B156</f>
        <v>32640.835999999999</v>
      </c>
      <c r="D97" s="104">
        <f>Dat_01!D156</f>
        <v>645.94167454399997</v>
      </c>
    </row>
    <row r="98" spans="1:9" ht="11.25" customHeight="1">
      <c r="A98" s="92">
        <v>29</v>
      </c>
      <c r="B98" s="98" t="str">
        <f>Dat_01!A157</f>
        <v>29/11/2022</v>
      </c>
      <c r="C98" s="104">
        <f>Dat_01!B157</f>
        <v>32846.798000000003</v>
      </c>
      <c r="D98" s="104">
        <f>Dat_01!D157</f>
        <v>671.50964398400004</v>
      </c>
    </row>
    <row r="99" spans="1:9" ht="11.25" customHeight="1">
      <c r="A99" s="92">
        <v>30</v>
      </c>
      <c r="B99" s="98" t="str">
        <f>Dat_01!A158</f>
        <v>30/11/2022</v>
      </c>
      <c r="C99" s="104">
        <f>Dat_01!B158</f>
        <v>33312.67</v>
      </c>
      <c r="D99" s="104">
        <f>Dat_01!D158</f>
        <v>685.29600679999999</v>
      </c>
    </row>
    <row r="100" spans="1:9" ht="11.25" customHeight="1">
      <c r="A100" s="92">
        <v>31</v>
      </c>
      <c r="B100" s="98">
        <f>Dat_01!A159</f>
        <v>0</v>
      </c>
      <c r="C100" s="104">
        <f>Dat_01!B159</f>
        <v>0</v>
      </c>
      <c r="D100" s="104">
        <f>Dat_01!D159</f>
        <v>0</v>
      </c>
    </row>
    <row r="101" spans="1:9" ht="11.25" customHeight="1">
      <c r="A101" s="92"/>
      <c r="B101" s="100" t="s">
        <v>96</v>
      </c>
      <c r="C101" s="107">
        <f>MAX(C70:C100)</f>
        <v>33312.67</v>
      </c>
      <c r="D101" s="107">
        <f>MAX(D70:D100)</f>
        <v>685.29600679999999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2021</v>
      </c>
      <c r="C107" s="110">
        <f>Dat_01!D173</f>
        <v>37385</v>
      </c>
      <c r="D107" s="110">
        <f>Dat_01!B173</f>
        <v>42225</v>
      </c>
      <c r="E107" s="110"/>
      <c r="F107" s="111" t="str">
        <f>Dat_01!D185</f>
        <v>22 julio (14:43 h)</v>
      </c>
      <c r="G107" s="111" t="str">
        <f>Dat_01!E185</f>
        <v>8 enero (14:05 h)</v>
      </c>
    </row>
    <row r="108" spans="1:9" ht="11.25" customHeight="1">
      <c r="B108" s="109">
        <f>Dat_01!A186</f>
        <v>2022</v>
      </c>
      <c r="C108" s="110">
        <f>Dat_01!D174</f>
        <v>38284</v>
      </c>
      <c r="D108" s="110">
        <f>Dat_01!B174</f>
        <v>37926</v>
      </c>
      <c r="E108" s="110"/>
      <c r="F108" s="111" t="str">
        <f>Dat_01!D186</f>
        <v>14 julio (14:19 h)</v>
      </c>
      <c r="G108" s="111" t="str">
        <f>Dat_01!E186</f>
        <v>19 enero (20:10 h)</v>
      </c>
    </row>
    <row r="109" spans="1:9" ht="11.25" customHeight="1">
      <c r="B109" s="112" t="str">
        <f>Dat_01!A187</f>
        <v>nov-22</v>
      </c>
      <c r="C109" s="113">
        <f>Dat_01!B166</f>
        <v>33954</v>
      </c>
      <c r="D109" s="113"/>
      <c r="E109" s="113"/>
      <c r="F109" s="114" t="str">
        <f>Dat_01!D187</f>
        <v/>
      </c>
      <c r="G109" s="114" t="str">
        <f>Dat_01!E187</f>
        <v>30 noviembre (20:19 h)</v>
      </c>
      <c r="H109" s="128">
        <f>Dat_01!D166</f>
        <v>36707</v>
      </c>
      <c r="I109" s="130">
        <f>(C109/H109-1)*100</f>
        <v>-7.4999318930994097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N</v>
      </c>
      <c r="B113" s="98" t="str">
        <f>Dat_01!A33</f>
        <v>Noviembre 2021</v>
      </c>
      <c r="C113" s="99">
        <f>Dat_01!C33*100</f>
        <v>3.2530000000000001</v>
      </c>
      <c r="D113" s="99">
        <f>Dat_01!D33*100</f>
        <v>4.5999999999999999E-2</v>
      </c>
      <c r="E113" s="99">
        <f>Dat_01!E33*100</f>
        <v>2.581</v>
      </c>
      <c r="F113" s="99">
        <f>Dat_01!F33*100</f>
        <v>0.626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D</v>
      </c>
      <c r="B114" s="98" t="str">
        <f>Dat_01!A34</f>
        <v>Diciembre 2021</v>
      </c>
      <c r="C114" s="99">
        <f>Dat_01!C34*100</f>
        <v>-2.165</v>
      </c>
      <c r="D114" s="99">
        <f>Dat_01!D34*100</f>
        <v>0.90799999999999992</v>
      </c>
      <c r="E114" s="99">
        <f>Dat_01!E34*100</f>
        <v>-1.4510000000000001</v>
      </c>
      <c r="F114" s="99">
        <f>Dat_01!F34*100</f>
        <v>-1.6219999999999999</v>
      </c>
    </row>
    <row r="115" spans="1:6" ht="11.25" customHeight="1">
      <c r="A115" s="103" t="str">
        <f t="shared" si="1"/>
        <v>E</v>
      </c>
      <c r="B115" s="98" t="str">
        <f>Dat_01!A35</f>
        <v>Enero 2022</v>
      </c>
      <c r="C115" s="99">
        <f>Dat_01!C35*100</f>
        <v>-5.4359999999999999</v>
      </c>
      <c r="D115" s="99">
        <f>Dat_01!D35*100</f>
        <v>0.66499999999999992</v>
      </c>
      <c r="E115" s="99">
        <f>Dat_01!E35*100</f>
        <v>-2.6</v>
      </c>
      <c r="F115" s="99">
        <f>Dat_01!F35*100</f>
        <v>-3.5009999999999999</v>
      </c>
    </row>
    <row r="116" spans="1:6" ht="11.25" customHeight="1">
      <c r="A116" s="103" t="str">
        <f t="shared" si="1"/>
        <v>F</v>
      </c>
      <c r="B116" s="98" t="str">
        <f>Dat_01!A36</f>
        <v>Febrero 2022</v>
      </c>
      <c r="C116" s="99">
        <f>Dat_01!C36*100</f>
        <v>-0.55599999999999994</v>
      </c>
      <c r="D116" s="99">
        <f>Dat_01!D36*100</f>
        <v>-9.1999999999999998E-2</v>
      </c>
      <c r="E116" s="99">
        <f>Dat_01!E36*100</f>
        <v>-0.44900000000000001</v>
      </c>
      <c r="F116" s="99">
        <f>Dat_01!F36*100</f>
        <v>-1.4999999999999999E-2</v>
      </c>
    </row>
    <row r="117" spans="1:6" ht="11.25" customHeight="1">
      <c r="A117" s="103" t="str">
        <f t="shared" si="1"/>
        <v>M</v>
      </c>
      <c r="B117" s="98" t="str">
        <f>Dat_01!A37</f>
        <v>Marzo 2022</v>
      </c>
      <c r="C117" s="99">
        <f>Dat_01!C37*100</f>
        <v>-2.2210000000000001</v>
      </c>
      <c r="D117" s="99">
        <f>Dat_01!D37*100</f>
        <v>0.65</v>
      </c>
      <c r="E117" s="99">
        <f>Dat_01!E37*100</f>
        <v>1.276</v>
      </c>
      <c r="F117" s="99">
        <f>Dat_01!F37*100</f>
        <v>-4.1470000000000002</v>
      </c>
    </row>
    <row r="118" spans="1:6" ht="11.25" customHeight="1">
      <c r="A118" s="103" t="str">
        <f t="shared" si="1"/>
        <v>A</v>
      </c>
      <c r="B118" s="98" t="str">
        <f>Dat_01!A38</f>
        <v>Abril 2022</v>
      </c>
      <c r="C118" s="99">
        <f>Dat_01!C38*100</f>
        <v>-2.5780000000000003</v>
      </c>
      <c r="D118" s="99">
        <f>Dat_01!D38*100</f>
        <v>-0.57499999999999996</v>
      </c>
      <c r="E118" s="99">
        <f>Dat_01!E38*100</f>
        <v>1.286</v>
      </c>
      <c r="F118" s="99">
        <f>Dat_01!F38*100</f>
        <v>-3.2890000000000001</v>
      </c>
    </row>
    <row r="119" spans="1:6" ht="11.25" customHeight="1">
      <c r="A119" s="103" t="str">
        <f t="shared" si="1"/>
        <v>M</v>
      </c>
      <c r="B119" s="98" t="str">
        <f>Dat_01!A39</f>
        <v>Mayo 2022</v>
      </c>
      <c r="C119" s="99">
        <f>Dat_01!C39*100</f>
        <v>-0.92400000000000004</v>
      </c>
      <c r="D119" s="99">
        <f>Dat_01!D39*100</f>
        <v>0.54</v>
      </c>
      <c r="E119" s="99">
        <f>Dat_01!E39*100</f>
        <v>2.085</v>
      </c>
      <c r="F119" s="99">
        <f>Dat_01!F39*100</f>
        <v>-3.5489999999999999</v>
      </c>
    </row>
    <row r="120" spans="1:6" ht="11.25" customHeight="1">
      <c r="A120" s="103" t="str">
        <f t="shared" si="1"/>
        <v>J</v>
      </c>
      <c r="B120" s="98" t="str">
        <f>Dat_01!A40</f>
        <v>Junio 2022</v>
      </c>
      <c r="C120" s="99">
        <f>Dat_01!C40*100</f>
        <v>2.129</v>
      </c>
      <c r="D120" s="99">
        <f>Dat_01!D40*100</f>
        <v>-0.128</v>
      </c>
      <c r="E120" s="99">
        <f>Dat_01!E40*100</f>
        <v>2.7189999999999999</v>
      </c>
      <c r="F120" s="99">
        <f>Dat_01!F40*100</f>
        <v>-0.46200000000000002</v>
      </c>
    </row>
    <row r="121" spans="1:6" ht="11.25" customHeight="1">
      <c r="A121" s="103" t="str">
        <f t="shared" si="1"/>
        <v>J</v>
      </c>
      <c r="B121" s="98" t="str">
        <f>Dat_01!A41</f>
        <v>Julio 2022</v>
      </c>
      <c r="C121" s="99">
        <f>Dat_01!C41*100</f>
        <v>2.5289999999999999</v>
      </c>
      <c r="D121" s="99">
        <f>Dat_01!D41*100</f>
        <v>-0.89200000000000013</v>
      </c>
      <c r="E121" s="99">
        <f>Dat_01!E41*100</f>
        <v>4.266</v>
      </c>
      <c r="F121" s="99">
        <f>Dat_01!F41*100</f>
        <v>-0.84499999999999997</v>
      </c>
    </row>
    <row r="122" spans="1:6" ht="11.25" customHeight="1">
      <c r="A122" s="103" t="str">
        <f t="shared" si="1"/>
        <v>A</v>
      </c>
      <c r="B122" s="98" t="str">
        <f>Dat_01!A42</f>
        <v>Agosto 2022</v>
      </c>
      <c r="C122" s="99">
        <f>Dat_01!C42*100</f>
        <v>-0.83899999999999997</v>
      </c>
      <c r="D122" s="99">
        <f>Dat_01!D42*100</f>
        <v>0.438</v>
      </c>
      <c r="E122" s="99">
        <f>Dat_01!E42*100</f>
        <v>2.2200000000000002</v>
      </c>
      <c r="F122" s="99">
        <f>Dat_01!F42*100</f>
        <v>-3.4969999999999999</v>
      </c>
    </row>
    <row r="123" spans="1:6" ht="11.25" customHeight="1">
      <c r="A123" s="103" t="str">
        <f t="shared" si="1"/>
        <v>S</v>
      </c>
      <c r="B123" s="98" t="str">
        <f>Dat_01!A43</f>
        <v>Septiembre 2022</v>
      </c>
      <c r="C123" s="99">
        <f>Dat_01!C43*100</f>
        <v>-3.6659999999999999</v>
      </c>
      <c r="D123" s="99">
        <f>Dat_01!D43*100</f>
        <v>-3.6999999999999998E-2</v>
      </c>
      <c r="E123" s="99">
        <f>Dat_01!E43*100</f>
        <v>0.96</v>
      </c>
      <c r="F123" s="99">
        <f>Dat_01!F43*100</f>
        <v>-4.5890000000000004</v>
      </c>
    </row>
    <row r="124" spans="1:6" ht="11.25" customHeight="1">
      <c r="A124" s="103" t="str">
        <f t="shared" si="1"/>
        <v>O</v>
      </c>
      <c r="B124" s="98" t="str">
        <f>Dat_01!A44</f>
        <v>Octubre 2022</v>
      </c>
      <c r="C124" s="99">
        <f>Dat_01!C44*100</f>
        <v>-4.7249999999999996</v>
      </c>
      <c r="D124" s="99">
        <f>Dat_01!D44*100</f>
        <v>0.27399999999999997</v>
      </c>
      <c r="E124" s="99">
        <f>Dat_01!E44*100</f>
        <v>1.421</v>
      </c>
      <c r="F124" s="99">
        <f>Dat_01!F44*100</f>
        <v>-6.419999999999999</v>
      </c>
    </row>
    <row r="125" spans="1:6" ht="11.25" customHeight="1">
      <c r="A125" s="103" t="str">
        <f t="shared" si="1"/>
        <v>N</v>
      </c>
      <c r="B125" s="105" t="str">
        <f>Dat_01!A45</f>
        <v>Noviembre 2022</v>
      </c>
      <c r="C125" s="116">
        <f>Dat_01!C45*100</f>
        <v>-10.161000000000001</v>
      </c>
      <c r="D125" s="116">
        <f>Dat_01!D45*100</f>
        <v>0.21</v>
      </c>
      <c r="E125" s="116">
        <f>Dat_01!E45*100</f>
        <v>-2.5700000000000003</v>
      </c>
      <c r="F125" s="116">
        <f>Dat_01!F45*100</f>
        <v>-7.8009999999999993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A139" zoomScale="90" zoomScaleNormal="90" workbookViewId="0"/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3.28515625" style="49" bestFit="1" customWidth="1"/>
    <col min="10" max="10" width="31.140625" style="49" bestFit="1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5" width="30.42578125" style="49" bestFit="1" customWidth="1"/>
    <col min="16" max="16" width="25.7109375" style="49" bestFit="1" customWidth="1"/>
    <col min="17" max="17" width="26.28515625" style="49" bestFit="1" customWidth="1"/>
    <col min="18" max="18" width="40.285156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28515625" style="49" bestFit="1" customWidth="1"/>
    <col min="26" max="26" width="40.28515625" style="49" bestFit="1" customWidth="1"/>
    <col min="27" max="27" width="30.42578125" style="49" bestFit="1" customWidth="1"/>
    <col min="28" max="28" width="25.7109375" style="49" bestFit="1" customWidth="1"/>
    <col min="29" max="29" width="26.28515625" style="49" bestFit="1" customWidth="1"/>
    <col min="30" max="30" width="40.285156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28515625" style="49" bestFit="1" customWidth="1"/>
    <col min="38" max="38" width="40.28515625" style="49" bestFit="1" customWidth="1"/>
    <col min="39" max="39" width="30.42578125" style="49" bestFit="1" customWidth="1"/>
    <col min="40" max="40" width="25.7109375" style="49" bestFit="1" customWidth="1"/>
    <col min="41" max="41" width="26.28515625" style="49" bestFit="1" customWidth="1"/>
    <col min="42" max="42" width="40.285156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28515625" style="49" bestFit="1" customWidth="1"/>
    <col min="50" max="50" width="40.28515625" style="49" bestFit="1" customWidth="1"/>
    <col min="51" max="51" width="30.42578125" style="49" bestFit="1" customWidth="1"/>
    <col min="52" max="52" width="25.7109375" style="49" bestFit="1" customWidth="1"/>
    <col min="53" max="53" width="26.28515625" style="49" bestFit="1" customWidth="1"/>
    <col min="54" max="54" width="40.285156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28515625" style="49" bestFit="1" customWidth="1"/>
    <col min="62" max="62" width="40.28515625" style="49" bestFit="1" customWidth="1"/>
    <col min="63" max="63" width="30.42578125" style="49" bestFit="1" customWidth="1"/>
    <col min="64" max="64" width="25.7109375" style="49" bestFit="1" customWidth="1"/>
    <col min="65" max="65" width="26.28515625" style="49" bestFit="1" customWidth="1"/>
    <col min="66" max="66" width="40.285156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28515625" style="49" bestFit="1" customWidth="1"/>
    <col min="74" max="74" width="40.285156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166</v>
      </c>
      <c r="B2" s="53" t="s">
        <v>167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noviembre</v>
      </c>
    </row>
    <row r="4" spans="1:10">
      <c r="A4" s="51" t="s">
        <v>52</v>
      </c>
      <c r="B4" s="139" t="s">
        <v>166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1308729.9669319999</v>
      </c>
      <c r="C8" s="85">
        <v>1199214.287512</v>
      </c>
      <c r="D8" s="131">
        <v>9.1322860800000003E-2</v>
      </c>
      <c r="E8" s="85">
        <v>15119184.738065001</v>
      </c>
      <c r="F8" s="85">
        <v>27086317.405932002</v>
      </c>
      <c r="G8" s="131">
        <v>-0.44181468039999999</v>
      </c>
      <c r="H8" s="85">
        <v>17655833.046048999</v>
      </c>
      <c r="I8" s="85">
        <v>30278301.716480002</v>
      </c>
      <c r="J8" s="131">
        <v>-0.41688165960000001</v>
      </c>
    </row>
    <row r="9" spans="1:10">
      <c r="A9" s="53" t="s">
        <v>32</v>
      </c>
      <c r="B9" s="85">
        <v>361663.86569200002</v>
      </c>
      <c r="C9" s="85">
        <v>202806.58590199999</v>
      </c>
      <c r="D9" s="131">
        <v>0.78329448270000002</v>
      </c>
      <c r="E9" s="85">
        <v>3290245.3715849998</v>
      </c>
      <c r="F9" s="85">
        <v>2379415.429556</v>
      </c>
      <c r="G9" s="131">
        <v>0.38279567780000001</v>
      </c>
      <c r="H9" s="85">
        <v>3560154.199945</v>
      </c>
      <c r="I9" s="85">
        <v>2700371.0144540002</v>
      </c>
      <c r="J9" s="131">
        <v>0.31839446539999999</v>
      </c>
    </row>
    <row r="10" spans="1:10">
      <c r="A10" s="53" t="s">
        <v>33</v>
      </c>
      <c r="B10" s="85">
        <v>4231577.2439999999</v>
      </c>
      <c r="C10" s="85">
        <v>3562254.807</v>
      </c>
      <c r="D10" s="131">
        <v>0.18789291429999999</v>
      </c>
      <c r="E10" s="85">
        <v>50822456.696999997</v>
      </c>
      <c r="F10" s="85">
        <v>50118186.278999999</v>
      </c>
      <c r="G10" s="131">
        <v>1.40521928E-2</v>
      </c>
      <c r="H10" s="85">
        <v>54745290.148999996</v>
      </c>
      <c r="I10" s="85">
        <v>55388718.489</v>
      </c>
      <c r="J10" s="131">
        <v>-1.16165955E-2</v>
      </c>
    </row>
    <row r="11" spans="1:10">
      <c r="A11" s="53" t="s">
        <v>34</v>
      </c>
      <c r="B11" s="85">
        <v>322057.87199999997</v>
      </c>
      <c r="C11" s="85">
        <v>577019.64300000004</v>
      </c>
      <c r="D11" s="131">
        <v>-0.44185977739999999</v>
      </c>
      <c r="E11" s="85">
        <v>6993110.7470000004</v>
      </c>
      <c r="F11" s="85">
        <v>4218004.7570000002</v>
      </c>
      <c r="G11" s="131">
        <v>0.65791912289999999</v>
      </c>
      <c r="H11" s="85">
        <v>7713651.3689999999</v>
      </c>
      <c r="I11" s="85">
        <v>4439994.7300000004</v>
      </c>
      <c r="J11" s="131">
        <v>0.73731092899999995</v>
      </c>
    </row>
    <row r="12" spans="1:10">
      <c r="A12" s="53" t="s">
        <v>35</v>
      </c>
      <c r="B12" s="85">
        <v>0</v>
      </c>
      <c r="C12" s="85">
        <v>0</v>
      </c>
      <c r="D12" s="131">
        <v>0</v>
      </c>
      <c r="E12" s="85">
        <v>0</v>
      </c>
      <c r="F12" s="85">
        <v>-1E-3</v>
      </c>
      <c r="G12" s="131">
        <v>-1</v>
      </c>
      <c r="H12" s="85">
        <v>0</v>
      </c>
      <c r="I12" s="85">
        <v>-1E-3</v>
      </c>
      <c r="J12" s="131">
        <v>-1</v>
      </c>
    </row>
    <row r="13" spans="1:10">
      <c r="A13" s="53" t="s">
        <v>36</v>
      </c>
      <c r="B13" s="85">
        <v>4128192.557</v>
      </c>
      <c r="C13" s="85">
        <v>5697922.8289999999</v>
      </c>
      <c r="D13" s="131">
        <v>-0.27549166940000003</v>
      </c>
      <c r="E13" s="85">
        <v>56792166.152000003</v>
      </c>
      <c r="F13" s="85">
        <v>33087064.748</v>
      </c>
      <c r="G13" s="131">
        <v>0.71644618780000002</v>
      </c>
      <c r="H13" s="85">
        <v>61292687.531000003</v>
      </c>
      <c r="I13" s="85">
        <v>35651956.218999997</v>
      </c>
      <c r="J13" s="131">
        <v>0.71919563559999999</v>
      </c>
    </row>
    <row r="14" spans="1:10">
      <c r="A14" s="53" t="s">
        <v>37</v>
      </c>
      <c r="B14" s="85">
        <v>6568244.5109999999</v>
      </c>
      <c r="C14" s="85">
        <v>6329909.6579999998</v>
      </c>
      <c r="D14" s="131">
        <v>3.7652172900000003E-2</v>
      </c>
      <c r="E14" s="85">
        <v>54261804.229000002</v>
      </c>
      <c r="F14" s="85">
        <v>52387669.897</v>
      </c>
      <c r="G14" s="131">
        <v>3.5774340299999999E-2</v>
      </c>
      <c r="H14" s="85">
        <v>61078994.185999997</v>
      </c>
      <c r="I14" s="85">
        <v>59766326.703000002</v>
      </c>
      <c r="J14" s="131">
        <v>2.1963328800000001E-2</v>
      </c>
    </row>
    <row r="15" spans="1:10">
      <c r="A15" s="53" t="s">
        <v>38</v>
      </c>
      <c r="B15" s="85">
        <v>1491257.838</v>
      </c>
      <c r="C15" s="85">
        <v>1324100.077</v>
      </c>
      <c r="D15" s="131">
        <v>0.12624254309999999</v>
      </c>
      <c r="E15" s="85">
        <v>26185382.048</v>
      </c>
      <c r="F15" s="85">
        <v>19534484.633000001</v>
      </c>
      <c r="G15" s="131">
        <v>0.34046956140000001</v>
      </c>
      <c r="H15" s="85">
        <v>27180886.855999999</v>
      </c>
      <c r="I15" s="85">
        <v>20255235.548999999</v>
      </c>
      <c r="J15" s="131">
        <v>0.34191907030000002</v>
      </c>
    </row>
    <row r="16" spans="1:10">
      <c r="A16" s="53" t="s">
        <v>39</v>
      </c>
      <c r="B16" s="85">
        <v>104768.42600000001</v>
      </c>
      <c r="C16" s="85">
        <v>172426.24600000001</v>
      </c>
      <c r="D16" s="131">
        <v>-0.39238701510000001</v>
      </c>
      <c r="E16" s="85">
        <v>4063883.17</v>
      </c>
      <c r="F16" s="85">
        <v>4601568.8679999998</v>
      </c>
      <c r="G16" s="131">
        <v>-0.1168483431</v>
      </c>
      <c r="H16" s="85">
        <v>4167839.1710000001</v>
      </c>
      <c r="I16" s="85">
        <v>4677794.7810000004</v>
      </c>
      <c r="J16" s="131">
        <v>-0.1090162425</v>
      </c>
    </row>
    <row r="17" spans="1:74">
      <c r="A17" s="53" t="s">
        <v>40</v>
      </c>
      <c r="B17" s="85">
        <v>363691.73200000002</v>
      </c>
      <c r="C17" s="85">
        <v>433368.26199999999</v>
      </c>
      <c r="D17" s="131">
        <v>-0.1607790328</v>
      </c>
      <c r="E17" s="85">
        <v>4326354.3030000003</v>
      </c>
      <c r="F17" s="85">
        <v>4274875.03</v>
      </c>
      <c r="G17" s="131">
        <v>1.20422872E-2</v>
      </c>
      <c r="H17" s="85">
        <v>4761721.1100000003</v>
      </c>
      <c r="I17" s="85">
        <v>4696978.0760000004</v>
      </c>
      <c r="J17" s="131">
        <v>1.3783976200000001E-2</v>
      </c>
    </row>
    <row r="18" spans="1:74">
      <c r="A18" s="53" t="s">
        <v>41</v>
      </c>
      <c r="B18" s="85">
        <v>1450678.2239999999</v>
      </c>
      <c r="C18" s="85">
        <v>2172339.551</v>
      </c>
      <c r="D18" s="131">
        <v>-0.33220466230000001</v>
      </c>
      <c r="E18" s="85">
        <v>16641155.863</v>
      </c>
      <c r="F18" s="85">
        <v>23877124.234000001</v>
      </c>
      <c r="G18" s="131">
        <v>-0.30305024590000001</v>
      </c>
      <c r="H18" s="85">
        <v>18812740.482999999</v>
      </c>
      <c r="I18" s="85">
        <v>26230198.044</v>
      </c>
      <c r="J18" s="131">
        <v>-0.28278313220000001</v>
      </c>
    </row>
    <row r="19" spans="1:74">
      <c r="A19" s="53" t="s">
        <v>43</v>
      </c>
      <c r="B19" s="85">
        <v>56959.3995</v>
      </c>
      <c r="C19" s="85">
        <v>65901.263500000001</v>
      </c>
      <c r="D19" s="131">
        <v>-0.13568577479999999</v>
      </c>
      <c r="E19" s="85">
        <v>676429.13699999999</v>
      </c>
      <c r="F19" s="85">
        <v>678056.75600000005</v>
      </c>
      <c r="G19" s="131">
        <v>-2.4004171000000002E-3</v>
      </c>
      <c r="H19" s="85">
        <v>749236.96699999995</v>
      </c>
      <c r="I19" s="85">
        <v>744740.57</v>
      </c>
      <c r="J19" s="131">
        <v>6.0375346999999996E-3</v>
      </c>
    </row>
    <row r="20" spans="1:74">
      <c r="A20" s="53" t="s">
        <v>42</v>
      </c>
      <c r="B20" s="85">
        <v>116981.8005</v>
      </c>
      <c r="C20" s="85">
        <v>164912.2525</v>
      </c>
      <c r="D20" s="131">
        <v>-0.29064215230000001</v>
      </c>
      <c r="E20" s="85">
        <v>1637093.6540000001</v>
      </c>
      <c r="F20" s="85">
        <v>1939844.6510000001</v>
      </c>
      <c r="G20" s="131">
        <v>-0.15606971250000001</v>
      </c>
      <c r="H20" s="85">
        <v>1808914.1610000001</v>
      </c>
      <c r="I20" s="85">
        <v>2120789.8199999998</v>
      </c>
      <c r="J20" s="131">
        <v>-0.1470563731</v>
      </c>
    </row>
    <row r="21" spans="1:74">
      <c r="A21" s="66" t="s">
        <v>72</v>
      </c>
      <c r="B21" s="86">
        <v>20504803.436624002</v>
      </c>
      <c r="C21" s="86">
        <v>21902175.462414</v>
      </c>
      <c r="D21" s="67">
        <v>-6.3800604100000005E-2</v>
      </c>
      <c r="E21" s="86">
        <v>240809266.10964999</v>
      </c>
      <c r="F21" s="86">
        <v>224182612.68748799</v>
      </c>
      <c r="G21" s="67">
        <v>7.4165668899999995E-2</v>
      </c>
      <c r="H21" s="86">
        <v>263527949.22899401</v>
      </c>
      <c r="I21" s="86">
        <v>246951405.71093401</v>
      </c>
      <c r="J21" s="67">
        <v>6.7124718200000003E-2</v>
      </c>
    </row>
    <row r="22" spans="1:74">
      <c r="A22" s="53" t="s">
        <v>73</v>
      </c>
      <c r="B22" s="85">
        <v>-586962.55799999996</v>
      </c>
      <c r="C22" s="85">
        <v>-273260.12599999999</v>
      </c>
      <c r="D22" s="131">
        <v>1.147999295</v>
      </c>
      <c r="E22" s="85">
        <v>-5257279.1081259996</v>
      </c>
      <c r="F22" s="85">
        <v>-3795951.5579149998</v>
      </c>
      <c r="G22" s="131">
        <v>0.38497002079999998</v>
      </c>
      <c r="H22" s="85">
        <v>-5779114.1439410001</v>
      </c>
      <c r="I22" s="85">
        <v>-4323997.1569149997</v>
      </c>
      <c r="J22" s="131">
        <v>0.33652126360000001</v>
      </c>
    </row>
    <row r="23" spans="1:74">
      <c r="A23" s="53" t="s">
        <v>44</v>
      </c>
      <c r="B23" s="85">
        <v>-55991.686000000002</v>
      </c>
      <c r="C23" s="85">
        <v>-28435.708999999999</v>
      </c>
      <c r="D23" s="131">
        <v>0.96906242080000005</v>
      </c>
      <c r="E23" s="85">
        <v>-522954.88199999998</v>
      </c>
      <c r="F23" s="85">
        <v>-857958.13500000001</v>
      </c>
      <c r="G23" s="131">
        <v>-0.39046573410000002</v>
      </c>
      <c r="H23" s="85">
        <v>-555225.71400000004</v>
      </c>
      <c r="I23" s="85">
        <v>-996219.73499999999</v>
      </c>
      <c r="J23" s="131">
        <v>-0.44266742120000002</v>
      </c>
    </row>
    <row r="24" spans="1:74">
      <c r="A24" s="53" t="s">
        <v>74</v>
      </c>
      <c r="B24" s="85">
        <v>-1633896.0930000001</v>
      </c>
      <c r="C24" s="85">
        <v>-1310945.6029999999</v>
      </c>
      <c r="D24" s="131">
        <v>0.2463492682</v>
      </c>
      <c r="E24" s="85">
        <v>-18684493.254000001</v>
      </c>
      <c r="F24" s="85">
        <v>2175941.12</v>
      </c>
      <c r="G24" s="131">
        <v>-9.5868560882999994</v>
      </c>
      <c r="H24" s="85">
        <v>-20007994.463</v>
      </c>
      <c r="I24" s="85">
        <v>1375625.639</v>
      </c>
      <c r="J24" s="131">
        <v>-15.544650736199999</v>
      </c>
    </row>
    <row r="25" spans="1:74">
      <c r="A25" s="66" t="s">
        <v>75</v>
      </c>
      <c r="B25" s="86">
        <v>18227953.099624</v>
      </c>
      <c r="C25" s="86">
        <v>20289534.024413999</v>
      </c>
      <c r="D25" s="67">
        <v>-0.1016080962</v>
      </c>
      <c r="E25" s="86">
        <v>216344538.86552399</v>
      </c>
      <c r="F25" s="86">
        <v>221704644.114573</v>
      </c>
      <c r="G25" s="67">
        <v>-2.4176783800000001E-2</v>
      </c>
      <c r="H25" s="86">
        <v>237185614.90805301</v>
      </c>
      <c r="I25" s="86">
        <v>243006814.45801899</v>
      </c>
      <c r="J25" s="67">
        <v>-2.3954881899999999E-2</v>
      </c>
    </row>
    <row r="26" spans="1:74">
      <c r="A26"/>
      <c r="B26"/>
      <c r="C26"/>
      <c r="D26"/>
      <c r="E26"/>
      <c r="F26"/>
      <c r="G26"/>
      <c r="H26"/>
      <c r="I26"/>
      <c r="J26"/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3" t="s">
        <v>99</v>
      </c>
      <c r="D31" s="133" t="s">
        <v>100</v>
      </c>
      <c r="E31" s="133" t="s">
        <v>101</v>
      </c>
      <c r="F31" s="133" t="s">
        <v>102</v>
      </c>
      <c r="G31" s="133" t="s">
        <v>103</v>
      </c>
      <c r="H31" s="133" t="s">
        <v>104</v>
      </c>
      <c r="I31" s="133" t="s">
        <v>105</v>
      </c>
      <c r="J31" s="133" t="s">
        <v>106</v>
      </c>
      <c r="K31" s="133" t="s">
        <v>107</v>
      </c>
      <c r="L31" s="133" t="s">
        <v>108</v>
      </c>
      <c r="M31" s="133" t="s">
        <v>109</v>
      </c>
      <c r="N31" s="133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140</v>
      </c>
      <c r="B33" s="123" t="s">
        <v>141</v>
      </c>
      <c r="C33" s="127">
        <v>3.2530000000000003E-2</v>
      </c>
      <c r="D33" s="127">
        <v>4.6000000000000001E-4</v>
      </c>
      <c r="E33" s="127">
        <v>2.581E-2</v>
      </c>
      <c r="F33" s="127">
        <v>6.2599999999999999E-3</v>
      </c>
      <c r="G33" s="127">
        <v>2.9020000000000001E-2</v>
      </c>
      <c r="H33" s="127">
        <v>-2.9999999999999997E-4</v>
      </c>
      <c r="I33" s="127">
        <v>1.06E-3</v>
      </c>
      <c r="J33" s="127">
        <v>2.826E-2</v>
      </c>
      <c r="K33" s="127">
        <v>2.8119999999999999E-2</v>
      </c>
      <c r="L33" s="127">
        <v>-3.2000000000000003E-4</v>
      </c>
      <c r="M33" s="127">
        <v>2.1800000000000001E-3</v>
      </c>
      <c r="N33" s="127">
        <v>2.6259999999999999E-2</v>
      </c>
      <c r="O33" s="65" t="str">
        <f t="shared" ref="O33:O45" si="0">MID(UPPER(TEXT(A33,"mmm")),1,1)</f>
        <v>N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142</v>
      </c>
      <c r="B34" s="123" t="s">
        <v>143</v>
      </c>
      <c r="C34" s="127">
        <v>-2.1649999999999999E-2</v>
      </c>
      <c r="D34" s="127">
        <v>9.0799999999999995E-3</v>
      </c>
      <c r="E34" s="127">
        <v>-1.451E-2</v>
      </c>
      <c r="F34" s="127">
        <v>-1.6219999999999998E-2</v>
      </c>
      <c r="G34" s="127">
        <v>2.4459999999999999E-2</v>
      </c>
      <c r="H34" s="127">
        <v>7.5000000000000002E-4</v>
      </c>
      <c r="I34" s="127">
        <v>-4.0000000000000002E-4</v>
      </c>
      <c r="J34" s="127">
        <v>2.4109999999999999E-2</v>
      </c>
      <c r="K34" s="127">
        <v>2.4459999999999999E-2</v>
      </c>
      <c r="L34" s="127">
        <v>7.5000000000000002E-4</v>
      </c>
      <c r="M34" s="127">
        <v>-4.0000000000000002E-4</v>
      </c>
      <c r="N34" s="127">
        <v>2.4109999999999999E-2</v>
      </c>
      <c r="O34" s="65" t="str">
        <f t="shared" si="0"/>
        <v>D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144</v>
      </c>
      <c r="B35" s="123" t="s">
        <v>145</v>
      </c>
      <c r="C35" s="127">
        <v>-5.4359999999999999E-2</v>
      </c>
      <c r="D35" s="127">
        <v>6.6499999999999997E-3</v>
      </c>
      <c r="E35" s="127">
        <v>-2.5999999999999999E-2</v>
      </c>
      <c r="F35" s="127">
        <v>-3.5009999999999999E-2</v>
      </c>
      <c r="G35" s="127">
        <v>-5.4359999999999999E-2</v>
      </c>
      <c r="H35" s="127">
        <v>6.6499999999999997E-3</v>
      </c>
      <c r="I35" s="127">
        <v>-2.5999999999999999E-2</v>
      </c>
      <c r="J35" s="127">
        <v>-3.5009999999999999E-2</v>
      </c>
      <c r="K35" s="127">
        <v>1.848E-2</v>
      </c>
      <c r="L35" s="127">
        <v>2.97E-3</v>
      </c>
      <c r="M35" s="127">
        <v>-4.7200000000000002E-3</v>
      </c>
      <c r="N35" s="127">
        <v>2.0230000000000001E-2</v>
      </c>
      <c r="O35" s="65" t="str">
        <f t="shared" si="0"/>
        <v>E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146</v>
      </c>
      <c r="B36" s="123" t="s">
        <v>148</v>
      </c>
      <c r="C36" s="127">
        <v>-5.5599999999999998E-3</v>
      </c>
      <c r="D36" s="127">
        <v>-9.2000000000000003E-4</v>
      </c>
      <c r="E36" s="127">
        <v>-4.4900000000000001E-3</v>
      </c>
      <c r="F36" s="127">
        <v>-1.4999999999999999E-4</v>
      </c>
      <c r="G36" s="127">
        <v>-3.2009999999999997E-2</v>
      </c>
      <c r="H36" s="127">
        <v>3.7100000000000002E-3</v>
      </c>
      <c r="I36" s="127">
        <v>-1.6500000000000001E-2</v>
      </c>
      <c r="J36" s="127">
        <v>-1.9220000000000001E-2</v>
      </c>
      <c r="K36" s="127">
        <v>2.0719999999999999E-2</v>
      </c>
      <c r="L36" s="127">
        <v>2.64E-3</v>
      </c>
      <c r="M36" s="127">
        <v>-6.4200000000000004E-3</v>
      </c>
      <c r="N36" s="127">
        <v>2.4500000000000001E-2</v>
      </c>
      <c r="O36" s="65" t="str">
        <f t="shared" si="0"/>
        <v>F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149</v>
      </c>
      <c r="B37" s="123" t="s">
        <v>150</v>
      </c>
      <c r="C37" s="127">
        <v>-2.2210000000000001E-2</v>
      </c>
      <c r="D37" s="127">
        <v>6.4999999999999997E-3</v>
      </c>
      <c r="E37" s="127">
        <v>1.2760000000000001E-2</v>
      </c>
      <c r="F37" s="127">
        <v>-4.147E-2</v>
      </c>
      <c r="G37" s="127">
        <v>-2.877E-2</v>
      </c>
      <c r="H37" s="127">
        <v>4.6600000000000001E-3</v>
      </c>
      <c r="I37" s="127">
        <v>-6.6699999999999997E-3</v>
      </c>
      <c r="J37" s="127">
        <v>-2.6759999999999999E-2</v>
      </c>
      <c r="K37" s="127">
        <v>1.477E-2</v>
      </c>
      <c r="L37" s="127">
        <v>2.6099999999999999E-3</v>
      </c>
      <c r="M37" s="127">
        <v>-5.4799999999999996E-3</v>
      </c>
      <c r="N37" s="127">
        <v>1.7639999999999999E-2</v>
      </c>
      <c r="O37" s="65" t="str">
        <f t="shared" si="0"/>
        <v>M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151</v>
      </c>
      <c r="B38" s="123" t="s">
        <v>152</v>
      </c>
      <c r="C38" s="127">
        <v>-2.5780000000000001E-2</v>
      </c>
      <c r="D38" s="127">
        <v>-5.7499999999999999E-3</v>
      </c>
      <c r="E38" s="127">
        <v>1.286E-2</v>
      </c>
      <c r="F38" s="127">
        <v>-3.2890000000000003E-2</v>
      </c>
      <c r="G38" s="127">
        <v>-2.8080000000000001E-2</v>
      </c>
      <c r="H38" s="127">
        <v>2.2200000000000002E-3</v>
      </c>
      <c r="I38" s="127">
        <v>-2.0200000000000001E-3</v>
      </c>
      <c r="J38" s="127">
        <v>-2.828E-2</v>
      </c>
      <c r="K38" s="127">
        <v>1.09E-3</v>
      </c>
      <c r="L38" s="127">
        <v>1.74E-3</v>
      </c>
      <c r="M38" s="127">
        <v>-3.8899999999999998E-3</v>
      </c>
      <c r="N38" s="127">
        <v>3.2399999999999998E-3</v>
      </c>
      <c r="O38" s="65" t="str">
        <f t="shared" si="0"/>
        <v>A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153</v>
      </c>
      <c r="B39" s="123" t="s">
        <v>154</v>
      </c>
      <c r="C39" s="127">
        <v>-9.2399999999999999E-3</v>
      </c>
      <c r="D39" s="127">
        <v>5.4000000000000003E-3</v>
      </c>
      <c r="E39" s="127">
        <v>2.085E-2</v>
      </c>
      <c r="F39" s="127">
        <v>-3.5490000000000001E-2</v>
      </c>
      <c r="G39" s="127">
        <v>-2.4479999999999998E-2</v>
      </c>
      <c r="H39" s="127">
        <v>2.82E-3</v>
      </c>
      <c r="I39" s="127">
        <v>2.3700000000000001E-3</v>
      </c>
      <c r="J39" s="127">
        <v>-2.9669999999999998E-2</v>
      </c>
      <c r="K39" s="127">
        <v>-7.62E-3</v>
      </c>
      <c r="L39" s="127">
        <v>1.74E-3</v>
      </c>
      <c r="M39" s="127">
        <v>-4.0999999999999999E-4</v>
      </c>
      <c r="N39" s="127">
        <v>-8.9499999999999996E-3</v>
      </c>
      <c r="O39" s="65" t="str">
        <f t="shared" si="0"/>
        <v>M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155</v>
      </c>
      <c r="B40" s="123" t="s">
        <v>156</v>
      </c>
      <c r="C40" s="127">
        <v>2.129E-2</v>
      </c>
      <c r="D40" s="127">
        <v>-1.2800000000000001E-3</v>
      </c>
      <c r="E40" s="127">
        <v>2.7189999999999999E-2</v>
      </c>
      <c r="F40" s="127">
        <v>-4.62E-3</v>
      </c>
      <c r="G40" s="127">
        <v>-1.704E-2</v>
      </c>
      <c r="H40" s="127">
        <v>2.1900000000000001E-3</v>
      </c>
      <c r="I40" s="127">
        <v>6.4200000000000004E-3</v>
      </c>
      <c r="J40" s="127">
        <v>-2.5649999999999999E-2</v>
      </c>
      <c r="K40" s="127">
        <v>-1.095E-2</v>
      </c>
      <c r="L40" s="127">
        <v>1.2800000000000001E-3</v>
      </c>
      <c r="M40" s="127">
        <v>1.6000000000000001E-3</v>
      </c>
      <c r="N40" s="127">
        <v>-1.383E-2</v>
      </c>
      <c r="O40" s="65" t="str">
        <f t="shared" si="0"/>
        <v>J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157</v>
      </c>
      <c r="B41" s="123" t="s">
        <v>158</v>
      </c>
      <c r="C41" s="127">
        <v>2.529E-2</v>
      </c>
      <c r="D41" s="127">
        <v>-8.9200000000000008E-3</v>
      </c>
      <c r="E41" s="127">
        <v>4.2659999999999997E-2</v>
      </c>
      <c r="F41" s="127">
        <v>-8.4499999999999992E-3</v>
      </c>
      <c r="G41" s="127">
        <v>-1.061E-2</v>
      </c>
      <c r="H41" s="127">
        <v>5.6999999999999998E-4</v>
      </c>
      <c r="I41" s="127">
        <v>1.1950000000000001E-2</v>
      </c>
      <c r="J41" s="127">
        <v>-2.3130000000000001E-2</v>
      </c>
      <c r="K41" s="127">
        <v>-7.2100000000000003E-3</v>
      </c>
      <c r="L41" s="127">
        <v>8.9999999999999998E-4</v>
      </c>
      <c r="M41" s="127">
        <v>7.0299999999999998E-3</v>
      </c>
      <c r="N41" s="127">
        <v>-1.5140000000000001E-2</v>
      </c>
      <c r="O41" s="65" t="str">
        <f t="shared" si="0"/>
        <v>J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159</v>
      </c>
      <c r="B42" s="123" t="s">
        <v>161</v>
      </c>
      <c r="C42" s="127">
        <v>-8.3899999999999999E-3</v>
      </c>
      <c r="D42" s="127">
        <v>4.3800000000000002E-3</v>
      </c>
      <c r="E42" s="127">
        <v>2.2200000000000001E-2</v>
      </c>
      <c r="F42" s="127">
        <v>-3.4970000000000001E-2</v>
      </c>
      <c r="G42" s="127">
        <v>-1.0319999999999999E-2</v>
      </c>
      <c r="H42" s="127">
        <v>1.06E-3</v>
      </c>
      <c r="I42" s="127">
        <v>1.323E-2</v>
      </c>
      <c r="J42" s="127">
        <v>-2.461E-2</v>
      </c>
      <c r="K42" s="127">
        <v>-7.5799999999999999E-3</v>
      </c>
      <c r="L42" s="127">
        <v>9.1E-4</v>
      </c>
      <c r="M42" s="127">
        <v>9.5300000000000003E-3</v>
      </c>
      <c r="N42" s="127">
        <v>-1.8020000000000001E-2</v>
      </c>
      <c r="O42" s="65" t="str">
        <f t="shared" si="0"/>
        <v>A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162</v>
      </c>
      <c r="B43" s="123" t="s">
        <v>163</v>
      </c>
      <c r="C43" s="127">
        <v>-3.6659999999999998E-2</v>
      </c>
      <c r="D43" s="127">
        <v>-3.6999999999999999E-4</v>
      </c>
      <c r="E43" s="127">
        <v>9.5999999999999992E-3</v>
      </c>
      <c r="F43" s="127">
        <v>-4.589E-2</v>
      </c>
      <c r="G43" s="127">
        <v>-1.316E-2</v>
      </c>
      <c r="H43" s="127">
        <v>8.7000000000000001E-4</v>
      </c>
      <c r="I43" s="127">
        <v>1.2840000000000001E-2</v>
      </c>
      <c r="J43" s="127">
        <v>-2.6870000000000002E-2</v>
      </c>
      <c r="K43" s="127">
        <v>-1.175E-2</v>
      </c>
      <c r="L43" s="127">
        <v>6.8999999999999997E-4</v>
      </c>
      <c r="M43" s="127">
        <v>1.0529999999999999E-2</v>
      </c>
      <c r="N43" s="127">
        <v>-2.2970000000000001E-2</v>
      </c>
      <c r="O43" s="65" t="str">
        <f t="shared" si="0"/>
        <v>S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164</v>
      </c>
      <c r="B44" s="123" t="s">
        <v>165</v>
      </c>
      <c r="C44" s="127">
        <v>-4.725E-2</v>
      </c>
      <c r="D44" s="127">
        <v>2.7399999999999998E-3</v>
      </c>
      <c r="E44" s="127">
        <v>1.421E-2</v>
      </c>
      <c r="F44" s="127">
        <v>-6.4199999999999993E-2</v>
      </c>
      <c r="G44" s="127">
        <v>-1.6379999999999999E-2</v>
      </c>
      <c r="H44" s="127">
        <v>1.0499999999999999E-3</v>
      </c>
      <c r="I44" s="127">
        <v>1.3089999999999999E-2</v>
      </c>
      <c r="J44" s="127">
        <v>-3.0519999999999999E-2</v>
      </c>
      <c r="K44" s="127">
        <v>-1.2869999999999999E-2</v>
      </c>
      <c r="L44" s="127">
        <v>1.81E-3</v>
      </c>
      <c r="M44" s="127">
        <v>1.166E-2</v>
      </c>
      <c r="N44" s="127">
        <v>-2.6339999999999999E-2</v>
      </c>
      <c r="O44" s="65" t="str">
        <f t="shared" si="0"/>
        <v>O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166</v>
      </c>
      <c r="B45" s="123" t="s">
        <v>167</v>
      </c>
      <c r="C45" s="127">
        <v>-0.10161000000000001</v>
      </c>
      <c r="D45" s="127">
        <v>2.0999999999999999E-3</v>
      </c>
      <c r="E45" s="127">
        <v>-2.5700000000000001E-2</v>
      </c>
      <c r="F45" s="127">
        <v>-7.8009999999999996E-2</v>
      </c>
      <c r="G45" s="127">
        <v>-2.418E-2</v>
      </c>
      <c r="H45" s="127">
        <v>1.08E-3</v>
      </c>
      <c r="I45" s="127">
        <v>9.5499999999999995E-3</v>
      </c>
      <c r="J45" s="127">
        <v>-3.4810000000000001E-2</v>
      </c>
      <c r="K45" s="127">
        <v>-2.3949999999999999E-2</v>
      </c>
      <c r="L45" s="127">
        <v>1.81E-3</v>
      </c>
      <c r="M45" s="127">
        <v>7.4900000000000001E-3</v>
      </c>
      <c r="N45" s="127">
        <v>-3.3250000000000002E-2</v>
      </c>
      <c r="O45" s="65" t="str">
        <f t="shared" si="0"/>
        <v>N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2022</v>
      </c>
      <c r="C49" s="56" t="str">
        <f>"Media "&amp;MID(B2,7,4)</f>
        <v>Media 2022</v>
      </c>
      <c r="D49" s="56" t="str">
        <f>"Mínima "&amp;MID(B2,7,4)</f>
        <v>Mínima 2022</v>
      </c>
      <c r="E49" s="57" t="str">
        <f>"Media "&amp;MID(B2,7,4)-1</f>
        <v>Media 2021</v>
      </c>
      <c r="F49" s="58"/>
      <c r="G49" s="57" t="str">
        <f>"Banda máxima "&amp;MID(B2,7,4)-20&amp;"-"&amp;MID(B2,7,4)-1</f>
        <v>Banda máxima 2002-2021</v>
      </c>
      <c r="H49" s="56" t="str">
        <f>"Banda mínima "&amp;MID(B2,7,4)-20&amp;"-"&amp;MID(B2,7,4)-1</f>
        <v>Banda mínima 2002-2021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168</v>
      </c>
      <c r="B52" s="54">
        <v>22.303000000000001</v>
      </c>
      <c r="C52" s="54">
        <v>17.783999999999999</v>
      </c>
      <c r="D52" s="54">
        <v>13.263999999999999</v>
      </c>
      <c r="E52" s="54">
        <v>16.917000000000002</v>
      </c>
      <c r="F52" s="55">
        <v>1</v>
      </c>
      <c r="G52" s="54">
        <v>19.579578947400002</v>
      </c>
      <c r="H52" s="54">
        <v>10.8848947368</v>
      </c>
      <c r="I52" s="126"/>
    </row>
    <row r="53" spans="1:9">
      <c r="A53" s="53" t="s">
        <v>169</v>
      </c>
      <c r="B53" s="54">
        <v>21.658000000000001</v>
      </c>
      <c r="C53" s="54">
        <v>16.925999999999998</v>
      </c>
      <c r="D53" s="54">
        <v>12.194000000000001</v>
      </c>
      <c r="E53" s="54">
        <v>14.37</v>
      </c>
      <c r="F53" s="55">
        <v>2</v>
      </c>
      <c r="G53" s="54">
        <v>19.300842105299999</v>
      </c>
      <c r="H53" s="54">
        <v>10.8803684211</v>
      </c>
      <c r="I53" s="126"/>
    </row>
    <row r="54" spans="1:9">
      <c r="A54" s="53" t="s">
        <v>170</v>
      </c>
      <c r="B54" s="54">
        <v>20.702999999999999</v>
      </c>
      <c r="C54" s="54">
        <v>16.760000000000002</v>
      </c>
      <c r="D54" s="54">
        <v>12.818</v>
      </c>
      <c r="E54" s="54">
        <v>11.898</v>
      </c>
      <c r="F54" s="55">
        <v>3</v>
      </c>
      <c r="G54" s="54">
        <v>18.403210526300001</v>
      </c>
      <c r="H54" s="54">
        <v>10.5577894737</v>
      </c>
      <c r="I54" s="126"/>
    </row>
    <row r="55" spans="1:9">
      <c r="A55" s="53" t="s">
        <v>171</v>
      </c>
      <c r="B55" s="54">
        <v>19.614999999999998</v>
      </c>
      <c r="C55" s="54">
        <v>14.811</v>
      </c>
      <c r="D55" s="54">
        <v>10.007</v>
      </c>
      <c r="E55" s="54">
        <v>10.750999999999999</v>
      </c>
      <c r="F55" s="55">
        <v>4</v>
      </c>
      <c r="G55" s="54">
        <v>17.8256842105</v>
      </c>
      <c r="H55" s="54">
        <v>10.2189473684</v>
      </c>
      <c r="I55" s="126"/>
    </row>
    <row r="56" spans="1:9">
      <c r="A56" s="53" t="s">
        <v>172</v>
      </c>
      <c r="B56" s="54">
        <v>20.155000000000001</v>
      </c>
      <c r="C56" s="54">
        <v>13.968</v>
      </c>
      <c r="D56" s="54">
        <v>7.7809999999999997</v>
      </c>
      <c r="E56" s="54">
        <v>10.677</v>
      </c>
      <c r="F56" s="55">
        <v>5</v>
      </c>
      <c r="G56" s="54">
        <v>17.597684210499999</v>
      </c>
      <c r="H56" s="54">
        <v>9.8959473683999999</v>
      </c>
      <c r="I56" s="126"/>
    </row>
    <row r="57" spans="1:9">
      <c r="A57" s="53" t="s">
        <v>173</v>
      </c>
      <c r="B57" s="54">
        <v>21.442</v>
      </c>
      <c r="C57" s="54">
        <v>14.448</v>
      </c>
      <c r="D57" s="54">
        <v>7.4539999999999997</v>
      </c>
      <c r="E57" s="54">
        <v>10.747</v>
      </c>
      <c r="F57" s="55">
        <v>6</v>
      </c>
      <c r="G57" s="54">
        <v>17.9558421053</v>
      </c>
      <c r="H57" s="54">
        <v>9.2562631578999994</v>
      </c>
      <c r="I57" s="126"/>
    </row>
    <row r="58" spans="1:9">
      <c r="A58" s="53" t="s">
        <v>174</v>
      </c>
      <c r="B58" s="54">
        <v>20.789000000000001</v>
      </c>
      <c r="C58" s="54">
        <v>14.737</v>
      </c>
      <c r="D58" s="54">
        <v>8.6859999999999999</v>
      </c>
      <c r="E58" s="54">
        <v>10.882999999999999</v>
      </c>
      <c r="F58" s="55">
        <v>7</v>
      </c>
      <c r="G58" s="54">
        <v>17.592631578900001</v>
      </c>
      <c r="H58" s="54">
        <v>8.8392631578999996</v>
      </c>
      <c r="I58" s="126"/>
    </row>
    <row r="59" spans="1:9">
      <c r="A59" s="53" t="s">
        <v>175</v>
      </c>
      <c r="B59" s="54">
        <v>20.532</v>
      </c>
      <c r="C59" s="54">
        <v>16.338000000000001</v>
      </c>
      <c r="D59" s="54">
        <v>12.144</v>
      </c>
      <c r="E59" s="54">
        <v>12.895</v>
      </c>
      <c r="F59" s="55">
        <v>8</v>
      </c>
      <c r="G59" s="54">
        <v>17.3</v>
      </c>
      <c r="H59" s="54">
        <v>8.7321052631999994</v>
      </c>
      <c r="I59" s="126"/>
    </row>
    <row r="60" spans="1:9">
      <c r="A60" s="53" t="s">
        <v>176</v>
      </c>
      <c r="B60" s="54">
        <v>20.305</v>
      </c>
      <c r="C60" s="54">
        <v>16.027000000000001</v>
      </c>
      <c r="D60" s="54">
        <v>11.75</v>
      </c>
      <c r="E60" s="54">
        <v>12.2</v>
      </c>
      <c r="F60" s="55">
        <v>9</v>
      </c>
      <c r="G60" s="54">
        <v>17.286421052600002</v>
      </c>
      <c r="H60" s="54">
        <v>9.1591052632000007</v>
      </c>
      <c r="I60" s="126"/>
    </row>
    <row r="61" spans="1:9">
      <c r="A61" s="53" t="s">
        <v>177</v>
      </c>
      <c r="B61" s="54">
        <v>19.923999999999999</v>
      </c>
      <c r="C61" s="54">
        <v>15.05</v>
      </c>
      <c r="D61" s="54">
        <v>10.176</v>
      </c>
      <c r="E61" s="54">
        <v>12.125999999999999</v>
      </c>
      <c r="F61" s="55">
        <v>10</v>
      </c>
      <c r="G61" s="54">
        <v>17.420999999999999</v>
      </c>
      <c r="H61" s="54">
        <v>8.9313684211000002</v>
      </c>
      <c r="I61" s="126"/>
    </row>
    <row r="62" spans="1:9">
      <c r="A62" s="53" t="s">
        <v>178</v>
      </c>
      <c r="B62" s="54">
        <v>19.832000000000001</v>
      </c>
      <c r="C62" s="54">
        <v>15.052</v>
      </c>
      <c r="D62" s="54">
        <v>10.272</v>
      </c>
      <c r="E62" s="54">
        <v>12.331</v>
      </c>
      <c r="F62" s="55">
        <v>11</v>
      </c>
      <c r="G62" s="54">
        <v>17.461052631600001</v>
      </c>
      <c r="H62" s="54">
        <v>8.4192631578999997</v>
      </c>
      <c r="I62" s="126"/>
    </row>
    <row r="63" spans="1:9">
      <c r="A63" s="53" t="s">
        <v>179</v>
      </c>
      <c r="B63" s="54">
        <v>21.48</v>
      </c>
      <c r="C63" s="54">
        <v>17.009</v>
      </c>
      <c r="D63" s="54">
        <v>12.538</v>
      </c>
      <c r="E63" s="54">
        <v>13.507</v>
      </c>
      <c r="F63" s="55">
        <v>12</v>
      </c>
      <c r="G63" s="54">
        <v>17.5471578947</v>
      </c>
      <c r="H63" s="54">
        <v>8.8012631578999994</v>
      </c>
      <c r="I63" s="126"/>
    </row>
    <row r="64" spans="1:9">
      <c r="A64" s="53" t="s">
        <v>180</v>
      </c>
      <c r="B64" s="54">
        <v>21.02</v>
      </c>
      <c r="C64" s="54">
        <v>16.192</v>
      </c>
      <c r="D64" s="54">
        <v>11.364000000000001</v>
      </c>
      <c r="E64" s="54">
        <v>13.698</v>
      </c>
      <c r="F64" s="55">
        <v>13</v>
      </c>
      <c r="G64" s="54">
        <v>17.551157894700001</v>
      </c>
      <c r="H64" s="54">
        <v>8.8628947367999995</v>
      </c>
      <c r="I64" s="126"/>
    </row>
    <row r="65" spans="1:9">
      <c r="A65" s="53" t="s">
        <v>181</v>
      </c>
      <c r="B65" s="54">
        <v>19.481999999999999</v>
      </c>
      <c r="C65" s="54">
        <v>15.723000000000001</v>
      </c>
      <c r="D65" s="54">
        <v>11.964</v>
      </c>
      <c r="E65" s="54">
        <v>12.778</v>
      </c>
      <c r="F65" s="55">
        <v>14</v>
      </c>
      <c r="G65" s="54">
        <v>16.9607894737</v>
      </c>
      <c r="H65" s="54">
        <v>8.5816842105000006</v>
      </c>
      <c r="I65" s="126"/>
    </row>
    <row r="66" spans="1:9">
      <c r="A66" s="53" t="s">
        <v>182</v>
      </c>
      <c r="B66" s="54">
        <v>19.707000000000001</v>
      </c>
      <c r="C66" s="54">
        <v>16.419</v>
      </c>
      <c r="D66" s="54">
        <v>13.132</v>
      </c>
      <c r="E66" s="54">
        <v>12.282999999999999</v>
      </c>
      <c r="F66" s="55">
        <v>15</v>
      </c>
      <c r="G66" s="54">
        <v>16.308578947400001</v>
      </c>
      <c r="H66" s="54">
        <v>8.0323157895000001</v>
      </c>
      <c r="I66" s="126"/>
    </row>
    <row r="67" spans="1:9">
      <c r="A67" s="53" t="s">
        <v>183</v>
      </c>
      <c r="B67" s="54">
        <v>18.785</v>
      </c>
      <c r="C67" s="54">
        <v>16.04</v>
      </c>
      <c r="D67" s="54">
        <v>13.295</v>
      </c>
      <c r="E67" s="54">
        <v>11.121</v>
      </c>
      <c r="F67" s="55">
        <v>16</v>
      </c>
      <c r="G67" s="54">
        <v>16.305789473699999</v>
      </c>
      <c r="H67" s="54">
        <v>7.4078947368000003</v>
      </c>
      <c r="I67" s="126"/>
    </row>
    <row r="68" spans="1:9">
      <c r="A68" s="53" t="s">
        <v>184</v>
      </c>
      <c r="B68" s="54">
        <v>20.555</v>
      </c>
      <c r="C68" s="54">
        <v>16.928999999999998</v>
      </c>
      <c r="D68" s="54">
        <v>13.303000000000001</v>
      </c>
      <c r="E68" s="54">
        <v>11.459</v>
      </c>
      <c r="F68" s="55">
        <v>17</v>
      </c>
      <c r="G68" s="54">
        <v>16.1386315789</v>
      </c>
      <c r="H68" s="54">
        <v>7.2287368421</v>
      </c>
      <c r="I68" s="126"/>
    </row>
    <row r="69" spans="1:9">
      <c r="A69" s="53" t="s">
        <v>185</v>
      </c>
      <c r="B69" s="54">
        <v>15.395</v>
      </c>
      <c r="C69" s="54">
        <v>12.444000000000001</v>
      </c>
      <c r="D69" s="54">
        <v>9.4930000000000003</v>
      </c>
      <c r="E69" s="54">
        <v>11.064</v>
      </c>
      <c r="F69" s="55">
        <v>18</v>
      </c>
      <c r="G69" s="54">
        <v>16.181578947399998</v>
      </c>
      <c r="H69" s="54">
        <v>6.9925263158000002</v>
      </c>
      <c r="I69" s="126"/>
    </row>
    <row r="70" spans="1:9">
      <c r="A70" s="53" t="s">
        <v>186</v>
      </c>
      <c r="B70" s="54">
        <v>14.26</v>
      </c>
      <c r="C70" s="54">
        <v>10.878</v>
      </c>
      <c r="D70" s="54">
        <v>7.4969999999999999</v>
      </c>
      <c r="E70" s="54">
        <v>11.946</v>
      </c>
      <c r="F70" s="55">
        <v>19</v>
      </c>
      <c r="G70" s="54">
        <v>16.495736842100001</v>
      </c>
      <c r="H70" s="54">
        <v>7.3624210526000002</v>
      </c>
      <c r="I70" s="126"/>
    </row>
    <row r="71" spans="1:9">
      <c r="A71" s="53" t="s">
        <v>187</v>
      </c>
      <c r="B71" s="54">
        <v>17.366</v>
      </c>
      <c r="C71" s="54">
        <v>12.566000000000001</v>
      </c>
      <c r="D71" s="54">
        <v>7.766</v>
      </c>
      <c r="E71" s="54">
        <v>12.170999999999999</v>
      </c>
      <c r="F71" s="55">
        <v>20</v>
      </c>
      <c r="G71" s="54">
        <v>16.353789473700001</v>
      </c>
      <c r="H71" s="54">
        <v>7.9166315788999997</v>
      </c>
      <c r="I71" s="126"/>
    </row>
    <row r="72" spans="1:9">
      <c r="A72" s="53" t="s">
        <v>188</v>
      </c>
      <c r="B72" s="54">
        <v>16.731999999999999</v>
      </c>
      <c r="C72" s="54">
        <v>12.673999999999999</v>
      </c>
      <c r="D72" s="54">
        <v>8.6150000000000002</v>
      </c>
      <c r="E72" s="54">
        <v>12.555999999999999</v>
      </c>
      <c r="F72" s="55">
        <v>21</v>
      </c>
      <c r="G72" s="54">
        <v>16.4164736842</v>
      </c>
      <c r="H72" s="54">
        <v>8.2212105263000002</v>
      </c>
      <c r="I72" s="126"/>
    </row>
    <row r="73" spans="1:9">
      <c r="A73" s="53" t="s">
        <v>189</v>
      </c>
      <c r="B73" s="54">
        <v>15.475</v>
      </c>
      <c r="C73" s="54">
        <v>11.962999999999999</v>
      </c>
      <c r="D73" s="54">
        <v>8.452</v>
      </c>
      <c r="E73" s="54">
        <v>10.303000000000001</v>
      </c>
      <c r="F73" s="55">
        <v>22</v>
      </c>
      <c r="G73" s="54">
        <v>15.5947368421</v>
      </c>
      <c r="H73" s="54">
        <v>8.3914210526000002</v>
      </c>
      <c r="I73" s="126"/>
    </row>
    <row r="74" spans="1:9">
      <c r="A74" s="53" t="s">
        <v>190</v>
      </c>
      <c r="B74" s="54">
        <v>19.663</v>
      </c>
      <c r="C74" s="54">
        <v>15.477</v>
      </c>
      <c r="D74" s="54">
        <v>11.292</v>
      </c>
      <c r="E74" s="54">
        <v>9.2070000000000007</v>
      </c>
      <c r="F74" s="55">
        <v>23</v>
      </c>
      <c r="G74" s="54">
        <v>15.1348947368</v>
      </c>
      <c r="H74" s="54">
        <v>7.7231578946999999</v>
      </c>
      <c r="I74" s="126"/>
    </row>
    <row r="75" spans="1:9">
      <c r="A75" s="53" t="s">
        <v>191</v>
      </c>
      <c r="B75" s="54">
        <v>17.364000000000001</v>
      </c>
      <c r="C75" s="54">
        <v>13.86</v>
      </c>
      <c r="D75" s="54">
        <v>10.356</v>
      </c>
      <c r="E75" s="54">
        <v>8.7520000000000007</v>
      </c>
      <c r="F75" s="55">
        <v>24</v>
      </c>
      <c r="G75" s="54">
        <v>14.9355789474</v>
      </c>
      <c r="H75" s="54">
        <v>6.9266842105000004</v>
      </c>
      <c r="I75" s="126"/>
    </row>
    <row r="76" spans="1:9">
      <c r="A76" s="53" t="s">
        <v>192</v>
      </c>
      <c r="B76" s="54">
        <v>17.411000000000001</v>
      </c>
      <c r="C76" s="54">
        <v>12.948</v>
      </c>
      <c r="D76" s="54">
        <v>8.4849999999999994</v>
      </c>
      <c r="E76" s="54">
        <v>9.2279999999999998</v>
      </c>
      <c r="F76" s="55">
        <v>25</v>
      </c>
      <c r="G76" s="54">
        <v>14.728578947400001</v>
      </c>
      <c r="H76" s="54">
        <v>6.9719473684000004</v>
      </c>
      <c r="I76" s="126"/>
    </row>
    <row r="77" spans="1:9">
      <c r="A77" s="53" t="s">
        <v>193</v>
      </c>
      <c r="B77" s="54">
        <v>17.202000000000002</v>
      </c>
      <c r="C77" s="54">
        <v>11.746</v>
      </c>
      <c r="D77" s="54">
        <v>6.2889999999999997</v>
      </c>
      <c r="E77" s="54">
        <v>8.8480000000000008</v>
      </c>
      <c r="F77" s="55">
        <v>26</v>
      </c>
      <c r="G77" s="54">
        <v>14.340999999999999</v>
      </c>
      <c r="H77" s="54">
        <v>6.8093684211000003</v>
      </c>
      <c r="I77" s="126"/>
    </row>
    <row r="78" spans="1:9">
      <c r="A78" s="53" t="s">
        <v>194</v>
      </c>
      <c r="B78" s="54">
        <v>16.423999999999999</v>
      </c>
      <c r="C78" s="54">
        <v>11.057</v>
      </c>
      <c r="D78" s="54">
        <v>5.69</v>
      </c>
      <c r="E78" s="54">
        <v>8.0760000000000005</v>
      </c>
      <c r="F78" s="55">
        <v>27</v>
      </c>
      <c r="G78" s="54">
        <v>14.029263157899999</v>
      </c>
      <c r="H78" s="54">
        <v>6.3066842105000003</v>
      </c>
      <c r="I78" s="126"/>
    </row>
    <row r="79" spans="1:9">
      <c r="A79" s="53" t="s">
        <v>195</v>
      </c>
      <c r="B79" s="54">
        <v>15.27</v>
      </c>
      <c r="C79" s="54">
        <v>11.420999999999999</v>
      </c>
      <c r="D79" s="54">
        <v>7.5720000000000001</v>
      </c>
      <c r="E79" s="54">
        <v>7.1779999999999999</v>
      </c>
      <c r="F79" s="55">
        <v>28</v>
      </c>
      <c r="G79" s="54">
        <v>13.9832631579</v>
      </c>
      <c r="H79" s="54">
        <v>5.9391052632000001</v>
      </c>
      <c r="I79" s="126"/>
    </row>
    <row r="80" spans="1:9">
      <c r="A80" s="53" t="s">
        <v>196</v>
      </c>
      <c r="B80" s="54">
        <v>15.372</v>
      </c>
      <c r="C80" s="54">
        <v>11.115</v>
      </c>
      <c r="D80" s="54">
        <v>6.8579999999999997</v>
      </c>
      <c r="E80" s="54">
        <v>10.435</v>
      </c>
      <c r="F80" s="55">
        <v>29</v>
      </c>
      <c r="G80" s="54">
        <v>13.7494736842</v>
      </c>
      <c r="H80" s="54">
        <v>6.1882105262999998</v>
      </c>
      <c r="I80" s="126"/>
    </row>
    <row r="81" spans="1:9">
      <c r="A81" s="53" t="s">
        <v>167</v>
      </c>
      <c r="B81" s="54">
        <v>14.307</v>
      </c>
      <c r="C81" s="54">
        <v>9.9890000000000008</v>
      </c>
      <c r="D81" s="54">
        <v>5.6710000000000003</v>
      </c>
      <c r="E81" s="54">
        <v>10.029</v>
      </c>
      <c r="F81" s="55">
        <v>30</v>
      </c>
      <c r="G81" s="54">
        <v>13.9615789474</v>
      </c>
      <c r="H81" s="54">
        <v>5.9001052632000004</v>
      </c>
      <c r="I81" s="126"/>
    </row>
    <row r="82" spans="1:9">
      <c r="A82"/>
      <c r="B82"/>
      <c r="C82"/>
      <c r="D82"/>
      <c r="E82"/>
      <c r="F82"/>
      <c r="G82"/>
      <c r="H82"/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22577.217376982</v>
      </c>
      <c r="C87" s="76" t="str">
        <f>MID(UPPER(TEXT(D87,"mmm")),1,1)</f>
        <v>N</v>
      </c>
      <c r="D87" s="79" t="str">
        <f t="shared" ref="D87:D109" si="1">TEXT(EDATE(D88,-1),"mmmm aaaa")</f>
        <v>noviembre 2020</v>
      </c>
      <c r="E87" s="80">
        <f>VLOOKUP(D87,A$87:B$122,2,FALSE)</f>
        <v>19650.360050158</v>
      </c>
    </row>
    <row r="88" spans="1:9">
      <c r="A88" s="53" t="s">
        <v>116</v>
      </c>
      <c r="B88" s="63">
        <v>19840.085661852001</v>
      </c>
      <c r="C88" s="77" t="str">
        <f t="shared" ref="C88:C111" si="2">MID(UPPER(TEXT(D88,"mmm")),1,1)</f>
        <v>D</v>
      </c>
      <c r="D88" s="81" t="str">
        <f t="shared" si="1"/>
        <v>diciembre 2020</v>
      </c>
      <c r="E88" s="82">
        <f t="shared" ref="E88:E111" si="3">VLOOKUP(D88,A$87:B$122,2,FALSE)</f>
        <v>21302.170343446</v>
      </c>
    </row>
    <row r="89" spans="1:9">
      <c r="A89" s="53" t="s">
        <v>117</v>
      </c>
      <c r="B89" s="63">
        <v>19808.362302358</v>
      </c>
      <c r="C89" s="77" t="str">
        <f t="shared" si="2"/>
        <v>E</v>
      </c>
      <c r="D89" s="81" t="str">
        <f t="shared" si="1"/>
        <v>enero 2021</v>
      </c>
      <c r="E89" s="82">
        <f t="shared" si="3"/>
        <v>22753.55772759</v>
      </c>
    </row>
    <row r="90" spans="1:9">
      <c r="A90" s="53" t="s">
        <v>118</v>
      </c>
      <c r="B90" s="63">
        <v>16160.449329384001</v>
      </c>
      <c r="C90" s="77" t="str">
        <f t="shared" si="2"/>
        <v>F</v>
      </c>
      <c r="D90" s="81" t="str">
        <f t="shared" si="1"/>
        <v>febrero 2021</v>
      </c>
      <c r="E90" s="82">
        <f t="shared" si="3"/>
        <v>19213.729911914001</v>
      </c>
    </row>
    <row r="91" spans="1:9">
      <c r="A91" s="53" t="s">
        <v>119</v>
      </c>
      <c r="B91" s="63">
        <v>17368.389882903</v>
      </c>
      <c r="C91" s="77" t="str">
        <f t="shared" si="2"/>
        <v>M</v>
      </c>
      <c r="D91" s="81" t="str">
        <f t="shared" si="1"/>
        <v>marzo 2021</v>
      </c>
      <c r="E91" s="82">
        <f t="shared" si="3"/>
        <v>20740.701549640002</v>
      </c>
    </row>
    <row r="92" spans="1:9">
      <c r="A92" s="53" t="s">
        <v>120</v>
      </c>
      <c r="B92" s="63">
        <v>18362.470596456002</v>
      </c>
      <c r="C92" s="77" t="str">
        <f t="shared" si="2"/>
        <v>A</v>
      </c>
      <c r="D92" s="81" t="str">
        <f t="shared" si="1"/>
        <v>abril 2021</v>
      </c>
      <c r="E92" s="82">
        <f t="shared" si="3"/>
        <v>18915.393726295999</v>
      </c>
    </row>
    <row r="93" spans="1:9">
      <c r="A93" s="53" t="s">
        <v>121</v>
      </c>
      <c r="B93" s="63">
        <v>21947.259823193999</v>
      </c>
      <c r="C93" s="77" t="str">
        <f t="shared" si="2"/>
        <v>M</v>
      </c>
      <c r="D93" s="81" t="str">
        <f t="shared" si="1"/>
        <v>mayo 2021</v>
      </c>
      <c r="E93" s="82">
        <f t="shared" si="3"/>
        <v>19296.112398976002</v>
      </c>
    </row>
    <row r="94" spans="1:9">
      <c r="A94" s="53" t="s">
        <v>122</v>
      </c>
      <c r="B94" s="63">
        <v>20745.843456404</v>
      </c>
      <c r="C94" s="77" t="str">
        <f t="shared" si="2"/>
        <v>J</v>
      </c>
      <c r="D94" s="81" t="str">
        <f t="shared" si="1"/>
        <v>junio 2021</v>
      </c>
      <c r="E94" s="82">
        <f t="shared" si="3"/>
        <v>19598.383325727998</v>
      </c>
    </row>
    <row r="95" spans="1:9">
      <c r="A95" s="53" t="s">
        <v>124</v>
      </c>
      <c r="B95" s="63">
        <v>19374.545052672001</v>
      </c>
      <c r="C95" s="77" t="str">
        <f t="shared" si="2"/>
        <v>J</v>
      </c>
      <c r="D95" s="81" t="str">
        <f t="shared" si="1"/>
        <v>julio 2021</v>
      </c>
      <c r="E95" s="82">
        <f t="shared" si="3"/>
        <v>21581.642629954</v>
      </c>
    </row>
    <row r="96" spans="1:9">
      <c r="A96" s="53" t="s">
        <v>125</v>
      </c>
      <c r="B96" s="63">
        <v>19617.864228332</v>
      </c>
      <c r="C96" s="77" t="str">
        <f t="shared" si="2"/>
        <v>A</v>
      </c>
      <c r="D96" s="81" t="str">
        <f t="shared" si="1"/>
        <v>agosto 2021</v>
      </c>
      <c r="E96" s="82">
        <f t="shared" si="3"/>
        <v>20660.576296340001</v>
      </c>
    </row>
    <row r="97" spans="1:5">
      <c r="A97" s="53" t="s">
        <v>126</v>
      </c>
      <c r="B97" s="63">
        <v>19650.360050158</v>
      </c>
      <c r="C97" s="77" t="str">
        <f t="shared" si="2"/>
        <v>S</v>
      </c>
      <c r="D97" s="81" t="str">
        <f t="shared" si="1"/>
        <v>septiembre 2021</v>
      </c>
      <c r="E97" s="82">
        <f t="shared" si="3"/>
        <v>19669.459694279001</v>
      </c>
    </row>
    <row r="98" spans="1:5">
      <c r="A98" s="53" t="s">
        <v>127</v>
      </c>
      <c r="B98" s="63">
        <v>21302.170343446</v>
      </c>
      <c r="C98" s="77" t="str">
        <f t="shared" si="2"/>
        <v>O</v>
      </c>
      <c r="D98" s="81" t="str">
        <f t="shared" si="1"/>
        <v>octubre 2021</v>
      </c>
      <c r="E98" s="82">
        <f t="shared" si="3"/>
        <v>18985.552829442</v>
      </c>
    </row>
    <row r="99" spans="1:5">
      <c r="A99" s="53" t="s">
        <v>128</v>
      </c>
      <c r="B99" s="63">
        <v>22753.55772759</v>
      </c>
      <c r="C99" s="77" t="str">
        <f t="shared" si="2"/>
        <v>N</v>
      </c>
      <c r="D99" s="81" t="str">
        <f t="shared" si="1"/>
        <v>noviembre 2021</v>
      </c>
      <c r="E99" s="82">
        <f t="shared" si="3"/>
        <v>20289.534024413999</v>
      </c>
    </row>
    <row r="100" spans="1:5">
      <c r="A100" s="53" t="s">
        <v>129</v>
      </c>
      <c r="B100" s="63">
        <v>19213.729911914001</v>
      </c>
      <c r="C100" s="77" t="str">
        <f t="shared" si="2"/>
        <v>D</v>
      </c>
      <c r="D100" s="81" t="str">
        <f t="shared" si="1"/>
        <v>diciembre 2021</v>
      </c>
      <c r="E100" s="82">
        <f t="shared" si="3"/>
        <v>20841.076042528999</v>
      </c>
    </row>
    <row r="101" spans="1:5">
      <c r="A101" s="53" t="s">
        <v>131</v>
      </c>
      <c r="B101" s="63">
        <v>20740.701549640002</v>
      </c>
      <c r="C101" s="77" t="str">
        <f t="shared" si="2"/>
        <v>E</v>
      </c>
      <c r="D101" s="81" t="str">
        <f t="shared" si="1"/>
        <v>enero 2022</v>
      </c>
      <c r="E101" s="82">
        <f t="shared" si="3"/>
        <v>21516.771039136001</v>
      </c>
    </row>
    <row r="102" spans="1:5">
      <c r="A102" s="53" t="s">
        <v>132</v>
      </c>
      <c r="B102" s="63">
        <v>18915.393726295999</v>
      </c>
      <c r="C102" s="77" t="str">
        <f t="shared" si="2"/>
        <v>F</v>
      </c>
      <c r="D102" s="81" t="str">
        <f t="shared" si="1"/>
        <v>febrero 2022</v>
      </c>
      <c r="E102" s="82">
        <f t="shared" si="3"/>
        <v>19106.974609944002</v>
      </c>
    </row>
    <row r="103" spans="1:5">
      <c r="A103" s="53" t="s">
        <v>133</v>
      </c>
      <c r="B103" s="63">
        <v>19296.112398976002</v>
      </c>
      <c r="C103" s="77" t="str">
        <f t="shared" si="2"/>
        <v>M</v>
      </c>
      <c r="D103" s="81" t="str">
        <f t="shared" si="1"/>
        <v>marzo 2022</v>
      </c>
      <c r="E103" s="82">
        <f t="shared" si="3"/>
        <v>20280.024897750001</v>
      </c>
    </row>
    <row r="104" spans="1:5">
      <c r="A104" s="53" t="s">
        <v>134</v>
      </c>
      <c r="B104" s="63">
        <v>19598.383325727998</v>
      </c>
      <c r="C104" s="77" t="str">
        <f t="shared" si="2"/>
        <v>A</v>
      </c>
      <c r="D104" s="81" t="str">
        <f t="shared" si="1"/>
        <v>abril 2022</v>
      </c>
      <c r="E104" s="82">
        <f t="shared" si="3"/>
        <v>18427.775582888</v>
      </c>
    </row>
    <row r="105" spans="1:5">
      <c r="A105" s="53" t="s">
        <v>135</v>
      </c>
      <c r="B105" s="63">
        <v>21581.642629954</v>
      </c>
      <c r="C105" s="77" t="str">
        <f t="shared" si="2"/>
        <v>M</v>
      </c>
      <c r="D105" s="81" t="str">
        <f t="shared" si="1"/>
        <v>mayo 2022</v>
      </c>
      <c r="E105" s="82">
        <f t="shared" si="3"/>
        <v>19117.721967549998</v>
      </c>
    </row>
    <row r="106" spans="1:5">
      <c r="A106" s="53" t="s">
        <v>137</v>
      </c>
      <c r="B106" s="63">
        <v>20660.576296340001</v>
      </c>
      <c r="C106" s="77" t="str">
        <f t="shared" si="2"/>
        <v>J</v>
      </c>
      <c r="D106" s="81" t="str">
        <f t="shared" si="1"/>
        <v>junio 2022</v>
      </c>
      <c r="E106" s="82">
        <f t="shared" si="3"/>
        <v>20015.585046946999</v>
      </c>
    </row>
    <row r="107" spans="1:5">
      <c r="A107" s="53" t="s">
        <v>138</v>
      </c>
      <c r="B107" s="63">
        <v>19669.459694279001</v>
      </c>
      <c r="C107" s="77" t="str">
        <f t="shared" si="2"/>
        <v>J</v>
      </c>
      <c r="D107" s="81" t="str">
        <f t="shared" si="1"/>
        <v>julio 2022</v>
      </c>
      <c r="E107" s="82">
        <f t="shared" si="3"/>
        <v>22127.549007079</v>
      </c>
    </row>
    <row r="108" spans="1:5">
      <c r="A108" s="53" t="s">
        <v>139</v>
      </c>
      <c r="B108" s="63">
        <v>18985.552829442</v>
      </c>
      <c r="C108" s="77" t="str">
        <f t="shared" si="2"/>
        <v>A</v>
      </c>
      <c r="D108" s="81" t="str">
        <f t="shared" si="1"/>
        <v>agosto 2022</v>
      </c>
      <c r="E108" s="82">
        <f t="shared" si="3"/>
        <v>20487.208205894</v>
      </c>
    </row>
    <row r="109" spans="1:5">
      <c r="A109" s="53" t="s">
        <v>140</v>
      </c>
      <c r="B109" s="63">
        <v>20289.534024413999</v>
      </c>
      <c r="C109" s="77" t="str">
        <f t="shared" si="2"/>
        <v>S</v>
      </c>
      <c r="D109" s="81" t="str">
        <f t="shared" si="1"/>
        <v>septiembre 2022</v>
      </c>
      <c r="E109" s="82">
        <f t="shared" si="3"/>
        <v>18948.398634450001</v>
      </c>
    </row>
    <row r="110" spans="1:5">
      <c r="A110" s="53" t="s">
        <v>142</v>
      </c>
      <c r="B110" s="63">
        <v>20841.076042528999</v>
      </c>
      <c r="C110" s="77" t="str">
        <f t="shared" si="2"/>
        <v>O</v>
      </c>
      <c r="D110" s="81" t="str">
        <f>TEXT(EDATE(D111,-1),"mmmm aaaa")</f>
        <v>octubre 2022</v>
      </c>
      <c r="E110" s="82">
        <f t="shared" si="3"/>
        <v>18088.576774262001</v>
      </c>
    </row>
    <row r="111" spans="1:5" ht="15" thickBot="1">
      <c r="A111" s="53" t="s">
        <v>144</v>
      </c>
      <c r="B111" s="63">
        <v>21516.771039136001</v>
      </c>
      <c r="C111" s="78" t="str">
        <f t="shared" si="2"/>
        <v>N</v>
      </c>
      <c r="D111" s="83" t="str">
        <f>A2</f>
        <v>Noviembre 2022</v>
      </c>
      <c r="E111" s="84">
        <f t="shared" si="3"/>
        <v>18227.953099623999</v>
      </c>
    </row>
    <row r="112" spans="1:5">
      <c r="A112" s="53" t="s">
        <v>146</v>
      </c>
      <c r="B112" s="63">
        <v>19106.974609944002</v>
      </c>
    </row>
    <row r="113" spans="1:4">
      <c r="A113" s="53" t="s">
        <v>149</v>
      </c>
      <c r="B113" s="63">
        <v>20280.024897750001</v>
      </c>
    </row>
    <row r="114" spans="1:4">
      <c r="A114" s="53" t="s">
        <v>151</v>
      </c>
      <c r="B114" s="63">
        <v>18427.775582888</v>
      </c>
    </row>
    <row r="115" spans="1:4">
      <c r="A115" s="53" t="s">
        <v>153</v>
      </c>
      <c r="B115" s="63">
        <v>19117.721967549998</v>
      </c>
      <c r="C115"/>
      <c r="D115"/>
    </row>
    <row r="116" spans="1:4">
      <c r="A116" s="53" t="s">
        <v>155</v>
      </c>
      <c r="B116" s="63">
        <v>20015.585046946999</v>
      </c>
      <c r="C116"/>
      <c r="D116"/>
    </row>
    <row r="117" spans="1:4">
      <c r="A117" s="53" t="s">
        <v>157</v>
      </c>
      <c r="B117" s="63">
        <v>22127.549007079</v>
      </c>
      <c r="C117"/>
      <c r="D117"/>
    </row>
    <row r="118" spans="1:4">
      <c r="A118" s="53" t="s">
        <v>159</v>
      </c>
      <c r="B118" s="63">
        <v>20487.208205894</v>
      </c>
      <c r="C118"/>
      <c r="D118"/>
    </row>
    <row r="119" spans="1:4">
      <c r="A119" s="53" t="s">
        <v>162</v>
      </c>
      <c r="B119" s="63">
        <v>18948.398634450001</v>
      </c>
      <c r="C119"/>
      <c r="D119"/>
    </row>
    <row r="120" spans="1:4">
      <c r="A120" s="53" t="s">
        <v>164</v>
      </c>
      <c r="B120" s="63">
        <v>18088.576774262001</v>
      </c>
      <c r="C120"/>
      <c r="D120"/>
    </row>
    <row r="121" spans="1:4">
      <c r="A121" s="53" t="s">
        <v>166</v>
      </c>
      <c r="B121" s="63">
        <v>18227.953099623999</v>
      </c>
      <c r="C121"/>
      <c r="D121"/>
    </row>
    <row r="122" spans="1:4">
      <c r="A122" s="53" t="s">
        <v>197</v>
      </c>
      <c r="B122" s="63">
        <v>9039.1988000000001</v>
      </c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168</v>
      </c>
      <c r="B129" s="62">
        <v>24764.644</v>
      </c>
      <c r="C129" s="55">
        <v>1</v>
      </c>
      <c r="D129" s="62">
        <v>502.81191719999998</v>
      </c>
      <c r="E129" s="87">
        <f>MAX(D129:D159)</f>
        <v>685.29600679999999</v>
      </c>
    </row>
    <row r="130" spans="1:5">
      <c r="A130" s="53" t="s">
        <v>169</v>
      </c>
      <c r="B130" s="62">
        <v>29595.27</v>
      </c>
      <c r="C130" s="55">
        <v>2</v>
      </c>
      <c r="D130" s="62">
        <v>595.4652208</v>
      </c>
    </row>
    <row r="131" spans="1:5">
      <c r="A131" s="53" t="s">
        <v>170</v>
      </c>
      <c r="B131" s="62">
        <v>29584.445</v>
      </c>
      <c r="C131" s="55">
        <v>3</v>
      </c>
      <c r="D131" s="62">
        <v>617.9986146</v>
      </c>
    </row>
    <row r="132" spans="1:5">
      <c r="A132" s="53" t="s">
        <v>171</v>
      </c>
      <c r="B132" s="62">
        <v>28951.581999999999</v>
      </c>
      <c r="C132" s="55">
        <v>4</v>
      </c>
      <c r="D132" s="62">
        <v>615.03173200000003</v>
      </c>
    </row>
    <row r="133" spans="1:5">
      <c r="A133" s="53" t="s">
        <v>172</v>
      </c>
      <c r="B133" s="62">
        <v>25167.490399999999</v>
      </c>
      <c r="C133" s="55">
        <v>5</v>
      </c>
      <c r="D133" s="62">
        <v>536.16749591999996</v>
      </c>
    </row>
    <row r="134" spans="1:5">
      <c r="A134" s="53" t="s">
        <v>173</v>
      </c>
      <c r="B134" s="62">
        <v>24903.86</v>
      </c>
      <c r="C134" s="55">
        <v>6</v>
      </c>
      <c r="D134" s="62">
        <v>498.45031992000003</v>
      </c>
    </row>
    <row r="135" spans="1:5">
      <c r="A135" s="53" t="s">
        <v>174</v>
      </c>
      <c r="B135" s="62">
        <v>30085.857</v>
      </c>
      <c r="C135" s="55">
        <v>7</v>
      </c>
      <c r="D135" s="62">
        <v>601.02688460000002</v>
      </c>
    </row>
    <row r="136" spans="1:5">
      <c r="A136" s="53" t="s">
        <v>175</v>
      </c>
      <c r="B136" s="62">
        <v>30416.118999999999</v>
      </c>
      <c r="C136" s="55">
        <v>8</v>
      </c>
      <c r="D136" s="62">
        <v>629.20440675999998</v>
      </c>
    </row>
    <row r="137" spans="1:5">
      <c r="A137" s="53" t="s">
        <v>176</v>
      </c>
      <c r="B137" s="62">
        <v>29902.553</v>
      </c>
      <c r="C137" s="55">
        <v>9</v>
      </c>
      <c r="D137" s="62">
        <v>623.70765735999998</v>
      </c>
    </row>
    <row r="138" spans="1:5">
      <c r="A138" s="53" t="s">
        <v>177</v>
      </c>
      <c r="B138" s="62">
        <v>30266.634999999998</v>
      </c>
      <c r="C138" s="55">
        <v>10</v>
      </c>
      <c r="D138" s="62">
        <v>626.36716667999997</v>
      </c>
    </row>
    <row r="139" spans="1:5">
      <c r="A139" s="53" t="s">
        <v>178</v>
      </c>
      <c r="B139" s="62">
        <v>29336.813999999998</v>
      </c>
      <c r="C139" s="55">
        <v>11</v>
      </c>
      <c r="D139" s="62">
        <v>627.23675988000002</v>
      </c>
    </row>
    <row r="140" spans="1:5">
      <c r="A140" s="53" t="s">
        <v>179</v>
      </c>
      <c r="B140" s="62">
        <v>25618.223000000002</v>
      </c>
      <c r="C140" s="55">
        <v>12</v>
      </c>
      <c r="D140" s="62">
        <v>552.42432459999998</v>
      </c>
    </row>
    <row r="141" spans="1:5">
      <c r="A141" s="53" t="s">
        <v>180</v>
      </c>
      <c r="B141" s="62">
        <v>25443.061000000002</v>
      </c>
      <c r="C141" s="55">
        <v>13</v>
      </c>
      <c r="D141" s="62">
        <v>509.04074792799997</v>
      </c>
    </row>
    <row r="142" spans="1:5">
      <c r="A142" s="53" t="s">
        <v>181</v>
      </c>
      <c r="B142" s="62">
        <v>30469.149000000001</v>
      </c>
      <c r="C142" s="55">
        <v>14</v>
      </c>
      <c r="D142" s="62">
        <v>615.49762290399997</v>
      </c>
    </row>
    <row r="143" spans="1:5">
      <c r="A143" s="53" t="s">
        <v>182</v>
      </c>
      <c r="B143" s="62">
        <v>30701.482599999999</v>
      </c>
      <c r="C143" s="55">
        <v>15</v>
      </c>
      <c r="D143" s="62">
        <v>637.95232039999996</v>
      </c>
    </row>
    <row r="144" spans="1:5">
      <c r="A144" s="53" t="s">
        <v>183</v>
      </c>
      <c r="B144" s="62">
        <v>31019.525000000001</v>
      </c>
      <c r="C144" s="55">
        <v>16</v>
      </c>
      <c r="D144" s="62">
        <v>643.68025771999999</v>
      </c>
    </row>
    <row r="145" spans="1:5">
      <c r="A145" s="53" t="s">
        <v>184</v>
      </c>
      <c r="B145" s="62">
        <v>30821.288</v>
      </c>
      <c r="C145" s="55">
        <v>17</v>
      </c>
      <c r="D145" s="62">
        <v>642.00343215999999</v>
      </c>
    </row>
    <row r="146" spans="1:5">
      <c r="A146" s="53" t="s">
        <v>185</v>
      </c>
      <c r="B146" s="62">
        <v>29868.774399999998</v>
      </c>
      <c r="C146" s="55">
        <v>18</v>
      </c>
      <c r="D146" s="62">
        <v>638.09153332000005</v>
      </c>
    </row>
    <row r="147" spans="1:5">
      <c r="A147" s="53" t="s">
        <v>186</v>
      </c>
      <c r="B147" s="62">
        <v>26786.577000000001</v>
      </c>
      <c r="C147" s="55">
        <v>19</v>
      </c>
      <c r="D147" s="62">
        <v>568.27288940000005</v>
      </c>
    </row>
    <row r="148" spans="1:5">
      <c r="A148" s="53" t="s">
        <v>187</v>
      </c>
      <c r="B148" s="62">
        <v>26513.94</v>
      </c>
      <c r="C148" s="55">
        <v>20</v>
      </c>
      <c r="D148" s="62">
        <v>526.70653316000005</v>
      </c>
    </row>
    <row r="149" spans="1:5">
      <c r="A149" s="53" t="s">
        <v>188</v>
      </c>
      <c r="B149" s="62">
        <v>32116.11</v>
      </c>
      <c r="C149" s="55">
        <v>21</v>
      </c>
      <c r="D149" s="62">
        <v>649.45056615999999</v>
      </c>
    </row>
    <row r="150" spans="1:5">
      <c r="A150" s="53" t="s">
        <v>189</v>
      </c>
      <c r="B150" s="62">
        <v>32899.56</v>
      </c>
      <c r="C150" s="55">
        <v>22</v>
      </c>
      <c r="D150" s="62">
        <v>677.76718744000004</v>
      </c>
    </row>
    <row r="151" spans="1:5">
      <c r="A151" s="53" t="s">
        <v>190</v>
      </c>
      <c r="B151" s="62">
        <v>31740.720000000001</v>
      </c>
      <c r="C151" s="55">
        <v>23</v>
      </c>
      <c r="D151" s="62">
        <v>664.04361306400006</v>
      </c>
    </row>
    <row r="152" spans="1:5">
      <c r="A152" s="53" t="s">
        <v>191</v>
      </c>
      <c r="B152" s="62">
        <v>31624.732</v>
      </c>
      <c r="C152" s="55">
        <v>24</v>
      </c>
      <c r="D152" s="62">
        <v>660.68274508000002</v>
      </c>
    </row>
    <row r="153" spans="1:5">
      <c r="A153" s="53" t="s">
        <v>192</v>
      </c>
      <c r="B153" s="62">
        <v>30293.1</v>
      </c>
      <c r="C153" s="55">
        <v>25</v>
      </c>
      <c r="D153" s="62">
        <v>640.45535529599999</v>
      </c>
    </row>
    <row r="154" spans="1:5">
      <c r="A154" s="53" t="s">
        <v>193</v>
      </c>
      <c r="B154" s="62">
        <v>27324.03</v>
      </c>
      <c r="C154" s="55">
        <v>26</v>
      </c>
      <c r="D154" s="62">
        <v>578.29433009599995</v>
      </c>
    </row>
    <row r="155" spans="1:5">
      <c r="A155" s="53" t="s">
        <v>194</v>
      </c>
      <c r="B155" s="62">
        <v>27682.613000000001</v>
      </c>
      <c r="C155" s="55">
        <v>27</v>
      </c>
      <c r="D155" s="62">
        <v>547.37413984800003</v>
      </c>
    </row>
    <row r="156" spans="1:5">
      <c r="A156" s="53" t="s">
        <v>195</v>
      </c>
      <c r="B156" s="62">
        <v>32640.835999999999</v>
      </c>
      <c r="C156" s="55">
        <v>28</v>
      </c>
      <c r="D156" s="62">
        <v>645.94167454399997</v>
      </c>
    </row>
    <row r="157" spans="1:5">
      <c r="A157" s="53" t="s">
        <v>196</v>
      </c>
      <c r="B157" s="62">
        <v>32846.798000000003</v>
      </c>
      <c r="C157" s="55">
        <v>29</v>
      </c>
      <c r="D157" s="62">
        <v>671.50964398400004</v>
      </c>
      <c r="E157"/>
    </row>
    <row r="158" spans="1:5">
      <c r="A158" s="53" t="s">
        <v>167</v>
      </c>
      <c r="B158" s="62">
        <v>33312.67</v>
      </c>
      <c r="C158" s="55">
        <v>30</v>
      </c>
      <c r="D158" s="62">
        <v>685.29600679999999</v>
      </c>
      <c r="E158"/>
    </row>
    <row r="159" spans="1:5">
      <c r="A159"/>
      <c r="B159"/>
      <c r="C159"/>
      <c r="D159"/>
      <c r="E159"/>
    </row>
    <row r="160" spans="1:5">
      <c r="A160"/>
      <c r="C160"/>
      <c r="D160" s="88">
        <v>749</v>
      </c>
      <c r="E160" s="118">
        <f>(MAX(D129:D159)/D160-1)*100</f>
        <v>-8.5052060347129537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39" t="s">
        <v>13</v>
      </c>
      <c r="C163" s="140"/>
      <c r="D163"/>
      <c r="E163" s="89"/>
    </row>
    <row r="164" spans="1:5">
      <c r="A164" s="51" t="s">
        <v>54</v>
      </c>
      <c r="B164" s="132" t="s">
        <v>64</v>
      </c>
      <c r="C164" s="132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166</v>
      </c>
      <c r="B166" s="63">
        <v>33954</v>
      </c>
      <c r="C166" s="120" t="s">
        <v>198</v>
      </c>
      <c r="D166" s="88">
        <v>36707</v>
      </c>
      <c r="E166" s="118">
        <f>(B166/D166-1)*100</f>
        <v>-7.4999318930994097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2020</v>
      </c>
      <c r="B172" s="63">
        <v>40423</v>
      </c>
      <c r="C172" s="120" t="s">
        <v>115</v>
      </c>
      <c r="D172" s="63">
        <v>38972</v>
      </c>
      <c r="E172" s="120" t="s">
        <v>123</v>
      </c>
    </row>
    <row r="173" spans="1:5">
      <c r="A173" s="55">
        <v>2021</v>
      </c>
      <c r="B173" s="63">
        <v>42225</v>
      </c>
      <c r="C173" s="120" t="s">
        <v>130</v>
      </c>
      <c r="D173" s="63">
        <v>37385</v>
      </c>
      <c r="E173" s="120" t="s">
        <v>136</v>
      </c>
    </row>
    <row r="174" spans="1:5">
      <c r="A174" s="55">
        <v>2022</v>
      </c>
      <c r="B174" s="63">
        <v>37926</v>
      </c>
      <c r="C174" s="120" t="s">
        <v>147</v>
      </c>
      <c r="D174" s="63">
        <v>38284</v>
      </c>
      <c r="E174" s="120" t="s">
        <v>160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2021</v>
      </c>
      <c r="B185" s="69">
        <f>D173</f>
        <v>37385</v>
      </c>
      <c r="C185" s="69">
        <f>B173</f>
        <v>42225</v>
      </c>
      <c r="D185" s="70" t="str">
        <f>MID(Dat_01!E173,1,2)+0&amp;" "&amp;TEXT(DATE(MID(Dat_01!E173,7,4),MID(Dat_01!E173,4,2),MID(Dat_01!E173,1,2)),"mmmm")&amp;" ("&amp;MID(Dat_01!E173,12,16)&amp;" h)"</f>
        <v>22 julio (14:43 h)</v>
      </c>
      <c r="E185" s="70" t="str">
        <f>MID(Dat_01!C173,1,2)+0&amp;" "&amp;TEXT(DATE(MID(Dat_01!C173,7,4),MID(Dat_01!C173,4,2),MID(Dat_01!C173,1,2)),"mmmm")&amp;" ("&amp;MID(Dat_01!C173,12,16)&amp;" h)"</f>
        <v>8 enero (14:05 h)</v>
      </c>
    </row>
    <row r="186" spans="1:6">
      <c r="A186" s="71">
        <f>A174</f>
        <v>2022</v>
      </c>
      <c r="B186" s="69">
        <f>D174</f>
        <v>38284</v>
      </c>
      <c r="C186" s="69">
        <f>B174</f>
        <v>37926</v>
      </c>
      <c r="D186" s="70" t="str">
        <f>MID(Dat_01!E174,1,2)+0&amp;" "&amp;TEXT(DATE(MID(Dat_01!E174,7,4),MID(Dat_01!E174,4,2),MID(Dat_01!E174,1,2)),"mmmm")&amp;" ("&amp;MID(Dat_01!E174,12,16)&amp;" h)"</f>
        <v>14 julio (14:19 h)</v>
      </c>
      <c r="E186" s="70" t="str">
        <f>MID(Dat_01!C174,1,2)+0&amp;" "&amp;TEXT(DATE(MID(Dat_01!C174,7,4),MID(Dat_01!C174,4,2),MID(Dat_01!C174,1,2)),"mmmm")&amp;" ("&amp;MID(Dat_01!C174,12,16)&amp;" h)"</f>
        <v>19 enero (20:10 h)</v>
      </c>
    </row>
    <row r="187" spans="1:6">
      <c r="A187" s="72" t="str">
        <f>LOWER(MID(A166,1,3))&amp;"-"&amp;MID(A174,3,2)</f>
        <v>nov-22</v>
      </c>
      <c r="B187" s="73" t="str">
        <f>IF(B163="Invierno","",B166)</f>
        <v/>
      </c>
      <c r="C187" s="73">
        <f>IF(B163="Invierno",B166,"")</f>
        <v>33954</v>
      </c>
      <c r="D187" s="74" t="str">
        <f>IF(B187="","",MID(Dat_01!C166,1,2)+0&amp;" "&amp;TEXT(DATE(MID(Dat_01!C166,7,4),MID(Dat_01!C166,4,2),MID(Dat_01!C166,1,2)),"mmmm")&amp;" ("&amp;MID(Dat_01!C166,12,16)&amp;" h)")</f>
        <v/>
      </c>
      <c r="E187" s="74" t="str">
        <f>IF(C187="","",MID(Dat_01!C166,1,2)+0&amp;" "&amp;TEXT(DATE(MID(Dat_01!C166,7,4),MID(Dat_01!C166,4,2),MID(Dat_01!C166,1,2)),"mmmm")&amp;" ("&amp;MID(Dat_01!C166,12,16)&amp;" h)")</f>
        <v>30 noviembre (20:19 h)</v>
      </c>
    </row>
    <row r="188" spans="1:6" ht="15">
      <c r="D188" s="124"/>
      <c r="E188" s="124" t="str">
        <f>CONCATENATE(MID(E187,1,FIND(" ",E187)+3)," ",MID(E187,FIND("(",E187)+1,7))</f>
        <v>30 nov 20:19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2022-12-15T13:11:54Z</dcterms:modified>
</cp:coreProperties>
</file>