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5\MAY\INF_ELABORADA\"/>
    </mc:Choice>
  </mc:AlternateContent>
  <xr:revisionPtr revIDLastSave="0" documentId="13_ncr:1_{D26180B3-646E-4488-AABB-C0F6198ABF6E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B36" i="16"/>
  <c r="B35" i="16"/>
  <c r="C35" i="16"/>
  <c r="D35" i="16"/>
  <c r="E35" i="16"/>
  <c r="F35" i="16"/>
  <c r="G35" i="16"/>
  <c r="H35" i="16"/>
  <c r="C36" i="16"/>
  <c r="D36" i="16"/>
  <c r="E36" i="16"/>
  <c r="F36" i="16"/>
  <c r="G36" i="16"/>
  <c r="H36" i="16"/>
  <c r="E160" i="10"/>
  <c r="B185" i="10" l="1"/>
  <c r="E186" i="10"/>
  <c r="D185" i="10"/>
  <c r="C187" i="10"/>
  <c r="E187" i="10" s="1"/>
  <c r="E188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<sst xmlns="http://schemas.openxmlformats.org/spreadsheetml/2006/main" count="341" uniqueCount="209">
  <si>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</si>
  <si>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</si>
  <si>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</si>
  <si>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</si>
  <si>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</si>
  <si>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</si>
  <si>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</si>
  <si>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</si>
  <si>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</si>
  <si>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</si>
  <si>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</si>
  <si>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</si>
  <si>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</si>
  <si>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</si>
  <si>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</si>
  <si>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</si>
  <si>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</si>
  <si>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</si>
  <si>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</si>
  <si>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</si>
  <si>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</si>
  <si>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</si>
  <si>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</si>
  <si>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</si>
  <si>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</si>
  <si>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</si>
  <si>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</si>
  <si>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</si>
  <si>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</si>
  <si>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</si>
  <si>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</si>
  <si>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</si>
  <si>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</si>
  <si>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</si>
  <si>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</si>
  <si>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</si>
  <si>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</si>
  <si>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</si>
  <si>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</si>
  <si>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</si>
  <si>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</si>
  <si>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</si>
  <si>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</si>
  <si>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</si>
  <si>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</si>
  <si>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</si>
  <si>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</si>
  <si>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</si>
  <si>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</si>
  <si>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</si>
  <si>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</si>
  <si>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</si>
  <si>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</si>
  <si>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</si>
  <si>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</si>
  <si>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</si>
  <si>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</si>
  <si>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</si>
  <si>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</si>
  <si>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</si>
  <si>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</si>
  <si>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</si>
  <si>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</si>
  <si>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</si>
  <si>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</si>
  <si>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</si>
  <si>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</si>
  <si>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</si>
  <si>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</si>
  <si>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</si>
  <si>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</si>
  <si>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</si>
  <si>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</si>
  <si>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</si>
  <si>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</si>
  <si>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</si>
  <si>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</si>
  <si>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</si>
  <si>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</si>
  <si>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</si>
  <si>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</si>
  <si>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</si>
  <si>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</si>
  <si>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</si>
  <si>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</si>
  <si>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</si>
  <si>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</si>
  <si>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</si>
  <si>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</si>
  <si>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</si>
  <si>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</si>
  <si>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</si>
  <si>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</si>
  <si>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</si>
  <si>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</si>
  <si>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</si>
  <si>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</si>
  <si>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</si>
  <si>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</si>
  <si>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</si>
  <si>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</si>
  <si>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</si>
  <si>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</si>
  <si>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</si>
  <si>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</si>
  <si>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</si>
  <si>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</si>
  <si>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</si>
  <si>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</si>
  <si>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</si>
  <si>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</si>
  <si>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</si>
  <si>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</si>
  <si>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</si>
  <si>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</si>
  <si>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</si>
  <si>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</si>
  <si>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</si>
  <si>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</si>
  <si>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</si>
  <si>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</si>
  <si>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</si>
  <si>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</si>
  <si>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</si>
  <si>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</si>
  <si>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</si>
  <si>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</si>
  <si>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</si>
  <si>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</si>
  <si>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</si>
  <si>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</si>
  <si>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</si>
  <si>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</si>
  <si>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Mayo 2024</t>
  </si>
  <si>
    <t>31/05/2024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</si>
  <si>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</si>
  <si>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</si>
  <si>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</si>
  <si>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</si>
  <si>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</si>
  <si>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</si>
  <si>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</si>
  <si>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</si>
  <si>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</si>
  <si>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</si>
  <si>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</si>
  <si>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</si>
  <si>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</si>
  <si>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</si>
  <si>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</si>
  <si>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</si>
  <si>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</si>
  <si>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</si>
  <si>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</si>
  <si>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</si>
  <si>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</si>
  <si>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</si>
  <si>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</si>
  <si>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</si>
  <si>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</si>
  <si>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</si>
  <si>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Mayo 2025</t>
  </si>
  <si>
    <t>31/05/2025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</si>
  <si>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07:36:38"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msgID="9F2DC70211F045CD123E0080EF859A39"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</si>
  <si>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07:46:01"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msgID="ABA81E4311F045CD123E0080EF553936"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nrr="2116" nrc="930"&gt;&lt;pg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</si>
  <si>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ut="06/10/2025 07:48:17"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msgID="384A5DE611F045CF123E0080EFC51A37"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nrr="1135" nrc="1200"&gt;&lt;pg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</si>
  <si>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</si>
  <si>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</si>
  <si>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</si>
  <si>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</si>
  <si>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</si>
  <si>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</si>
  <si>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</si>
  <si>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</si>
  <si>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</si>
  <si>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</si>
  <si>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</si>
  <si>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</si>
  <si>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</si>
  <si>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</si>
  <si>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</si>
  <si>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</si>
  <si>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</si>
  <si>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</si>
  <si>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</si>
  <si>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</si>
  <si>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</si>
  <si>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</si>
  <si>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</si>
  <si>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</si>
  <si>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</si>
  <si>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</si>
  <si>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</si>
  <si>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</si>
  <si>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</si>
  <si>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</si>
  <si>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07:49:12"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msgID="63623E1811F045CF123E0080EF35F936"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nrr="3453" nrc="456"&gt;&lt;pg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</si>
  <si>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ut="06/10/2025 07:49:28"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msgID="6EA459FA11F045CF123E0080EFC51A37"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nrr="3510" nrc="232"&gt;&lt;pg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</si>
  <si>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2025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</si>
  <si>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ut="06/10/2025 07:56:10"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msgID="893172E511F045CF123E0080EF553936"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nrr="3402" nrc="111"&gt;&lt;pg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</si>
  <si>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08:10:52"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msgID="5C2EF23211F045D2123E0080EF95BA39"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nrr="3487" nrc="117"&gt;&lt;pg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</si>
  <si>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ut="06/10/2025 08:11:13"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msgID="7747E81211F045D2123E0080EF059A38"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nrr="3456" nrc="116"&gt;&lt;pg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</si>
  <si>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29/05/2025 20:51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</si>
  <si>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ut="06/10/2025 08:12:50"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msgID="B2AFFD5F11F045D2123E0080EF655A38"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nrr="116" nrc="232"&gt;&lt;pg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</si>
  <si>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09/06/2025 21:22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</si>
  <si>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ut="06/10/2025 08:13:51"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msgID="D6915E0311F045D2123E0080EF25DA38"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nrr="81" nrc="108"&gt;&lt;pg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</si>
  <si>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ut="06/10/2025 08:14:54" si="2.000000017d8345e2fb3912a04e8ad366a0ce5c5642131804fc23aefd3498311a836b6a485a6fc005c45db985ad5e3a96b4d00b15d75a7ddd891cd1cf530dec17a75703920899519edba50cb9e8deef90dfc9ed6ff647e9d25ac41a16d2c34695edb15a8cddb13b5e0fd4b4b5d97c7ccf5078f761d49f37bcb60ba700de37ca2cc0ba3969ac9a7b450efdffcb5e3567f524df50e754fd7f1e1b550da96af4bbcc069a.p.3082.0.1.Europe/Madrid.upriv*_1*_pidn2*_2*_session*-lat*_1.000000010a7c6513f650fb350b5e12b2ddd06b9bbc6025e0190b84e964fca5a2f7da4cbe8b2431a483ef08d4770e8269f273133c4d174a13.00000001c5ef0c3a4414e626a8c54e23a4c04c91bc6025e022e85c6187bb956bedef534a38e9ffc4ba29d6a51aef1c5fbe821520a65a8182.0.1.1.BDEbi.D066E1C611E6257C10D00080EF253B44.0-3082.1.1_-0.1.0_-3082.1.1_5.5.0.*0.000000016a2c00d34ba2ff4583d4e85925fb8929c911585aaccf6f1d12e52df428771dbcfd545b3a.0.23.11*.2*.0400*.31152J.e.00000001cf9229e472d84ec2ff308bb3a76f31e2c911585a4b2ef91e64e2a4099dee7d75f591c5f1.0.10*.131*.122*.122.0.0" msgID="FBBFB5CA11F045D2123E0080EF25DA38"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nrr="113" nrc="452"&gt;&lt;pg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</si>
  <si>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70c8e93a2a554478b180069dac5a9613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</si>
  <si>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ut="06/10/2025 08:16:50" si="2.00000001ce65f5069fc62880b6bfc54a95a17aba792d282889e5a891586f3669f106a5922f328be783a61515526d1c5a70df6a4ca49ff01371f0a810f5233be2ef6cf75b5f2593ad36d9989c0ddfd517b55f9fdef24d7fe744aa91a160192d4ba1f03b364e89c69aee6bd641106ebc659aba97add0966b1c71e5118c25b24b70e4066ab98687ff211e909b90e9ad39e82dff020bf207d596a2af3c72aa1746db48ce.p.3082.0.1.Europe/Madrid.upriv*_1*_pidn2*_2*_session*-lat*_1.000000019f7b8a9ff7e3db2763fb2d4ada909916bc6025e098510b983135486b73ff639dc5b2f9c73c3ae458731ebad8aa679ece24da839d.00000001c85131bf26a8752a7dec210f16a1c75fbc6025e03d334c93443ae2efa805b7cb441d23880b268e45e23c004999d7037887acd8c8.0.1.1.BDEbi.D066E1C611E6257C10D00080EF253B44.0-3082.1.1_-0.1.0_-3082.1.1_5.5.0.*0.00000001db249b3fd492feb8c8d349688d7996b4c911585a5f3ffbb1299552b4bd29fad640fbf768.0.23.11*.2*.0400*.31152J.e.00000001e7e91c52b37ff7fd0ac67d50167ca1a5c911585a5466e25406c29a7602e05d4f4a4d905c.0.10*.131*.122*.122.0.0" msgID="3D6E106711F045D3189A0080EF65C22E"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nrr="2185" nrc="1164"&gt;&lt;pg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</si>
</sst>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1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" fontId="2" fillId="0" borderId="0" xfId="26" applyNumberFormat="1"/>
    <xf numFmtId="170" fontId="1" fillId="0" borderId="0" xfId="26" applyNumberFormat="1" applyFont="1"/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75" fontId="26" fillId="4" borderId="6" xfId="24">
      <alignment horizontal="right" vertical="center"/>
    </xf>
    <xf numFmtId="10" fontId="26" fillId="4" borderId="6" xfId="34">
      <alignment horizontal="right" vertical="center"/>
    </xf>
    <xf numFmtId="175" fontId="24" fillId="5" borderId="6" xfId="25">
      <alignment horizontal="right" vertical="center"/>
    </xf>
    <xf numFmtId="10" fontId="24" fillId="5" borderId="6" xfId="12">
      <alignment horizontal="right" vertical="center"/>
    </xf>
    <xf numFmtId="10" fontId="42" fillId="4" borderId="6" xfId="31">
      <alignment horizontal="right" vertical="center"/>
    </xf>
    <xf numFmtId="4" fontId="26" fillId="4" borderId="6" xfId="22">
      <alignment horizontal="right" vertical="center"/>
    </xf>
    <xf numFmtId="173" fontId="26" fillId="4" borderId="6" xfId="23">
      <alignment horizontal="right" vertical="center"/>
    </xf>
    <xf numFmtId="169" fontId="26" fillId="4" borderId="6" xfId="13">
      <alignment horizontal="right" vertical="center"/>
    </xf>
    <xf numFmtId="164" fontId="26" fillId="4" borderId="6" xfId="27" quotePrefix="1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2.2699999999999999E-3</c:v>
                </c:pt>
                <c:pt idx="1">
                  <c:v>-1.187E-2</c:v>
                </c:pt>
                <c:pt idx="2">
                  <c:v>1.264E-2</c:v>
                </c:pt>
                <c:pt idx="3">
                  <c:v>-2.9499999999999999E-3</c:v>
                </c:pt>
                <c:pt idx="4">
                  <c:v>-3.8700000000000002E-3</c:v>
                </c:pt>
                <c:pt idx="5">
                  <c:v>1.7659999999999999E-2</c:v>
                </c:pt>
                <c:pt idx="6">
                  <c:v>-3.9500000000000004E-3</c:v>
                </c:pt>
                <c:pt idx="7">
                  <c:v>-3.6600000000000001E-3</c:v>
                </c:pt>
                <c:pt idx="8">
                  <c:v>-1.387E-2</c:v>
                </c:pt>
                <c:pt idx="9">
                  <c:v>-1.39E-3</c:v>
                </c:pt>
                <c:pt idx="10">
                  <c:v>1.84E-2</c:v>
                </c:pt>
                <c:pt idx="11">
                  <c:v>-8.2299999999999995E-3</c:v>
                </c:pt>
                <c:pt idx="12">
                  <c:v>-6.2199999999999998E-3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2.97E-3</c:v>
                </c:pt>
                <c:pt idx="1">
                  <c:v>-1.4579999999999999E-2</c:v>
                </c:pt>
                <c:pt idx="2">
                  <c:v>-1.42E-3</c:v>
                </c:pt>
                <c:pt idx="3">
                  <c:v>-3.2100000000000002E-3</c:v>
                </c:pt>
                <c:pt idx="4">
                  <c:v>-1.4999999999999999E-2</c:v>
                </c:pt>
                <c:pt idx="5">
                  <c:v>-2.0209999999999999E-2</c:v>
                </c:pt>
                <c:pt idx="6">
                  <c:v>-5.8500000000000002E-3</c:v>
                </c:pt>
                <c:pt idx="7">
                  <c:v>1.92E-3</c:v>
                </c:pt>
                <c:pt idx="8">
                  <c:v>4.1599999999999996E-3</c:v>
                </c:pt>
                <c:pt idx="9">
                  <c:v>1.273E-2</c:v>
                </c:pt>
                <c:pt idx="10">
                  <c:v>1.9949999999999999E-2</c:v>
                </c:pt>
                <c:pt idx="11">
                  <c:v>-3.79E-3</c:v>
                </c:pt>
                <c:pt idx="12">
                  <c:v>3.7499999999999999E-3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9.1199999999999996E-3</c:v>
                </c:pt>
                <c:pt idx="1">
                  <c:v>1.025E-2</c:v>
                </c:pt>
                <c:pt idx="2">
                  <c:v>-1.023E-2</c:v>
                </c:pt>
                <c:pt idx="3">
                  <c:v>3.533E-2</c:v>
                </c:pt>
                <c:pt idx="4">
                  <c:v>2.7789999999999999E-2</c:v>
                </c:pt>
                <c:pt idx="5">
                  <c:v>2.1950000000000001E-2</c:v>
                </c:pt>
                <c:pt idx="6">
                  <c:v>-3.0899999999999999E-3</c:v>
                </c:pt>
                <c:pt idx="7">
                  <c:v>1.6650000000000002E-2</c:v>
                </c:pt>
                <c:pt idx="8">
                  <c:v>3.5950000000000003E-2</c:v>
                </c:pt>
                <c:pt idx="9">
                  <c:v>-1.503E-2</c:v>
                </c:pt>
                <c:pt idx="10">
                  <c:v>1.8200000000000001E-2</c:v>
                </c:pt>
                <c:pt idx="11">
                  <c:v>-1.7840000000000002E-2</c:v>
                </c:pt>
                <c:pt idx="12">
                  <c:v>-2.3700000000000001E-3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1.436E-2</c:v>
                </c:pt>
                <c:pt idx="1">
                  <c:v>-1.6199999999999999E-2</c:v>
                </c:pt>
                <c:pt idx="2">
                  <c:v>9.8999999999999999E-4</c:v>
                </c:pt>
                <c:pt idx="3">
                  <c:v>2.9170000000000001E-2</c:v>
                </c:pt>
                <c:pt idx="4">
                  <c:v>8.9200000000000008E-3</c:v>
                </c:pt>
                <c:pt idx="5">
                  <c:v>1.9400000000000001E-2</c:v>
                </c:pt>
                <c:pt idx="6">
                  <c:v>-1.289E-2</c:v>
                </c:pt>
                <c:pt idx="7">
                  <c:v>1.491E-2</c:v>
                </c:pt>
                <c:pt idx="8">
                  <c:v>2.6239999999999999E-2</c:v>
                </c:pt>
                <c:pt idx="9">
                  <c:v>-3.6900000000000001E-3</c:v>
                </c:pt>
                <c:pt idx="10">
                  <c:v>5.6550000000000003E-2</c:v>
                </c:pt>
                <c:pt idx="11">
                  <c:v>-2.9860000000000001E-2</c:v>
                </c:pt>
                <c:pt idx="12">
                  <c:v>-4.8399999999999997E-3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20.3813157895</c:v>
                </c:pt>
                <c:pt idx="1">
                  <c:v>21.1932105263</c:v>
                </c:pt>
                <c:pt idx="2">
                  <c:v>21.592157894700001</c:v>
                </c:pt>
                <c:pt idx="3">
                  <c:v>21.6203684211</c:v>
                </c:pt>
                <c:pt idx="4">
                  <c:v>21.689947368399999</c:v>
                </c:pt>
                <c:pt idx="5">
                  <c:v>22.568578947399999</c:v>
                </c:pt>
                <c:pt idx="6">
                  <c:v>23.058052631599999</c:v>
                </c:pt>
                <c:pt idx="7">
                  <c:v>22.923421052599998</c:v>
                </c:pt>
                <c:pt idx="8">
                  <c:v>22.9932631579</c:v>
                </c:pt>
                <c:pt idx="9">
                  <c:v>22.9488947368</c:v>
                </c:pt>
                <c:pt idx="10">
                  <c:v>22.869263157900001</c:v>
                </c:pt>
                <c:pt idx="11">
                  <c:v>22.391473684200001</c:v>
                </c:pt>
                <c:pt idx="12">
                  <c:v>22.259578947400001</c:v>
                </c:pt>
                <c:pt idx="13">
                  <c:v>21.984578947399999</c:v>
                </c:pt>
                <c:pt idx="14">
                  <c:v>22.1577368421</c:v>
                </c:pt>
                <c:pt idx="15">
                  <c:v>22.9295789474</c:v>
                </c:pt>
                <c:pt idx="16">
                  <c:v>22.776473684199999</c:v>
                </c:pt>
                <c:pt idx="17">
                  <c:v>22.849157894699999</c:v>
                </c:pt>
                <c:pt idx="18">
                  <c:v>22.635421052600002</c:v>
                </c:pt>
                <c:pt idx="19">
                  <c:v>22.941526315800001</c:v>
                </c:pt>
                <c:pt idx="20">
                  <c:v>23.423315789499998</c:v>
                </c:pt>
                <c:pt idx="21">
                  <c:v>23.3993684211</c:v>
                </c:pt>
                <c:pt idx="22">
                  <c:v>23.065368421100001</c:v>
                </c:pt>
                <c:pt idx="23">
                  <c:v>23.5252105263</c:v>
                </c:pt>
                <c:pt idx="24">
                  <c:v>23.4487894737</c:v>
                </c:pt>
                <c:pt idx="25">
                  <c:v>23.913736842100001</c:v>
                </c:pt>
                <c:pt idx="26">
                  <c:v>24.5286842105</c:v>
                </c:pt>
                <c:pt idx="27">
                  <c:v>24.394578947399999</c:v>
                </c:pt>
                <c:pt idx="28">
                  <c:v>24.6201578947</c:v>
                </c:pt>
                <c:pt idx="29">
                  <c:v>24.600157894700001</c:v>
                </c:pt>
                <c:pt idx="30">
                  <c:v>24.7168421053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9.9401578947000004</c:v>
                </c:pt>
                <c:pt idx="1">
                  <c:v>10.153736842100001</c:v>
                </c:pt>
                <c:pt idx="2">
                  <c:v>10.862052631599999</c:v>
                </c:pt>
                <c:pt idx="3">
                  <c:v>11.24</c:v>
                </c:pt>
                <c:pt idx="4">
                  <c:v>11.3301052632</c:v>
                </c:pt>
                <c:pt idx="5">
                  <c:v>11.137</c:v>
                </c:pt>
                <c:pt idx="6">
                  <c:v>11.941000000000001</c:v>
                </c:pt>
                <c:pt idx="7">
                  <c:v>12.6817894737</c:v>
                </c:pt>
                <c:pt idx="8">
                  <c:v>12.8640526316</c:v>
                </c:pt>
                <c:pt idx="9">
                  <c:v>12.8503157895</c:v>
                </c:pt>
                <c:pt idx="10">
                  <c:v>12.5396315789</c:v>
                </c:pt>
                <c:pt idx="11">
                  <c:v>12.128</c:v>
                </c:pt>
                <c:pt idx="12">
                  <c:v>12.101421052599999</c:v>
                </c:pt>
                <c:pt idx="13">
                  <c:v>12.0271578947</c:v>
                </c:pt>
                <c:pt idx="14">
                  <c:v>11.6675263158</c:v>
                </c:pt>
                <c:pt idx="15">
                  <c:v>11.766578947399999</c:v>
                </c:pt>
                <c:pt idx="16">
                  <c:v>12.1364736842</c:v>
                </c:pt>
                <c:pt idx="17">
                  <c:v>12.239631578899999</c:v>
                </c:pt>
                <c:pt idx="18">
                  <c:v>12.1923157895</c:v>
                </c:pt>
                <c:pt idx="19">
                  <c:v>12.2373157895</c:v>
                </c:pt>
                <c:pt idx="20">
                  <c:v>12.790736842099999</c:v>
                </c:pt>
                <c:pt idx="21">
                  <c:v>13.0962105263</c:v>
                </c:pt>
                <c:pt idx="22">
                  <c:v>12.8032631579</c:v>
                </c:pt>
                <c:pt idx="23">
                  <c:v>13.049473684200001</c:v>
                </c:pt>
                <c:pt idx="24">
                  <c:v>13.1475789474</c:v>
                </c:pt>
                <c:pt idx="25">
                  <c:v>13.2853157895</c:v>
                </c:pt>
                <c:pt idx="26">
                  <c:v>13.7756842105</c:v>
                </c:pt>
                <c:pt idx="27">
                  <c:v>14.0307368421</c:v>
                </c:pt>
                <c:pt idx="28">
                  <c:v>13.9555263158</c:v>
                </c:pt>
                <c:pt idx="29">
                  <c:v>14.2937894737</c:v>
                </c:pt>
                <c:pt idx="30">
                  <c:v>14.4304210526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22.79</c:v>
                </c:pt>
                <c:pt idx="1">
                  <c:v>21.364999999999998</c:v>
                </c:pt>
                <c:pt idx="2">
                  <c:v>22.806999999999999</c:v>
                </c:pt>
                <c:pt idx="3">
                  <c:v>21.251999999999999</c:v>
                </c:pt>
                <c:pt idx="4">
                  <c:v>20.501999999999999</c:v>
                </c:pt>
                <c:pt idx="5">
                  <c:v>18.693000000000001</c:v>
                </c:pt>
                <c:pt idx="6">
                  <c:v>20.202999999999999</c:v>
                </c:pt>
                <c:pt idx="7">
                  <c:v>19.905000000000001</c:v>
                </c:pt>
                <c:pt idx="8">
                  <c:v>19.641999999999999</c:v>
                </c:pt>
                <c:pt idx="9">
                  <c:v>19.991</c:v>
                </c:pt>
                <c:pt idx="10">
                  <c:v>21.376999999999999</c:v>
                </c:pt>
                <c:pt idx="11">
                  <c:v>21.149000000000001</c:v>
                </c:pt>
                <c:pt idx="12">
                  <c:v>21.242000000000001</c:v>
                </c:pt>
                <c:pt idx="13">
                  <c:v>21.384</c:v>
                </c:pt>
                <c:pt idx="14">
                  <c:v>21.401</c:v>
                </c:pt>
                <c:pt idx="15">
                  <c:v>23.777999999999999</c:v>
                </c:pt>
                <c:pt idx="16">
                  <c:v>24.966000000000001</c:v>
                </c:pt>
                <c:pt idx="17">
                  <c:v>26.378</c:v>
                </c:pt>
                <c:pt idx="18">
                  <c:v>23.262</c:v>
                </c:pt>
                <c:pt idx="19">
                  <c:v>25.009</c:v>
                </c:pt>
                <c:pt idx="20">
                  <c:v>25.323</c:v>
                </c:pt>
                <c:pt idx="21">
                  <c:v>23.425999999999998</c:v>
                </c:pt>
                <c:pt idx="22">
                  <c:v>22.789000000000001</c:v>
                </c:pt>
                <c:pt idx="23">
                  <c:v>24.963000000000001</c:v>
                </c:pt>
                <c:pt idx="24">
                  <c:v>26.359000000000002</c:v>
                </c:pt>
                <c:pt idx="25">
                  <c:v>26.536000000000001</c:v>
                </c:pt>
                <c:pt idx="26">
                  <c:v>27.446000000000002</c:v>
                </c:pt>
                <c:pt idx="27">
                  <c:v>29.088999999999999</c:v>
                </c:pt>
                <c:pt idx="28">
                  <c:v>31.332000000000001</c:v>
                </c:pt>
                <c:pt idx="29">
                  <c:v>31.254999999999999</c:v>
                </c:pt>
                <c:pt idx="30">
                  <c:v>30.55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17.739999999999998</c:v>
                </c:pt>
                <c:pt idx="1">
                  <c:v>17.396000000000001</c:v>
                </c:pt>
                <c:pt idx="2">
                  <c:v>18.077000000000002</c:v>
                </c:pt>
                <c:pt idx="3">
                  <c:v>17.385999999999999</c:v>
                </c:pt>
                <c:pt idx="4">
                  <c:v>16.3</c:v>
                </c:pt>
                <c:pt idx="5">
                  <c:v>14.337</c:v>
                </c:pt>
                <c:pt idx="6">
                  <c:v>14.909000000000001</c:v>
                </c:pt>
                <c:pt idx="7">
                  <c:v>15.445</c:v>
                </c:pt>
                <c:pt idx="8">
                  <c:v>15.414</c:v>
                </c:pt>
                <c:pt idx="9">
                  <c:v>16.082999999999998</c:v>
                </c:pt>
                <c:pt idx="10">
                  <c:v>16.117999999999999</c:v>
                </c:pt>
                <c:pt idx="11">
                  <c:v>15.819000000000001</c:v>
                </c:pt>
                <c:pt idx="12">
                  <c:v>16.248000000000001</c:v>
                </c:pt>
                <c:pt idx="13">
                  <c:v>16.722999999999999</c:v>
                </c:pt>
                <c:pt idx="14">
                  <c:v>16.78</c:v>
                </c:pt>
                <c:pt idx="15">
                  <c:v>18.015999999999998</c:v>
                </c:pt>
                <c:pt idx="16">
                  <c:v>18.721</c:v>
                </c:pt>
                <c:pt idx="17">
                  <c:v>19.77</c:v>
                </c:pt>
                <c:pt idx="18">
                  <c:v>18.533999999999999</c:v>
                </c:pt>
                <c:pt idx="19">
                  <c:v>19.146000000000001</c:v>
                </c:pt>
                <c:pt idx="20">
                  <c:v>19.239000000000001</c:v>
                </c:pt>
                <c:pt idx="21">
                  <c:v>18.573</c:v>
                </c:pt>
                <c:pt idx="22">
                  <c:v>17.649000000000001</c:v>
                </c:pt>
                <c:pt idx="23">
                  <c:v>18.478999999999999</c:v>
                </c:pt>
                <c:pt idx="24">
                  <c:v>19.792000000000002</c:v>
                </c:pt>
                <c:pt idx="25">
                  <c:v>20.715</c:v>
                </c:pt>
                <c:pt idx="26">
                  <c:v>21.096</c:v>
                </c:pt>
                <c:pt idx="27">
                  <c:v>22.234000000000002</c:v>
                </c:pt>
                <c:pt idx="28">
                  <c:v>23.931999999999999</c:v>
                </c:pt>
                <c:pt idx="29">
                  <c:v>24.58</c:v>
                </c:pt>
                <c:pt idx="30">
                  <c:v>24.242999999999999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12.689</c:v>
                </c:pt>
                <c:pt idx="1">
                  <c:v>13.427</c:v>
                </c:pt>
                <c:pt idx="2">
                  <c:v>13.348000000000001</c:v>
                </c:pt>
                <c:pt idx="3">
                  <c:v>13.52</c:v>
                </c:pt>
                <c:pt idx="4">
                  <c:v>12.098000000000001</c:v>
                </c:pt>
                <c:pt idx="5">
                  <c:v>9.9819999999999993</c:v>
                </c:pt>
                <c:pt idx="6">
                  <c:v>9.6159999999999997</c:v>
                </c:pt>
                <c:pt idx="7">
                  <c:v>10.984</c:v>
                </c:pt>
                <c:pt idx="8">
                  <c:v>11.186999999999999</c:v>
                </c:pt>
                <c:pt idx="9">
                  <c:v>12.173999999999999</c:v>
                </c:pt>
                <c:pt idx="10">
                  <c:v>10.859</c:v>
                </c:pt>
                <c:pt idx="11">
                  <c:v>10.489000000000001</c:v>
                </c:pt>
                <c:pt idx="12">
                  <c:v>11.254</c:v>
                </c:pt>
                <c:pt idx="13">
                  <c:v>12.061999999999999</c:v>
                </c:pt>
                <c:pt idx="14">
                  <c:v>12.159000000000001</c:v>
                </c:pt>
                <c:pt idx="15">
                  <c:v>12.254</c:v>
                </c:pt>
                <c:pt idx="16">
                  <c:v>12.476000000000001</c:v>
                </c:pt>
                <c:pt idx="17">
                  <c:v>13.163</c:v>
                </c:pt>
                <c:pt idx="18">
                  <c:v>13.805999999999999</c:v>
                </c:pt>
                <c:pt idx="19">
                  <c:v>13.282999999999999</c:v>
                </c:pt>
                <c:pt idx="20">
                  <c:v>13.156000000000001</c:v>
                </c:pt>
                <c:pt idx="21">
                  <c:v>13.718999999999999</c:v>
                </c:pt>
                <c:pt idx="22">
                  <c:v>12.509</c:v>
                </c:pt>
                <c:pt idx="23">
                  <c:v>11.996</c:v>
                </c:pt>
                <c:pt idx="24">
                  <c:v>13.225</c:v>
                </c:pt>
                <c:pt idx="25">
                  <c:v>14.894</c:v>
                </c:pt>
                <c:pt idx="26">
                  <c:v>14.747</c:v>
                </c:pt>
                <c:pt idx="27">
                  <c:v>15.379</c:v>
                </c:pt>
                <c:pt idx="28">
                  <c:v>16.533000000000001</c:v>
                </c:pt>
                <c:pt idx="29">
                  <c:v>17.905000000000001</c:v>
                </c:pt>
                <c:pt idx="30">
                  <c:v>17.936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13.397</c:v>
                </c:pt>
                <c:pt idx="1">
                  <c:v>13.08</c:v>
                </c:pt>
                <c:pt idx="2">
                  <c:v>14.423999999999999</c:v>
                </c:pt>
                <c:pt idx="3">
                  <c:v>17.678999999999998</c:v>
                </c:pt>
                <c:pt idx="4">
                  <c:v>17.308</c:v>
                </c:pt>
                <c:pt idx="5">
                  <c:v>17.233000000000001</c:v>
                </c:pt>
                <c:pt idx="6">
                  <c:v>16.603000000000002</c:v>
                </c:pt>
                <c:pt idx="7">
                  <c:v>17.591999999999999</c:v>
                </c:pt>
                <c:pt idx="8">
                  <c:v>18.611000000000001</c:v>
                </c:pt>
                <c:pt idx="9">
                  <c:v>19.794</c:v>
                </c:pt>
                <c:pt idx="10">
                  <c:v>19.587</c:v>
                </c:pt>
                <c:pt idx="11">
                  <c:v>18.995999999999999</c:v>
                </c:pt>
                <c:pt idx="12">
                  <c:v>19.183</c:v>
                </c:pt>
                <c:pt idx="13">
                  <c:v>17.137</c:v>
                </c:pt>
                <c:pt idx="14">
                  <c:v>15.596</c:v>
                </c:pt>
                <c:pt idx="15">
                  <c:v>15.7</c:v>
                </c:pt>
                <c:pt idx="16">
                  <c:v>16.920999999999999</c:v>
                </c:pt>
                <c:pt idx="17">
                  <c:v>16.734999999999999</c:v>
                </c:pt>
                <c:pt idx="18">
                  <c:v>16.873000000000001</c:v>
                </c:pt>
                <c:pt idx="19">
                  <c:v>17.202999999999999</c:v>
                </c:pt>
                <c:pt idx="20">
                  <c:v>17.227</c:v>
                </c:pt>
                <c:pt idx="21">
                  <c:v>17.361999999999998</c:v>
                </c:pt>
                <c:pt idx="22">
                  <c:v>17.686</c:v>
                </c:pt>
                <c:pt idx="23">
                  <c:v>18.635999999999999</c:v>
                </c:pt>
                <c:pt idx="24">
                  <c:v>19.856000000000002</c:v>
                </c:pt>
                <c:pt idx="25">
                  <c:v>19.856000000000002</c:v>
                </c:pt>
                <c:pt idx="26">
                  <c:v>20.181999999999999</c:v>
                </c:pt>
                <c:pt idx="27">
                  <c:v>20.645</c:v>
                </c:pt>
                <c:pt idx="28">
                  <c:v>21.989000000000001</c:v>
                </c:pt>
                <c:pt idx="29">
                  <c:v>22.152000000000001</c:v>
                </c:pt>
                <c:pt idx="30">
                  <c:v>20.716999999999999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18038.571301863001</c:v>
                </c:pt>
                <c:pt idx="1">
                  <c:v>18668.213677952001</c:v>
                </c:pt>
                <c:pt idx="2">
                  <c:v>21247.824869134001</c:v>
                </c:pt>
                <c:pt idx="3">
                  <c:v>20271.704266336001</c:v>
                </c:pt>
                <c:pt idx="4">
                  <c:v>18408.553120976001</c:v>
                </c:pt>
                <c:pt idx="5">
                  <c:v>18646.680871512999</c:v>
                </c:pt>
                <c:pt idx="6">
                  <c:v>18966.231240862999</c:v>
                </c:pt>
                <c:pt idx="7">
                  <c:v>20106.563494161001</c:v>
                </c:pt>
                <c:pt idx="8">
                  <c:v>21122.754694842999</c:v>
                </c:pt>
                <c:pt idx="9">
                  <c:v>19197.835311872001</c:v>
                </c:pt>
                <c:pt idx="10">
                  <c:v>19520.23085435</c:v>
                </c:pt>
                <c:pt idx="11">
                  <c:v>18116.729217657001</c:v>
                </c:pt>
                <c:pt idx="12">
                  <c:v>18297.546204350001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18297.546204350001</c:v>
                </c:pt>
                <c:pt idx="1">
                  <c:v>18365.820397849999</c:v>
                </c:pt>
                <c:pt idx="2">
                  <c:v>21268.882232344</c:v>
                </c:pt>
                <c:pt idx="3">
                  <c:v>20863.131131155998</c:v>
                </c:pt>
                <c:pt idx="4">
                  <c:v>18572.832024872001</c:v>
                </c:pt>
                <c:pt idx="5">
                  <c:v>19008.407437254002</c:v>
                </c:pt>
                <c:pt idx="6">
                  <c:v>18721.709412712</c:v>
                </c:pt>
                <c:pt idx="7">
                  <c:v>20406.411002895999</c:v>
                </c:pt>
                <c:pt idx="8">
                  <c:v>21677.030577223999</c:v>
                </c:pt>
                <c:pt idx="9">
                  <c:v>19126.91132892</c:v>
                </c:pt>
                <c:pt idx="10">
                  <c:v>20624.184167613999</c:v>
                </c:pt>
                <c:pt idx="11">
                  <c:v>17575.818027015001</c:v>
                </c:pt>
                <c:pt idx="12">
                  <c:v>18208.944103384001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may-25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may-25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32498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506.32495779999999</c:v>
                </c:pt>
                <c:pt idx="1">
                  <c:v>549.774381952</c:v>
                </c:pt>
                <c:pt idx="2">
                  <c:v>520.46702157599998</c:v>
                </c:pt>
                <c:pt idx="3">
                  <c:v>495.50288087199999</c:v>
                </c:pt>
                <c:pt idx="4">
                  <c:v>606.89073790400005</c:v>
                </c:pt>
                <c:pt idx="5">
                  <c:v>614.90650681600005</c:v>
                </c:pt>
                <c:pt idx="6">
                  <c:v>615.27886486399996</c:v>
                </c:pt>
                <c:pt idx="7">
                  <c:v>625.66610375200003</c:v>
                </c:pt>
                <c:pt idx="8">
                  <c:v>623.15975448799998</c:v>
                </c:pt>
                <c:pt idx="9">
                  <c:v>549.21179773599999</c:v>
                </c:pt>
                <c:pt idx="10">
                  <c:v>505.467572464</c:v>
                </c:pt>
                <c:pt idx="11">
                  <c:v>600.09373430400001</c:v>
                </c:pt>
                <c:pt idx="12">
                  <c:v>617.10172492799995</c:v>
                </c:pt>
                <c:pt idx="13">
                  <c:v>628.77170910400002</c:v>
                </c:pt>
                <c:pt idx="14">
                  <c:v>615.68720222399998</c:v>
                </c:pt>
                <c:pt idx="15">
                  <c:v>605.64004299199996</c:v>
                </c:pt>
                <c:pt idx="16">
                  <c:v>530.08655675199998</c:v>
                </c:pt>
                <c:pt idx="17">
                  <c:v>495.811713424</c:v>
                </c:pt>
                <c:pt idx="18">
                  <c:v>599.02954280799997</c:v>
                </c:pt>
                <c:pt idx="19">
                  <c:v>608.69491715200002</c:v>
                </c:pt>
                <c:pt idx="20">
                  <c:v>620.34455920000005</c:v>
                </c:pt>
                <c:pt idx="21">
                  <c:v>623.88528477600005</c:v>
                </c:pt>
                <c:pt idx="22">
                  <c:v>615.55186663200004</c:v>
                </c:pt>
                <c:pt idx="23">
                  <c:v>529.97487750400001</c:v>
                </c:pt>
                <c:pt idx="24">
                  <c:v>498.41130830399999</c:v>
                </c:pt>
                <c:pt idx="25">
                  <c:v>609.43194272799997</c:v>
                </c:pt>
                <c:pt idx="26">
                  <c:v>625.90553408000005</c:v>
                </c:pt>
                <c:pt idx="27">
                  <c:v>644.21736085600003</c:v>
                </c:pt>
                <c:pt idx="28">
                  <c:v>659.20780183199997</c:v>
                </c:pt>
                <c:pt idx="29">
                  <c:v>670.81847672000004</c:v>
                </c:pt>
                <c:pt idx="30">
                  <c:v>597.43466783999997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25005.271408000001</c:v>
                </c:pt>
                <c:pt idx="1">
                  <c:v>27221.353999999999</c:v>
                </c:pt>
                <c:pt idx="2">
                  <c:v>25943.774000000001</c:v>
                </c:pt>
                <c:pt idx="3">
                  <c:v>25937.759999999998</c:v>
                </c:pt>
                <c:pt idx="4">
                  <c:v>30585.593000000001</c:v>
                </c:pt>
                <c:pt idx="5">
                  <c:v>30749.793000000001</c:v>
                </c:pt>
                <c:pt idx="6">
                  <c:v>30472.288</c:v>
                </c:pt>
                <c:pt idx="7">
                  <c:v>30805.228999999999</c:v>
                </c:pt>
                <c:pt idx="8">
                  <c:v>29291.777999999998</c:v>
                </c:pt>
                <c:pt idx="9">
                  <c:v>26120.116000000002</c:v>
                </c:pt>
                <c:pt idx="10">
                  <c:v>26133.601999999999</c:v>
                </c:pt>
                <c:pt idx="11">
                  <c:v>30408.471000000001</c:v>
                </c:pt>
                <c:pt idx="12">
                  <c:v>30333.786</c:v>
                </c:pt>
                <c:pt idx="13">
                  <c:v>30312.811000000002</c:v>
                </c:pt>
                <c:pt idx="14">
                  <c:v>30086.598999999998</c:v>
                </c:pt>
                <c:pt idx="15">
                  <c:v>28993.316999999999</c:v>
                </c:pt>
                <c:pt idx="16">
                  <c:v>25435.304</c:v>
                </c:pt>
                <c:pt idx="17">
                  <c:v>25737.6188</c:v>
                </c:pt>
                <c:pt idx="18">
                  <c:v>29540.698</c:v>
                </c:pt>
                <c:pt idx="19">
                  <c:v>30107.472000000002</c:v>
                </c:pt>
                <c:pt idx="20">
                  <c:v>30407.258999999998</c:v>
                </c:pt>
                <c:pt idx="21">
                  <c:v>30428.959999999999</c:v>
                </c:pt>
                <c:pt idx="22">
                  <c:v>28788.897000000001</c:v>
                </c:pt>
                <c:pt idx="23">
                  <c:v>25592.627</c:v>
                </c:pt>
                <c:pt idx="24">
                  <c:v>26172.848367999999</c:v>
                </c:pt>
                <c:pt idx="25">
                  <c:v>30400.367999999999</c:v>
                </c:pt>
                <c:pt idx="26">
                  <c:v>30648.217000000001</c:v>
                </c:pt>
                <c:pt idx="27">
                  <c:v>31304.960999999999</c:v>
                </c:pt>
                <c:pt idx="28">
                  <c:v>31862.026000000002</c:v>
                </c:pt>
                <c:pt idx="29">
                  <c:v>31019.726040000001</c:v>
                </c:pt>
                <c:pt idx="30">
                  <c:v>28283.306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29 mayo (20:51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28515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Mayo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207</v>
      </c>
    </row>
    <row r="2" spans="1:2">
      <c r="A2" t="s">
        <v>201</v>
      </c>
    </row>
    <row r="3" spans="1:2">
      <c r="A3" t="s">
        <v>196</v>
      </c>
    </row>
    <row r="4" spans="1:2">
      <c r="A4" t="s">
        <v>197</v>
      </c>
    </row>
    <row r="5" spans="1:2">
      <c r="A5" t="s">
        <v>200</v>
      </c>
    </row>
    <row r="6" spans="1:2">
      <c r="A6" t="s">
        <v>206</v>
      </c>
    </row>
    <row r="7" spans="1:2">
      <c r="A7" t="s">
        <v>199</v>
      </c>
    </row>
    <row r="8" spans="1:2">
      <c r="A8" t="s">
        <v>163</v>
      </c>
    </row>
    <row r="9" spans="1:2">
      <c r="A9" t="s">
        <v>164</v>
      </c>
    </row>
    <row r="10" spans="1:2">
      <c r="A10" t="s">
        <v>165</v>
      </c>
    </row>
    <row r="11" spans="1:2">
      <c r="A11" t="s">
        <v>208</v>
      </c>
    </row>
    <row r="12" spans="1:2">
      <c r="A12" t="s">
        <v>203</v>
      </c>
    </row>
    <row r="13" spans="1:2">
      <c r="A1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Mayo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0" t="s">
        <v>7</v>
      </c>
      <c r="E7" s="4"/>
      <c r="F7" s="132" t="str">
        <f>K3</f>
        <v>Mayo 2025</v>
      </c>
      <c r="G7" s="133"/>
      <c r="H7" s="133" t="s">
        <v>1</v>
      </c>
      <c r="I7" s="133"/>
      <c r="J7" s="133" t="s">
        <v>2</v>
      </c>
      <c r="K7" s="133"/>
    </row>
    <row r="8" spans="3:12">
      <c r="C8" s="130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18208.944103383998</v>
      </c>
      <c r="G9" s="44">
        <f>VLOOKUP("Demanda transporte (b.c.)",Dat_01!A4:J29,4,FALSE)*100</f>
        <v>-0.48422941999999997</v>
      </c>
      <c r="H9" s="28">
        <f>VLOOKUP("Demanda transporte (b.c.)",Dat_01!A4:J29,5,FALSE)/1000</f>
        <v>97212.888204156989</v>
      </c>
      <c r="I9" s="44">
        <f>VLOOKUP("Demanda transporte (b.c.)",Dat_01!A4:J29,7,FALSE)*100</f>
        <v>0.99505580000000005</v>
      </c>
      <c r="J9" s="28">
        <f>VLOOKUP("Demanda transporte (b.c.)",Dat_01!A4:J29,8,FALSE)/1000</f>
        <v>234420.081843241</v>
      </c>
      <c r="K9" s="44">
        <f>VLOOKUP("Demanda transporte (b.c.)",Dat_01!A4:J29,10,FALSE)*100</f>
        <v>0.79511851000000011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-0.622</v>
      </c>
      <c r="H12" s="40"/>
      <c r="I12" s="40">
        <f>Dat_01!H45*100</f>
        <v>-0.245</v>
      </c>
      <c r="J12" s="40"/>
      <c r="K12" s="40">
        <f>Dat_01!L45*100</f>
        <v>-6.7000000000000004E-2</v>
      </c>
    </row>
    <row r="13" spans="3:12">
      <c r="E13" s="31" t="s">
        <v>26</v>
      </c>
      <c r="F13" s="30"/>
      <c r="G13" s="40">
        <f>Dat_01!E45*100</f>
        <v>0.375</v>
      </c>
      <c r="H13" s="40"/>
      <c r="I13" s="40">
        <f>Dat_01!I45*100</f>
        <v>0.77</v>
      </c>
      <c r="J13" s="40"/>
      <c r="K13" s="40">
        <f>Dat_01!M45*100</f>
        <v>-0.13699999999999998</v>
      </c>
    </row>
    <row r="14" spans="3:12">
      <c r="E14" s="32" t="s">
        <v>5</v>
      </c>
      <c r="F14" s="33"/>
      <c r="G14" s="41">
        <f>Dat_01!F45*100</f>
        <v>-0.23700000000000002</v>
      </c>
      <c r="H14" s="41"/>
      <c r="I14" s="41">
        <f>Dat_01!J45*100</f>
        <v>0.47000000000000003</v>
      </c>
      <c r="J14" s="41"/>
      <c r="K14" s="41">
        <f>Dat_01!N45*100</f>
        <v>0.99900000000000011</v>
      </c>
    </row>
    <row r="15" spans="3:12">
      <c r="E15" s="134" t="s">
        <v>27</v>
      </c>
      <c r="F15" s="134"/>
      <c r="G15" s="134"/>
      <c r="H15" s="134"/>
      <c r="I15" s="134"/>
      <c r="J15" s="134"/>
      <c r="K15" s="134"/>
    </row>
    <row r="16" spans="3:12" ht="21.75" customHeight="1">
      <c r="E16" s="131" t="s">
        <v>28</v>
      </c>
      <c r="F16" s="131"/>
      <c r="G16" s="131"/>
      <c r="H16" s="131"/>
      <c r="I16" s="131"/>
      <c r="J16" s="131"/>
      <c r="K16" s="131"/>
    </row>
    <row r="17" spans="5:12">
      <c r="E17" s="11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Mayo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98</v>
      </c>
      <c r="E7" s="9"/>
    </row>
    <row r="8" spans="3:11">
      <c r="C8" s="130"/>
      <c r="E8" s="9"/>
      <c r="I8" t="s">
        <v>76</v>
      </c>
    </row>
    <row r="9" spans="3:11">
      <c r="C9" s="130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Mayo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0" t="s">
        <v>16</v>
      </c>
      <c r="E7" s="9"/>
    </row>
    <row r="8" spans="3:5">
      <c r="C8" s="130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Mayo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18</v>
      </c>
      <c r="E7" s="9"/>
    </row>
    <row r="8" spans="3:11">
      <c r="C8" s="130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7109375" style="11" customWidth="1"/>
    <col min="5" max="16384" width="11.42578125" style="11"/>
  </cols>
  <sheetData>
    <row r="1" spans="2:5" ht="1.1499999999999999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Mayo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0" t="s">
        <v>21</v>
      </c>
    </row>
    <row r="8" spans="2:5">
      <c r="B8" s="130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1.1499999999999999" customHeight="1"/>
    <row r="2" spans="3:27" ht="21" customHeight="1">
      <c r="E2" s="16" t="s">
        <v>6</v>
      </c>
    </row>
    <row r="3" spans="3:27" ht="15" customHeight="1">
      <c r="E3" s="35" t="str">
        <f>Indice!E3</f>
        <v>Mayo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0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0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" workbookViewId="0">
      <selection activeCell="B7" sqref="B7"/>
    </sheetView>
  </sheetViews>
  <sheetFormatPr baseColWidth="10" defaultColWidth="11.42578125" defaultRowHeight="11.25" customHeight="1"/>
  <cols>
    <col min="1" max="1" width="2.5703125" style="84" customWidth="1"/>
    <col min="2" max="2" width="16.5703125" style="84" customWidth="1"/>
    <col min="3" max="5" width="11.42578125" style="84"/>
    <col min="6" max="7" width="22.5703125" style="84" customWidth="1"/>
    <col min="8" max="16384" width="11.42578125" style="84"/>
  </cols>
  <sheetData>
    <row r="1" spans="1:16" s="80" customFormat="1" ht="21" customHeight="1">
      <c r="D1" s="81"/>
      <c r="G1" s="16" t="s">
        <v>6</v>
      </c>
    </row>
    <row r="2" spans="1:16" s="80" customFormat="1" ht="15" customHeight="1">
      <c r="D2" s="81"/>
      <c r="G2" s="35" t="str">
        <f>Dat_01!A2</f>
        <v>Mayo 2025</v>
      </c>
    </row>
    <row r="3" spans="1:16" s="80" customFormat="1" ht="20.25" customHeight="1">
      <c r="B3" s="26" t="s">
        <v>30</v>
      </c>
      <c r="D3" s="81"/>
    </row>
    <row r="5" spans="1:16" ht="11.25" customHeight="1">
      <c r="A5" s="8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83" t="s">
        <v>77</v>
      </c>
    </row>
    <row r="6" spans="1:16" ht="15">
      <c r="A6" s="85">
        <f>YEAR(B7)-1</f>
        <v>2024</v>
      </c>
      <c r="B6" s="86"/>
      <c r="C6" s="86" t="s">
        <v>78</v>
      </c>
      <c r="D6" s="86" t="s">
        <v>79</v>
      </c>
      <c r="E6" s="86" t="s">
        <v>80</v>
      </c>
      <c r="F6" s="87" t="s">
        <v>81</v>
      </c>
      <c r="G6" s="87" t="s">
        <v>82</v>
      </c>
      <c r="H6" s="86" t="s">
        <v>83</v>
      </c>
    </row>
    <row r="7" spans="1:16" ht="11.25" customHeight="1">
      <c r="A7" s="82">
        <v>1</v>
      </c>
      <c r="B7" s="88" t="str">
        <f>Dat_01!A52</f>
        <v>01/05/2025</v>
      </c>
      <c r="C7" s="89">
        <f>Dat_01!B52</f>
        <v>22.79</v>
      </c>
      <c r="D7" s="89">
        <f>Dat_01!C52</f>
        <v>17.739999999999998</v>
      </c>
      <c r="E7" s="89">
        <f>Dat_01!D52</f>
        <v>12.689</v>
      </c>
      <c r="F7" s="89">
        <f>Dat_01!H52</f>
        <v>9.9401578947000004</v>
      </c>
      <c r="G7" s="89">
        <f>Dat_01!G52</f>
        <v>20.3813157895</v>
      </c>
      <c r="H7" s="89">
        <f>Dat_01!E52</f>
        <v>13.397</v>
      </c>
    </row>
    <row r="8" spans="1:16" ht="11.25" customHeight="1">
      <c r="A8" s="82">
        <v>2</v>
      </c>
      <c r="B8" s="88" t="str">
        <f>Dat_01!A53</f>
        <v>02/05/2025</v>
      </c>
      <c r="C8" s="89">
        <f>Dat_01!B53</f>
        <v>21.364999999999998</v>
      </c>
      <c r="D8" s="89">
        <f>Dat_01!C53</f>
        <v>17.396000000000001</v>
      </c>
      <c r="E8" s="89">
        <f>Dat_01!D53</f>
        <v>13.427</v>
      </c>
      <c r="F8" s="89">
        <f>Dat_01!H53</f>
        <v>10.153736842100001</v>
      </c>
      <c r="G8" s="89">
        <f>Dat_01!G53</f>
        <v>21.1932105263</v>
      </c>
      <c r="H8" s="89">
        <f>Dat_01!E53</f>
        <v>13.08</v>
      </c>
      <c r="J8" s="107"/>
      <c r="K8" s="107"/>
      <c r="L8" s="107"/>
      <c r="M8" s="107"/>
      <c r="N8" s="107"/>
      <c r="O8" s="107"/>
      <c r="P8" s="107"/>
    </row>
    <row r="9" spans="1:16" ht="11.25" customHeight="1">
      <c r="A9" s="82">
        <v>3</v>
      </c>
      <c r="B9" s="88" t="str">
        <f>Dat_01!A54</f>
        <v>03/05/2025</v>
      </c>
      <c r="C9" s="89">
        <f>Dat_01!B54</f>
        <v>22.806999999999999</v>
      </c>
      <c r="D9" s="89">
        <f>Dat_01!C54</f>
        <v>18.077000000000002</v>
      </c>
      <c r="E9" s="89">
        <f>Dat_01!D54</f>
        <v>13.348000000000001</v>
      </c>
      <c r="F9" s="89">
        <f>Dat_01!H54</f>
        <v>10.862052631599999</v>
      </c>
      <c r="G9" s="89">
        <f>Dat_01!G54</f>
        <v>21.592157894700001</v>
      </c>
      <c r="H9" s="89">
        <f>Dat_01!E54</f>
        <v>14.423999999999999</v>
      </c>
      <c r="J9" s="107"/>
      <c r="K9" s="107"/>
      <c r="L9" s="107"/>
      <c r="M9" s="107"/>
      <c r="N9" s="107"/>
      <c r="O9" s="107"/>
      <c r="P9" s="107"/>
    </row>
    <row r="10" spans="1:16" ht="11.25" customHeight="1">
      <c r="A10" s="82">
        <v>4</v>
      </c>
      <c r="B10" s="88" t="str">
        <f>Dat_01!A55</f>
        <v>04/05/2025</v>
      </c>
      <c r="C10" s="89">
        <f>Dat_01!B55</f>
        <v>21.251999999999999</v>
      </c>
      <c r="D10" s="89">
        <f>Dat_01!C55</f>
        <v>17.385999999999999</v>
      </c>
      <c r="E10" s="89">
        <f>Dat_01!D55</f>
        <v>13.52</v>
      </c>
      <c r="F10" s="89">
        <f>Dat_01!H55</f>
        <v>11.24</v>
      </c>
      <c r="G10" s="89">
        <f>Dat_01!G55</f>
        <v>21.6203684211</v>
      </c>
      <c r="H10" s="89">
        <f>Dat_01!E55</f>
        <v>17.678999999999998</v>
      </c>
      <c r="J10" s="107"/>
      <c r="K10" s="107"/>
      <c r="L10" s="107"/>
      <c r="M10" s="107"/>
      <c r="N10" s="107"/>
      <c r="O10" s="107"/>
      <c r="P10" s="107"/>
    </row>
    <row r="11" spans="1:16" ht="11.25" customHeight="1">
      <c r="A11" s="82">
        <v>5</v>
      </c>
      <c r="B11" s="88" t="str">
        <f>Dat_01!A56</f>
        <v>05/05/2025</v>
      </c>
      <c r="C11" s="89">
        <f>Dat_01!B56</f>
        <v>20.501999999999999</v>
      </c>
      <c r="D11" s="89">
        <f>Dat_01!C56</f>
        <v>16.3</v>
      </c>
      <c r="E11" s="89">
        <f>Dat_01!D56</f>
        <v>12.098000000000001</v>
      </c>
      <c r="F11" s="89">
        <f>Dat_01!H56</f>
        <v>11.3301052632</v>
      </c>
      <c r="G11" s="89">
        <f>Dat_01!G56</f>
        <v>21.689947368399999</v>
      </c>
      <c r="H11" s="89">
        <f>Dat_01!E56</f>
        <v>17.308</v>
      </c>
      <c r="J11" s="107"/>
      <c r="K11" s="107"/>
      <c r="L11" s="107"/>
      <c r="M11" s="107"/>
      <c r="N11" s="107"/>
      <c r="O11" s="107"/>
      <c r="P11" s="107"/>
    </row>
    <row r="12" spans="1:16" ht="11.25" customHeight="1">
      <c r="A12" s="82">
        <v>6</v>
      </c>
      <c r="B12" s="88" t="str">
        <f>Dat_01!A57</f>
        <v>06/05/2025</v>
      </c>
      <c r="C12" s="89">
        <f>Dat_01!B57</f>
        <v>18.693000000000001</v>
      </c>
      <c r="D12" s="89">
        <f>Dat_01!C57</f>
        <v>14.337</v>
      </c>
      <c r="E12" s="89">
        <f>Dat_01!D57</f>
        <v>9.9819999999999993</v>
      </c>
      <c r="F12" s="89">
        <f>Dat_01!H57</f>
        <v>11.137</v>
      </c>
      <c r="G12" s="89">
        <f>Dat_01!G57</f>
        <v>22.568578947399999</v>
      </c>
      <c r="H12" s="89">
        <f>Dat_01!E57</f>
        <v>17.233000000000001</v>
      </c>
      <c r="J12" s="107"/>
      <c r="K12" s="107"/>
      <c r="L12" s="107"/>
      <c r="M12" s="107"/>
      <c r="N12" s="107"/>
      <c r="O12" s="107"/>
      <c r="P12" s="107"/>
    </row>
    <row r="13" spans="1:16" ht="11.25" customHeight="1">
      <c r="A13" s="82">
        <v>7</v>
      </c>
      <c r="B13" s="88" t="str">
        <f>Dat_01!A58</f>
        <v>07/05/2025</v>
      </c>
      <c r="C13" s="89">
        <f>Dat_01!B58</f>
        <v>20.202999999999999</v>
      </c>
      <c r="D13" s="89">
        <f>Dat_01!C58</f>
        <v>14.909000000000001</v>
      </c>
      <c r="E13" s="89">
        <f>Dat_01!D58</f>
        <v>9.6159999999999997</v>
      </c>
      <c r="F13" s="89">
        <f>Dat_01!H58</f>
        <v>11.941000000000001</v>
      </c>
      <c r="G13" s="89">
        <f>Dat_01!G58</f>
        <v>23.058052631599999</v>
      </c>
      <c r="H13" s="89">
        <f>Dat_01!E58</f>
        <v>16.603000000000002</v>
      </c>
      <c r="J13" s="107"/>
      <c r="K13" s="107"/>
      <c r="L13" s="107"/>
      <c r="M13" s="107"/>
      <c r="N13" s="107"/>
      <c r="O13" s="107"/>
      <c r="P13" s="107"/>
    </row>
    <row r="14" spans="1:16" ht="11.25" customHeight="1">
      <c r="A14" s="82">
        <v>8</v>
      </c>
      <c r="B14" s="88" t="str">
        <f>Dat_01!A59</f>
        <v>08/05/2025</v>
      </c>
      <c r="C14" s="89">
        <f>Dat_01!B59</f>
        <v>19.905000000000001</v>
      </c>
      <c r="D14" s="89">
        <f>Dat_01!C59</f>
        <v>15.445</v>
      </c>
      <c r="E14" s="89">
        <f>Dat_01!D59</f>
        <v>10.984</v>
      </c>
      <c r="F14" s="89">
        <f>Dat_01!H59</f>
        <v>12.6817894737</v>
      </c>
      <c r="G14" s="89">
        <f>Dat_01!G59</f>
        <v>22.923421052599998</v>
      </c>
      <c r="H14" s="89">
        <f>Dat_01!E59</f>
        <v>17.591999999999999</v>
      </c>
      <c r="J14" s="107"/>
      <c r="K14" s="107"/>
      <c r="L14" s="107"/>
      <c r="M14" s="107"/>
      <c r="N14" s="107"/>
      <c r="O14" s="107"/>
      <c r="P14" s="107"/>
    </row>
    <row r="15" spans="1:16" ht="11.25" customHeight="1">
      <c r="A15" s="82">
        <v>9</v>
      </c>
      <c r="B15" s="88" t="str">
        <f>Dat_01!A60</f>
        <v>09/05/2025</v>
      </c>
      <c r="C15" s="89">
        <f>Dat_01!B60</f>
        <v>19.641999999999999</v>
      </c>
      <c r="D15" s="89">
        <f>Dat_01!C60</f>
        <v>15.414</v>
      </c>
      <c r="E15" s="89">
        <f>Dat_01!D60</f>
        <v>11.186999999999999</v>
      </c>
      <c r="F15" s="89">
        <f>Dat_01!H60</f>
        <v>12.8640526316</v>
      </c>
      <c r="G15" s="89">
        <f>Dat_01!G60</f>
        <v>22.9932631579</v>
      </c>
      <c r="H15" s="89">
        <f>Dat_01!E60</f>
        <v>18.611000000000001</v>
      </c>
      <c r="J15" s="107"/>
      <c r="K15" s="107"/>
      <c r="L15" s="107"/>
      <c r="M15" s="107"/>
      <c r="N15" s="107"/>
      <c r="O15" s="107"/>
      <c r="P15" s="107"/>
    </row>
    <row r="16" spans="1:16" ht="11.25" customHeight="1">
      <c r="A16" s="82">
        <v>10</v>
      </c>
      <c r="B16" s="88" t="str">
        <f>Dat_01!A61</f>
        <v>10/05/2025</v>
      </c>
      <c r="C16" s="89">
        <f>Dat_01!B61</f>
        <v>19.991</v>
      </c>
      <c r="D16" s="89">
        <f>Dat_01!C61</f>
        <v>16.082999999999998</v>
      </c>
      <c r="E16" s="89">
        <f>Dat_01!D61</f>
        <v>12.173999999999999</v>
      </c>
      <c r="F16" s="89">
        <f>Dat_01!H61</f>
        <v>12.8503157895</v>
      </c>
      <c r="G16" s="89">
        <f>Dat_01!G61</f>
        <v>22.9488947368</v>
      </c>
      <c r="H16" s="89">
        <f>Dat_01!E61</f>
        <v>19.794</v>
      </c>
      <c r="J16" s="107"/>
      <c r="K16" s="107"/>
      <c r="L16" s="107"/>
      <c r="M16" s="107"/>
      <c r="N16" s="107"/>
      <c r="O16" s="107"/>
      <c r="P16" s="107"/>
    </row>
    <row r="17" spans="1:16" ht="11.25" customHeight="1">
      <c r="A17" s="82">
        <v>11</v>
      </c>
      <c r="B17" s="88" t="str">
        <f>Dat_01!A62</f>
        <v>11/05/2025</v>
      </c>
      <c r="C17" s="89">
        <f>Dat_01!B62</f>
        <v>21.376999999999999</v>
      </c>
      <c r="D17" s="89">
        <f>Dat_01!C62</f>
        <v>16.117999999999999</v>
      </c>
      <c r="E17" s="89">
        <f>Dat_01!D62</f>
        <v>10.859</v>
      </c>
      <c r="F17" s="89">
        <f>Dat_01!H62</f>
        <v>12.5396315789</v>
      </c>
      <c r="G17" s="89">
        <f>Dat_01!G62</f>
        <v>22.869263157900001</v>
      </c>
      <c r="H17" s="89">
        <f>Dat_01!E62</f>
        <v>19.587</v>
      </c>
      <c r="J17" s="107"/>
      <c r="K17" s="107"/>
      <c r="L17" s="107"/>
      <c r="M17" s="107"/>
      <c r="N17" s="107"/>
      <c r="O17" s="107"/>
      <c r="P17" s="107"/>
    </row>
    <row r="18" spans="1:16" ht="11.25" customHeight="1">
      <c r="A18" s="82">
        <v>12</v>
      </c>
      <c r="B18" s="88" t="str">
        <f>Dat_01!A63</f>
        <v>12/05/2025</v>
      </c>
      <c r="C18" s="89">
        <f>Dat_01!B63</f>
        <v>21.149000000000001</v>
      </c>
      <c r="D18" s="89">
        <f>Dat_01!C63</f>
        <v>15.819000000000001</v>
      </c>
      <c r="E18" s="89">
        <f>Dat_01!D63</f>
        <v>10.489000000000001</v>
      </c>
      <c r="F18" s="89">
        <f>Dat_01!H63</f>
        <v>12.128</v>
      </c>
      <c r="G18" s="89">
        <f>Dat_01!G63</f>
        <v>22.391473684200001</v>
      </c>
      <c r="H18" s="89">
        <f>Dat_01!E63</f>
        <v>18.995999999999999</v>
      </c>
      <c r="J18" s="107"/>
      <c r="K18" s="107"/>
      <c r="L18" s="107"/>
      <c r="M18" s="107"/>
      <c r="N18" s="107"/>
      <c r="O18" s="107"/>
      <c r="P18" s="107"/>
    </row>
    <row r="19" spans="1:16" ht="11.25" customHeight="1">
      <c r="A19" s="82">
        <v>13</v>
      </c>
      <c r="B19" s="88" t="str">
        <f>Dat_01!A64</f>
        <v>13/05/2025</v>
      </c>
      <c r="C19" s="89">
        <f>Dat_01!B64</f>
        <v>21.242000000000001</v>
      </c>
      <c r="D19" s="89">
        <f>Dat_01!C64</f>
        <v>16.248000000000001</v>
      </c>
      <c r="E19" s="89">
        <f>Dat_01!D64</f>
        <v>11.254</v>
      </c>
      <c r="F19" s="89">
        <f>Dat_01!H64</f>
        <v>12.101421052599999</v>
      </c>
      <c r="G19" s="89">
        <f>Dat_01!G64</f>
        <v>22.259578947400001</v>
      </c>
      <c r="H19" s="89">
        <f>Dat_01!E64</f>
        <v>19.183</v>
      </c>
      <c r="J19" s="107"/>
      <c r="K19" s="107"/>
      <c r="L19" s="107"/>
      <c r="M19" s="107"/>
      <c r="N19" s="107"/>
      <c r="O19" s="107"/>
      <c r="P19" s="107"/>
    </row>
    <row r="20" spans="1:16" ht="11.25" customHeight="1">
      <c r="A20" s="82">
        <v>14</v>
      </c>
      <c r="B20" s="88" t="str">
        <f>Dat_01!A65</f>
        <v>14/05/2025</v>
      </c>
      <c r="C20" s="89">
        <f>Dat_01!B65</f>
        <v>21.384</v>
      </c>
      <c r="D20" s="89">
        <f>Dat_01!C65</f>
        <v>16.722999999999999</v>
      </c>
      <c r="E20" s="89">
        <f>Dat_01!D65</f>
        <v>12.061999999999999</v>
      </c>
      <c r="F20" s="89">
        <f>Dat_01!H65</f>
        <v>12.0271578947</v>
      </c>
      <c r="G20" s="89">
        <f>Dat_01!G65</f>
        <v>21.984578947399999</v>
      </c>
      <c r="H20" s="89">
        <f>Dat_01!E65</f>
        <v>17.137</v>
      </c>
      <c r="J20" s="107"/>
      <c r="K20" s="107"/>
      <c r="L20" s="107"/>
      <c r="M20" s="107"/>
      <c r="N20" s="107"/>
      <c r="O20" s="107"/>
      <c r="P20" s="107"/>
    </row>
    <row r="21" spans="1:16" ht="11.25" customHeight="1">
      <c r="A21" s="82">
        <v>15</v>
      </c>
      <c r="B21" s="88" t="str">
        <f>Dat_01!A66</f>
        <v>15/05/2025</v>
      </c>
      <c r="C21" s="89">
        <f>Dat_01!B66</f>
        <v>21.401</v>
      </c>
      <c r="D21" s="89">
        <f>Dat_01!C66</f>
        <v>16.78</v>
      </c>
      <c r="E21" s="89">
        <f>Dat_01!D66</f>
        <v>12.159000000000001</v>
      </c>
      <c r="F21" s="89">
        <f>Dat_01!H66</f>
        <v>11.6675263158</v>
      </c>
      <c r="G21" s="89">
        <f>Dat_01!G66</f>
        <v>22.1577368421</v>
      </c>
      <c r="H21" s="89">
        <f>Dat_01!E66</f>
        <v>15.596</v>
      </c>
      <c r="J21" s="107"/>
      <c r="K21" s="107"/>
      <c r="L21" s="107"/>
      <c r="M21" s="107"/>
      <c r="N21" s="107"/>
      <c r="O21" s="107"/>
      <c r="P21" s="107"/>
    </row>
    <row r="22" spans="1:16" ht="11.25" customHeight="1">
      <c r="A22" s="82">
        <v>16</v>
      </c>
      <c r="B22" s="88" t="str">
        <f>Dat_01!A67</f>
        <v>16/05/2025</v>
      </c>
      <c r="C22" s="89">
        <f>Dat_01!B67</f>
        <v>23.777999999999999</v>
      </c>
      <c r="D22" s="89">
        <f>Dat_01!C67</f>
        <v>18.015999999999998</v>
      </c>
      <c r="E22" s="89">
        <f>Dat_01!D67</f>
        <v>12.254</v>
      </c>
      <c r="F22" s="89">
        <f>Dat_01!H67</f>
        <v>11.766578947399999</v>
      </c>
      <c r="G22" s="89">
        <f>Dat_01!G67</f>
        <v>22.9295789474</v>
      </c>
      <c r="H22" s="89">
        <f>Dat_01!E67</f>
        <v>15.7</v>
      </c>
      <c r="J22" s="107"/>
      <c r="K22" s="107"/>
      <c r="L22" s="107"/>
      <c r="M22" s="107"/>
      <c r="N22" s="107"/>
      <c r="O22" s="107"/>
      <c r="P22" s="107"/>
    </row>
    <row r="23" spans="1:16" ht="11.25" customHeight="1">
      <c r="A23" s="82">
        <v>17</v>
      </c>
      <c r="B23" s="88" t="str">
        <f>Dat_01!A68</f>
        <v>17/05/2025</v>
      </c>
      <c r="C23" s="89">
        <f>Dat_01!B68</f>
        <v>24.966000000000001</v>
      </c>
      <c r="D23" s="89">
        <f>Dat_01!C68</f>
        <v>18.721</v>
      </c>
      <c r="E23" s="89">
        <f>Dat_01!D68</f>
        <v>12.476000000000001</v>
      </c>
      <c r="F23" s="89">
        <f>Dat_01!H68</f>
        <v>12.1364736842</v>
      </c>
      <c r="G23" s="89">
        <f>Dat_01!G68</f>
        <v>22.776473684199999</v>
      </c>
      <c r="H23" s="89">
        <f>Dat_01!E68</f>
        <v>16.920999999999999</v>
      </c>
      <c r="J23" s="107"/>
      <c r="K23" s="107"/>
      <c r="L23" s="107"/>
      <c r="M23" s="107"/>
      <c r="N23" s="107"/>
      <c r="O23" s="107"/>
      <c r="P23" s="107"/>
    </row>
    <row r="24" spans="1:16" ht="11.25" customHeight="1">
      <c r="A24" s="82">
        <v>18</v>
      </c>
      <c r="B24" s="88" t="str">
        <f>Dat_01!A69</f>
        <v>18/05/2025</v>
      </c>
      <c r="C24" s="89">
        <f>Dat_01!B69</f>
        <v>26.378</v>
      </c>
      <c r="D24" s="89">
        <f>Dat_01!C69</f>
        <v>19.77</v>
      </c>
      <c r="E24" s="89">
        <f>Dat_01!D69</f>
        <v>13.163</v>
      </c>
      <c r="F24" s="89">
        <f>Dat_01!H69</f>
        <v>12.239631578899999</v>
      </c>
      <c r="G24" s="89">
        <f>Dat_01!G69</f>
        <v>22.849157894699999</v>
      </c>
      <c r="H24" s="89">
        <f>Dat_01!E69</f>
        <v>16.734999999999999</v>
      </c>
      <c r="J24" s="107"/>
      <c r="K24" s="107"/>
      <c r="L24" s="107"/>
      <c r="M24" s="107"/>
      <c r="N24" s="107"/>
      <c r="O24" s="107"/>
      <c r="P24" s="107"/>
    </row>
    <row r="25" spans="1:16" ht="11.25" customHeight="1">
      <c r="A25" s="82">
        <v>19</v>
      </c>
      <c r="B25" s="88" t="str">
        <f>Dat_01!A70</f>
        <v>19/05/2025</v>
      </c>
      <c r="C25" s="89">
        <f>Dat_01!B70</f>
        <v>23.262</v>
      </c>
      <c r="D25" s="89">
        <f>Dat_01!C70</f>
        <v>18.533999999999999</v>
      </c>
      <c r="E25" s="89">
        <f>Dat_01!D70</f>
        <v>13.805999999999999</v>
      </c>
      <c r="F25" s="89">
        <f>Dat_01!H70</f>
        <v>12.1923157895</v>
      </c>
      <c r="G25" s="89">
        <f>Dat_01!G70</f>
        <v>22.635421052600002</v>
      </c>
      <c r="H25" s="89">
        <f>Dat_01!E70</f>
        <v>16.873000000000001</v>
      </c>
      <c r="J25" s="107"/>
      <c r="K25" s="107"/>
      <c r="L25" s="107"/>
      <c r="M25" s="107"/>
      <c r="N25" s="107"/>
      <c r="O25" s="107"/>
      <c r="P25" s="107"/>
    </row>
    <row r="26" spans="1:16" ht="11.25" customHeight="1">
      <c r="A26" s="82">
        <v>20</v>
      </c>
      <c r="B26" s="88" t="str">
        <f>Dat_01!A71</f>
        <v>20/05/2025</v>
      </c>
      <c r="C26" s="89">
        <f>Dat_01!B71</f>
        <v>25.009</v>
      </c>
      <c r="D26" s="89">
        <f>Dat_01!C71</f>
        <v>19.146000000000001</v>
      </c>
      <c r="E26" s="89">
        <f>Dat_01!D71</f>
        <v>13.282999999999999</v>
      </c>
      <c r="F26" s="89">
        <f>Dat_01!H71</f>
        <v>12.2373157895</v>
      </c>
      <c r="G26" s="89">
        <f>Dat_01!G71</f>
        <v>22.941526315800001</v>
      </c>
      <c r="H26" s="89">
        <f>Dat_01!E71</f>
        <v>17.202999999999999</v>
      </c>
      <c r="J26" s="107"/>
      <c r="K26" s="107"/>
      <c r="L26" s="107"/>
      <c r="M26" s="107"/>
      <c r="N26" s="107"/>
      <c r="O26" s="107"/>
      <c r="P26" s="107"/>
    </row>
    <row r="27" spans="1:16" ht="11.25" customHeight="1">
      <c r="A27" s="82">
        <v>21</v>
      </c>
      <c r="B27" s="88" t="str">
        <f>Dat_01!A72</f>
        <v>21/05/2025</v>
      </c>
      <c r="C27" s="89">
        <f>Dat_01!B72</f>
        <v>25.323</v>
      </c>
      <c r="D27" s="89">
        <f>Dat_01!C72</f>
        <v>19.239000000000001</v>
      </c>
      <c r="E27" s="89">
        <f>Dat_01!D72</f>
        <v>13.156000000000001</v>
      </c>
      <c r="F27" s="89">
        <f>Dat_01!H72</f>
        <v>12.790736842099999</v>
      </c>
      <c r="G27" s="89">
        <f>Dat_01!G72</f>
        <v>23.423315789499998</v>
      </c>
      <c r="H27" s="89">
        <f>Dat_01!E72</f>
        <v>17.227</v>
      </c>
      <c r="J27" s="107"/>
      <c r="K27" s="107"/>
      <c r="L27" s="107"/>
      <c r="M27" s="107"/>
      <c r="N27" s="107"/>
      <c r="O27" s="107"/>
      <c r="P27" s="107"/>
    </row>
    <row r="28" spans="1:16" ht="11.25" customHeight="1">
      <c r="A28" s="82">
        <v>22</v>
      </c>
      <c r="B28" s="88" t="str">
        <f>Dat_01!A73</f>
        <v>22/05/2025</v>
      </c>
      <c r="C28" s="89">
        <f>Dat_01!B73</f>
        <v>23.425999999999998</v>
      </c>
      <c r="D28" s="89">
        <f>Dat_01!C73</f>
        <v>18.573</v>
      </c>
      <c r="E28" s="89">
        <f>Dat_01!D73</f>
        <v>13.718999999999999</v>
      </c>
      <c r="F28" s="89">
        <f>Dat_01!H73</f>
        <v>13.0962105263</v>
      </c>
      <c r="G28" s="89">
        <f>Dat_01!G73</f>
        <v>23.3993684211</v>
      </c>
      <c r="H28" s="89">
        <f>Dat_01!E73</f>
        <v>17.361999999999998</v>
      </c>
      <c r="J28" s="107"/>
      <c r="K28" s="107"/>
      <c r="L28" s="107"/>
      <c r="M28" s="107"/>
      <c r="N28" s="107"/>
      <c r="O28" s="107"/>
      <c r="P28" s="107"/>
    </row>
    <row r="29" spans="1:16" ht="11.25" customHeight="1">
      <c r="A29" s="82">
        <v>23</v>
      </c>
      <c r="B29" s="88" t="str">
        <f>Dat_01!A74</f>
        <v>23/05/2025</v>
      </c>
      <c r="C29" s="89">
        <f>Dat_01!B74</f>
        <v>22.789000000000001</v>
      </c>
      <c r="D29" s="89">
        <f>Dat_01!C74</f>
        <v>17.649000000000001</v>
      </c>
      <c r="E29" s="89">
        <f>Dat_01!D74</f>
        <v>12.509</v>
      </c>
      <c r="F29" s="89">
        <f>Dat_01!H74</f>
        <v>12.8032631579</v>
      </c>
      <c r="G29" s="89">
        <f>Dat_01!G74</f>
        <v>23.065368421100001</v>
      </c>
      <c r="H29" s="89">
        <f>Dat_01!E74</f>
        <v>17.686</v>
      </c>
      <c r="J29" s="107"/>
      <c r="K29" s="107"/>
      <c r="L29" s="107"/>
      <c r="M29" s="107"/>
      <c r="N29" s="107"/>
      <c r="O29" s="107"/>
      <c r="P29" s="107"/>
    </row>
    <row r="30" spans="1:16" ht="11.25" customHeight="1">
      <c r="A30" s="82">
        <v>24</v>
      </c>
      <c r="B30" s="88" t="str">
        <f>Dat_01!A75</f>
        <v>24/05/2025</v>
      </c>
      <c r="C30" s="89">
        <f>Dat_01!B75</f>
        <v>24.963000000000001</v>
      </c>
      <c r="D30" s="89">
        <f>Dat_01!C75</f>
        <v>18.478999999999999</v>
      </c>
      <c r="E30" s="89">
        <f>Dat_01!D75</f>
        <v>11.996</v>
      </c>
      <c r="F30" s="89">
        <f>Dat_01!H75</f>
        <v>13.049473684200001</v>
      </c>
      <c r="G30" s="89">
        <f>Dat_01!G75</f>
        <v>23.5252105263</v>
      </c>
      <c r="H30" s="89">
        <f>Dat_01!E75</f>
        <v>18.635999999999999</v>
      </c>
      <c r="J30" s="107"/>
      <c r="K30" s="107"/>
      <c r="L30" s="107"/>
      <c r="M30" s="107"/>
      <c r="N30" s="107"/>
      <c r="O30" s="107"/>
      <c r="P30" s="107"/>
    </row>
    <row r="31" spans="1:16" ht="11.25" customHeight="1">
      <c r="A31" s="82">
        <v>25</v>
      </c>
      <c r="B31" s="88" t="str">
        <f>Dat_01!A76</f>
        <v>25/05/2025</v>
      </c>
      <c r="C31" s="89">
        <f>Dat_01!B76</f>
        <v>26.359000000000002</v>
      </c>
      <c r="D31" s="89">
        <f>Dat_01!C76</f>
        <v>19.792000000000002</v>
      </c>
      <c r="E31" s="89">
        <f>Dat_01!D76</f>
        <v>13.225</v>
      </c>
      <c r="F31" s="89">
        <f>Dat_01!H76</f>
        <v>13.1475789474</v>
      </c>
      <c r="G31" s="89">
        <f>Dat_01!G76</f>
        <v>23.4487894737</v>
      </c>
      <c r="H31" s="89">
        <f>Dat_01!E76</f>
        <v>19.856000000000002</v>
      </c>
      <c r="J31" s="107"/>
      <c r="K31" s="107"/>
      <c r="L31" s="107"/>
      <c r="M31" s="107"/>
      <c r="N31" s="107"/>
      <c r="O31" s="107"/>
      <c r="P31" s="107"/>
    </row>
    <row r="32" spans="1:16" ht="11.25" customHeight="1">
      <c r="A32" s="82">
        <v>26</v>
      </c>
      <c r="B32" s="88" t="str">
        <f>Dat_01!A77</f>
        <v>26/05/2025</v>
      </c>
      <c r="C32" s="89">
        <f>Dat_01!B77</f>
        <v>26.536000000000001</v>
      </c>
      <c r="D32" s="89">
        <f>Dat_01!C77</f>
        <v>20.715</v>
      </c>
      <c r="E32" s="89">
        <f>Dat_01!D77</f>
        <v>14.894</v>
      </c>
      <c r="F32" s="89">
        <f>Dat_01!H77</f>
        <v>13.2853157895</v>
      </c>
      <c r="G32" s="89">
        <f>Dat_01!G77</f>
        <v>23.913736842100001</v>
      </c>
      <c r="H32" s="89">
        <f>Dat_01!E77</f>
        <v>19.856000000000002</v>
      </c>
      <c r="J32" s="107"/>
      <c r="K32" s="107"/>
      <c r="L32" s="107"/>
      <c r="M32" s="107"/>
      <c r="N32" s="107"/>
      <c r="O32" s="107"/>
      <c r="P32" s="107"/>
    </row>
    <row r="33" spans="1:16" ht="11.25" customHeight="1">
      <c r="A33" s="82">
        <v>27</v>
      </c>
      <c r="B33" s="88" t="str">
        <f>Dat_01!A78</f>
        <v>27/05/2025</v>
      </c>
      <c r="C33" s="89">
        <f>Dat_01!B78</f>
        <v>27.446000000000002</v>
      </c>
      <c r="D33" s="89">
        <f>Dat_01!C78</f>
        <v>21.096</v>
      </c>
      <c r="E33" s="89">
        <f>Dat_01!D78</f>
        <v>14.747</v>
      </c>
      <c r="F33" s="89">
        <f>Dat_01!H78</f>
        <v>13.7756842105</v>
      </c>
      <c r="G33" s="89">
        <f>Dat_01!G78</f>
        <v>24.5286842105</v>
      </c>
      <c r="H33" s="89">
        <f>Dat_01!E78</f>
        <v>20.181999999999999</v>
      </c>
      <c r="J33" s="107"/>
      <c r="K33" s="107"/>
      <c r="L33" s="107"/>
      <c r="M33" s="107"/>
      <c r="N33" s="107"/>
      <c r="O33" s="107"/>
      <c r="P33" s="107"/>
    </row>
    <row r="34" spans="1:16" ht="11.25" customHeight="1">
      <c r="A34" s="82">
        <v>28</v>
      </c>
      <c r="B34" s="88" t="str">
        <f>Dat_01!A79</f>
        <v>28/05/2025</v>
      </c>
      <c r="C34" s="89">
        <f>Dat_01!B79</f>
        <v>29.088999999999999</v>
      </c>
      <c r="D34" s="89">
        <f>Dat_01!C79</f>
        <v>22.234000000000002</v>
      </c>
      <c r="E34" s="89">
        <f>Dat_01!D79</f>
        <v>15.379</v>
      </c>
      <c r="F34" s="89">
        <f>Dat_01!H79</f>
        <v>14.0307368421</v>
      </c>
      <c r="G34" s="89">
        <f>Dat_01!G79</f>
        <v>24.394578947399999</v>
      </c>
      <c r="H34" s="89">
        <f>Dat_01!E79</f>
        <v>20.645</v>
      </c>
      <c r="J34" s="107"/>
      <c r="K34" s="107"/>
      <c r="L34" s="107"/>
      <c r="M34" s="107"/>
      <c r="N34" s="107"/>
      <c r="O34" s="107"/>
      <c r="P34" s="107"/>
    </row>
    <row r="35" spans="1:16" ht="11.25" customHeight="1">
      <c r="A35" s="82">
        <v>29</v>
      </c>
      <c r="B35" s="88" t="str">
        <f>Dat_01!A80</f>
        <v>29/05/2025</v>
      </c>
      <c r="C35" s="89">
        <f>Dat_01!B80</f>
        <v>31.332000000000001</v>
      </c>
      <c r="D35" s="89">
        <f>Dat_01!C80</f>
        <v>23.931999999999999</v>
      </c>
      <c r="E35" s="89">
        <f>Dat_01!D80</f>
        <v>16.533000000000001</v>
      </c>
      <c r="F35" s="89">
        <f>Dat_01!H80</f>
        <v>13.9555263158</v>
      </c>
      <c r="G35" s="89">
        <f>Dat_01!G80</f>
        <v>24.6201578947</v>
      </c>
      <c r="H35" s="89">
        <f>Dat_01!E80</f>
        <v>21.989000000000001</v>
      </c>
      <c r="J35" s="107"/>
      <c r="K35" s="107"/>
      <c r="L35" s="107"/>
      <c r="M35" s="107"/>
      <c r="N35" s="107"/>
      <c r="O35" s="107"/>
      <c r="P35" s="107"/>
    </row>
    <row r="36" spans="1:16" ht="11.25" customHeight="1">
      <c r="A36" s="82">
        <v>30</v>
      </c>
      <c r="B36" s="88" t="str">
        <f>Dat_01!A81</f>
        <v>30/05/2025</v>
      </c>
      <c r="C36" s="89">
        <f>Dat_01!B81</f>
        <v>31.254999999999999</v>
      </c>
      <c r="D36" s="89">
        <f>Dat_01!C81</f>
        <v>24.58</v>
      </c>
      <c r="E36" s="89">
        <f>Dat_01!D81</f>
        <v>17.905000000000001</v>
      </c>
      <c r="F36" s="89">
        <f>Dat_01!H81</f>
        <v>14.2937894737</v>
      </c>
      <c r="G36" s="89">
        <f>Dat_01!G81</f>
        <v>24.600157894700001</v>
      </c>
      <c r="H36" s="89">
        <f>Dat_01!E81</f>
        <v>22.152000000000001</v>
      </c>
      <c r="J36" s="107"/>
      <c r="K36" s="107"/>
      <c r="L36" s="107"/>
      <c r="M36" s="107"/>
      <c r="N36" s="107"/>
      <c r="O36" s="107"/>
      <c r="P36" s="107"/>
    </row>
    <row r="37" spans="1:16" ht="11.25" customHeight="1">
      <c r="A37" s="82"/>
      <c r="B37" s="88" t="str">
        <f>Dat_01!A82</f>
        <v>31/05/2025</v>
      </c>
      <c r="C37" s="89">
        <f>Dat_01!B82</f>
        <v>30.55</v>
      </c>
      <c r="D37" s="89">
        <f>Dat_01!C82</f>
        <v>24.242999999999999</v>
      </c>
      <c r="E37" s="89">
        <f>Dat_01!D82</f>
        <v>17.936</v>
      </c>
      <c r="F37" s="89">
        <f>Dat_01!H82</f>
        <v>14.4304210526</v>
      </c>
      <c r="G37" s="89">
        <f>Dat_01!G82</f>
        <v>24.7168421053</v>
      </c>
      <c r="H37" s="89">
        <f>Dat_01!E82</f>
        <v>20.716999999999999</v>
      </c>
      <c r="J37" s="107"/>
      <c r="K37" s="107"/>
      <c r="L37" s="107"/>
      <c r="M37" s="107"/>
      <c r="N37" s="107"/>
      <c r="O37" s="107"/>
      <c r="P37" s="107"/>
    </row>
    <row r="38" spans="1:16" ht="11.25" customHeight="1">
      <c r="A38" s="82"/>
      <c r="B38" s="90" t="s">
        <v>84</v>
      </c>
      <c r="C38" s="91">
        <f t="shared" ref="C38:H38" si="0">AVERAGE(C7:C37)</f>
        <v>23.747225806451613</v>
      </c>
      <c r="D38" s="91">
        <f t="shared" si="0"/>
        <v>18.370774193548385</v>
      </c>
      <c r="E38" s="91">
        <f t="shared" si="0"/>
        <v>12.994483870967743</v>
      </c>
      <c r="F38" s="91">
        <f t="shared" si="0"/>
        <v>12.409516129032259</v>
      </c>
      <c r="G38" s="91">
        <f t="shared" si="0"/>
        <v>22.91613582343226</v>
      </c>
      <c r="H38" s="91">
        <f t="shared" si="0"/>
        <v>17.934193548387096</v>
      </c>
      <c r="J38" s="107"/>
      <c r="K38" s="107"/>
      <c r="L38" s="107"/>
      <c r="M38" s="107"/>
      <c r="N38" s="107"/>
      <c r="O38" s="107"/>
      <c r="P38" s="107"/>
    </row>
    <row r="39" spans="1:16" ht="11.25" customHeight="1">
      <c r="C39" s="92"/>
    </row>
    <row r="40" spans="1:16" ht="11.25" customHeight="1">
      <c r="B40" s="83" t="s">
        <v>85</v>
      </c>
    </row>
    <row r="41" spans="1:16" ht="34.5" customHeight="1">
      <c r="B41" s="86"/>
      <c r="C41" s="87" t="s">
        <v>75</v>
      </c>
    </row>
    <row r="42" spans="1:16" ht="11.25" customHeight="1">
      <c r="A42" s="93" t="s">
        <v>86</v>
      </c>
      <c r="B42" s="88">
        <v>42613</v>
      </c>
      <c r="C42" s="94">
        <f>Dat_01!B94</f>
        <v>20271.704266336001</v>
      </c>
    </row>
    <row r="43" spans="1:16" ht="11.25" customHeight="1">
      <c r="A43" s="93" t="s">
        <v>87</v>
      </c>
      <c r="B43" s="88">
        <v>42643</v>
      </c>
      <c r="C43" s="94">
        <f>Dat_01!B95</f>
        <v>18408.553120976001</v>
      </c>
    </row>
    <row r="44" spans="1:16" ht="11.25" customHeight="1">
      <c r="A44" s="93" t="s">
        <v>88</v>
      </c>
      <c r="B44" s="88">
        <v>42674</v>
      </c>
      <c r="C44" s="94">
        <f>Dat_01!B96</f>
        <v>18646.680871512999</v>
      </c>
    </row>
    <row r="45" spans="1:16" ht="11.25" customHeight="1">
      <c r="A45" s="93" t="s">
        <v>89</v>
      </c>
      <c r="B45" s="88">
        <v>42704</v>
      </c>
      <c r="C45" s="94">
        <f>Dat_01!B97</f>
        <v>18966.231240862999</v>
      </c>
    </row>
    <row r="46" spans="1:16" ht="11.25" customHeight="1">
      <c r="A46" s="93" t="s">
        <v>90</v>
      </c>
      <c r="B46" s="88">
        <v>42735</v>
      </c>
      <c r="C46" s="94">
        <f>Dat_01!B98</f>
        <v>20106.563494161001</v>
      </c>
    </row>
    <row r="47" spans="1:16" ht="11.25" customHeight="1">
      <c r="A47" s="93" t="s">
        <v>91</v>
      </c>
      <c r="B47" s="88">
        <v>42766</v>
      </c>
      <c r="C47" s="94">
        <f>Dat_01!B99</f>
        <v>21122.754694842999</v>
      </c>
    </row>
    <row r="48" spans="1:16" ht="11.25" customHeight="1">
      <c r="A48" s="93" t="s">
        <v>92</v>
      </c>
      <c r="B48" s="88">
        <v>42794</v>
      </c>
      <c r="C48" s="94">
        <f>Dat_01!B100</f>
        <v>19197.835311872001</v>
      </c>
    </row>
    <row r="49" spans="1:3" ht="11.25" customHeight="1">
      <c r="A49" s="93" t="s">
        <v>93</v>
      </c>
      <c r="B49" s="88">
        <v>42825</v>
      </c>
      <c r="C49" s="94">
        <f>Dat_01!B101</f>
        <v>19520.23085435</v>
      </c>
    </row>
    <row r="50" spans="1:3" ht="11.25" customHeight="1">
      <c r="A50" s="93" t="s">
        <v>94</v>
      </c>
      <c r="B50" s="88">
        <v>42855</v>
      </c>
      <c r="C50" s="94">
        <f>Dat_01!B102</f>
        <v>18116.729217657001</v>
      </c>
    </row>
    <row r="51" spans="1:3" ht="11.25" customHeight="1">
      <c r="A51" s="93" t="s">
        <v>87</v>
      </c>
      <c r="B51" s="88">
        <v>42886</v>
      </c>
      <c r="C51" s="94">
        <f>Dat_01!B103</f>
        <v>18297.546204350001</v>
      </c>
    </row>
    <row r="52" spans="1:3" ht="11.25" customHeight="1">
      <c r="A52" s="93" t="s">
        <v>94</v>
      </c>
      <c r="B52" s="88">
        <v>42916</v>
      </c>
      <c r="C52" s="94">
        <f>Dat_01!B104</f>
        <v>18365.820397849999</v>
      </c>
    </row>
    <row r="53" spans="1:3" ht="11.25" customHeight="1">
      <c r="A53" s="93" t="s">
        <v>86</v>
      </c>
      <c r="B53" s="88">
        <v>42947</v>
      </c>
      <c r="C53" s="94">
        <f>Dat_01!B105</f>
        <v>21268.882232344</v>
      </c>
    </row>
    <row r="54" spans="1:3" ht="11.25" customHeight="1">
      <c r="A54" s="93" t="s">
        <v>86</v>
      </c>
      <c r="B54" s="88">
        <v>42978</v>
      </c>
      <c r="C54" s="94">
        <f>Dat_01!B106</f>
        <v>20863.131131155998</v>
      </c>
    </row>
    <row r="55" spans="1:3" ht="11.25" customHeight="1">
      <c r="A55" s="93" t="s">
        <v>87</v>
      </c>
      <c r="B55" s="88">
        <v>43008</v>
      </c>
      <c r="C55" s="94">
        <f>Dat_01!B107</f>
        <v>18572.832024872001</v>
      </c>
    </row>
    <row r="56" spans="1:3" ht="11.25" customHeight="1">
      <c r="A56" s="93" t="s">
        <v>88</v>
      </c>
      <c r="B56" s="88">
        <v>43039</v>
      </c>
      <c r="C56" s="94">
        <f>Dat_01!B108</f>
        <v>19008.407437254002</v>
      </c>
    </row>
    <row r="57" spans="1:3" ht="11.25" customHeight="1">
      <c r="A57" s="93" t="s">
        <v>89</v>
      </c>
      <c r="B57" s="88">
        <v>43069</v>
      </c>
      <c r="C57" s="94">
        <f>Dat_01!B109</f>
        <v>18721.709412712</v>
      </c>
    </row>
    <row r="58" spans="1:3" ht="11.25" customHeight="1">
      <c r="A58" s="93" t="s">
        <v>90</v>
      </c>
      <c r="B58" s="88">
        <v>43100</v>
      </c>
      <c r="C58" s="94">
        <f>Dat_01!B110</f>
        <v>20406.411002895999</v>
      </c>
    </row>
    <row r="59" spans="1:3" ht="11.25" customHeight="1">
      <c r="A59" s="93" t="s">
        <v>91</v>
      </c>
      <c r="B59" s="88">
        <v>43131</v>
      </c>
      <c r="C59" s="94">
        <f>Dat_01!B111</f>
        <v>21677.030577223999</v>
      </c>
    </row>
    <row r="60" spans="1:3" ht="11.25" customHeight="1">
      <c r="A60" s="93" t="s">
        <v>92</v>
      </c>
      <c r="B60" s="88">
        <v>43159</v>
      </c>
      <c r="C60" s="94">
        <f>Dat_01!B112</f>
        <v>19126.91132892</v>
      </c>
    </row>
    <row r="61" spans="1:3" ht="11.25" customHeight="1">
      <c r="A61" s="93" t="s">
        <v>93</v>
      </c>
      <c r="B61" s="88">
        <v>43190</v>
      </c>
      <c r="C61" s="94">
        <f>Dat_01!B113</f>
        <v>20624.184167613999</v>
      </c>
    </row>
    <row r="62" spans="1:3" ht="11.25" customHeight="1">
      <c r="A62" s="93" t="s">
        <v>94</v>
      </c>
      <c r="B62" s="88">
        <v>43220</v>
      </c>
      <c r="C62" s="94">
        <f>Dat_01!B114</f>
        <v>17575.818027015001</v>
      </c>
    </row>
    <row r="63" spans="1:3" ht="11.25" customHeight="1">
      <c r="A63" s="93" t="s">
        <v>87</v>
      </c>
      <c r="B63" s="88">
        <v>43251</v>
      </c>
      <c r="C63" s="94">
        <f>Dat_01!B115</f>
        <v>18208.944103384001</v>
      </c>
    </row>
    <row r="64" spans="1:3" ht="11.25" customHeight="1">
      <c r="A64" s="93" t="s">
        <v>94</v>
      </c>
      <c r="B64" s="88">
        <v>43281</v>
      </c>
      <c r="C64" s="94">
        <f>Dat_01!B116</f>
        <v>6274.2523000000001</v>
      </c>
    </row>
    <row r="65" spans="1:4" ht="11.25" customHeight="1">
      <c r="A65" s="93" t="s">
        <v>86</v>
      </c>
      <c r="B65" s="88">
        <v>43312</v>
      </c>
      <c r="C65" s="94">
        <f>Dat_01!B117</f>
        <v>0</v>
      </c>
    </row>
    <row r="66" spans="1:4" ht="11.25" customHeight="1">
      <c r="A66" s="93" t="s">
        <v>86</v>
      </c>
      <c r="B66" s="95">
        <v>43343</v>
      </c>
      <c r="C66" s="96">
        <f>Dat_01!B118</f>
        <v>0</v>
      </c>
    </row>
    <row r="68" spans="1:4" ht="11.25" customHeight="1">
      <c r="B68" s="83" t="s">
        <v>10</v>
      </c>
    </row>
    <row r="69" spans="1:4" ht="45.75" customHeight="1">
      <c r="B69" s="86" t="s">
        <v>95</v>
      </c>
      <c r="C69" s="87" t="s">
        <v>9</v>
      </c>
      <c r="D69" s="87" t="s">
        <v>8</v>
      </c>
    </row>
    <row r="70" spans="1:4" ht="11.25" customHeight="1">
      <c r="A70" s="82">
        <v>1</v>
      </c>
      <c r="B70" s="88" t="str">
        <f>Dat_01!A129</f>
        <v>01/05/2025</v>
      </c>
      <c r="C70" s="94">
        <f>Dat_01!B129</f>
        <v>25005.271408000001</v>
      </c>
      <c r="D70" s="94">
        <f>Dat_01!D129</f>
        <v>506.32495779999999</v>
      </c>
    </row>
    <row r="71" spans="1:4" ht="11.25" customHeight="1">
      <c r="A71" s="82">
        <v>2</v>
      </c>
      <c r="B71" s="88" t="str">
        <f>Dat_01!A130</f>
        <v>02/05/2025</v>
      </c>
      <c r="C71" s="94">
        <f>Dat_01!B130</f>
        <v>27221.353999999999</v>
      </c>
      <c r="D71" s="94">
        <f>Dat_01!D130</f>
        <v>549.774381952</v>
      </c>
    </row>
    <row r="72" spans="1:4" ht="11.25" customHeight="1">
      <c r="A72" s="82">
        <v>3</v>
      </c>
      <c r="B72" s="88" t="str">
        <f>Dat_01!A131</f>
        <v>03/05/2025</v>
      </c>
      <c r="C72" s="94">
        <f>Dat_01!B131</f>
        <v>25943.774000000001</v>
      </c>
      <c r="D72" s="94">
        <f>Dat_01!D131</f>
        <v>520.46702157599998</v>
      </c>
    </row>
    <row r="73" spans="1:4" ht="11.25" customHeight="1">
      <c r="A73" s="82">
        <v>4</v>
      </c>
      <c r="B73" s="88" t="str">
        <f>Dat_01!A132</f>
        <v>04/05/2025</v>
      </c>
      <c r="C73" s="94">
        <f>Dat_01!B132</f>
        <v>25937.759999999998</v>
      </c>
      <c r="D73" s="94">
        <f>Dat_01!D132</f>
        <v>495.50288087199999</v>
      </c>
    </row>
    <row r="74" spans="1:4" ht="11.25" customHeight="1">
      <c r="A74" s="82">
        <v>5</v>
      </c>
      <c r="B74" s="88" t="str">
        <f>Dat_01!A133</f>
        <v>05/05/2025</v>
      </c>
      <c r="C74" s="94">
        <f>Dat_01!B133</f>
        <v>30585.593000000001</v>
      </c>
      <c r="D74" s="94">
        <f>Dat_01!D133</f>
        <v>606.89073790400005</v>
      </c>
    </row>
    <row r="75" spans="1:4" ht="11.25" customHeight="1">
      <c r="A75" s="82">
        <v>6</v>
      </c>
      <c r="B75" s="88" t="str">
        <f>Dat_01!A134</f>
        <v>06/05/2025</v>
      </c>
      <c r="C75" s="94">
        <f>Dat_01!B134</f>
        <v>30749.793000000001</v>
      </c>
      <c r="D75" s="94">
        <f>Dat_01!D134</f>
        <v>614.90650681600005</v>
      </c>
    </row>
    <row r="76" spans="1:4" ht="11.25" customHeight="1">
      <c r="A76" s="82">
        <v>7</v>
      </c>
      <c r="B76" s="88" t="str">
        <f>Dat_01!A135</f>
        <v>07/05/2025</v>
      </c>
      <c r="C76" s="94">
        <f>Dat_01!B135</f>
        <v>30472.288</v>
      </c>
      <c r="D76" s="94">
        <f>Dat_01!D135</f>
        <v>615.27886486399996</v>
      </c>
    </row>
    <row r="77" spans="1:4" ht="11.25" customHeight="1">
      <c r="A77" s="82">
        <v>8</v>
      </c>
      <c r="B77" s="88" t="str">
        <f>Dat_01!A136</f>
        <v>08/05/2025</v>
      </c>
      <c r="C77" s="94">
        <f>Dat_01!B136</f>
        <v>30805.228999999999</v>
      </c>
      <c r="D77" s="94">
        <f>Dat_01!D136</f>
        <v>625.66610375200003</v>
      </c>
    </row>
    <row r="78" spans="1:4" ht="11.25" customHeight="1">
      <c r="A78" s="82">
        <v>9</v>
      </c>
      <c r="B78" s="88" t="str">
        <f>Dat_01!A137</f>
        <v>09/05/2025</v>
      </c>
      <c r="C78" s="94">
        <f>Dat_01!B137</f>
        <v>29291.777999999998</v>
      </c>
      <c r="D78" s="94">
        <f>Dat_01!D137</f>
        <v>623.15975448799998</v>
      </c>
    </row>
    <row r="79" spans="1:4" ht="11.25" customHeight="1">
      <c r="A79" s="82">
        <v>10</v>
      </c>
      <c r="B79" s="88" t="str">
        <f>Dat_01!A138</f>
        <v>10/05/2025</v>
      </c>
      <c r="C79" s="94">
        <f>Dat_01!B138</f>
        <v>26120.116000000002</v>
      </c>
      <c r="D79" s="94">
        <f>Dat_01!D138</f>
        <v>549.21179773599999</v>
      </c>
    </row>
    <row r="80" spans="1:4" ht="11.25" customHeight="1">
      <c r="A80" s="82">
        <v>11</v>
      </c>
      <c r="B80" s="88" t="str">
        <f>Dat_01!A139</f>
        <v>11/05/2025</v>
      </c>
      <c r="C80" s="94">
        <f>Dat_01!B139</f>
        <v>26133.601999999999</v>
      </c>
      <c r="D80" s="94">
        <f>Dat_01!D139</f>
        <v>505.467572464</v>
      </c>
    </row>
    <row r="81" spans="1:4" ht="11.25" customHeight="1">
      <c r="A81" s="82">
        <v>12</v>
      </c>
      <c r="B81" s="88" t="str">
        <f>Dat_01!A140</f>
        <v>12/05/2025</v>
      </c>
      <c r="C81" s="94">
        <f>Dat_01!B140</f>
        <v>30408.471000000001</v>
      </c>
      <c r="D81" s="94">
        <f>Dat_01!D140</f>
        <v>600.09373430400001</v>
      </c>
    </row>
    <row r="82" spans="1:4" ht="11.25" customHeight="1">
      <c r="A82" s="82">
        <v>13</v>
      </c>
      <c r="B82" s="88" t="str">
        <f>Dat_01!A141</f>
        <v>13/05/2025</v>
      </c>
      <c r="C82" s="94">
        <f>Dat_01!B141</f>
        <v>30333.786</v>
      </c>
      <c r="D82" s="94">
        <f>Dat_01!D141</f>
        <v>617.10172492799995</v>
      </c>
    </row>
    <row r="83" spans="1:4" ht="11.25" customHeight="1">
      <c r="A83" s="82">
        <v>14</v>
      </c>
      <c r="B83" s="88" t="str">
        <f>Dat_01!A142</f>
        <v>14/05/2025</v>
      </c>
      <c r="C83" s="94">
        <f>Dat_01!B142</f>
        <v>30312.811000000002</v>
      </c>
      <c r="D83" s="94">
        <f>Dat_01!D142</f>
        <v>628.77170910400002</v>
      </c>
    </row>
    <row r="84" spans="1:4" ht="11.25" customHeight="1">
      <c r="A84" s="82">
        <v>15</v>
      </c>
      <c r="B84" s="88" t="str">
        <f>Dat_01!A143</f>
        <v>15/05/2025</v>
      </c>
      <c r="C84" s="94">
        <f>Dat_01!B143</f>
        <v>30086.598999999998</v>
      </c>
      <c r="D84" s="94">
        <f>Dat_01!D143</f>
        <v>615.68720222399998</v>
      </c>
    </row>
    <row r="85" spans="1:4" ht="11.25" customHeight="1">
      <c r="A85" s="82">
        <v>16</v>
      </c>
      <c r="B85" s="88" t="str">
        <f>Dat_01!A144</f>
        <v>16/05/2025</v>
      </c>
      <c r="C85" s="94">
        <f>Dat_01!B144</f>
        <v>28993.316999999999</v>
      </c>
      <c r="D85" s="94">
        <f>Dat_01!D144</f>
        <v>605.64004299199996</v>
      </c>
    </row>
    <row r="86" spans="1:4" ht="11.25" customHeight="1">
      <c r="A86" s="82">
        <v>17</v>
      </c>
      <c r="B86" s="88" t="str">
        <f>Dat_01!A145</f>
        <v>17/05/2025</v>
      </c>
      <c r="C86" s="94">
        <f>Dat_01!B145</f>
        <v>25435.304</v>
      </c>
      <c r="D86" s="94">
        <f>Dat_01!D145</f>
        <v>530.08655675199998</v>
      </c>
    </row>
    <row r="87" spans="1:4" ht="11.25" customHeight="1">
      <c r="A87" s="82">
        <v>18</v>
      </c>
      <c r="B87" s="88" t="str">
        <f>Dat_01!A146</f>
        <v>18/05/2025</v>
      </c>
      <c r="C87" s="94">
        <f>Dat_01!B146</f>
        <v>25737.6188</v>
      </c>
      <c r="D87" s="94">
        <f>Dat_01!D146</f>
        <v>495.811713424</v>
      </c>
    </row>
    <row r="88" spans="1:4" ht="11.25" customHeight="1">
      <c r="A88" s="82">
        <v>19</v>
      </c>
      <c r="B88" s="88" t="str">
        <f>Dat_01!A147</f>
        <v>19/05/2025</v>
      </c>
      <c r="C88" s="94">
        <f>Dat_01!B147</f>
        <v>29540.698</v>
      </c>
      <c r="D88" s="94">
        <f>Dat_01!D147</f>
        <v>599.02954280799997</v>
      </c>
    </row>
    <row r="89" spans="1:4" ht="11.25" customHeight="1">
      <c r="A89" s="82">
        <v>20</v>
      </c>
      <c r="B89" s="88" t="str">
        <f>Dat_01!A148</f>
        <v>20/05/2025</v>
      </c>
      <c r="C89" s="94">
        <f>Dat_01!B148</f>
        <v>30107.472000000002</v>
      </c>
      <c r="D89" s="94">
        <f>Dat_01!D148</f>
        <v>608.69491715200002</v>
      </c>
    </row>
    <row r="90" spans="1:4" ht="11.25" customHeight="1">
      <c r="A90" s="82">
        <v>21</v>
      </c>
      <c r="B90" s="88" t="str">
        <f>Dat_01!A149</f>
        <v>21/05/2025</v>
      </c>
      <c r="C90" s="94">
        <f>Dat_01!B149</f>
        <v>30407.258999999998</v>
      </c>
      <c r="D90" s="94">
        <f>Dat_01!D149</f>
        <v>620.34455920000005</v>
      </c>
    </row>
    <row r="91" spans="1:4" ht="11.25" customHeight="1">
      <c r="A91" s="82">
        <v>22</v>
      </c>
      <c r="B91" s="88" t="str">
        <f>Dat_01!A150</f>
        <v>22/05/2025</v>
      </c>
      <c r="C91" s="94">
        <f>Dat_01!B150</f>
        <v>30428.959999999999</v>
      </c>
      <c r="D91" s="94">
        <f>Dat_01!D150</f>
        <v>623.88528477600005</v>
      </c>
    </row>
    <row r="92" spans="1:4" ht="11.25" customHeight="1">
      <c r="A92" s="82">
        <v>23</v>
      </c>
      <c r="B92" s="88" t="str">
        <f>Dat_01!A151</f>
        <v>23/05/2025</v>
      </c>
      <c r="C92" s="94">
        <f>Dat_01!B151</f>
        <v>28788.897000000001</v>
      </c>
      <c r="D92" s="94">
        <f>Dat_01!D151</f>
        <v>615.55186663200004</v>
      </c>
    </row>
    <row r="93" spans="1:4" ht="11.25" customHeight="1">
      <c r="A93" s="82">
        <v>24</v>
      </c>
      <c r="B93" s="88" t="str">
        <f>Dat_01!A152</f>
        <v>24/05/2025</v>
      </c>
      <c r="C93" s="94">
        <f>Dat_01!B152</f>
        <v>25592.627</v>
      </c>
      <c r="D93" s="94">
        <f>Dat_01!D152</f>
        <v>529.97487750400001</v>
      </c>
    </row>
    <row r="94" spans="1:4" ht="11.25" customHeight="1">
      <c r="A94" s="82">
        <v>25</v>
      </c>
      <c r="B94" s="88" t="str">
        <f>Dat_01!A153</f>
        <v>25/05/2025</v>
      </c>
      <c r="C94" s="94">
        <f>Dat_01!B153</f>
        <v>26172.848367999999</v>
      </c>
      <c r="D94" s="94">
        <f>Dat_01!D153</f>
        <v>498.41130830399999</v>
      </c>
    </row>
    <row r="95" spans="1:4" ht="11.25" customHeight="1">
      <c r="A95" s="82">
        <v>26</v>
      </c>
      <c r="B95" s="88" t="str">
        <f>Dat_01!A154</f>
        <v>26/05/2025</v>
      </c>
      <c r="C95" s="94">
        <f>Dat_01!B154</f>
        <v>30400.367999999999</v>
      </c>
      <c r="D95" s="94">
        <f>Dat_01!D154</f>
        <v>609.43194272799997</v>
      </c>
    </row>
    <row r="96" spans="1:4" ht="11.25" customHeight="1">
      <c r="A96" s="82">
        <v>27</v>
      </c>
      <c r="B96" s="88" t="str">
        <f>Dat_01!A155</f>
        <v>27/05/2025</v>
      </c>
      <c r="C96" s="94">
        <f>Dat_01!B155</f>
        <v>30648.217000000001</v>
      </c>
      <c r="D96" s="94">
        <f>Dat_01!D155</f>
        <v>625.90553408000005</v>
      </c>
    </row>
    <row r="97" spans="1:9" ht="11.25" customHeight="1">
      <c r="A97" s="82">
        <v>28</v>
      </c>
      <c r="B97" s="88" t="str">
        <f>Dat_01!A156</f>
        <v>28/05/2025</v>
      </c>
      <c r="C97" s="94">
        <f>Dat_01!B156</f>
        <v>31304.960999999999</v>
      </c>
      <c r="D97" s="94">
        <f>Dat_01!D156</f>
        <v>644.21736085600003</v>
      </c>
    </row>
    <row r="98" spans="1:9" ht="11.25" customHeight="1">
      <c r="A98" s="82">
        <v>29</v>
      </c>
      <c r="B98" s="88" t="str">
        <f>Dat_01!A157</f>
        <v>29/05/2025</v>
      </c>
      <c r="C98" s="94">
        <f>Dat_01!B157</f>
        <v>31862.026000000002</v>
      </c>
      <c r="D98" s="94">
        <f>Dat_01!D157</f>
        <v>659.20780183199997</v>
      </c>
    </row>
    <row r="99" spans="1:9" ht="11.25" customHeight="1">
      <c r="A99" s="82">
        <v>30</v>
      </c>
      <c r="B99" s="88" t="str">
        <f>Dat_01!A158</f>
        <v>30/05/2025</v>
      </c>
      <c r="C99" s="94">
        <f>Dat_01!B158</f>
        <v>31019.726040000001</v>
      </c>
      <c r="D99" s="94">
        <f>Dat_01!D158</f>
        <v>670.81847672000004</v>
      </c>
    </row>
    <row r="100" spans="1:9" ht="11.25" customHeight="1">
      <c r="A100" s="82">
        <v>31</v>
      </c>
      <c r="B100" s="88" t="str">
        <f>Dat_01!A159</f>
        <v>31/05/2025</v>
      </c>
      <c r="C100" s="94">
        <f>Dat_01!B159</f>
        <v>28283.306</v>
      </c>
      <c r="D100" s="94">
        <f>Dat_01!D159</f>
        <v>597.43466783999997</v>
      </c>
    </row>
    <row r="101" spans="1:9" ht="11.25" customHeight="1">
      <c r="A101" s="82"/>
      <c r="B101" s="90" t="s">
        <v>96</v>
      </c>
      <c r="C101" s="97">
        <f>MAX(C70:C100)</f>
        <v>31862.026000000002</v>
      </c>
      <c r="D101" s="97">
        <f>MAX(D70:D100)</f>
        <v>670.81847672000004</v>
      </c>
      <c r="E101" s="116"/>
      <c r="F101" s="109"/>
    </row>
    <row r="103" spans="1:9" ht="11.25" customHeight="1">
      <c r="B103" s="83" t="s">
        <v>97</v>
      </c>
    </row>
    <row r="104" spans="1:9" ht="11.25" customHeight="1">
      <c r="B104" s="86"/>
      <c r="C104" s="98" t="s">
        <v>14</v>
      </c>
      <c r="D104" s="98" t="s">
        <v>13</v>
      </c>
      <c r="E104" s="98"/>
      <c r="F104" s="98" t="s">
        <v>12</v>
      </c>
      <c r="G104" s="86" t="s">
        <v>11</v>
      </c>
    </row>
    <row r="105" spans="1:9" ht="11.25" customHeight="1">
      <c r="B105" s="99" t="str">
        <f>Dat_01!A183</f>
        <v>Histórico</v>
      </c>
      <c r="C105" s="100">
        <f>Dat_01!D179</f>
        <v>41318</v>
      </c>
      <c r="D105" s="100">
        <f>Dat_01!B179</f>
        <v>45450</v>
      </c>
      <c r="E105" s="100"/>
      <c r="F105" s="101" t="str">
        <f>Dat_01!D183</f>
        <v>19 julio 2010 (13:26 h)</v>
      </c>
      <c r="G105" s="101" t="str">
        <f>Dat_01!E183</f>
        <v>17 diciembre 2007 (18:53 h)</v>
      </c>
    </row>
    <row r="106" spans="1:9" ht="11.25" customHeight="1">
      <c r="B106" s="99"/>
      <c r="C106" s="100"/>
      <c r="D106" s="100"/>
      <c r="E106" s="100"/>
      <c r="F106" s="101"/>
      <c r="G106" s="101"/>
    </row>
    <row r="107" spans="1:9" ht="11.25" customHeight="1">
      <c r="B107" s="99">
        <f>Dat_01!A185</f>
        <v>2024</v>
      </c>
      <c r="C107" s="100">
        <f>Dat_01!D173</f>
        <v>36184</v>
      </c>
      <c r="D107" s="100">
        <f>Dat_01!B173</f>
        <v>38272</v>
      </c>
      <c r="E107" s="100"/>
      <c r="F107" s="101" t="str">
        <f>Dat_01!D185</f>
        <v>30 julio (14:41 h)</v>
      </c>
      <c r="G107" s="101" t="str">
        <f>Dat_01!E185</f>
        <v>9 enero (20:56 h)</v>
      </c>
    </row>
    <row r="108" spans="1:9" ht="11.25" customHeight="1">
      <c r="B108" s="99">
        <f>Dat_01!A186</f>
        <v>2025</v>
      </c>
      <c r="C108" s="100">
        <f>Dat_01!D174</f>
        <v>32375</v>
      </c>
      <c r="D108" s="100">
        <f>Dat_01!B174</f>
        <v>40070</v>
      </c>
      <c r="E108" s="100"/>
      <c r="F108" s="101">
        <f>Dat_01!D186</f>
        <v>0</v>
      </c>
      <c r="G108" s="101" t="str">
        <f>Dat_01!E186</f>
        <v>15 enero (20:57 h)</v>
      </c>
    </row>
    <row r="109" spans="1:9" ht="11.25" customHeight="1">
      <c r="B109" s="102" t="str">
        <f>Dat_01!A187</f>
        <v>may-25</v>
      </c>
      <c r="C109" s="103">
        <f>Dat_01!B166</f>
        <v>32498</v>
      </c>
      <c r="D109" s="103"/>
      <c r="E109" s="103"/>
      <c r="F109" s="104" t="str">
        <f>Dat_01!D187</f>
        <v/>
      </c>
      <c r="G109" s="104" t="str">
        <f>Dat_01!E187</f>
        <v>29 mayo (20:51 h)</v>
      </c>
      <c r="H109" s="84">
        <f>Dat_01!D166</f>
        <v>31339</v>
      </c>
      <c r="I109" s="117">
        <f>(C109/H109-1)*100</f>
        <v>3.6982673346309669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3" t="s">
        <v>29</v>
      </c>
    </row>
    <row r="112" spans="1:9" ht="24.75" customHeight="1">
      <c r="B112" s="86"/>
      <c r="C112" s="105" t="s">
        <v>4</v>
      </c>
      <c r="D112" s="105" t="s">
        <v>0</v>
      </c>
      <c r="E112" s="105" t="s">
        <v>22</v>
      </c>
      <c r="F112" s="105" t="s">
        <v>5</v>
      </c>
    </row>
    <row r="113" spans="1:6" ht="11.25" customHeight="1">
      <c r="A113" s="9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88" t="str">
        <f>Dat_01!A33</f>
        <v>Mayo 2024</v>
      </c>
      <c r="C113" s="89">
        <f>Dat_01!C33*100</f>
        <v>1.4359999999999999</v>
      </c>
      <c r="D113" s="89">
        <f>Dat_01!D33*100</f>
        <v>0.22699999999999998</v>
      </c>
      <c r="E113" s="89">
        <f>Dat_01!E33*100</f>
        <v>0.29699999999999999</v>
      </c>
      <c r="F113" s="89">
        <f>Dat_01!F33*100</f>
        <v>0.91199999999999992</v>
      </c>
    </row>
    <row r="114" spans="1:6" ht="11.25" customHeight="1">
      <c r="A114" s="9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88" t="str">
        <f>Dat_01!A34</f>
        <v>Junio 2024</v>
      </c>
      <c r="C114" s="89">
        <f>Dat_01!C34*100</f>
        <v>-1.6199999999999999</v>
      </c>
      <c r="D114" s="89">
        <f>Dat_01!D34*100</f>
        <v>-1.1870000000000001</v>
      </c>
      <c r="E114" s="89">
        <f>Dat_01!E34*100</f>
        <v>-1.458</v>
      </c>
      <c r="F114" s="89">
        <f>Dat_01!F34*100</f>
        <v>1.0250000000000001</v>
      </c>
    </row>
    <row r="115" spans="1:6" ht="11.25" customHeight="1">
      <c r="A115" s="93" t="str">
        <f t="shared" si="1"/>
        <v>J</v>
      </c>
      <c r="B115" s="88" t="str">
        <f>Dat_01!A35</f>
        <v>Julio 2024</v>
      </c>
      <c r="C115" s="89">
        <f>Dat_01!C35*100</f>
        <v>9.9000000000000005E-2</v>
      </c>
      <c r="D115" s="89">
        <f>Dat_01!D35*100</f>
        <v>1.264</v>
      </c>
      <c r="E115" s="89">
        <f>Dat_01!E35*100</f>
        <v>-0.14200000000000002</v>
      </c>
      <c r="F115" s="89">
        <f>Dat_01!F35*100</f>
        <v>-1.0229999999999999</v>
      </c>
    </row>
    <row r="116" spans="1:6" ht="11.25" customHeight="1">
      <c r="A116" s="93" t="str">
        <f t="shared" si="1"/>
        <v>A</v>
      </c>
      <c r="B116" s="88" t="str">
        <f>Dat_01!A36</f>
        <v>Agosto 2024</v>
      </c>
      <c r="C116" s="89">
        <f>Dat_01!C36*100</f>
        <v>2.9170000000000003</v>
      </c>
      <c r="D116" s="89">
        <f>Dat_01!D36*100</f>
        <v>-0.29499999999999998</v>
      </c>
      <c r="E116" s="89">
        <f>Dat_01!E36*100</f>
        <v>-0.32100000000000001</v>
      </c>
      <c r="F116" s="89">
        <f>Dat_01!F36*100</f>
        <v>3.5329999999999999</v>
      </c>
    </row>
    <row r="117" spans="1:6" ht="11.25" customHeight="1">
      <c r="A117" s="93" t="str">
        <f t="shared" si="1"/>
        <v>S</v>
      </c>
      <c r="B117" s="88" t="str">
        <f>Dat_01!A37</f>
        <v>Septiembre 2024</v>
      </c>
      <c r="C117" s="89">
        <f>Dat_01!C37*100</f>
        <v>0.89200000000000013</v>
      </c>
      <c r="D117" s="89">
        <f>Dat_01!D37*100</f>
        <v>-0.38700000000000001</v>
      </c>
      <c r="E117" s="89">
        <f>Dat_01!E37*100</f>
        <v>-1.5</v>
      </c>
      <c r="F117" s="89">
        <f>Dat_01!F37*100</f>
        <v>2.7789999999999999</v>
      </c>
    </row>
    <row r="118" spans="1:6" ht="11.25" customHeight="1">
      <c r="A118" s="93" t="str">
        <f t="shared" si="1"/>
        <v>O</v>
      </c>
      <c r="B118" s="88" t="str">
        <f>Dat_01!A38</f>
        <v>Octubre 2024</v>
      </c>
      <c r="C118" s="89">
        <f>Dat_01!C38*100</f>
        <v>1.94</v>
      </c>
      <c r="D118" s="89">
        <f>Dat_01!D38*100</f>
        <v>1.7659999999999998</v>
      </c>
      <c r="E118" s="89">
        <f>Dat_01!E38*100</f>
        <v>-2.0209999999999999</v>
      </c>
      <c r="F118" s="89">
        <f>Dat_01!F38*100</f>
        <v>2.1950000000000003</v>
      </c>
    </row>
    <row r="119" spans="1:6" ht="11.25" customHeight="1">
      <c r="A119" s="93" t="str">
        <f t="shared" si="1"/>
        <v>N</v>
      </c>
      <c r="B119" s="88" t="str">
        <f>Dat_01!A39</f>
        <v>Noviembre 2024</v>
      </c>
      <c r="C119" s="89">
        <f>Dat_01!C39*100</f>
        <v>-1.2890000000000001</v>
      </c>
      <c r="D119" s="89">
        <f>Dat_01!D39*100</f>
        <v>-0.39500000000000002</v>
      </c>
      <c r="E119" s="89">
        <f>Dat_01!E39*100</f>
        <v>-0.58499999999999996</v>
      </c>
      <c r="F119" s="89">
        <f>Dat_01!F39*100</f>
        <v>-0.309</v>
      </c>
    </row>
    <row r="120" spans="1:6" ht="11.25" customHeight="1">
      <c r="A120" s="93" t="str">
        <f t="shared" si="1"/>
        <v>D</v>
      </c>
      <c r="B120" s="88" t="str">
        <f>Dat_01!A40</f>
        <v>Diciembre 2024</v>
      </c>
      <c r="C120" s="89">
        <f>Dat_01!C40*100</f>
        <v>1.4909999999999999</v>
      </c>
      <c r="D120" s="89">
        <f>Dat_01!D40*100</f>
        <v>-0.36599999999999999</v>
      </c>
      <c r="E120" s="89">
        <f>Dat_01!E40*100</f>
        <v>0.192</v>
      </c>
      <c r="F120" s="89">
        <f>Dat_01!F40*100</f>
        <v>1.6650000000000003</v>
      </c>
    </row>
    <row r="121" spans="1:6" ht="11.25" customHeight="1">
      <c r="A121" s="93" t="str">
        <f t="shared" si="1"/>
        <v>E</v>
      </c>
      <c r="B121" s="88" t="str">
        <f>Dat_01!A41</f>
        <v>Enero 2025</v>
      </c>
      <c r="C121" s="89">
        <f>Dat_01!C41*100</f>
        <v>2.6240000000000001</v>
      </c>
      <c r="D121" s="89">
        <f>Dat_01!D41*100</f>
        <v>-1.387</v>
      </c>
      <c r="E121" s="89">
        <f>Dat_01!E41*100</f>
        <v>0.41599999999999998</v>
      </c>
      <c r="F121" s="89">
        <f>Dat_01!F41*100</f>
        <v>3.5950000000000002</v>
      </c>
    </row>
    <row r="122" spans="1:6" ht="11.25" customHeight="1">
      <c r="A122" s="93" t="str">
        <f t="shared" si="1"/>
        <v>F</v>
      </c>
      <c r="B122" s="88" t="str">
        <f>Dat_01!A42</f>
        <v>Febrero 2025</v>
      </c>
      <c r="C122" s="89">
        <f>Dat_01!C42*100</f>
        <v>-0.36899999999999999</v>
      </c>
      <c r="D122" s="89">
        <f>Dat_01!D42*100</f>
        <v>-0.13899999999999998</v>
      </c>
      <c r="E122" s="89">
        <f>Dat_01!E42*100</f>
        <v>1.2729999999999999</v>
      </c>
      <c r="F122" s="89">
        <f>Dat_01!F42*100</f>
        <v>-1.5029999999999999</v>
      </c>
    </row>
    <row r="123" spans="1:6" ht="11.25" customHeight="1">
      <c r="A123" s="93" t="str">
        <f t="shared" si="1"/>
        <v>M</v>
      </c>
      <c r="B123" s="88" t="str">
        <f>Dat_01!A43</f>
        <v>Marzo 2025</v>
      </c>
      <c r="C123" s="89">
        <f>Dat_01!C43*100</f>
        <v>5.6550000000000002</v>
      </c>
      <c r="D123" s="89">
        <f>Dat_01!D43*100</f>
        <v>1.8399999999999999</v>
      </c>
      <c r="E123" s="89">
        <f>Dat_01!E43*100</f>
        <v>1.9949999999999999</v>
      </c>
      <c r="F123" s="89">
        <f>Dat_01!F43*100</f>
        <v>1.82</v>
      </c>
    </row>
    <row r="124" spans="1:6" ht="11.25" customHeight="1">
      <c r="A124" s="93" t="str">
        <f t="shared" si="1"/>
        <v>A</v>
      </c>
      <c r="B124" s="88" t="str">
        <f>Dat_01!A44</f>
        <v>Abril 2025</v>
      </c>
      <c r="C124" s="89">
        <f>Dat_01!C44*100</f>
        <v>-2.9860000000000002</v>
      </c>
      <c r="D124" s="89">
        <f>Dat_01!D44*100</f>
        <v>-0.82299999999999995</v>
      </c>
      <c r="E124" s="89">
        <f>Dat_01!E44*100</f>
        <v>-0.379</v>
      </c>
      <c r="F124" s="89">
        <f>Dat_01!F44*100</f>
        <v>-1.7840000000000003</v>
      </c>
    </row>
    <row r="125" spans="1:6" ht="11.25" customHeight="1">
      <c r="A125" s="93" t="str">
        <f t="shared" si="1"/>
        <v>M</v>
      </c>
      <c r="B125" s="95" t="str">
        <f>Dat_01!A45</f>
        <v>Mayo 2025</v>
      </c>
      <c r="C125" s="106">
        <f>Dat_01!C45*100</f>
        <v>-0.48399999999999999</v>
      </c>
      <c r="D125" s="106">
        <f>Dat_01!D45*100</f>
        <v>-0.622</v>
      </c>
      <c r="E125" s="106">
        <f>Dat_01!E45*100</f>
        <v>0.375</v>
      </c>
      <c r="F125" s="106">
        <f>Dat_01!F45*100</f>
        <v>-0.23700000000000002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60" zoomScale="90" zoomScaleNormal="90" workbookViewId="0">
      <selection activeCell="B186" sqref="B186"/>
    </sheetView>
  </sheetViews>
  <sheetFormatPr baseColWidth="10" defaultColWidth="11.42578125" defaultRowHeight="14.25"/>
  <cols>
    <col min="1" max="1" width="15.5703125" style="46" customWidth="1"/>
    <col min="2" max="5" width="30.42578125" style="46" customWidth="1"/>
    <col min="6" max="6" width="15.5703125" style="46" customWidth="1"/>
    <col min="7" max="8" width="24.5703125" style="46" customWidth="1"/>
    <col min="9" max="9" width="26.140625" style="46" bestFit="1" customWidth="1"/>
    <col min="10" max="10" width="35.42578125" style="46" bestFit="1" customWidth="1"/>
    <col min="11" max="11" width="35.5703125" style="46" bestFit="1" customWidth="1"/>
    <col min="12" max="12" width="30.5703125" style="46" bestFit="1" customWidth="1"/>
    <col min="13" max="13" width="31.28515625" style="46" bestFit="1" customWidth="1"/>
    <col min="14" max="14" width="40.285156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28515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28515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28515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28515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28515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6" t="s">
        <v>52</v>
      </c>
      <c r="B1" s="56" t="s">
        <v>71</v>
      </c>
    </row>
    <row r="2" spans="1:10">
      <c r="A2" s="50" t="s">
        <v>161</v>
      </c>
      <c r="B2" s="50" t="s">
        <v>162</v>
      </c>
      <c r="C2" s="7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48" t="s">
        <v>52</v>
      </c>
      <c r="B4" s="135" t="s">
        <v>161</v>
      </c>
      <c r="C4" s="136"/>
      <c r="D4" s="136"/>
      <c r="E4" s="136"/>
      <c r="F4" s="136"/>
      <c r="G4" s="136"/>
      <c r="H4" s="136"/>
      <c r="I4" s="136"/>
      <c r="J4" s="136"/>
    </row>
    <row r="5" spans="1:10">
      <c r="A5" s="48" t="s">
        <v>53</v>
      </c>
      <c r="B5" s="137" t="s">
        <v>45</v>
      </c>
      <c r="C5" s="138"/>
      <c r="D5" s="138"/>
      <c r="E5" s="138"/>
      <c r="F5" s="138"/>
      <c r="G5" s="138"/>
      <c r="H5" s="138"/>
      <c r="I5" s="138"/>
      <c r="J5" s="138"/>
    </row>
    <row r="6" spans="1:10">
      <c r="A6" s="48" t="s">
        <v>54</v>
      </c>
      <c r="B6" s="55" t="s">
        <v>46</v>
      </c>
      <c r="C6" s="55" t="s">
        <v>111</v>
      </c>
      <c r="D6" s="55" t="s">
        <v>47</v>
      </c>
      <c r="E6" s="55" t="s">
        <v>48</v>
      </c>
      <c r="F6" s="55" t="s">
        <v>112</v>
      </c>
      <c r="G6" s="55" t="s">
        <v>49</v>
      </c>
      <c r="H6" s="55" t="s">
        <v>50</v>
      </c>
      <c r="I6" s="55" t="s">
        <v>113</v>
      </c>
      <c r="J6" s="55" t="s">
        <v>51</v>
      </c>
    </row>
    <row r="7" spans="1:10">
      <c r="A7" s="48" t="s">
        <v>55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0" t="s">
        <v>31</v>
      </c>
      <c r="B8" s="121">
        <v>3578052.1202079998</v>
      </c>
      <c r="C8" s="121">
        <v>2957768.4531649998</v>
      </c>
      <c r="D8" s="122">
        <v>0.2097133961</v>
      </c>
      <c r="E8" s="121">
        <v>18906996.029206999</v>
      </c>
      <c r="F8" s="121">
        <v>18771953.748259</v>
      </c>
      <c r="G8" s="122">
        <v>7.1938319999999998E-3</v>
      </c>
      <c r="H8" s="121">
        <v>35043275.77899</v>
      </c>
      <c r="I8" s="121">
        <v>33037706.806625001</v>
      </c>
      <c r="J8" s="122">
        <v>6.0705453399999998E-2</v>
      </c>
    </row>
    <row r="9" spans="1:10">
      <c r="A9" s="50" t="s">
        <v>33</v>
      </c>
      <c r="B9" s="121">
        <v>3062480.1869999999</v>
      </c>
      <c r="C9" s="121">
        <v>3543073.2919999999</v>
      </c>
      <c r="D9" s="122">
        <v>-0.13564300409999999</v>
      </c>
      <c r="E9" s="121">
        <v>20855008.399</v>
      </c>
      <c r="F9" s="121">
        <v>20285883.513</v>
      </c>
      <c r="G9" s="122">
        <v>2.8055218100000001E-2</v>
      </c>
      <c r="H9" s="121">
        <v>52959874.884000003</v>
      </c>
      <c r="I9" s="121">
        <v>51706927.741999999</v>
      </c>
      <c r="J9" s="122">
        <v>2.42317074E-2</v>
      </c>
    </row>
    <row r="10" spans="1:10">
      <c r="A10" s="50" t="s">
        <v>34</v>
      </c>
      <c r="B10" s="121">
        <v>143526.74799999999</v>
      </c>
      <c r="C10" s="121">
        <v>214352.32399999999</v>
      </c>
      <c r="D10" s="122">
        <v>-0.3304166462</v>
      </c>
      <c r="E10" s="121">
        <v>1079417.7150000001</v>
      </c>
      <c r="F10" s="121">
        <v>1133039.9010000001</v>
      </c>
      <c r="G10" s="122">
        <v>-4.7325946700000003E-2</v>
      </c>
      <c r="H10" s="121">
        <v>2918766.8879999998</v>
      </c>
      <c r="I10" s="121">
        <v>3385454.7379999999</v>
      </c>
      <c r="J10" s="122">
        <v>-0.1378508608</v>
      </c>
    </row>
    <row r="11" spans="1:10">
      <c r="A11" s="50" t="s">
        <v>35</v>
      </c>
      <c r="B11" s="121">
        <v>0</v>
      </c>
      <c r="C11" s="121">
        <v>0</v>
      </c>
      <c r="D11" s="122">
        <v>0</v>
      </c>
      <c r="E11" s="121">
        <v>0</v>
      </c>
      <c r="F11" s="121">
        <v>0</v>
      </c>
      <c r="G11" s="122">
        <v>0</v>
      </c>
      <c r="H11" s="121">
        <v>0</v>
      </c>
      <c r="I11" s="121">
        <v>0</v>
      </c>
      <c r="J11" s="122">
        <v>0</v>
      </c>
    </row>
    <row r="12" spans="1:10">
      <c r="A12" s="50" t="s">
        <v>36</v>
      </c>
      <c r="B12" s="121">
        <v>2692351.0759999999</v>
      </c>
      <c r="C12" s="121">
        <v>1529797.919</v>
      </c>
      <c r="D12" s="122">
        <v>0.75993903679999997</v>
      </c>
      <c r="E12" s="121">
        <v>12088034.425000001</v>
      </c>
      <c r="F12" s="121">
        <v>9208982.2239999995</v>
      </c>
      <c r="G12" s="122">
        <v>0.31263522189999998</v>
      </c>
      <c r="H12" s="121">
        <v>31985683.203000002</v>
      </c>
      <c r="I12" s="121">
        <v>35030938.384000003</v>
      </c>
      <c r="J12" s="122">
        <v>-8.6930448399999999E-2</v>
      </c>
    </row>
    <row r="13" spans="1:10">
      <c r="A13" s="50" t="s">
        <v>37</v>
      </c>
      <c r="B13" s="121">
        <v>3376292.7969999998</v>
      </c>
      <c r="C13" s="121">
        <v>4130018.1869999999</v>
      </c>
      <c r="D13" s="122">
        <v>-0.18249929079999999</v>
      </c>
      <c r="E13" s="121">
        <v>25424171.613000002</v>
      </c>
      <c r="F13" s="121">
        <v>27316962.175999999</v>
      </c>
      <c r="G13" s="122">
        <v>-6.9289936100000005E-2</v>
      </c>
      <c r="H13" s="121">
        <v>57619026.954999998</v>
      </c>
      <c r="I13" s="121">
        <v>60004681.696999997</v>
      </c>
      <c r="J13" s="122">
        <v>-3.9757810099999999E-2</v>
      </c>
    </row>
    <row r="14" spans="1:10">
      <c r="A14" s="50" t="s">
        <v>38</v>
      </c>
      <c r="B14" s="121">
        <v>4777823.4239999996</v>
      </c>
      <c r="C14" s="121">
        <v>5026821.1090000002</v>
      </c>
      <c r="D14" s="122">
        <v>-4.9533826599999997E-2</v>
      </c>
      <c r="E14" s="121">
        <v>17171388.848999999</v>
      </c>
      <c r="F14" s="121">
        <v>16404816.963</v>
      </c>
      <c r="G14" s="122">
        <v>4.6728463200000001E-2</v>
      </c>
      <c r="H14" s="121">
        <v>44375420.504000001</v>
      </c>
      <c r="I14" s="121">
        <v>38754774.75</v>
      </c>
      <c r="J14" s="122">
        <v>0.1450310521</v>
      </c>
    </row>
    <row r="15" spans="1:10">
      <c r="A15" s="50" t="s">
        <v>39</v>
      </c>
      <c r="B15" s="121">
        <v>493822.51400000002</v>
      </c>
      <c r="C15" s="121">
        <v>599701.68599999999</v>
      </c>
      <c r="D15" s="122">
        <v>-0.17655306709999999</v>
      </c>
      <c r="E15" s="121">
        <v>1248075.216</v>
      </c>
      <c r="F15" s="121">
        <v>1465421.9080000001</v>
      </c>
      <c r="G15" s="122">
        <v>-0.1483168027</v>
      </c>
      <c r="H15" s="121">
        <v>3909949.662</v>
      </c>
      <c r="I15" s="121">
        <v>4326980.5039999997</v>
      </c>
      <c r="J15" s="122">
        <v>-9.6379182100000002E-2</v>
      </c>
    </row>
    <row r="16" spans="1:10">
      <c r="A16" s="50" t="s">
        <v>40</v>
      </c>
      <c r="B16" s="121">
        <v>324890.315</v>
      </c>
      <c r="C16" s="121">
        <v>310961.44</v>
      </c>
      <c r="D16" s="122">
        <v>4.4792933200000003E-2</v>
      </c>
      <c r="E16" s="121">
        <v>1572997.358</v>
      </c>
      <c r="F16" s="121">
        <v>1465578.452</v>
      </c>
      <c r="G16" s="122">
        <v>7.3294545099999997E-2</v>
      </c>
      <c r="H16" s="121">
        <v>3786582.7579999999</v>
      </c>
      <c r="I16" s="121">
        <v>3487675.952</v>
      </c>
      <c r="J16" s="122">
        <v>8.5703720799999994E-2</v>
      </c>
    </row>
    <row r="17" spans="1:74">
      <c r="A17" s="50" t="s">
        <v>41</v>
      </c>
      <c r="B17" s="121">
        <v>1158463.0870000001</v>
      </c>
      <c r="C17" s="121">
        <v>1326284.0759999999</v>
      </c>
      <c r="D17" s="122">
        <v>-0.12653472360000001</v>
      </c>
      <c r="E17" s="121">
        <v>6242826.2060000002</v>
      </c>
      <c r="F17" s="121">
        <v>6469175.8109999998</v>
      </c>
      <c r="G17" s="122">
        <v>-3.4988940099999997E-2</v>
      </c>
      <c r="H17" s="121">
        <v>16097734.140000001</v>
      </c>
      <c r="I17" s="121">
        <v>15832394.466</v>
      </c>
      <c r="J17" s="122">
        <v>1.6759289E-2</v>
      </c>
    </row>
    <row r="18" spans="1:74">
      <c r="A18" s="50" t="s">
        <v>43</v>
      </c>
      <c r="B18" s="121">
        <v>29418.555</v>
      </c>
      <c r="C18" s="121">
        <v>36579.356</v>
      </c>
      <c r="D18" s="122">
        <v>-0.19576071810000001</v>
      </c>
      <c r="E18" s="121">
        <v>227260.45600000001</v>
      </c>
      <c r="F18" s="121">
        <v>226707.128</v>
      </c>
      <c r="G18" s="122">
        <v>2.4407172999999999E-3</v>
      </c>
      <c r="H18" s="121">
        <v>654141.49199999997</v>
      </c>
      <c r="I18" s="121">
        <v>670550.81949999998</v>
      </c>
      <c r="J18" s="122">
        <v>-2.4471415199999999E-2</v>
      </c>
    </row>
    <row r="19" spans="1:74">
      <c r="A19" s="50" t="s">
        <v>42</v>
      </c>
      <c r="B19" s="121">
        <v>41967.688999999998</v>
      </c>
      <c r="C19" s="121">
        <v>67658.096000000005</v>
      </c>
      <c r="D19" s="122">
        <v>-0.37970928120000003</v>
      </c>
      <c r="E19" s="121">
        <v>354618.00599999999</v>
      </c>
      <c r="F19" s="121">
        <v>374367.08899999998</v>
      </c>
      <c r="G19" s="122">
        <v>-5.2753256300000002E-2</v>
      </c>
      <c r="H19" s="121">
        <v>1175580.6769999999</v>
      </c>
      <c r="I19" s="121">
        <v>1109898.4365000001</v>
      </c>
      <c r="J19" s="122">
        <v>5.9178604400000001E-2</v>
      </c>
    </row>
    <row r="20" spans="1:74">
      <c r="A20" s="59" t="s">
        <v>72</v>
      </c>
      <c r="B20" s="123">
        <v>19679088.512208</v>
      </c>
      <c r="C20" s="123">
        <v>19743015.938165002</v>
      </c>
      <c r="D20" s="124">
        <v>-3.2379766999999999E-3</v>
      </c>
      <c r="E20" s="123">
        <v>105170794.27220701</v>
      </c>
      <c r="F20" s="123">
        <v>103122888.913259</v>
      </c>
      <c r="G20" s="124">
        <v>1.98588827E-2</v>
      </c>
      <c r="H20" s="123">
        <v>250526036.94198999</v>
      </c>
      <c r="I20" s="123">
        <v>247347984.295625</v>
      </c>
      <c r="J20" s="124">
        <v>1.28485084E-2</v>
      </c>
    </row>
    <row r="21" spans="1:74">
      <c r="A21" s="50" t="s">
        <v>32</v>
      </c>
      <c r="B21" s="121">
        <v>632717.65317599999</v>
      </c>
      <c r="C21" s="121">
        <v>633361.08812299999</v>
      </c>
      <c r="D21" s="122">
        <v>-1.0159054E-3</v>
      </c>
      <c r="E21" s="121">
        <v>2426193.7112369998</v>
      </c>
      <c r="F21" s="121">
        <v>2677732.4714529999</v>
      </c>
      <c r="G21" s="122">
        <v>-9.3937225999999999E-2</v>
      </c>
      <c r="H21" s="121">
        <v>5206999.3071529996</v>
      </c>
      <c r="I21" s="121">
        <v>5444413.7807989996</v>
      </c>
      <c r="J21" s="122">
        <v>-4.3606985700000003E-2</v>
      </c>
    </row>
    <row r="22" spans="1:74">
      <c r="A22" s="50" t="s">
        <v>73</v>
      </c>
      <c r="B22" s="121">
        <v>-990785.93299999996</v>
      </c>
      <c r="C22" s="121">
        <v>-968123.07493799995</v>
      </c>
      <c r="D22" s="122">
        <v>2.34090671E-2</v>
      </c>
      <c r="E22" s="121">
        <v>-3998819.5662870002</v>
      </c>
      <c r="F22" s="121">
        <v>-4343037.9386400003</v>
      </c>
      <c r="G22" s="122">
        <v>-7.9257509899999995E-2</v>
      </c>
      <c r="H22" s="121">
        <v>-8321345.3889020002</v>
      </c>
      <c r="I22" s="121">
        <v>-8636332.7974169999</v>
      </c>
      <c r="J22" s="122">
        <v>-3.6472356499999997E-2</v>
      </c>
    </row>
    <row r="23" spans="1:74">
      <c r="A23" s="50" t="s">
        <v>152</v>
      </c>
      <c r="B23" s="121">
        <v>192.69900000000001</v>
      </c>
      <c r="C23" s="121">
        <v>659.73299999999995</v>
      </c>
      <c r="D23" s="122">
        <v>-0.707913656</v>
      </c>
      <c r="E23" s="121">
        <v>1988.7439999999999</v>
      </c>
      <c r="F23" s="121">
        <v>3069.5039999999999</v>
      </c>
      <c r="G23" s="122">
        <v>-0.35209597380000002</v>
      </c>
      <c r="H23" s="121">
        <v>7592.7430000000004</v>
      </c>
      <c r="I23" s="121">
        <v>6440.0990000000002</v>
      </c>
      <c r="J23" s="122">
        <v>0.1789792362</v>
      </c>
    </row>
    <row r="24" spans="1:74">
      <c r="A24" s="50" t="s">
        <v>153</v>
      </c>
      <c r="B24" s="121">
        <v>-237.14400000000001</v>
      </c>
      <c r="C24" s="121">
        <v>-823.33</v>
      </c>
      <c r="D24" s="122">
        <v>-0.71196968410000006</v>
      </c>
      <c r="E24" s="121">
        <v>-2422.1489999999999</v>
      </c>
      <c r="F24" s="121">
        <v>-3834.27</v>
      </c>
      <c r="G24" s="122">
        <v>-0.36828940059999998</v>
      </c>
      <c r="H24" s="121">
        <v>-9274.73</v>
      </c>
      <c r="I24" s="121">
        <v>-8108.0990000000002</v>
      </c>
      <c r="J24" s="122">
        <v>0.1438846516</v>
      </c>
    </row>
    <row r="25" spans="1:74">
      <c r="A25" s="50" t="s">
        <v>44</v>
      </c>
      <c r="B25" s="121">
        <v>-110447.626</v>
      </c>
      <c r="C25" s="121">
        <v>-117764.88400000001</v>
      </c>
      <c r="D25" s="122">
        <v>-6.21344645E-2</v>
      </c>
      <c r="E25" s="121">
        <v>-485213.05</v>
      </c>
      <c r="F25" s="121">
        <v>-575299.31700000004</v>
      </c>
      <c r="G25" s="122">
        <v>-0.15659025539999999</v>
      </c>
      <c r="H25" s="121">
        <v>-1489721.6170000001</v>
      </c>
      <c r="I25" s="121">
        <v>-1488684.716</v>
      </c>
      <c r="J25" s="122">
        <v>6.9652159999999996E-4</v>
      </c>
    </row>
    <row r="26" spans="1:74">
      <c r="A26" s="50" t="s">
        <v>74</v>
      </c>
      <c r="B26" s="121">
        <v>-1001584.058</v>
      </c>
      <c r="C26" s="121">
        <v>-992779.26599999995</v>
      </c>
      <c r="D26" s="122">
        <v>8.8688315000000004E-3</v>
      </c>
      <c r="E26" s="121">
        <v>-5899633.7580000004</v>
      </c>
      <c r="F26" s="121">
        <v>-4626423.08</v>
      </c>
      <c r="G26" s="122">
        <v>0.27520411690000002</v>
      </c>
      <c r="H26" s="121">
        <v>-11500205.413000001</v>
      </c>
      <c r="I26" s="121">
        <v>-10094844.739</v>
      </c>
      <c r="J26" s="122">
        <v>0.1392156799</v>
      </c>
    </row>
    <row r="27" spans="1:74">
      <c r="A27" s="59" t="s">
        <v>75</v>
      </c>
      <c r="B27" s="123">
        <v>18208944.103383999</v>
      </c>
      <c r="C27" s="123">
        <v>18297546.204349998</v>
      </c>
      <c r="D27" s="124">
        <v>-4.8422941999999997E-3</v>
      </c>
      <c r="E27" s="123">
        <v>97212888.204156995</v>
      </c>
      <c r="F27" s="123">
        <v>96255096.283071995</v>
      </c>
      <c r="G27" s="124">
        <v>9.950558E-3</v>
      </c>
      <c r="H27" s="123">
        <v>234420081.84324101</v>
      </c>
      <c r="I27" s="123">
        <v>232570867.824007</v>
      </c>
      <c r="J27" s="124">
        <v>7.9511851000000008E-3</v>
      </c>
    </row>
    <row r="30" spans="1:74">
      <c r="A30" s="110"/>
      <c r="B30" s="110" t="s">
        <v>53</v>
      </c>
      <c r="C30" s="140" t="s">
        <v>45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0"/>
      <c r="B31" s="110" t="s">
        <v>54</v>
      </c>
      <c r="C31" s="120" t="s">
        <v>99</v>
      </c>
      <c r="D31" s="120" t="s">
        <v>100</v>
      </c>
      <c r="E31" s="120" t="s">
        <v>101</v>
      </c>
      <c r="F31" s="120" t="s">
        <v>102</v>
      </c>
      <c r="G31" s="120" t="s">
        <v>103</v>
      </c>
      <c r="H31" s="120" t="s">
        <v>104</v>
      </c>
      <c r="I31" s="120" t="s">
        <v>105</v>
      </c>
      <c r="J31" s="120" t="s">
        <v>106</v>
      </c>
      <c r="K31" s="120" t="s">
        <v>107</v>
      </c>
      <c r="L31" s="120" t="s">
        <v>108</v>
      </c>
      <c r="M31" s="120" t="s">
        <v>109</v>
      </c>
      <c r="N31" s="120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0" t="s">
        <v>52</v>
      </c>
      <c r="B32" s="110" t="s">
        <v>60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2" t="s">
        <v>133</v>
      </c>
      <c r="B33" s="112" t="s">
        <v>134</v>
      </c>
      <c r="C33" s="125">
        <v>1.436E-2</v>
      </c>
      <c r="D33" s="125">
        <v>2.2699999999999999E-3</v>
      </c>
      <c r="E33" s="125">
        <v>2.97E-3</v>
      </c>
      <c r="F33" s="125">
        <v>9.1199999999999996E-3</v>
      </c>
      <c r="G33" s="125">
        <v>1.256E-2</v>
      </c>
      <c r="H33" s="125">
        <v>3.8899999999999998E-3</v>
      </c>
      <c r="I33" s="125">
        <v>-7.0600000000000003E-3</v>
      </c>
      <c r="J33" s="125">
        <v>1.5730000000000001E-2</v>
      </c>
      <c r="K33" s="125">
        <v>1.9400000000000001E-3</v>
      </c>
      <c r="L33" s="125">
        <v>1.0200000000000001E-3</v>
      </c>
      <c r="M33" s="125">
        <v>-5.2399999999999999E-3</v>
      </c>
      <c r="N33" s="125">
        <v>6.1599999999999997E-3</v>
      </c>
      <c r="O33" s="58" t="str">
        <f t="shared" ref="O33:O45" si="0">MID(UPPER(TEXT(A33,"mmm")),1,1)</f>
        <v>M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2" t="s">
        <v>135</v>
      </c>
      <c r="B34" s="112" t="s">
        <v>136</v>
      </c>
      <c r="C34" s="125">
        <v>-1.6199999999999999E-2</v>
      </c>
      <c r="D34" s="125">
        <v>-1.187E-2</v>
      </c>
      <c r="E34" s="125">
        <v>-1.4579999999999999E-2</v>
      </c>
      <c r="F34" s="125">
        <v>1.025E-2</v>
      </c>
      <c r="G34" s="125">
        <v>7.8399999999999997E-3</v>
      </c>
      <c r="H34" s="125">
        <v>1.2899999999999999E-3</v>
      </c>
      <c r="I34" s="125">
        <v>-8.3700000000000007E-3</v>
      </c>
      <c r="J34" s="125">
        <v>1.4919999999999999E-2</v>
      </c>
      <c r="K34" s="125">
        <v>6.5399999999999998E-3</v>
      </c>
      <c r="L34" s="125">
        <v>-2.3000000000000001E-4</v>
      </c>
      <c r="M34" s="125">
        <v>-5.3600000000000002E-3</v>
      </c>
      <c r="N34" s="125">
        <v>1.213E-2</v>
      </c>
      <c r="O34" s="58" t="str">
        <f t="shared" si="0"/>
        <v>J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2" t="s">
        <v>137</v>
      </c>
      <c r="B35" s="112" t="s">
        <v>138</v>
      </c>
      <c r="C35" s="125">
        <v>9.8999999999999999E-4</v>
      </c>
      <c r="D35" s="125">
        <v>1.264E-2</v>
      </c>
      <c r="E35" s="125">
        <v>-1.42E-3</v>
      </c>
      <c r="F35" s="125">
        <v>-1.023E-2</v>
      </c>
      <c r="G35" s="125">
        <v>6.7600000000000004E-3</v>
      </c>
      <c r="H35" s="125">
        <v>3.0899999999999999E-3</v>
      </c>
      <c r="I35" s="125">
        <v>-7.3800000000000003E-3</v>
      </c>
      <c r="J35" s="125">
        <v>1.1050000000000001E-2</v>
      </c>
      <c r="K35" s="125">
        <v>1.055E-2</v>
      </c>
      <c r="L35" s="125">
        <v>1.07E-3</v>
      </c>
      <c r="M35" s="125">
        <v>-3.1199999999999999E-3</v>
      </c>
      <c r="N35" s="125">
        <v>1.26E-2</v>
      </c>
      <c r="O35" s="58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2" t="s">
        <v>139</v>
      </c>
      <c r="B36" s="112" t="s">
        <v>141</v>
      </c>
      <c r="C36" s="125">
        <v>2.9170000000000001E-2</v>
      </c>
      <c r="D36" s="125">
        <v>-2.9499999999999999E-3</v>
      </c>
      <c r="E36" s="125">
        <v>-3.2100000000000002E-3</v>
      </c>
      <c r="F36" s="125">
        <v>3.533E-2</v>
      </c>
      <c r="G36" s="125">
        <v>9.6900000000000007E-3</v>
      </c>
      <c r="H36" s="125">
        <v>2.2499999999999998E-3</v>
      </c>
      <c r="I36" s="125">
        <v>-6.7099999999999998E-3</v>
      </c>
      <c r="J36" s="125">
        <v>1.4149999999999999E-2</v>
      </c>
      <c r="K36" s="125">
        <v>1.4069999999999999E-2</v>
      </c>
      <c r="L36" s="125">
        <v>7.9000000000000001E-4</v>
      </c>
      <c r="M36" s="125">
        <v>-3.2699999999999999E-3</v>
      </c>
      <c r="N36" s="125">
        <v>1.6549999999999999E-2</v>
      </c>
      <c r="O36" s="58" t="str">
        <f t="shared" si="0"/>
        <v>A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2" t="s">
        <v>142</v>
      </c>
      <c r="B37" s="112" t="s">
        <v>143</v>
      </c>
      <c r="C37" s="125">
        <v>8.9200000000000008E-3</v>
      </c>
      <c r="D37" s="125">
        <v>-3.8700000000000002E-3</v>
      </c>
      <c r="E37" s="125">
        <v>-1.4999999999999999E-2</v>
      </c>
      <c r="F37" s="125">
        <v>2.7789999999999999E-2</v>
      </c>
      <c r="G37" s="125">
        <v>9.6100000000000005E-3</v>
      </c>
      <c r="H37" s="125">
        <v>1.6100000000000001E-3</v>
      </c>
      <c r="I37" s="125">
        <v>-7.5900000000000004E-3</v>
      </c>
      <c r="J37" s="125">
        <v>1.559E-2</v>
      </c>
      <c r="K37" s="125">
        <v>1.7229999999999999E-2</v>
      </c>
      <c r="L37" s="125">
        <v>8.1999999999999998E-4</v>
      </c>
      <c r="M37" s="125">
        <v>-4.1000000000000003E-3</v>
      </c>
      <c r="N37" s="125">
        <v>2.051E-2</v>
      </c>
      <c r="O37" s="58" t="str">
        <f t="shared" si="0"/>
        <v>S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2" t="s">
        <v>144</v>
      </c>
      <c r="B38" s="112" t="s">
        <v>145</v>
      </c>
      <c r="C38" s="125">
        <v>1.9400000000000001E-2</v>
      </c>
      <c r="D38" s="125">
        <v>1.7659999999999999E-2</v>
      </c>
      <c r="E38" s="125">
        <v>-2.0209999999999999E-2</v>
      </c>
      <c r="F38" s="125">
        <v>2.1950000000000001E-2</v>
      </c>
      <c r="G38" s="125">
        <v>1.056E-2</v>
      </c>
      <c r="H38" s="125">
        <v>3.1700000000000001E-3</v>
      </c>
      <c r="I38" s="125">
        <v>-8.8599999999999998E-3</v>
      </c>
      <c r="J38" s="125">
        <v>1.6250000000000001E-2</v>
      </c>
      <c r="K38" s="125">
        <v>1.6389999999999998E-2</v>
      </c>
      <c r="L38" s="125">
        <v>2.0500000000000002E-3</v>
      </c>
      <c r="M38" s="125">
        <v>-6.4599999999999996E-3</v>
      </c>
      <c r="N38" s="125">
        <v>2.0799999999999999E-2</v>
      </c>
      <c r="O38" s="58" t="str">
        <f t="shared" si="0"/>
        <v>O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2" t="s">
        <v>146</v>
      </c>
      <c r="B39" s="112" t="s">
        <v>147</v>
      </c>
      <c r="C39" s="125">
        <v>-1.289E-2</v>
      </c>
      <c r="D39" s="125">
        <v>-3.9500000000000004E-3</v>
      </c>
      <c r="E39" s="125">
        <v>-5.8500000000000002E-3</v>
      </c>
      <c r="F39" s="125">
        <v>-3.0899999999999999E-3</v>
      </c>
      <c r="G39" s="125">
        <v>8.4499999999999992E-3</v>
      </c>
      <c r="H39" s="125">
        <v>2.5100000000000001E-3</v>
      </c>
      <c r="I39" s="125">
        <v>-8.5100000000000002E-3</v>
      </c>
      <c r="J39" s="125">
        <v>1.4449999999999999E-2</v>
      </c>
      <c r="K39" s="125">
        <v>1.1950000000000001E-2</v>
      </c>
      <c r="L39" s="125">
        <v>1.5499999999999999E-3</v>
      </c>
      <c r="M39" s="125">
        <v>-6.8900000000000003E-3</v>
      </c>
      <c r="N39" s="125">
        <v>1.729E-2</v>
      </c>
      <c r="O39" s="58" t="str">
        <f t="shared" si="0"/>
        <v>N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2" t="s">
        <v>148</v>
      </c>
      <c r="B40" s="112" t="s">
        <v>149</v>
      </c>
      <c r="C40" s="125">
        <v>1.491E-2</v>
      </c>
      <c r="D40" s="125">
        <v>-3.6600000000000001E-3</v>
      </c>
      <c r="E40" s="125">
        <v>1.92E-3</v>
      </c>
      <c r="F40" s="125">
        <v>1.6650000000000002E-2</v>
      </c>
      <c r="G40" s="125">
        <v>9.0100000000000006E-3</v>
      </c>
      <c r="H40" s="125">
        <v>1.9300000000000001E-3</v>
      </c>
      <c r="I40" s="125">
        <v>-7.6099999999999996E-3</v>
      </c>
      <c r="J40" s="125">
        <v>1.469E-2</v>
      </c>
      <c r="K40" s="125">
        <v>9.0100000000000006E-3</v>
      </c>
      <c r="L40" s="125">
        <v>1.9300000000000001E-3</v>
      </c>
      <c r="M40" s="125">
        <v>-7.6099999999999996E-3</v>
      </c>
      <c r="N40" s="125">
        <v>1.469E-2</v>
      </c>
      <c r="O40" s="58" t="str">
        <f t="shared" si="0"/>
        <v>D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2" t="s">
        <v>150</v>
      </c>
      <c r="B41" s="112" t="s">
        <v>151</v>
      </c>
      <c r="C41" s="125">
        <v>2.6239999999999999E-2</v>
      </c>
      <c r="D41" s="125">
        <v>-1.387E-2</v>
      </c>
      <c r="E41" s="125">
        <v>4.1599999999999996E-3</v>
      </c>
      <c r="F41" s="125">
        <v>3.5950000000000003E-2</v>
      </c>
      <c r="G41" s="125">
        <v>2.6239999999999999E-2</v>
      </c>
      <c r="H41" s="125">
        <v>-1.387E-2</v>
      </c>
      <c r="I41" s="125">
        <v>4.1599999999999996E-3</v>
      </c>
      <c r="J41" s="125">
        <v>3.5950000000000003E-2</v>
      </c>
      <c r="K41" s="125">
        <v>1.052E-2</v>
      </c>
      <c r="L41" s="125">
        <v>-6.2E-4</v>
      </c>
      <c r="M41" s="125">
        <v>-5.7999999999999996E-3</v>
      </c>
      <c r="N41" s="125">
        <v>1.694E-2</v>
      </c>
      <c r="O41" s="58" t="str">
        <f t="shared" si="0"/>
        <v>E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2" t="s">
        <v>154</v>
      </c>
      <c r="B42" s="112" t="s">
        <v>156</v>
      </c>
      <c r="C42" s="125">
        <v>-3.6900000000000001E-3</v>
      </c>
      <c r="D42" s="125">
        <v>-1.39E-3</v>
      </c>
      <c r="E42" s="125">
        <v>1.273E-2</v>
      </c>
      <c r="F42" s="125">
        <v>-1.503E-2</v>
      </c>
      <c r="G42" s="125">
        <v>1.1990000000000001E-2</v>
      </c>
      <c r="H42" s="125">
        <v>-8.0199999999999994E-3</v>
      </c>
      <c r="I42" s="125">
        <v>8.4600000000000005E-3</v>
      </c>
      <c r="J42" s="125">
        <v>1.155E-2</v>
      </c>
      <c r="K42" s="125">
        <v>1.1259999999999999E-2</v>
      </c>
      <c r="L42" s="125">
        <v>-8.9999999999999998E-4</v>
      </c>
      <c r="M42" s="125">
        <v>-2.3700000000000001E-3</v>
      </c>
      <c r="N42" s="125">
        <v>1.453E-2</v>
      </c>
      <c r="O42" s="58" t="str">
        <f t="shared" si="0"/>
        <v>F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2" t="s">
        <v>157</v>
      </c>
      <c r="B43" s="112" t="s">
        <v>158</v>
      </c>
      <c r="C43" s="125">
        <v>5.6550000000000003E-2</v>
      </c>
      <c r="D43" s="125">
        <v>1.84E-2</v>
      </c>
      <c r="E43" s="125">
        <v>1.9949999999999999E-2</v>
      </c>
      <c r="F43" s="125">
        <v>1.8200000000000001E-2</v>
      </c>
      <c r="G43" s="125">
        <v>2.6530000000000001E-2</v>
      </c>
      <c r="H43" s="125">
        <v>5.1000000000000004E-4</v>
      </c>
      <c r="I43" s="125">
        <v>1.2109999999999999E-2</v>
      </c>
      <c r="J43" s="125">
        <v>1.391E-2</v>
      </c>
      <c r="K43" s="125">
        <v>1.5810000000000001E-2</v>
      </c>
      <c r="L43" s="125">
        <v>3.0699999999999998E-3</v>
      </c>
      <c r="M43" s="125">
        <v>-1.2700000000000001E-3</v>
      </c>
      <c r="N43" s="125">
        <v>1.401E-2</v>
      </c>
      <c r="O43" s="58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2" t="s">
        <v>159</v>
      </c>
      <c r="B44" s="112" t="s">
        <v>160</v>
      </c>
      <c r="C44" s="125">
        <v>-2.9860000000000001E-2</v>
      </c>
      <c r="D44" s="125">
        <v>-8.2299999999999995E-3</v>
      </c>
      <c r="E44" s="125">
        <v>-3.79E-3</v>
      </c>
      <c r="F44" s="125">
        <v>-1.7840000000000002E-2</v>
      </c>
      <c r="G44" s="125">
        <v>1.342E-2</v>
      </c>
      <c r="H44" s="125">
        <v>-1.56E-3</v>
      </c>
      <c r="I44" s="125">
        <v>8.5900000000000004E-3</v>
      </c>
      <c r="J44" s="125">
        <v>6.3899999999999998E-3</v>
      </c>
      <c r="K44" s="125">
        <v>9.4599999999999997E-3</v>
      </c>
      <c r="L44" s="125">
        <v>1.0000000000000001E-5</v>
      </c>
      <c r="M44" s="125">
        <v>-1.48E-3</v>
      </c>
      <c r="N44" s="125">
        <v>1.093E-2</v>
      </c>
      <c r="O44" s="58" t="str">
        <f t="shared" si="0"/>
        <v>A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2" t="s">
        <v>161</v>
      </c>
      <c r="B45" s="112" t="s">
        <v>162</v>
      </c>
      <c r="C45" s="125">
        <v>-4.8399999999999997E-3</v>
      </c>
      <c r="D45" s="125">
        <v>-6.2199999999999998E-3</v>
      </c>
      <c r="E45" s="125">
        <v>3.7499999999999999E-3</v>
      </c>
      <c r="F45" s="125">
        <v>-2.3700000000000001E-3</v>
      </c>
      <c r="G45" s="125">
        <v>9.9500000000000005E-3</v>
      </c>
      <c r="H45" s="125">
        <v>-2.4499999999999999E-3</v>
      </c>
      <c r="I45" s="125">
        <v>7.7000000000000002E-3</v>
      </c>
      <c r="J45" s="125">
        <v>4.7000000000000002E-3</v>
      </c>
      <c r="K45" s="125">
        <v>7.9500000000000005E-3</v>
      </c>
      <c r="L45" s="125">
        <v>-6.7000000000000002E-4</v>
      </c>
      <c r="M45" s="125">
        <v>-1.3699999999999999E-3</v>
      </c>
      <c r="N45" s="125">
        <v>9.9900000000000006E-3</v>
      </c>
      <c r="O45" s="58" t="str">
        <f t="shared" si="0"/>
        <v>M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2" t="str">
        <f>"Máxima "&amp;MID(B2,7,4)</f>
        <v>Máxima 2025</v>
      </c>
      <c r="C49" s="52" t="str">
        <f>"Media "&amp;MID(B2,7,4)</f>
        <v>Media 2025</v>
      </c>
      <c r="D49" s="52" t="str">
        <f>"Mínima "&amp;MID(B2,7,4)</f>
        <v>Mínima 2025</v>
      </c>
      <c r="E49" s="53" t="str">
        <f>"Media "&amp;MID(B2,7,4)-1</f>
        <v>Media 2024</v>
      </c>
      <c r="F49" s="54"/>
      <c r="G49" s="53" t="str">
        <f>"Banda máxima "&amp;MID(B2,7,4)-20&amp;"-"&amp;MID(B2,7,4)-1</f>
        <v>Banda máxima 2005-2024</v>
      </c>
      <c r="H49" s="52" t="str">
        <f>"Banda mínima "&amp;MID(B2,7,4)-20&amp;"-"&amp;MID(B2,7,4)-1</f>
        <v>Banda mínima 2005-2024</v>
      </c>
    </row>
    <row r="50" spans="1:9">
      <c r="A50" s="48" t="s">
        <v>54</v>
      </c>
      <c r="B50" s="119" t="s">
        <v>56</v>
      </c>
      <c r="C50" s="119" t="s">
        <v>57</v>
      </c>
      <c r="D50" s="119" t="s">
        <v>58</v>
      </c>
      <c r="E50" s="119" t="s">
        <v>59</v>
      </c>
      <c r="F50" s="48" t="s">
        <v>54</v>
      </c>
      <c r="G50" s="119" t="s">
        <v>61</v>
      </c>
      <c r="H50" s="119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166</v>
      </c>
      <c r="B52" s="126">
        <v>22.79</v>
      </c>
      <c r="C52" s="126">
        <v>17.739999999999998</v>
      </c>
      <c r="D52" s="126">
        <v>12.689</v>
      </c>
      <c r="E52" s="126">
        <v>13.397</v>
      </c>
      <c r="F52" s="51">
        <v>1</v>
      </c>
      <c r="G52" s="126">
        <v>20.3813157895</v>
      </c>
      <c r="H52" s="126">
        <v>9.9401578947000004</v>
      </c>
      <c r="I52" s="115"/>
    </row>
    <row r="53" spans="1:9">
      <c r="A53" s="50" t="s">
        <v>167</v>
      </c>
      <c r="B53" s="126">
        <v>21.364999999999998</v>
      </c>
      <c r="C53" s="126">
        <v>17.396000000000001</v>
      </c>
      <c r="D53" s="126">
        <v>13.427</v>
      </c>
      <c r="E53" s="126">
        <v>13.08</v>
      </c>
      <c r="F53" s="51">
        <v>2</v>
      </c>
      <c r="G53" s="126">
        <v>21.1932105263</v>
      </c>
      <c r="H53" s="126">
        <v>10.153736842100001</v>
      </c>
      <c r="I53" s="115"/>
    </row>
    <row r="54" spans="1:9">
      <c r="A54" s="50" t="s">
        <v>168</v>
      </c>
      <c r="B54" s="126">
        <v>22.806999999999999</v>
      </c>
      <c r="C54" s="126">
        <v>18.077000000000002</v>
      </c>
      <c r="D54" s="126">
        <v>13.348000000000001</v>
      </c>
      <c r="E54" s="126">
        <v>14.423999999999999</v>
      </c>
      <c r="F54" s="51">
        <v>3</v>
      </c>
      <c r="G54" s="126">
        <v>21.592157894700001</v>
      </c>
      <c r="H54" s="126">
        <v>10.862052631599999</v>
      </c>
      <c r="I54" s="115"/>
    </row>
    <row r="55" spans="1:9">
      <c r="A55" s="50" t="s">
        <v>169</v>
      </c>
      <c r="B55" s="126">
        <v>21.251999999999999</v>
      </c>
      <c r="C55" s="126">
        <v>17.385999999999999</v>
      </c>
      <c r="D55" s="126">
        <v>13.52</v>
      </c>
      <c r="E55" s="126">
        <v>17.678999999999998</v>
      </c>
      <c r="F55" s="51">
        <v>4</v>
      </c>
      <c r="G55" s="126">
        <v>21.6203684211</v>
      </c>
      <c r="H55" s="126">
        <v>11.24</v>
      </c>
      <c r="I55" s="115"/>
    </row>
    <row r="56" spans="1:9">
      <c r="A56" s="50" t="s">
        <v>170</v>
      </c>
      <c r="B56" s="126">
        <v>20.501999999999999</v>
      </c>
      <c r="C56" s="126">
        <v>16.3</v>
      </c>
      <c r="D56" s="126">
        <v>12.098000000000001</v>
      </c>
      <c r="E56" s="126">
        <v>17.308</v>
      </c>
      <c r="F56" s="51">
        <v>5</v>
      </c>
      <c r="G56" s="126">
        <v>21.689947368399999</v>
      </c>
      <c r="H56" s="126">
        <v>11.3301052632</v>
      </c>
      <c r="I56" s="115"/>
    </row>
    <row r="57" spans="1:9">
      <c r="A57" s="50" t="s">
        <v>171</v>
      </c>
      <c r="B57" s="126">
        <v>18.693000000000001</v>
      </c>
      <c r="C57" s="126">
        <v>14.337</v>
      </c>
      <c r="D57" s="126">
        <v>9.9819999999999993</v>
      </c>
      <c r="E57" s="126">
        <v>17.233000000000001</v>
      </c>
      <c r="F57" s="51">
        <v>6</v>
      </c>
      <c r="G57" s="126">
        <v>22.568578947399999</v>
      </c>
      <c r="H57" s="126">
        <v>11.137</v>
      </c>
      <c r="I57" s="115"/>
    </row>
    <row r="58" spans="1:9">
      <c r="A58" s="50" t="s">
        <v>172</v>
      </c>
      <c r="B58" s="126">
        <v>20.202999999999999</v>
      </c>
      <c r="C58" s="126">
        <v>14.909000000000001</v>
      </c>
      <c r="D58" s="126">
        <v>9.6159999999999997</v>
      </c>
      <c r="E58" s="126">
        <v>16.603000000000002</v>
      </c>
      <c r="F58" s="51">
        <v>7</v>
      </c>
      <c r="G58" s="126">
        <v>23.058052631599999</v>
      </c>
      <c r="H58" s="126">
        <v>11.941000000000001</v>
      </c>
      <c r="I58" s="115"/>
    </row>
    <row r="59" spans="1:9">
      <c r="A59" s="50" t="s">
        <v>173</v>
      </c>
      <c r="B59" s="126">
        <v>19.905000000000001</v>
      </c>
      <c r="C59" s="126">
        <v>15.445</v>
      </c>
      <c r="D59" s="126">
        <v>10.984</v>
      </c>
      <c r="E59" s="126">
        <v>17.591999999999999</v>
      </c>
      <c r="F59" s="51">
        <v>8</v>
      </c>
      <c r="G59" s="126">
        <v>22.923421052599998</v>
      </c>
      <c r="H59" s="126">
        <v>12.6817894737</v>
      </c>
      <c r="I59" s="115"/>
    </row>
    <row r="60" spans="1:9">
      <c r="A60" s="50" t="s">
        <v>174</v>
      </c>
      <c r="B60" s="126">
        <v>19.641999999999999</v>
      </c>
      <c r="C60" s="126">
        <v>15.414</v>
      </c>
      <c r="D60" s="126">
        <v>11.186999999999999</v>
      </c>
      <c r="E60" s="126">
        <v>18.611000000000001</v>
      </c>
      <c r="F60" s="51">
        <v>9</v>
      </c>
      <c r="G60" s="126">
        <v>22.9932631579</v>
      </c>
      <c r="H60" s="126">
        <v>12.8640526316</v>
      </c>
      <c r="I60" s="115"/>
    </row>
    <row r="61" spans="1:9">
      <c r="A61" s="50" t="s">
        <v>175</v>
      </c>
      <c r="B61" s="126">
        <v>19.991</v>
      </c>
      <c r="C61" s="126">
        <v>16.082999999999998</v>
      </c>
      <c r="D61" s="126">
        <v>12.173999999999999</v>
      </c>
      <c r="E61" s="126">
        <v>19.794</v>
      </c>
      <c r="F61" s="51">
        <v>10</v>
      </c>
      <c r="G61" s="126">
        <v>22.9488947368</v>
      </c>
      <c r="H61" s="126">
        <v>12.8503157895</v>
      </c>
      <c r="I61" s="115"/>
    </row>
    <row r="62" spans="1:9">
      <c r="A62" s="50" t="s">
        <v>176</v>
      </c>
      <c r="B62" s="126">
        <v>21.376999999999999</v>
      </c>
      <c r="C62" s="126">
        <v>16.117999999999999</v>
      </c>
      <c r="D62" s="126">
        <v>10.859</v>
      </c>
      <c r="E62" s="126">
        <v>19.587</v>
      </c>
      <c r="F62" s="51">
        <v>11</v>
      </c>
      <c r="G62" s="126">
        <v>22.869263157900001</v>
      </c>
      <c r="H62" s="126">
        <v>12.5396315789</v>
      </c>
      <c r="I62" s="115"/>
    </row>
    <row r="63" spans="1:9">
      <c r="A63" s="50" t="s">
        <v>177</v>
      </c>
      <c r="B63" s="126">
        <v>21.149000000000001</v>
      </c>
      <c r="C63" s="126">
        <v>15.819000000000001</v>
      </c>
      <c r="D63" s="126">
        <v>10.489000000000001</v>
      </c>
      <c r="E63" s="126">
        <v>18.995999999999999</v>
      </c>
      <c r="F63" s="51">
        <v>12</v>
      </c>
      <c r="G63" s="126">
        <v>22.391473684200001</v>
      </c>
      <c r="H63" s="126">
        <v>12.128</v>
      </c>
      <c r="I63" s="115"/>
    </row>
    <row r="64" spans="1:9">
      <c r="A64" s="50" t="s">
        <v>178</v>
      </c>
      <c r="B64" s="126">
        <v>21.242000000000001</v>
      </c>
      <c r="C64" s="126">
        <v>16.248000000000001</v>
      </c>
      <c r="D64" s="126">
        <v>11.254</v>
      </c>
      <c r="E64" s="126">
        <v>19.183</v>
      </c>
      <c r="F64" s="51">
        <v>13</v>
      </c>
      <c r="G64" s="126">
        <v>22.259578947400001</v>
      </c>
      <c r="H64" s="126">
        <v>12.101421052599999</v>
      </c>
      <c r="I64" s="115"/>
    </row>
    <row r="65" spans="1:9">
      <c r="A65" s="50" t="s">
        <v>179</v>
      </c>
      <c r="B65" s="126">
        <v>21.384</v>
      </c>
      <c r="C65" s="126">
        <v>16.722999999999999</v>
      </c>
      <c r="D65" s="126">
        <v>12.061999999999999</v>
      </c>
      <c r="E65" s="126">
        <v>17.137</v>
      </c>
      <c r="F65" s="51">
        <v>14</v>
      </c>
      <c r="G65" s="126">
        <v>21.984578947399999</v>
      </c>
      <c r="H65" s="126">
        <v>12.0271578947</v>
      </c>
      <c r="I65" s="115"/>
    </row>
    <row r="66" spans="1:9">
      <c r="A66" s="50" t="s">
        <v>180</v>
      </c>
      <c r="B66" s="126">
        <v>21.401</v>
      </c>
      <c r="C66" s="126">
        <v>16.78</v>
      </c>
      <c r="D66" s="126">
        <v>12.159000000000001</v>
      </c>
      <c r="E66" s="126">
        <v>15.596</v>
      </c>
      <c r="F66" s="51">
        <v>15</v>
      </c>
      <c r="G66" s="126">
        <v>22.1577368421</v>
      </c>
      <c r="H66" s="126">
        <v>11.6675263158</v>
      </c>
      <c r="I66" s="115"/>
    </row>
    <row r="67" spans="1:9">
      <c r="A67" s="50" t="s">
        <v>181</v>
      </c>
      <c r="B67" s="126">
        <v>23.777999999999999</v>
      </c>
      <c r="C67" s="126">
        <v>18.015999999999998</v>
      </c>
      <c r="D67" s="126">
        <v>12.254</v>
      </c>
      <c r="E67" s="126">
        <v>15.7</v>
      </c>
      <c r="F67" s="51">
        <v>16</v>
      </c>
      <c r="G67" s="126">
        <v>22.9295789474</v>
      </c>
      <c r="H67" s="126">
        <v>11.766578947399999</v>
      </c>
      <c r="I67" s="115"/>
    </row>
    <row r="68" spans="1:9">
      <c r="A68" s="50" t="s">
        <v>182</v>
      </c>
      <c r="B68" s="126">
        <v>24.966000000000001</v>
      </c>
      <c r="C68" s="126">
        <v>18.721</v>
      </c>
      <c r="D68" s="126">
        <v>12.476000000000001</v>
      </c>
      <c r="E68" s="126">
        <v>16.920999999999999</v>
      </c>
      <c r="F68" s="51">
        <v>17</v>
      </c>
      <c r="G68" s="126">
        <v>22.776473684199999</v>
      </c>
      <c r="H68" s="126">
        <v>12.1364736842</v>
      </c>
      <c r="I68" s="115"/>
    </row>
    <row r="69" spans="1:9">
      <c r="A69" s="50" t="s">
        <v>183</v>
      </c>
      <c r="B69" s="126">
        <v>26.378</v>
      </c>
      <c r="C69" s="126">
        <v>19.77</v>
      </c>
      <c r="D69" s="126">
        <v>13.163</v>
      </c>
      <c r="E69" s="126">
        <v>16.734999999999999</v>
      </c>
      <c r="F69" s="51">
        <v>18</v>
      </c>
      <c r="G69" s="126">
        <v>22.849157894699999</v>
      </c>
      <c r="H69" s="126">
        <v>12.239631578899999</v>
      </c>
      <c r="I69" s="115"/>
    </row>
    <row r="70" spans="1:9">
      <c r="A70" s="50" t="s">
        <v>184</v>
      </c>
      <c r="B70" s="126">
        <v>23.262</v>
      </c>
      <c r="C70" s="126">
        <v>18.533999999999999</v>
      </c>
      <c r="D70" s="126">
        <v>13.805999999999999</v>
      </c>
      <c r="E70" s="126">
        <v>16.873000000000001</v>
      </c>
      <c r="F70" s="51">
        <v>19</v>
      </c>
      <c r="G70" s="126">
        <v>22.635421052600002</v>
      </c>
      <c r="H70" s="126">
        <v>12.1923157895</v>
      </c>
      <c r="I70" s="115"/>
    </row>
    <row r="71" spans="1:9">
      <c r="A71" s="50" t="s">
        <v>185</v>
      </c>
      <c r="B71" s="126">
        <v>25.009</v>
      </c>
      <c r="C71" s="126">
        <v>19.146000000000001</v>
      </c>
      <c r="D71" s="126">
        <v>13.282999999999999</v>
      </c>
      <c r="E71" s="126">
        <v>17.202999999999999</v>
      </c>
      <c r="F71" s="51">
        <v>20</v>
      </c>
      <c r="G71" s="126">
        <v>22.941526315800001</v>
      </c>
      <c r="H71" s="126">
        <v>12.2373157895</v>
      </c>
      <c r="I71" s="115"/>
    </row>
    <row r="72" spans="1:9">
      <c r="A72" s="50" t="s">
        <v>186</v>
      </c>
      <c r="B72" s="126">
        <v>25.323</v>
      </c>
      <c r="C72" s="126">
        <v>19.239000000000001</v>
      </c>
      <c r="D72" s="126">
        <v>13.156000000000001</v>
      </c>
      <c r="E72" s="126">
        <v>17.227</v>
      </c>
      <c r="F72" s="51">
        <v>21</v>
      </c>
      <c r="G72" s="126">
        <v>23.423315789499998</v>
      </c>
      <c r="H72" s="126">
        <v>12.790736842099999</v>
      </c>
      <c r="I72" s="115"/>
    </row>
    <row r="73" spans="1:9">
      <c r="A73" s="50" t="s">
        <v>187</v>
      </c>
      <c r="B73" s="126">
        <v>23.425999999999998</v>
      </c>
      <c r="C73" s="126">
        <v>18.573</v>
      </c>
      <c r="D73" s="126">
        <v>13.718999999999999</v>
      </c>
      <c r="E73" s="126">
        <v>17.361999999999998</v>
      </c>
      <c r="F73" s="51">
        <v>22</v>
      </c>
      <c r="G73" s="126">
        <v>23.3993684211</v>
      </c>
      <c r="H73" s="126">
        <v>13.0962105263</v>
      </c>
      <c r="I73" s="115"/>
    </row>
    <row r="74" spans="1:9">
      <c r="A74" s="50" t="s">
        <v>188</v>
      </c>
      <c r="B74" s="126">
        <v>22.789000000000001</v>
      </c>
      <c r="C74" s="126">
        <v>17.649000000000001</v>
      </c>
      <c r="D74" s="126">
        <v>12.509</v>
      </c>
      <c r="E74" s="126">
        <v>17.686</v>
      </c>
      <c r="F74" s="51">
        <v>23</v>
      </c>
      <c r="G74" s="126">
        <v>23.065368421100001</v>
      </c>
      <c r="H74" s="126">
        <v>12.8032631579</v>
      </c>
      <c r="I74" s="115"/>
    </row>
    <row r="75" spans="1:9">
      <c r="A75" s="50" t="s">
        <v>189</v>
      </c>
      <c r="B75" s="126">
        <v>24.963000000000001</v>
      </c>
      <c r="C75" s="126">
        <v>18.478999999999999</v>
      </c>
      <c r="D75" s="126">
        <v>11.996</v>
      </c>
      <c r="E75" s="126">
        <v>18.635999999999999</v>
      </c>
      <c r="F75" s="51">
        <v>24</v>
      </c>
      <c r="G75" s="126">
        <v>23.5252105263</v>
      </c>
      <c r="H75" s="126">
        <v>13.049473684200001</v>
      </c>
      <c r="I75" s="115"/>
    </row>
    <row r="76" spans="1:9">
      <c r="A76" s="50" t="s">
        <v>190</v>
      </c>
      <c r="B76" s="126">
        <v>26.359000000000002</v>
      </c>
      <c r="C76" s="126">
        <v>19.792000000000002</v>
      </c>
      <c r="D76" s="126">
        <v>13.225</v>
      </c>
      <c r="E76" s="126">
        <v>19.856000000000002</v>
      </c>
      <c r="F76" s="51">
        <v>25</v>
      </c>
      <c r="G76" s="126">
        <v>23.4487894737</v>
      </c>
      <c r="H76" s="126">
        <v>13.1475789474</v>
      </c>
      <c r="I76" s="115"/>
    </row>
    <row r="77" spans="1:9">
      <c r="A77" s="50" t="s">
        <v>191</v>
      </c>
      <c r="B77" s="126">
        <v>26.536000000000001</v>
      </c>
      <c r="C77" s="126">
        <v>20.715</v>
      </c>
      <c r="D77" s="126">
        <v>14.894</v>
      </c>
      <c r="E77" s="126">
        <v>19.856000000000002</v>
      </c>
      <c r="F77" s="51">
        <v>26</v>
      </c>
      <c r="G77" s="126">
        <v>23.913736842100001</v>
      </c>
      <c r="H77" s="126">
        <v>13.2853157895</v>
      </c>
      <c r="I77" s="115"/>
    </row>
    <row r="78" spans="1:9">
      <c r="A78" s="50" t="s">
        <v>192</v>
      </c>
      <c r="B78" s="126">
        <v>27.446000000000002</v>
      </c>
      <c r="C78" s="126">
        <v>21.096</v>
      </c>
      <c r="D78" s="126">
        <v>14.747</v>
      </c>
      <c r="E78" s="126">
        <v>20.181999999999999</v>
      </c>
      <c r="F78" s="51">
        <v>27</v>
      </c>
      <c r="G78" s="126">
        <v>24.5286842105</v>
      </c>
      <c r="H78" s="126">
        <v>13.7756842105</v>
      </c>
      <c r="I78" s="115"/>
    </row>
    <row r="79" spans="1:9">
      <c r="A79" s="50" t="s">
        <v>193</v>
      </c>
      <c r="B79" s="126">
        <v>29.088999999999999</v>
      </c>
      <c r="C79" s="126">
        <v>22.234000000000002</v>
      </c>
      <c r="D79" s="126">
        <v>15.379</v>
      </c>
      <c r="E79" s="126">
        <v>20.645</v>
      </c>
      <c r="F79" s="51">
        <v>28</v>
      </c>
      <c r="G79" s="126">
        <v>24.394578947399999</v>
      </c>
      <c r="H79" s="126">
        <v>14.0307368421</v>
      </c>
      <c r="I79" s="115"/>
    </row>
    <row r="80" spans="1:9">
      <c r="A80" s="50" t="s">
        <v>194</v>
      </c>
      <c r="B80" s="126">
        <v>31.332000000000001</v>
      </c>
      <c r="C80" s="126">
        <v>23.931999999999999</v>
      </c>
      <c r="D80" s="126">
        <v>16.533000000000001</v>
      </c>
      <c r="E80" s="126">
        <v>21.989000000000001</v>
      </c>
      <c r="F80" s="51">
        <v>29</v>
      </c>
      <c r="G80" s="126">
        <v>24.6201578947</v>
      </c>
      <c r="H80" s="126">
        <v>13.9555263158</v>
      </c>
      <c r="I80" s="115"/>
    </row>
    <row r="81" spans="1:9">
      <c r="A81" s="50" t="s">
        <v>195</v>
      </c>
      <c r="B81" s="126">
        <v>31.254999999999999</v>
      </c>
      <c r="C81" s="126">
        <v>24.58</v>
      </c>
      <c r="D81" s="126">
        <v>17.905000000000001</v>
      </c>
      <c r="E81" s="126">
        <v>22.152000000000001</v>
      </c>
      <c r="F81" s="51">
        <v>30</v>
      </c>
      <c r="G81" s="126">
        <v>24.600157894700001</v>
      </c>
      <c r="H81" s="126">
        <v>14.2937894737</v>
      </c>
      <c r="I81" s="115"/>
    </row>
    <row r="82" spans="1:9">
      <c r="A82" s="50" t="s">
        <v>162</v>
      </c>
      <c r="B82" s="126">
        <v>30.55</v>
      </c>
      <c r="C82" s="126">
        <v>24.242999999999999</v>
      </c>
      <c r="D82" s="126">
        <v>17.936</v>
      </c>
      <c r="E82" s="126">
        <v>20.716999999999999</v>
      </c>
      <c r="F82" s="51">
        <v>31</v>
      </c>
      <c r="G82" s="126">
        <v>24.7168421053</v>
      </c>
      <c r="H82" s="126">
        <v>14.4304210526</v>
      </c>
      <c r="I82" s="114"/>
    </row>
    <row r="85" spans="1:9">
      <c r="A85" s="48" t="s">
        <v>54</v>
      </c>
      <c r="B85" s="55" t="s">
        <v>63</v>
      </c>
    </row>
    <row r="86" spans="1:9" ht="15" thickBot="1">
      <c r="A86" s="56" t="s">
        <v>52</v>
      </c>
      <c r="B86" s="57"/>
    </row>
    <row r="87" spans="1:9">
      <c r="A87" s="50" t="s">
        <v>114</v>
      </c>
      <c r="B87" s="127">
        <v>20919.134684072</v>
      </c>
      <c r="C87" s="68" t="str">
        <f>MID(UPPER(TEXT(D87,"mmm")),1,1)</f>
        <v>M</v>
      </c>
      <c r="D87" s="71" t="str">
        <f t="shared" ref="D87:D109" si="1">TEXT(EDATE(D88,-1),"mmmm aaaa")</f>
        <v>mayo 2023</v>
      </c>
      <c r="E87" s="72">
        <f>VLOOKUP(D87,A$87:B$122,2,FALSE)</f>
        <v>18038.571301863001</v>
      </c>
    </row>
    <row r="88" spans="1:9">
      <c r="A88" s="50" t="s">
        <v>115</v>
      </c>
      <c r="B88" s="127">
        <v>19437.436802595999</v>
      </c>
      <c r="C88" s="69" t="str">
        <f t="shared" ref="C88:C111" si="2">MID(UPPER(TEXT(D88,"mmm")),1,1)</f>
        <v>J</v>
      </c>
      <c r="D88" s="73" t="str">
        <f t="shared" si="1"/>
        <v>junio 2023</v>
      </c>
      <c r="E88" s="74">
        <f t="shared" ref="E88:E111" si="3">VLOOKUP(D88,A$87:B$122,2,FALSE)</f>
        <v>18668.213677952001</v>
      </c>
    </row>
    <row r="89" spans="1:9">
      <c r="A89" s="50" t="s">
        <v>117</v>
      </c>
      <c r="B89" s="127">
        <v>19469.540221939002</v>
      </c>
      <c r="C89" s="69" t="str">
        <f t="shared" si="2"/>
        <v>J</v>
      </c>
      <c r="D89" s="73" t="str">
        <f t="shared" si="1"/>
        <v>julio 2023</v>
      </c>
      <c r="E89" s="74">
        <f t="shared" si="3"/>
        <v>21247.824869134001</v>
      </c>
    </row>
    <row r="90" spans="1:9">
      <c r="A90" s="50" t="s">
        <v>118</v>
      </c>
      <c r="B90" s="127">
        <v>17196.552882231001</v>
      </c>
      <c r="C90" s="69" t="str">
        <f t="shared" si="2"/>
        <v>A</v>
      </c>
      <c r="D90" s="73" t="str">
        <f t="shared" si="1"/>
        <v>agosto 2023</v>
      </c>
      <c r="E90" s="74">
        <f t="shared" si="3"/>
        <v>20271.704266336001</v>
      </c>
    </row>
    <row r="91" spans="1:9">
      <c r="A91" s="50" t="s">
        <v>119</v>
      </c>
      <c r="B91" s="127">
        <v>18038.571301863001</v>
      </c>
      <c r="C91" s="69" t="str">
        <f t="shared" si="2"/>
        <v>S</v>
      </c>
      <c r="D91" s="73" t="str">
        <f t="shared" si="1"/>
        <v>septiembre 2023</v>
      </c>
      <c r="E91" s="74">
        <f t="shared" si="3"/>
        <v>18408.553120976001</v>
      </c>
    </row>
    <row r="92" spans="1:9">
      <c r="A92" s="50" t="s">
        <v>120</v>
      </c>
      <c r="B92" s="127">
        <v>18668.213677952001</v>
      </c>
      <c r="C92" s="69" t="str">
        <f t="shared" si="2"/>
        <v>O</v>
      </c>
      <c r="D92" s="73" t="str">
        <f t="shared" si="1"/>
        <v>octubre 2023</v>
      </c>
      <c r="E92" s="74">
        <f t="shared" si="3"/>
        <v>18646.680871512999</v>
      </c>
    </row>
    <row r="93" spans="1:9">
      <c r="A93" s="50" t="s">
        <v>121</v>
      </c>
      <c r="B93" s="127">
        <v>21247.824869134001</v>
      </c>
      <c r="C93" s="69" t="str">
        <f t="shared" si="2"/>
        <v>N</v>
      </c>
      <c r="D93" s="73" t="str">
        <f t="shared" si="1"/>
        <v>noviembre 2023</v>
      </c>
      <c r="E93" s="74">
        <f t="shared" si="3"/>
        <v>18966.231240862999</v>
      </c>
    </row>
    <row r="94" spans="1:9">
      <c r="A94" s="50" t="s">
        <v>123</v>
      </c>
      <c r="B94" s="127">
        <v>20271.704266336001</v>
      </c>
      <c r="C94" s="69" t="str">
        <f t="shared" si="2"/>
        <v>D</v>
      </c>
      <c r="D94" s="73" t="str">
        <f t="shared" si="1"/>
        <v>diciembre 2023</v>
      </c>
      <c r="E94" s="74">
        <f t="shared" si="3"/>
        <v>20106.563494161001</v>
      </c>
    </row>
    <row r="95" spans="1:9">
      <c r="A95" s="50" t="s">
        <v>124</v>
      </c>
      <c r="B95" s="127">
        <v>18408.553120976001</v>
      </c>
      <c r="C95" s="69" t="str">
        <f t="shared" si="2"/>
        <v>E</v>
      </c>
      <c r="D95" s="73" t="str">
        <f t="shared" si="1"/>
        <v>enero 2024</v>
      </c>
      <c r="E95" s="74">
        <f t="shared" si="3"/>
        <v>21122.754694842999</v>
      </c>
    </row>
    <row r="96" spans="1:9">
      <c r="A96" s="50" t="s">
        <v>125</v>
      </c>
      <c r="B96" s="127">
        <v>18646.680871512999</v>
      </c>
      <c r="C96" s="69" t="str">
        <f t="shared" si="2"/>
        <v>F</v>
      </c>
      <c r="D96" s="73" t="str">
        <f t="shared" si="1"/>
        <v>febrero 2024</v>
      </c>
      <c r="E96" s="74">
        <f t="shared" si="3"/>
        <v>19197.835311872001</v>
      </c>
    </row>
    <row r="97" spans="1:5">
      <c r="A97" s="50" t="s">
        <v>126</v>
      </c>
      <c r="B97" s="127">
        <v>18966.231240862999</v>
      </c>
      <c r="C97" s="69" t="str">
        <f t="shared" si="2"/>
        <v>M</v>
      </c>
      <c r="D97" s="73" t="str">
        <f t="shared" si="1"/>
        <v>marzo 2024</v>
      </c>
      <c r="E97" s="74">
        <f t="shared" si="3"/>
        <v>19520.23085435</v>
      </c>
    </row>
    <row r="98" spans="1:5">
      <c r="A98" s="50" t="s">
        <v>127</v>
      </c>
      <c r="B98" s="127">
        <v>20106.563494161001</v>
      </c>
      <c r="C98" s="69" t="str">
        <f t="shared" si="2"/>
        <v>A</v>
      </c>
      <c r="D98" s="73" t="str">
        <f t="shared" si="1"/>
        <v>abril 2024</v>
      </c>
      <c r="E98" s="74">
        <f t="shared" si="3"/>
        <v>18116.729217657001</v>
      </c>
    </row>
    <row r="99" spans="1:5">
      <c r="A99" s="50" t="s">
        <v>128</v>
      </c>
      <c r="B99" s="127">
        <v>21122.754694842999</v>
      </c>
      <c r="C99" s="69" t="str">
        <f t="shared" si="2"/>
        <v>M</v>
      </c>
      <c r="D99" s="73" t="str">
        <f t="shared" si="1"/>
        <v>mayo 2024</v>
      </c>
      <c r="E99" s="74">
        <f t="shared" si="3"/>
        <v>18297.546204350001</v>
      </c>
    </row>
    <row r="100" spans="1:5">
      <c r="A100" s="50" t="s">
        <v>129</v>
      </c>
      <c r="B100" s="127">
        <v>19197.835311872001</v>
      </c>
      <c r="C100" s="69" t="str">
        <f t="shared" si="2"/>
        <v>J</v>
      </c>
      <c r="D100" s="73" t="str">
        <f t="shared" si="1"/>
        <v>junio 2024</v>
      </c>
      <c r="E100" s="74">
        <f t="shared" si="3"/>
        <v>18365.820397849999</v>
      </c>
    </row>
    <row r="101" spans="1:5">
      <c r="A101" s="50" t="s">
        <v>131</v>
      </c>
      <c r="B101" s="127">
        <v>19520.23085435</v>
      </c>
      <c r="C101" s="69" t="str">
        <f t="shared" si="2"/>
        <v>J</v>
      </c>
      <c r="D101" s="73" t="str">
        <f t="shared" si="1"/>
        <v>julio 2024</v>
      </c>
      <c r="E101" s="74">
        <f t="shared" si="3"/>
        <v>21268.882232344</v>
      </c>
    </row>
    <row r="102" spans="1:5">
      <c r="A102" s="50" t="s">
        <v>132</v>
      </c>
      <c r="B102" s="127">
        <v>18116.729217657001</v>
      </c>
      <c r="C102" s="69" t="str">
        <f t="shared" si="2"/>
        <v>A</v>
      </c>
      <c r="D102" s="73" t="str">
        <f t="shared" si="1"/>
        <v>agosto 2024</v>
      </c>
      <c r="E102" s="74">
        <f t="shared" si="3"/>
        <v>20863.131131155998</v>
      </c>
    </row>
    <row r="103" spans="1:5">
      <c r="A103" s="50" t="s">
        <v>133</v>
      </c>
      <c r="B103" s="127">
        <v>18297.546204350001</v>
      </c>
      <c r="C103" s="69" t="str">
        <f t="shared" si="2"/>
        <v>S</v>
      </c>
      <c r="D103" s="73" t="str">
        <f t="shared" si="1"/>
        <v>septiembre 2024</v>
      </c>
      <c r="E103" s="74">
        <f t="shared" si="3"/>
        <v>18572.832024872001</v>
      </c>
    </row>
    <row r="104" spans="1:5">
      <c r="A104" s="50" t="s">
        <v>135</v>
      </c>
      <c r="B104" s="127">
        <v>18365.820397849999</v>
      </c>
      <c r="C104" s="69" t="str">
        <f t="shared" si="2"/>
        <v>O</v>
      </c>
      <c r="D104" s="73" t="str">
        <f t="shared" si="1"/>
        <v>octubre 2024</v>
      </c>
      <c r="E104" s="74">
        <f t="shared" si="3"/>
        <v>19008.407437254002</v>
      </c>
    </row>
    <row r="105" spans="1:5">
      <c r="A105" s="50" t="s">
        <v>137</v>
      </c>
      <c r="B105" s="127">
        <v>21268.882232344</v>
      </c>
      <c r="C105" s="69" t="str">
        <f t="shared" si="2"/>
        <v>N</v>
      </c>
      <c r="D105" s="73" t="str">
        <f t="shared" si="1"/>
        <v>noviembre 2024</v>
      </c>
      <c r="E105" s="74">
        <f t="shared" si="3"/>
        <v>18721.709412712</v>
      </c>
    </row>
    <row r="106" spans="1:5">
      <c r="A106" s="50" t="s">
        <v>139</v>
      </c>
      <c r="B106" s="127">
        <v>20863.131131155998</v>
      </c>
      <c r="C106" s="69" t="str">
        <f t="shared" si="2"/>
        <v>D</v>
      </c>
      <c r="D106" s="73" t="str">
        <f t="shared" si="1"/>
        <v>diciembre 2024</v>
      </c>
      <c r="E106" s="74">
        <f t="shared" si="3"/>
        <v>20406.411002895999</v>
      </c>
    </row>
    <row r="107" spans="1:5">
      <c r="A107" s="50" t="s">
        <v>142</v>
      </c>
      <c r="B107" s="127">
        <v>18572.832024872001</v>
      </c>
      <c r="C107" s="69" t="str">
        <f t="shared" si="2"/>
        <v>E</v>
      </c>
      <c r="D107" s="73" t="str">
        <f t="shared" si="1"/>
        <v>enero 2025</v>
      </c>
      <c r="E107" s="74">
        <f t="shared" si="3"/>
        <v>21677.030577223999</v>
      </c>
    </row>
    <row r="108" spans="1:5">
      <c r="A108" s="50" t="s">
        <v>144</v>
      </c>
      <c r="B108" s="127">
        <v>19008.407437254002</v>
      </c>
      <c r="C108" s="69" t="str">
        <f t="shared" si="2"/>
        <v>F</v>
      </c>
      <c r="D108" s="73" t="str">
        <f t="shared" si="1"/>
        <v>febrero 2025</v>
      </c>
      <c r="E108" s="74">
        <f t="shared" si="3"/>
        <v>19126.91132892</v>
      </c>
    </row>
    <row r="109" spans="1:5">
      <c r="A109" s="50" t="s">
        <v>146</v>
      </c>
      <c r="B109" s="127">
        <v>18721.709412712</v>
      </c>
      <c r="C109" s="69" t="str">
        <f t="shared" si="2"/>
        <v>M</v>
      </c>
      <c r="D109" s="73" t="str">
        <f t="shared" si="1"/>
        <v>marzo 2025</v>
      </c>
      <c r="E109" s="74">
        <f t="shared" si="3"/>
        <v>20624.184167613999</v>
      </c>
    </row>
    <row r="110" spans="1:5">
      <c r="A110" s="50" t="s">
        <v>148</v>
      </c>
      <c r="B110" s="127">
        <v>20406.411002895999</v>
      </c>
      <c r="C110" s="69" t="str">
        <f t="shared" si="2"/>
        <v>A</v>
      </c>
      <c r="D110" s="73" t="str">
        <f>TEXT(EDATE(D111,-1),"mmmm aaaa")</f>
        <v>abril 2025</v>
      </c>
      <c r="E110" s="74">
        <f t="shared" si="3"/>
        <v>17575.818027015001</v>
      </c>
    </row>
    <row r="111" spans="1:5" ht="15" thickBot="1">
      <c r="A111" s="50" t="s">
        <v>150</v>
      </c>
      <c r="B111" s="127">
        <v>21677.030577223999</v>
      </c>
      <c r="C111" s="70" t="str">
        <f t="shared" si="2"/>
        <v>M</v>
      </c>
      <c r="D111" s="75" t="str">
        <f>A2</f>
        <v>Mayo 2025</v>
      </c>
      <c r="E111" s="76">
        <f t="shared" si="3"/>
        <v>18208.944103384001</v>
      </c>
    </row>
    <row r="112" spans="1:5">
      <c r="A112" s="50" t="s">
        <v>154</v>
      </c>
      <c r="B112" s="127">
        <v>19126.91132892</v>
      </c>
    </row>
    <row r="113" spans="1:4">
      <c r="A113" s="50" t="s">
        <v>157</v>
      </c>
      <c r="B113" s="127">
        <v>20624.184167613999</v>
      </c>
    </row>
    <row r="114" spans="1:4">
      <c r="A114" s="50" t="s">
        <v>159</v>
      </c>
      <c r="B114" s="127">
        <v>17575.818027015001</v>
      </c>
    </row>
    <row r="115" spans="1:4">
      <c r="A115" s="50" t="s">
        <v>161</v>
      </c>
      <c r="B115" s="127">
        <v>18208.944103384001</v>
      </c>
      <c r="C115"/>
      <c r="D115"/>
    </row>
    <row r="116" spans="1:4">
      <c r="A116" s="50" t="s">
        <v>198</v>
      </c>
      <c r="B116" s="127">
        <v>6274.2523000000001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5" t="s">
        <v>9</v>
      </c>
      <c r="C127" s="48" t="s">
        <v>54</v>
      </c>
      <c r="D127" s="119" t="s">
        <v>8</v>
      </c>
    </row>
    <row r="128" spans="1:4">
      <c r="A128" s="56" t="s">
        <v>60</v>
      </c>
      <c r="B128" s="57"/>
      <c r="C128" s="48" t="s">
        <v>60</v>
      </c>
      <c r="D128" s="49"/>
    </row>
    <row r="129" spans="1:5">
      <c r="A129" s="50" t="s">
        <v>166</v>
      </c>
      <c r="B129" s="128">
        <v>25005.271408000001</v>
      </c>
      <c r="C129" s="51">
        <v>1</v>
      </c>
      <c r="D129" s="128">
        <v>506.32495779999999</v>
      </c>
      <c r="E129" s="77">
        <f>MAX(D129:D159)</f>
        <v>670.81847672000004</v>
      </c>
    </row>
    <row r="130" spans="1:5">
      <c r="A130" s="50" t="s">
        <v>167</v>
      </c>
      <c r="B130" s="128">
        <v>27221.353999999999</v>
      </c>
      <c r="C130" s="51">
        <v>2</v>
      </c>
      <c r="D130" s="128">
        <v>549.774381952</v>
      </c>
    </row>
    <row r="131" spans="1:5">
      <c r="A131" s="50" t="s">
        <v>168</v>
      </c>
      <c r="B131" s="128">
        <v>25943.774000000001</v>
      </c>
      <c r="C131" s="51">
        <v>3</v>
      </c>
      <c r="D131" s="128">
        <v>520.46702157599998</v>
      </c>
    </row>
    <row r="132" spans="1:5">
      <c r="A132" s="50" t="s">
        <v>169</v>
      </c>
      <c r="B132" s="128">
        <v>25937.759999999998</v>
      </c>
      <c r="C132" s="51">
        <v>4</v>
      </c>
      <c r="D132" s="128">
        <v>495.50288087199999</v>
      </c>
    </row>
    <row r="133" spans="1:5">
      <c r="A133" s="50" t="s">
        <v>170</v>
      </c>
      <c r="B133" s="128">
        <v>30585.593000000001</v>
      </c>
      <c r="C133" s="51">
        <v>5</v>
      </c>
      <c r="D133" s="128">
        <v>606.89073790400005</v>
      </c>
    </row>
    <row r="134" spans="1:5">
      <c r="A134" s="50" t="s">
        <v>171</v>
      </c>
      <c r="B134" s="128">
        <v>30749.793000000001</v>
      </c>
      <c r="C134" s="51">
        <v>6</v>
      </c>
      <c r="D134" s="128">
        <v>614.90650681600005</v>
      </c>
    </row>
    <row r="135" spans="1:5">
      <c r="A135" s="50" t="s">
        <v>172</v>
      </c>
      <c r="B135" s="128">
        <v>30472.288</v>
      </c>
      <c r="C135" s="51">
        <v>7</v>
      </c>
      <c r="D135" s="128">
        <v>615.27886486399996</v>
      </c>
    </row>
    <row r="136" spans="1:5">
      <c r="A136" s="50" t="s">
        <v>173</v>
      </c>
      <c r="B136" s="128">
        <v>30805.228999999999</v>
      </c>
      <c r="C136" s="51">
        <v>8</v>
      </c>
      <c r="D136" s="128">
        <v>625.66610375200003</v>
      </c>
    </row>
    <row r="137" spans="1:5">
      <c r="A137" s="50" t="s">
        <v>174</v>
      </c>
      <c r="B137" s="128">
        <v>29291.777999999998</v>
      </c>
      <c r="C137" s="51">
        <v>9</v>
      </c>
      <c r="D137" s="128">
        <v>623.15975448799998</v>
      </c>
    </row>
    <row r="138" spans="1:5">
      <c r="A138" s="50" t="s">
        <v>175</v>
      </c>
      <c r="B138" s="128">
        <v>26120.116000000002</v>
      </c>
      <c r="C138" s="51">
        <v>10</v>
      </c>
      <c r="D138" s="128">
        <v>549.21179773599999</v>
      </c>
    </row>
    <row r="139" spans="1:5">
      <c r="A139" s="50" t="s">
        <v>176</v>
      </c>
      <c r="B139" s="128">
        <v>26133.601999999999</v>
      </c>
      <c r="C139" s="51">
        <v>11</v>
      </c>
      <c r="D139" s="128">
        <v>505.467572464</v>
      </c>
    </row>
    <row r="140" spans="1:5">
      <c r="A140" s="50" t="s">
        <v>177</v>
      </c>
      <c r="B140" s="128">
        <v>30408.471000000001</v>
      </c>
      <c r="C140" s="51">
        <v>12</v>
      </c>
      <c r="D140" s="128">
        <v>600.09373430400001</v>
      </c>
    </row>
    <row r="141" spans="1:5">
      <c r="A141" s="50" t="s">
        <v>178</v>
      </c>
      <c r="B141" s="128">
        <v>30333.786</v>
      </c>
      <c r="C141" s="51">
        <v>13</v>
      </c>
      <c r="D141" s="128">
        <v>617.10172492799995</v>
      </c>
    </row>
    <row r="142" spans="1:5">
      <c r="A142" s="50" t="s">
        <v>179</v>
      </c>
      <c r="B142" s="128">
        <v>30312.811000000002</v>
      </c>
      <c r="C142" s="51">
        <v>14</v>
      </c>
      <c r="D142" s="128">
        <v>628.77170910400002</v>
      </c>
    </row>
    <row r="143" spans="1:5">
      <c r="A143" s="50" t="s">
        <v>180</v>
      </c>
      <c r="B143" s="128">
        <v>30086.598999999998</v>
      </c>
      <c r="C143" s="51">
        <v>15</v>
      </c>
      <c r="D143" s="128">
        <v>615.68720222399998</v>
      </c>
    </row>
    <row r="144" spans="1:5">
      <c r="A144" s="50" t="s">
        <v>181</v>
      </c>
      <c r="B144" s="128">
        <v>28993.316999999999</v>
      </c>
      <c r="C144" s="51">
        <v>16</v>
      </c>
      <c r="D144" s="128">
        <v>605.64004299199996</v>
      </c>
    </row>
    <row r="145" spans="1:5">
      <c r="A145" s="50" t="s">
        <v>182</v>
      </c>
      <c r="B145" s="128">
        <v>25435.304</v>
      </c>
      <c r="C145" s="51">
        <v>17</v>
      </c>
      <c r="D145" s="128">
        <v>530.08655675199998</v>
      </c>
    </row>
    <row r="146" spans="1:5">
      <c r="A146" s="50" t="s">
        <v>183</v>
      </c>
      <c r="B146" s="128">
        <v>25737.6188</v>
      </c>
      <c r="C146" s="51">
        <v>18</v>
      </c>
      <c r="D146" s="128">
        <v>495.811713424</v>
      </c>
    </row>
    <row r="147" spans="1:5">
      <c r="A147" s="50" t="s">
        <v>184</v>
      </c>
      <c r="B147" s="128">
        <v>29540.698</v>
      </c>
      <c r="C147" s="51">
        <v>19</v>
      </c>
      <c r="D147" s="128">
        <v>599.02954280799997</v>
      </c>
    </row>
    <row r="148" spans="1:5">
      <c r="A148" s="50" t="s">
        <v>185</v>
      </c>
      <c r="B148" s="128">
        <v>30107.472000000002</v>
      </c>
      <c r="C148" s="51">
        <v>20</v>
      </c>
      <c r="D148" s="128">
        <v>608.69491715200002</v>
      </c>
    </row>
    <row r="149" spans="1:5">
      <c r="A149" s="50" t="s">
        <v>186</v>
      </c>
      <c r="B149" s="128">
        <v>30407.258999999998</v>
      </c>
      <c r="C149" s="51">
        <v>21</v>
      </c>
      <c r="D149" s="128">
        <v>620.34455920000005</v>
      </c>
    </row>
    <row r="150" spans="1:5">
      <c r="A150" s="50" t="s">
        <v>187</v>
      </c>
      <c r="B150" s="128">
        <v>30428.959999999999</v>
      </c>
      <c r="C150" s="51">
        <v>22</v>
      </c>
      <c r="D150" s="128">
        <v>623.88528477600005</v>
      </c>
    </row>
    <row r="151" spans="1:5">
      <c r="A151" s="50" t="s">
        <v>188</v>
      </c>
      <c r="B151" s="128">
        <v>28788.897000000001</v>
      </c>
      <c r="C151" s="51">
        <v>23</v>
      </c>
      <c r="D151" s="128">
        <v>615.55186663200004</v>
      </c>
    </row>
    <row r="152" spans="1:5">
      <c r="A152" s="50" t="s">
        <v>189</v>
      </c>
      <c r="B152" s="128">
        <v>25592.627</v>
      </c>
      <c r="C152" s="51">
        <v>24</v>
      </c>
      <c r="D152" s="128">
        <v>529.97487750400001</v>
      </c>
    </row>
    <row r="153" spans="1:5">
      <c r="A153" s="50" t="s">
        <v>190</v>
      </c>
      <c r="B153" s="128">
        <v>26172.848367999999</v>
      </c>
      <c r="C153" s="51">
        <v>25</v>
      </c>
      <c r="D153" s="128">
        <v>498.41130830399999</v>
      </c>
    </row>
    <row r="154" spans="1:5">
      <c r="A154" s="50" t="s">
        <v>191</v>
      </c>
      <c r="B154" s="128">
        <v>30400.367999999999</v>
      </c>
      <c r="C154" s="51">
        <v>26</v>
      </c>
      <c r="D154" s="128">
        <v>609.43194272799997</v>
      </c>
    </row>
    <row r="155" spans="1:5">
      <c r="A155" s="50" t="s">
        <v>192</v>
      </c>
      <c r="B155" s="128">
        <v>30648.217000000001</v>
      </c>
      <c r="C155" s="51">
        <v>27</v>
      </c>
      <c r="D155" s="128">
        <v>625.90553408000005</v>
      </c>
    </row>
    <row r="156" spans="1:5">
      <c r="A156" s="50" t="s">
        <v>193</v>
      </c>
      <c r="B156" s="128">
        <v>31304.960999999999</v>
      </c>
      <c r="C156" s="51">
        <v>28</v>
      </c>
      <c r="D156" s="128">
        <v>644.21736085600003</v>
      </c>
    </row>
    <row r="157" spans="1:5">
      <c r="A157" s="50" t="s">
        <v>194</v>
      </c>
      <c r="B157" s="128">
        <v>31862.026000000002</v>
      </c>
      <c r="C157" s="51">
        <v>29</v>
      </c>
      <c r="D157" s="128">
        <v>659.20780183199997</v>
      </c>
      <c r="E157"/>
    </row>
    <row r="158" spans="1:5">
      <c r="A158" s="50" t="s">
        <v>195</v>
      </c>
      <c r="B158" s="128">
        <v>31019.726040000001</v>
      </c>
      <c r="C158" s="51">
        <v>30</v>
      </c>
      <c r="D158" s="128">
        <v>670.81847672000004</v>
      </c>
      <c r="E158"/>
    </row>
    <row r="159" spans="1:5">
      <c r="A159" s="50" t="s">
        <v>162</v>
      </c>
      <c r="B159" s="128">
        <v>28283.306</v>
      </c>
      <c r="C159" s="51">
        <v>31</v>
      </c>
      <c r="D159" s="128">
        <v>597.43466783999997</v>
      </c>
      <c r="E159"/>
    </row>
    <row r="160" spans="1:5">
      <c r="A160"/>
      <c r="C160"/>
      <c r="D160" s="78">
        <v>644</v>
      </c>
      <c r="E160" s="108">
        <f>(MAX(D129:D159)/D160-1)*100</f>
        <v>4.1643597391304299</v>
      </c>
    </row>
    <row r="161" spans="1:5">
      <c r="A161"/>
      <c r="B161"/>
      <c r="C161"/>
      <c r="D161"/>
      <c r="E161" s="79"/>
    </row>
    <row r="162" spans="1:5">
      <c r="E162" s="77"/>
    </row>
    <row r="163" spans="1:5">
      <c r="A163" s="48" t="s">
        <v>66</v>
      </c>
      <c r="B163" s="135" t="s">
        <v>13</v>
      </c>
      <c r="C163" s="136"/>
      <c r="D163"/>
      <c r="E163" s="79"/>
    </row>
    <row r="164" spans="1:5">
      <c r="A164" s="48" t="s">
        <v>54</v>
      </c>
      <c r="B164" s="119" t="s">
        <v>64</v>
      </c>
      <c r="C164" s="119" t="s">
        <v>65</v>
      </c>
      <c r="D164"/>
      <c r="E164" s="79"/>
    </row>
    <row r="165" spans="1:5">
      <c r="A165" s="48" t="s">
        <v>52</v>
      </c>
      <c r="B165" s="49"/>
      <c r="C165" s="49"/>
      <c r="D165"/>
      <c r="E165" s="79"/>
    </row>
    <row r="166" spans="1:5">
      <c r="A166" s="50" t="s">
        <v>161</v>
      </c>
      <c r="B166" s="127">
        <v>32498</v>
      </c>
      <c r="C166" s="129" t="s">
        <v>202</v>
      </c>
      <c r="D166" s="78">
        <v>31339</v>
      </c>
      <c r="E166" s="108">
        <f>(B166/D166-1)*100</f>
        <v>3.6982673346309669</v>
      </c>
    </row>
    <row r="167" spans="1:5">
      <c r="A167"/>
      <c r="B167"/>
      <c r="C167"/>
    </row>
    <row r="169" spans="1:5">
      <c r="A169" s="48" t="s">
        <v>66</v>
      </c>
      <c r="B169" s="135" t="s">
        <v>13</v>
      </c>
      <c r="C169" s="139"/>
      <c r="D169" s="135" t="s">
        <v>14</v>
      </c>
      <c r="E169" s="136"/>
    </row>
    <row r="170" spans="1:5">
      <c r="A170" s="48" t="s">
        <v>54</v>
      </c>
      <c r="B170" s="119" t="s">
        <v>64</v>
      </c>
      <c r="C170" s="119" t="s">
        <v>65</v>
      </c>
      <c r="D170" s="119" t="s">
        <v>64</v>
      </c>
      <c r="E170" s="119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1">
        <v>2023</v>
      </c>
      <c r="B172" s="127">
        <v>39101</v>
      </c>
      <c r="C172" s="129" t="s">
        <v>116</v>
      </c>
      <c r="D172" s="127">
        <v>37278</v>
      </c>
      <c r="E172" s="129" t="s">
        <v>122</v>
      </c>
    </row>
    <row r="173" spans="1:5">
      <c r="A173" s="51">
        <v>2024</v>
      </c>
      <c r="B173" s="127">
        <v>38272</v>
      </c>
      <c r="C173" s="129" t="s">
        <v>130</v>
      </c>
      <c r="D173" s="127">
        <v>36184</v>
      </c>
      <c r="E173" s="129" t="s">
        <v>140</v>
      </c>
    </row>
    <row r="174" spans="1:5">
      <c r="A174" s="51">
        <v>2025</v>
      </c>
      <c r="B174" s="127">
        <v>40070</v>
      </c>
      <c r="C174" s="129" t="s">
        <v>155</v>
      </c>
      <c r="D174" s="127">
        <v>32375</v>
      </c>
      <c r="E174" s="129" t="s">
        <v>204</v>
      </c>
    </row>
    <row r="176" spans="1:5">
      <c r="A176"/>
      <c r="B176"/>
      <c r="C176"/>
      <c r="D176"/>
      <c r="E176"/>
    </row>
    <row r="177" spans="1:6">
      <c r="A177" s="48" t="s">
        <v>66</v>
      </c>
      <c r="B177" s="135" t="s">
        <v>13</v>
      </c>
      <c r="C177" s="139"/>
      <c r="D177" s="135" t="s">
        <v>14</v>
      </c>
      <c r="E177" s="136"/>
    </row>
    <row r="178" spans="1:6">
      <c r="A178" s="48" t="s">
        <v>54</v>
      </c>
      <c r="B178" s="119" t="s">
        <v>64</v>
      </c>
      <c r="C178" s="119" t="s">
        <v>65</v>
      </c>
      <c r="D178" s="119" t="s">
        <v>64</v>
      </c>
      <c r="E178" s="119" t="s">
        <v>65</v>
      </c>
    </row>
    <row r="179" spans="1:6">
      <c r="A179"/>
      <c r="B179" s="127">
        <v>45450</v>
      </c>
      <c r="C179" s="129" t="s">
        <v>68</v>
      </c>
      <c r="D179" s="127">
        <v>41318</v>
      </c>
      <c r="E179" s="129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67" t="s">
        <v>14</v>
      </c>
      <c r="C182" s="67" t="s">
        <v>13</v>
      </c>
      <c r="D182" s="67" t="s">
        <v>12</v>
      </c>
      <c r="E182" s="67" t="s">
        <v>11</v>
      </c>
    </row>
    <row r="183" spans="1:6">
      <c r="A183" s="60" t="s">
        <v>70</v>
      </c>
      <c r="B183" s="61">
        <f>D179</f>
        <v>41318</v>
      </c>
      <c r="C183" s="61">
        <f>B179</f>
        <v>45450</v>
      </c>
      <c r="D183" s="62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2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0"/>
      <c r="B184" s="61"/>
      <c r="C184" s="61"/>
      <c r="D184" s="62"/>
      <c r="E184" s="62"/>
    </row>
    <row r="185" spans="1:6">
      <c r="A185" s="63">
        <f>A173</f>
        <v>2024</v>
      </c>
      <c r="B185" s="61">
        <f>D173</f>
        <v>36184</v>
      </c>
      <c r="C185" s="61">
        <f>B173</f>
        <v>38272</v>
      </c>
      <c r="D185" s="62" t="str">
        <f>MID(Dat_01!E173,1,2)+0&amp;" "&amp;TEXT(DATE(MID(Dat_01!E173,7,4),MID(Dat_01!E173,4,2),MID(Dat_01!E173,1,2)),"mmmm")&amp;" ("&amp;MID(Dat_01!E173,12,16)&amp;" h)"</f>
        <v>30 julio (14:41 h)</v>
      </c>
      <c r="E185" s="62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3">
        <f>A174</f>
        <v>2025</v>
      </c>
      <c r="B186" s="61"/>
      <c r="C186" s="61">
        <f>B174</f>
        <v>40070</v>
      </c>
      <c r="D186" s="62"/>
      <c r="E186" s="62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4" t="str">
        <f>LOWER(MID(A166,1,3))&amp;"-"&amp;MID(A174,3,2)</f>
        <v>may-25</v>
      </c>
      <c r="B187" s="65" t="str">
        <f>IF(B163="Invierno","",B166)</f>
        <v/>
      </c>
      <c r="C187" s="65">
        <f>IF(B163="Invierno",B166,"")</f>
        <v>32498</v>
      </c>
      <c r="D187" s="66" t="str">
        <f>IF(B187="","",MID(Dat_01!C166,1,2)+0&amp;" "&amp;TEXT(DATE(MID(Dat_01!C166,7,4),MID(Dat_01!C166,4,2),MID(Dat_01!C166,1,2)),"mmmm")&amp;" ("&amp;MID(Dat_01!C166,12,16)&amp;" h)")</f>
        <v/>
      </c>
      <c r="E187" s="66" t="str">
        <f>IF(C187="","",MID(Dat_01!C166,1,2)+0&amp;" "&amp;TEXT(DATE(MID(Dat_01!C166,7,4),MID(Dat_01!C166,4,2),MID(Dat_01!C166,1,2)),"mmmm")&amp;" ("&amp;MID(Dat_01!C166,12,16)&amp;" h)")</f>
        <v>29 mayo (20:51 h)</v>
      </c>
    </row>
    <row r="188" spans="1:6" ht="15">
      <c r="D188" s="113"/>
      <c r="E188" s="113" t="str">
        <f>CONCATENATE(MID(E187,1,FIND(" ",E187)+3)," ",MID(E187,FIND("(",E187)+1,7))</f>
        <v>29 may 20:51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2025-06-24T10:19:23Z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