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3\MAY\INF_ELABORADA\"/>
    </mc:Choice>
  </mc:AlternateContent>
  <xr:revisionPtr revIDLastSave="0" documentId="13_ncr:1_{7C21BA52-A1F4-4539-806C-94E2CDB3361D}" xr6:coauthVersionLast="47" xr6:coauthVersionMax="47" xr10:uidLastSave="{00000000-0000-0000-0000-000000000000}"/>
  <bookViews>
    <workbookView xWindow="-120" yWindow="-120" windowWidth="29040" windowHeight="1584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7" i="10" l="1"/>
  <c r="E187" i="10" s="1"/>
  <c r="B37" i="16"/>
  <c r="C37" i="16"/>
  <c r="D37" i="16"/>
  <c r="E37" i="16"/>
  <c r="F37" i="16"/>
  <c r="G37" i="16"/>
  <c r="H37" i="16"/>
  <c r="E160" i="10"/>
  <c r="B35" i="16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D185" i="10" l="1"/>
  <c r="B185" i="10"/>
  <c r="B187" i="10"/>
  <c r="H109" i="16" l="1"/>
  <c r="E166" i="10"/>
  <c r="E129" i="10"/>
  <c r="F108" i="16" l="1"/>
  <c r="D187" i="10"/>
  <c r="C186" i="10" l="1"/>
  <c r="C185" i="10"/>
  <c r="B183" i="10"/>
  <c r="G2" i="16" l="1"/>
  <c r="B100" i="16" l="1"/>
  <c r="C100" i="16"/>
  <c r="D100" i="16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C38" i="16" l="1"/>
  <c r="G38" i="16"/>
  <c r="D38" i="16"/>
  <c r="H38" i="16"/>
  <c r="C101" i="16"/>
  <c r="A5" i="16"/>
  <c r="E38" i="16"/>
  <c r="F38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8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<sst xmlns="http://schemas.openxmlformats.org/spreadsheetml/2006/main" count="340" uniqueCount="208">
  <si>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</si>
  <si>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</si>
  <si>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</si>
  <si>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</si>
  <si>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</si>
  <si>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</si>
  <si>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</si>
  <si>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</si>
  <si>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</si>
  <si>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</si>
  <si>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</si>
  <si>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</si>
  <si>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</si>
  <si>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</si>
  <si>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</si>
  <si>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</si>
  <si>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</si>
  <si>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</si>
  <si>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</si>
  <si>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</si>
  <si>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</si>
  <si>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</si>
  <si>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</si>
  <si>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</si>
  <si>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</si>
  <si>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</si>
  <si>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</si>
  <si>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</si>
  <si>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</si>
  <si>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</si>
  <si>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</si>
  <si>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</si>
  <si>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</si>
  <si>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</si>
  <si>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</si>
  <si>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</si>
  <si>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</si>
  <si>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</si>
  <si>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</si>
  <si>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</si>
  <si>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</si>
  <si>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</si>
  <si>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</si>
  <si>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</si>
  <si>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</si>
  <si>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</si>
  <si>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</si>
  <si>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</si>
  <si>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</si>
  <si>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</si>
  <si>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</si>
  <si>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</si>
  <si>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</si>
  <si>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</si>
  <si>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</si>
  <si>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</si>
  <si>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</si>
  <si>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</si>
  <si>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</si>
  <si>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</si>
  <si>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</si>
  <si>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</si>
  <si>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</si>
  <si>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</si>
  <si>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</si>
  <si>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</si>
  <si>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</si>
  <si>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</si>
  <si>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</si>
  <si>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</si>
  <si>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</si>
  <si>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</si>
  <si>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</si>
  <si>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</si>
  <si>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</si>
  <si>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</si>
  <si>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</si>
  <si>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</si>
  <si>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</si>
  <si>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</si>
  <si>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</si>
  <si>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</si>
  <si>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</si>
  <si>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</si>
  <si>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</si>
  <si>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</si>
  <si>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</si>
  <si>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</si>
  <si>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</si>
  <si>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</si>
  <si>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</si>
  <si>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</si>
  <si>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</si>
  <si>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</si>
  <si>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</si>
  <si>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</si>
  <si>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</si>
  <si>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</si>
  <si>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</si>
  <si>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</si>
  <si>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</si>
  <si>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</si>
  <si>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</si>
  <si>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</si>
  <si>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</si>
  <si>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</si>
  <si>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</si>
  <si>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</si>
  <si>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</si>
  <si>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</si>
  <si>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</si>
  <si>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</si>
  <si>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</si>
  <si>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</si>
  <si>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2021</t>
  </si>
  <si>
    <t>Febrero 2021</t>
  </si>
  <si>
    <t>08/01/2021 14:05</t>
  </si>
  <si>
    <t>Marzo 2021</t>
  </si>
  <si>
    <t>Abril 2021</t>
  </si>
  <si>
    <t>Mayo 2021</t>
  </si>
  <si>
    <t>Junio 2021</t>
  </si>
  <si>
    <t>Julio 2021</t>
  </si>
  <si>
    <t>22/07/2021 14:43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</si>
  <si>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</si>
  <si>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</si>
  <si>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</si>
  <si>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</si>
  <si>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</si>
  <si>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</si>
  <si>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</si>
  <si>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19/01/2022 20:10</t>
  </si>
  <si>
    <t>Marzo 2022</t>
  </si>
  <si>
    <t>Abril 2022</t>
  </si>
  <si>
    <t>Mayo 2022</t>
  </si>
  <si>
    <t>31/05/2022</t>
  </si>
  <si>
    <t>Junio 2022</t>
  </si>
  <si>
    <t>30/06/2022</t>
  </si>
  <si>
    <t>Julio 2022</t>
  </si>
  <si>
    <t>31/07/2022</t>
  </si>
  <si>
    <t>Agosto 2022</t>
  </si>
  <si>
    <t>14/07/2022 14:19</t>
  </si>
  <si>
    <t>31/08/2022</t>
  </si>
  <si>
    <t>Septiembre 2022</t>
  </si>
  <si>
    <t>30/09/2022</t>
  </si>
  <si>
    <t>Octubre 2022</t>
  </si>
  <si>
    <t>31/10/2022</t>
  </si>
  <si>
    <t>Noviembre 2022</t>
  </si>
  <si>
    <t>30/11/2022</t>
  </si>
  <si>
    <t>Diciembre 2022</t>
  </si>
  <si>
    <t>31/12/2022</t>
  </si>
  <si>
    <t>Desconocido</t>
  </si>
  <si>
    <t>Enero 2023</t>
  </si>
  <si>
    <t>31/01/2023</t>
  </si>
  <si>
    <t>Febrero 2023</t>
  </si>
  <si>
    <t>24/01/2023 20:43</t>
  </si>
  <si>
    <t>28/02/2023</t>
  </si>
  <si>
    <t>Marzo 2023</t>
  </si>
  <si>
    <t>31/03/2023</t>
  </si>
  <si>
    <t>Abril 2023</t>
  </si>
  <si>
    <t>30/04/2023</t>
  </si>
  <si>
    <t>Mayo 2023</t>
  </si>
  <si>
    <t>31/05/2023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</si>
  <si>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ut="06/09/2023 08:30:02" si="2.000000013da963302754d5d2bffdc6ffd2777b0b28260ce9a05e7d2c077c6ad9729d78b8bf34374932d1e445fc5eb0938d952f257a3abdb6ca190c3e16c304e97717f69e9b9e9d4694cdb9b1264f6711f8335469299bb51e96a9025a0ad2cded959631767a59a8f0ec2318d9e7339ad9cc4eeb8df53e9dcb4802b977eee325c0df59c8f346ed9ee537ad28ed59c0d8da9cd72e380eb9b656a6c01815f15b59cb0d25.p.3082.0.1.Europe/Madrid.upriv*_1*_pidn2*_36*_session*-lat*_1.0000000161e11191f9965f2b1d73b89f84aa91d9bc6025e097cbe7a04001c2065b16434e25acb0f8911854e3d26d8fb6f33c712c4f9ae56f.00000001a931c39f185c02e1482851dc88d46995bc6025e09cd2f94ddf694b94e424f938007b74e1b0a0e13bb61414684bb265c0663985bd.0.1.1.BDEbi.D066E1C611E6257C10D00080EF253B44.0-3082.1.1_-0.1.0_-3082.1.1_5.5.0.*0.0000000118a73fa194bde8d97f2ad3c1af23d048c911585a514cedc380ede741d47c756c706b66d6.0.23.11*.2*.0400*.31152J.e.000000013fea5705374a7c84a4c5633d72182bf8c911585ad6f0f079d0fcb3f25e71ea20bd5bc2aa.0.10*.131*.122*.122.0.0" msgID="CFD476A411EE069F78270080EF554453"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nrr="86"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</si>
  <si>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ut="06/09/2023 08:43:08" si="2.000000013da963302754d5d2bffdc6ffd2777b0b28260ce9a05e7d2c077c6ad9729d78b8bf34374932d1e445fc5eb0938d952f257a3abdb6ca190c3e16c304e97717f69e9b9e9d4694cdb9b1264f6711f8335469299bb51e96a9025a0ad2cded959631767a59a8f0ec2318d9e7339ad9cc4eeb8df53e9dcb4802b977eee325c0df59c8f346ed9ee537ad28ed59c0d8da9cd72e380eb9b656a6c01815f15b59cb0d25.p.3082.0.1.Europe/Madrid.upriv*_1*_pidn2*_36*_session*-lat*_1.0000000161e11191f9965f2b1d73b89f84aa91d9bc6025e097cbe7a04001c2065b16434e25acb0f8911854e3d26d8fb6f33c712c4f9ae56f.00000001a931c39f185c02e1482851dc88d46995bc6025e09cd2f94ddf694b94e424f938007b74e1b0a0e13bb61414684bb265c0663985bd.0.1.1.BDEbi.D066E1C611E6257C10D00080EF253B44.0-3082.1.1_-0.1.0_-3082.1.1_5.5.0.*0.0000000118a73fa194bde8d97f2ad3c1af23d048c911585a514cedc380ede741d47c756c706b66d6.0.23.11*.2*.0400*.31152J.e.000000013fea5705374a7c84a4c5633d72182bf8c911585ad6f0f079d0fcb3f25e71ea20bd5bc2aa.0.10*.131*.122*.122.0.0" msgID="E3B5A18F11EE069F78270080EF05A351"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rows="23" cols="10" /&gt;&lt;esdo ews="" ece="" ptn="" /&gt;&lt;/excel&gt;&lt;pgs&gt;&lt;pg rows="19" cols="9" nrr="1566" nrc="669"&gt;&lt;pg /&gt;&lt;bls&gt;&lt;bl sr="1" sc="1" rfetch="19" cfetch="9" posid="1" darows="0" dacols="1"&gt;&lt;excel&gt;&lt;epo ews="Dat_01" ece="A4" enr="MSTR.Balance_B.C._Mensual_Sistema_eléctrico" ptn="" qtn="" rows="23" cols="10" /&gt;&lt;esdo ews="" ece="" ptn="" /&gt;&lt;/excel&gt;&lt;gridRng&gt;&lt;sect id="TITLE_AREA" rngprop="1:1:4:1" /&gt;&lt;sect id="ROWHEADERS_AREA" rngprop="5:1:19:1" /&gt;&lt;sect id="COLUMNHEADERS_AREA" rngprop="1:2:4:9" /&gt;&lt;sect id="DATA_AREA" rngprop="5:2:19:9"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</si>
  <si>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ut="06/09/2023 09:07:40" si="2.000000013da963302754d5d2bffdc6ffd2777b0b28260ce9a05e7d2c077c6ad9729d78b8bf34374932d1e445fc5eb0938d952f257a3abdb6ca190c3e16c304e97717f69e9b9e9d4694cdb9b1264f6711f8335469299bb51e96a9025a0ad2cded959631767a59a8f0ec2318d9e7339ad9cc4eeb8df53e9dcb4802b977eee325c0df59c8f346ed9ee537ad28ed59c0d8da9cd72e380eb9b656a6c01815f15b59cb0d25.p.3082.0.1.Europe/Madrid.upriv*_1*_pidn2*_36*_session*-lat*_1.0000000161e11191f9965f2b1d73b89f84aa91d9bc6025e097cbe7a04001c2065b16434e25acb0f8911854e3d26d8fb6f33c712c4f9ae56f.00000001a931c39f185c02e1482851dc88d46995bc6025e09cd2f94ddf694b94e424f938007b74e1b0a0e13bb61414684bb265c0663985bd.0.1.1.BDEbi.D066E1C611E6257C10D00080EF253B44.0-3082.1.1_-0.1.0_-3082.1.1_5.5.0.*0.0000000118a73fa194bde8d97f2ad3c1af23d048c911585a514cedc380ede741d47c756c706b66d6.0.23.11*.2*.0400*.31152J.e.000000013fea5705374a7c84a4c5633d72182bf8c911585ad6f0f079d0fcb3f25e71ea20bd5bc2aa.0.10*.131*.122*.122.0.0" msgID="093C493B11EE06A578270080EF85A454"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nrr="757" nrc="852"&gt;&lt;pg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</si>
  <si>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01/05/2023</t>
  </si>
  <si>
    <t>02/05/2023</t>
  </si>
  <si>
    <t>03/05/2023</t>
  </si>
  <si>
    <t>04/05/2023</t>
  </si>
  <si>
    <t>05/05/2023</t>
  </si>
  <si>
    <t>06/05/2023</t>
  </si>
  <si>
    <t>07/05/2023</t>
  </si>
  <si>
    <t>08/05/2023</t>
  </si>
  <si>
    <t>09/05/2023</t>
  </si>
  <si>
    <t>10/05/2023</t>
  </si>
  <si>
    <t>11/05/2023</t>
  </si>
  <si>
    <t>12/05/2023</t>
  </si>
  <si>
    <t>13/05/2023</t>
  </si>
  <si>
    <t>14/05/2023</t>
  </si>
  <si>
    <t>15/05/2023</t>
  </si>
  <si>
    <t>16/05/2023</t>
  </si>
  <si>
    <t>17/05/2023</t>
  </si>
  <si>
    <t>18/05/2023</t>
  </si>
  <si>
    <t>19/05/2023</t>
  </si>
  <si>
    <t>20/05/2023</t>
  </si>
  <si>
    <t>21/05/2023</t>
  </si>
  <si>
    <t>22/05/2023</t>
  </si>
  <si>
    <t>23/05/2023</t>
  </si>
  <si>
    <t>24/05/2023</t>
  </si>
  <si>
    <t>25/05/2023</t>
  </si>
  <si>
    <t>26/05/2023</t>
  </si>
  <si>
    <t>27/05/2023</t>
  </si>
  <si>
    <t>28/05/2023</t>
  </si>
  <si>
    <t>29/05/2023</t>
  </si>
  <si>
    <t>30/05/2023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</si>
  <si>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ut="06/09/2023 09:12:35" si="2.000000013da963302754d5d2bffdc6ffd2777b0b28260ce9a05e7d2c077c6ad9729d78b8bf34374932d1e445fc5eb0938d952f257a3abdb6ca190c3e16c304e97717f69e9b9e9d4694cdb9b1264f6711f8335469299bb51e96a9025a0ad2cded959631767a59a8f0ec2318d9e7339ad9cc4eeb8df53e9dcb4802b977eee325c0df59c8f346ed9ee537ad28ed59c0d8da9cd72e380eb9b656a6c01815f15b59cb0d25.p.3082.0.1.Europe/Madrid.upriv*_1*_pidn2*_36*_session*-lat*_1.0000000161e11191f9965f2b1d73b89f84aa91d9bc6025e097cbe7a04001c2065b16434e25acb0f8911854e3d26d8fb6f33c712c4f9ae56f.00000001a931c39f185c02e1482851dc88d46995bc6025e09cd2f94ddf694b94e424f938007b74e1b0a0e13bb61414684bb265c0663985bd.0.1.1.BDEbi.D066E1C611E6257C10D00080EF253B44.0-3082.1.1_-0.1.0_-3082.1.1_5.5.0.*0.0000000118a73fa194bde8d97f2ad3c1af23d048c911585a514cedc380ede741d47c756c706b66d6.0.23.11*.2*.0400*.31152J.e.000000013fea5705374a7c84a4c5633d72182bf8c911585ad6f0f079d0fcb3f25e71ea20bd5bc2aa.0.10*.131*.122*.122.0.0" msgID="C4D618E311EE06A578270080EF85A250"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nrr="2573" nrc="340"&gt;&lt;pg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</si>
  <si>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ut="06/09/2023 09:12:58" si="2.000000013da963302754d5d2bffdc6ffd2777b0b28260ce9a05e7d2c077c6ad9729d78b8bf34374932d1e445fc5eb0938d952f257a3abdb6ca190c3e16c304e97717f69e9b9e9d4694cdb9b1264f6711f8335469299bb51e96a9025a0ad2cded959631767a59a8f0ec2318d9e7339ad9cc4eeb8df53e9dcb4802b977eee325c0df59c8f346ed9ee537ad28ed59c0d8da9cd72e380eb9b656a6c01815f15b59cb0d25.p.3082.0.1.Europe/Madrid.upriv*_1*_pidn2*_36*_session*-lat*_1.0000000161e11191f9965f2b1d73b89f84aa91d9bc6025e097cbe7a04001c2065b16434e25acb0f8911854e3d26d8fb6f33c712c4f9ae56f.00000001a931c39f185c02e1482851dc88d46995bc6025e09cd2f94ddf694b94e424f938007b74e1b0a0e13bb61414684bb265c0663985bd.0.1.1.BDEbi.D066E1C611E6257C10D00080EF253B44.0-3082.1.1_-0.1.0_-3082.1.1_5.5.0.*0.0000000118a73fa194bde8d97f2ad3c1af23d048c911585a514cedc380ede741d47c756c706b66d6.0.23.11*.2*.0400*.31152J.e.000000013fea5705374a7c84a4c5633d72182bf8c911585ad6f0f079d0fcb3f25e71ea20bd5bc2aa.0.10*.131*.122*.122.0.0" msgID="D223F3B611EE06A578270080EFC52554"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nrr="2632" nrc="174"&gt;&lt;pg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</si>
  <si>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Junio 2023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</si>
  <si>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ut="06/09/2023 09:58:41" si="2.000000013da963302754d5d2bffdc6ffd2777b0b28260ce9a05e7d2c077c6ad9729d78b8bf34374932d1e445fc5eb0938d952f257a3abdb6ca190c3e16c304e97717f69e9b9e9d4694cdb9b1264f6711f8335469299bb51e96a9025a0ad2cded959631767a59a8f0ec2318d9e7339ad9cc4eeb8df53e9dcb4802b977eee325c0df59c8f346ed9ee537ad28ed59c0d8da9cd72e380eb9b656a6c01815f15b59cb0d25.p.3082.0.1.Europe/Madrid.upriv*_1*_pidn2*_36*_session*-lat*_1.0000000161e11191f9965f2b1d73b89f84aa91d9bc6025e097cbe7a04001c2065b16434e25acb0f8911854e3d26d8fb6f33c712c4f9ae56f.00000001a931c39f185c02e1482851dc88d46995bc6025e09cd2f94ddf694b94e424f938007b74e1b0a0e13bb61414684bb265c0663985bd.0.1.1.BDEbi.D066E1C611E6257C10D00080EF253B44.0-3082.1.1_-0.1.0_-3082.1.1_5.5.0.*0.0000000118a73fa194bde8d97f2ad3c1af23d048c911585a514cedc380ede741d47c756c706b66d6.0.23.11*.2*.0400*.31152J.e.000000013fea5705374a7c84a4c5633d72182bf8c911585ad6f0f079d0fcb3f25e71ea20bd5bc2aa.0.10*.131*.122*.122.0.0" msgID="156FF55C11EE06AB78270080EF350453"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rows="32" cols="2" /&gt;&lt;esdo ews="" ece="" ptn="" /&gt;&lt;/excel&gt;&lt;pgs&gt;&lt;pg rows="30" cols="1" nrr="2530" nrc="83"&gt;&lt;pg /&gt;&lt;bls&gt;&lt;bl sr="1" sc="1" rfetch="30" cfetch="1" posid="1" darows="0" dacols="1"&gt;&lt;excel&gt;&lt;epo ews="Dat_01" ece="A85" enr="MSTR.Serie_Balance_B.C._Mensual"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</si>
  <si>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ut="06/09/2023 10:02:16" si="2.000000013da963302754d5d2bffdc6ffd2777b0b28260ce9a05e7d2c077c6ad9729d78b8bf34374932d1e445fc5eb0938d952f257a3abdb6ca190c3e16c304e97717f69e9b9e9d4694cdb9b1264f6711f8335469299bb51e96a9025a0ad2cded959631767a59a8f0ec2318d9e7339ad9cc4eeb8df53e9dcb4802b977eee325c0df59c8f346ed9ee537ad28ed59c0d8da9cd72e380eb9b656a6c01815f15b59cb0d25.p.3082.0.1.Europe/Madrid.upriv*_1*_pidn2*_36*_session*-lat*_1.0000000161e11191f9965f2b1d73b89f84aa91d9bc6025e097cbe7a04001c2065b16434e25acb0f8911854e3d26d8fb6f33c712c4f9ae56f.00000001a931c39f185c02e1482851dc88d46995bc6025e09cd2f94ddf694b94e424f938007b74e1b0a0e13bb61414684bb265c0663985bd.0.1.1.BDEbi.D066E1C611E6257C10D00080EF253B44.0-3082.1.1_-0.1.0_-3082.1.1_5.5.0.*0.0000000118a73fa194bde8d97f2ad3c1af23d048c911585a514cedc380ede741d47c756c706b66d6.0.23.11*.2*.0400*.31152J.e.000000013fea5705374a7c84a4c5633d72182bf8c911585ad6f0f079d0fcb3f25e71ea20bd5bc2aa.0.10*.131*.122*.122.0.0" msgID="A86C43A111EE06AC78270080EF758454"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nrr="2635" nrc="89"&gt;&lt;pg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</si>
  <si>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ut="06/09/2023 10:03:51" si="2.000000013da963302754d5d2bffdc6ffd2777b0b28260ce9a05e7d2c077c6ad9729d78b8bf34374932d1e445fc5eb0938d952f257a3abdb6ca190c3e16c304e97717f69e9b9e9d4694cdb9b1264f6711f8335469299bb51e96a9025a0ad2cded959631767a59a8f0ec2318d9e7339ad9cc4eeb8df53e9dcb4802b977eee325c0df59c8f346ed9ee537ad28ed59c0d8da9cd72e380eb9b656a6c01815f15b59cb0d25.p.3082.0.1.Europe/Madrid.upriv*_1*_pidn2*_36*_session*-lat*_1.0000000161e11191f9965f2b1d73b89f84aa91d9bc6025e097cbe7a04001c2065b16434e25acb0f8911854e3d26d8fb6f33c712c4f9ae56f.00000001a931c39f185c02e1482851dc88d46995bc6025e09cd2f94ddf694b94e424f938007b74e1b0a0e13bb61414684bb265c0663985bd.0.1.1.BDEbi.D066E1C611E6257C10D00080EF253B44.0-3082.1.1_-0.1.0_-3082.1.1_5.5.0.*0.0000000118a73fa194bde8d97f2ad3c1af23d048c911585a514cedc380ede741d47c756c706b66d6.0.23.11*.2*.0400*.31152J.e.000000013fea5705374a7c84a4c5633d72182bf8c911585ad6f0f079d0fcb3f25e71ea20bd5bc2aa.0.10*.131*.122*.122.0.0" msgID="EEA8C96A11EE06AC78270080EF25E351"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nrr="2635" nrc="89"&gt;&lt;pg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</si>
  <si>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08/05/2023 21:23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</si>
  <si>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ut="06/09/2023 10:13:11" si="2.000000013da963302754d5d2bffdc6ffd2777b0b28260ce9a05e7d2c077c6ad9729d78b8bf34374932d1e445fc5eb0938d952f257a3abdb6ca190c3e16c304e97717f69e9b9e9d4694cdb9b1264f6711f8335469299bb51e96a9025a0ad2cded959631767a59a8f0ec2318d9e7339ad9cc4eeb8df53e9dcb4802b977eee325c0df59c8f346ed9ee537ad28ed59c0d8da9cd72e380eb9b656a6c01815f15b59cb0d25.p.3082.0.1.Europe/Madrid.upriv*_1*_pidn2*_36*_session*-lat*_1.0000000161e11191f9965f2b1d73b89f84aa91d9bc6025e097cbe7a04001c2065b16434e25acb0f8911854e3d26d8fb6f33c712c4f9ae56f.00000001a931c39f185c02e1482851dc88d46995bc6025e09cd2f94ddf694b94e424f938007b74e1b0a0e13bb61414684bb265c0663985bd.0.1.1.BDEbi.D066E1C611E6257C10D00080EF253B44.0-3082.1.1_-0.1.0_-3082.1.1_5.5.0.*0.0000000118a73fa194bde8d97f2ad3c1af23d048c911585a514cedc380ede741d47c756c706b66d6.0.23.11*.2*.0400*.31152J.e.000000013fea5705374a7c84a4c5633d72182bf8c911585ad6f0f079d0fcb3f25e71ea20bd5bc2aa.0.10*.131*.122*.122.0.0" msgID="3C251A1D11EE06AE78270080EF25E351"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nrr="88" nrc="176"&gt;&lt;pg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</si>
  <si>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07/06/2023 13:16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</si>
  <si>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ut="06/09/2023 10:13:51" si="2.000000013da963302754d5d2bffdc6ffd2777b0b28260ce9a05e7d2c077c6ad9729d78b8bf34374932d1e445fc5eb0938d952f257a3abdb6ca190c3e16c304e97717f69e9b9e9d4694cdb9b1264f6711f8335469299bb51e96a9025a0ad2cded959631767a59a8f0ec2318d9e7339ad9cc4eeb8df53e9dcb4802b977eee325c0df59c8f346ed9ee537ad28ed59c0d8da9cd72e380eb9b656a6c01815f15b59cb0d25.p.3082.0.1.Europe/Madrid.upriv*_1*_pidn2*_36*_session*-lat*_1.0000000161e11191f9965f2b1d73b89f84aa91d9bc6025e097cbe7a04001c2065b16434e25acb0f8911854e3d26d8fb6f33c712c4f9ae56f.00000001a931c39f185c02e1482851dc88d46995bc6025e09cd2f94ddf694b94e424f938007b74e1b0a0e13bb61414684bb265c0663985bd.0.1.1.BDEbi.D066E1C611E6257C10D00080EF253B44.0-3082.1.1_-0.1.0_-3082.1.1_5.5.0.*0.0000000118a73fa194bde8d97f2ad3c1af23d048c911585a514cedc380ede741d47c756c706b66d6.0.23.11*.2*.0400*.31152J.e.000000013fea5705374a7c84a4c5633d72182bf8c911585ad6f0f079d0fcb3f25e71ea20bd5bc2aa.0.10*.131*.122*.122.0.0" msgID="544E91FF11EE06AE78270080EF85A352"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nrr="270" nrc="368"&gt;&lt;pg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</si>
  <si>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ut="06/09/2023 10:14:07" si="2.000000013da963302754d5d2bffdc6ffd2777b0b28260ce9a05e7d2c077c6ad9729d78b8bf34374932d1e445fc5eb0938d952f257a3abdb6ca190c3e16c304e97717f69e9b9e9d4694cdb9b1264f6711f8335469299bb51e96a9025a0ad2cded959631767a59a8f0ec2318d9e7339ad9cc4eeb8df53e9dcb4802b977eee325c0df59c8f346ed9ee537ad28ed59c0d8da9cd72e380eb9b656a6c01815f15b59cb0d25.p.3082.0.1.Europe/Madrid.upriv*_1*_pidn2*_36*_session*-lat*_1.0000000161e11191f9965f2b1d73b89f84aa91d9bc6025e097cbe7a04001c2065b16434e25acb0f8911854e3d26d8fb6f33c712c4f9ae56f.00000001a931c39f185c02e1482851dc88d46995bc6025e09cd2f94ddf694b94e424f938007b74e1b0a0e13bb61414684bb265c0663985bd.0.1.1.BDEbi.D066E1C611E6257C10D00080EF253B44.0-3082.1.1_-0.1.0_-3082.1.1_5.5.0.*0.0000000118a73fa194bde8d97f2ad3c1af23d048c911585a514cedc380ede741d47c756c706b66d6.0.23.11*.2*.0400*.31152J.e.000000013fea5705374a7c84a4c5633d72182bf8c911585ad6f0f079d0fcb3f25e71ea20bd5bc2aa.0.10*.131*.122*.122.0.0" msgID="5D1EE5A511EE06AE78270080EF15C453"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nrr="86" nrc="344"&gt;&lt;pg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</si>
  <si>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206781d1ac464c19953932df48bfa101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</si>
  <si>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ut="06/09/2023 10:15:10" si="2.00000001160b42f1755d2739cf9debbc439c2724591a3343f292cb6074553a37346e8a4298c1999b90e7bceca2c003ab67a588826f615cb4795c36509c951420aced94b555e721b3d2905f569070d7ba53b8204d745a7145f9026f70906faceda0420c7868238ee866973792361c682d1355dc0ce4bc87f6cc47184b76e35f628ace103b0ec99ff9e4b5dc62298694c71adb864163c5fdc825f80f5985e4e8355f9a.p.3082.0.1.Europe/Madrid.upriv*_1*_pidn2*_37*_session*-lat*_1.00000001d9f1b9512fefe929dd9e0b0f91b20fc1bc6025e02f30bce2b1be8081b231d4b8c26aca13d08074e8eababd3cd8fb015ce7089f10.00000001885117a81169a7f6b7c37d489eaa20cfbc6025e015c166ebc2520b8bc4a3cc57212ee524b5b4e217e3686eae43a6ee25a1ef26f2.0.1.1.BDEbi.D066E1C611E6257C10D00080EF253B44.0-3082.1.1_-0.1.0_-3082.1.1_5.5.0.*0.0000000142bdb2ee09e9892cd9cd0491d952e2bfc911585a38b42fb186ff6fb15f46ff14d301fba8.0.23.11*.2*.0400*.31152J.e.000000015e3013028304b2dc33eaa3a7bcee82a9c911585a83b53ec125a4b0a2554c873c996aa1e7.0.10*.131*.122*.122.0.0" msgID="7158AAAB11EE06AE78270080EF452453"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nrr="1522" nrc="840"&gt;&lt;pg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</si>
</sst>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5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0" fontId="26" fillId="4" borderId="6" xfId="34" applyAlignment="1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5.3E-3</c:v>
                </c:pt>
                <c:pt idx="1">
                  <c:v>-1.2800000000000001E-3</c:v>
                </c:pt>
                <c:pt idx="2">
                  <c:v>-8.9200000000000008E-3</c:v>
                </c:pt>
                <c:pt idx="3">
                  <c:v>4.3800000000000002E-3</c:v>
                </c:pt>
                <c:pt idx="4">
                  <c:v>-3.5E-4</c:v>
                </c:pt>
                <c:pt idx="5">
                  <c:v>2.7399999999999998E-3</c:v>
                </c:pt>
                <c:pt idx="6">
                  <c:v>2.1199999999999999E-3</c:v>
                </c:pt>
                <c:pt idx="7">
                  <c:v>2.97E-3</c:v>
                </c:pt>
                <c:pt idx="8">
                  <c:v>7.3099999999999997E-3</c:v>
                </c:pt>
                <c:pt idx="9">
                  <c:v>-1.4999999999999999E-4</c:v>
                </c:pt>
                <c:pt idx="10">
                  <c:v>-6.4000000000000005E-4</c:v>
                </c:pt>
                <c:pt idx="11">
                  <c:v>-6.5500000000000003E-3</c:v>
                </c:pt>
                <c:pt idx="12">
                  <c:v>1.06E-3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2.085E-2</c:v>
                </c:pt>
                <c:pt idx="1">
                  <c:v>2.7199999999999998E-2</c:v>
                </c:pt>
                <c:pt idx="2">
                  <c:v>4.2689999999999999E-2</c:v>
                </c:pt>
                <c:pt idx="3">
                  <c:v>2.2200000000000001E-2</c:v>
                </c:pt>
                <c:pt idx="4">
                  <c:v>9.5899999999999996E-3</c:v>
                </c:pt>
                <c:pt idx="5">
                  <c:v>1.423E-2</c:v>
                </c:pt>
                <c:pt idx="6">
                  <c:v>-2.571E-2</c:v>
                </c:pt>
                <c:pt idx="7">
                  <c:v>-7.7299999999999999E-3</c:v>
                </c:pt>
                <c:pt idx="8">
                  <c:v>4.45E-3</c:v>
                </c:pt>
                <c:pt idx="9">
                  <c:v>2.385E-2</c:v>
                </c:pt>
                <c:pt idx="10">
                  <c:v>-2.1530000000000001E-2</c:v>
                </c:pt>
                <c:pt idx="11">
                  <c:v>-1.3849999999999999E-2</c:v>
                </c:pt>
                <c:pt idx="12">
                  <c:v>-1.9259999999999999E-2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-3.6479999999999999E-2</c:v>
                </c:pt>
                <c:pt idx="1">
                  <c:v>-3.9699999999999996E-3</c:v>
                </c:pt>
                <c:pt idx="2">
                  <c:v>-7.7999999999999996E-3</c:v>
                </c:pt>
                <c:pt idx="3">
                  <c:v>-3.4930000000000003E-2</c:v>
                </c:pt>
                <c:pt idx="4">
                  <c:v>-4.5429999999999998E-2</c:v>
                </c:pt>
                <c:pt idx="5">
                  <c:v>-6.343E-2</c:v>
                </c:pt>
                <c:pt idx="6">
                  <c:v>-7.6929999999999998E-2</c:v>
                </c:pt>
                <c:pt idx="7">
                  <c:v>-7.7090000000000006E-2</c:v>
                </c:pt>
                <c:pt idx="8">
                  <c:v>-4.5859999999999998E-2</c:v>
                </c:pt>
                <c:pt idx="9">
                  <c:v>-1.2019999999999999E-2</c:v>
                </c:pt>
                <c:pt idx="10">
                  <c:v>-2.512E-2</c:v>
                </c:pt>
                <c:pt idx="11">
                  <c:v>-5.5669999999999997E-2</c:v>
                </c:pt>
                <c:pt idx="12">
                  <c:v>-4.6089999999999999E-2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-1.0330000000000001E-2</c:v>
                </c:pt>
                <c:pt idx="1">
                  <c:v>2.1950000000000001E-2</c:v>
                </c:pt>
                <c:pt idx="2">
                  <c:v>2.597E-2</c:v>
                </c:pt>
                <c:pt idx="3">
                  <c:v>-8.3499999999999998E-3</c:v>
                </c:pt>
                <c:pt idx="4">
                  <c:v>-3.619E-2</c:v>
                </c:pt>
                <c:pt idx="5">
                  <c:v>-4.6460000000000001E-2</c:v>
                </c:pt>
                <c:pt idx="6">
                  <c:v>-0.10052</c:v>
                </c:pt>
                <c:pt idx="7">
                  <c:v>-8.1850000000000006E-2</c:v>
                </c:pt>
                <c:pt idx="8">
                  <c:v>-3.4099999999999998E-2</c:v>
                </c:pt>
                <c:pt idx="9">
                  <c:v>1.1679999999999999E-2</c:v>
                </c:pt>
                <c:pt idx="10">
                  <c:v>-4.7289999999999999E-2</c:v>
                </c:pt>
                <c:pt idx="11">
                  <c:v>-7.6069999999999999E-2</c:v>
                </c:pt>
                <c:pt idx="12">
                  <c:v>-6.429E-2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2003-2022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20.132421052600002</c:v>
                </c:pt>
                <c:pt idx="1">
                  <c:v>20.817157894699999</c:v>
                </c:pt>
                <c:pt idx="2">
                  <c:v>21.085736842100001</c:v>
                </c:pt>
                <c:pt idx="3">
                  <c:v>21.319210526300001</c:v>
                </c:pt>
                <c:pt idx="4">
                  <c:v>21.0587368421</c:v>
                </c:pt>
                <c:pt idx="5">
                  <c:v>21.818157894700001</c:v>
                </c:pt>
                <c:pt idx="6">
                  <c:v>22.364631578899999</c:v>
                </c:pt>
                <c:pt idx="7">
                  <c:v>22.197473684199998</c:v>
                </c:pt>
                <c:pt idx="8">
                  <c:v>22.424210526300001</c:v>
                </c:pt>
                <c:pt idx="9">
                  <c:v>22.408789473700001</c:v>
                </c:pt>
                <c:pt idx="10">
                  <c:v>22.4156842105</c:v>
                </c:pt>
                <c:pt idx="11">
                  <c:v>22.256</c:v>
                </c:pt>
                <c:pt idx="12">
                  <c:v>22.177842105300002</c:v>
                </c:pt>
                <c:pt idx="13">
                  <c:v>21.9564210526</c:v>
                </c:pt>
                <c:pt idx="14">
                  <c:v>22.287421052599999</c:v>
                </c:pt>
                <c:pt idx="15">
                  <c:v>23.032052631599999</c:v>
                </c:pt>
                <c:pt idx="16">
                  <c:v>22.997894736799999</c:v>
                </c:pt>
                <c:pt idx="17">
                  <c:v>23.247157894699999</c:v>
                </c:pt>
                <c:pt idx="18">
                  <c:v>23.134526315799999</c:v>
                </c:pt>
                <c:pt idx="19">
                  <c:v>23.267631578900001</c:v>
                </c:pt>
                <c:pt idx="20">
                  <c:v>23.6431578947</c:v>
                </c:pt>
                <c:pt idx="21">
                  <c:v>23.694789473699998</c:v>
                </c:pt>
                <c:pt idx="22">
                  <c:v>23.322052631599998</c:v>
                </c:pt>
                <c:pt idx="23">
                  <c:v>23.3796315789</c:v>
                </c:pt>
                <c:pt idx="24">
                  <c:v>23.052789473699999</c:v>
                </c:pt>
                <c:pt idx="25">
                  <c:v>23.637947368399999</c:v>
                </c:pt>
                <c:pt idx="26">
                  <c:v>24.425631578899999</c:v>
                </c:pt>
                <c:pt idx="27">
                  <c:v>24.456052631599999</c:v>
                </c:pt>
                <c:pt idx="28">
                  <c:v>24.657210526299998</c:v>
                </c:pt>
                <c:pt idx="29">
                  <c:v>24.591105263199999</c:v>
                </c:pt>
                <c:pt idx="30">
                  <c:v>24.809631578899999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2003-2022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9.6989473684000007</c:v>
                </c:pt>
                <c:pt idx="1">
                  <c:v>10.1541052632</c:v>
                </c:pt>
                <c:pt idx="2">
                  <c:v>10.776052631600001</c:v>
                </c:pt>
                <c:pt idx="3">
                  <c:v>11.052684210500001</c:v>
                </c:pt>
                <c:pt idx="4">
                  <c:v>11.240947368400001</c:v>
                </c:pt>
                <c:pt idx="5">
                  <c:v>10.760999999999999</c:v>
                </c:pt>
                <c:pt idx="6">
                  <c:v>11.524631578899999</c:v>
                </c:pt>
                <c:pt idx="7">
                  <c:v>12.317</c:v>
                </c:pt>
                <c:pt idx="8">
                  <c:v>12.4318947368</c:v>
                </c:pt>
                <c:pt idx="9">
                  <c:v>12.590157894700001</c:v>
                </c:pt>
                <c:pt idx="10">
                  <c:v>12.360105263199999</c:v>
                </c:pt>
                <c:pt idx="11">
                  <c:v>12.0536842105</c:v>
                </c:pt>
                <c:pt idx="12">
                  <c:v>12.043210526299999</c:v>
                </c:pt>
                <c:pt idx="13">
                  <c:v>11.9211578947</c:v>
                </c:pt>
                <c:pt idx="14">
                  <c:v>11.601736842099999</c:v>
                </c:pt>
                <c:pt idx="15">
                  <c:v>11.8178421053</c:v>
                </c:pt>
                <c:pt idx="16">
                  <c:v>12.137421052600001</c:v>
                </c:pt>
                <c:pt idx="17">
                  <c:v>12.3848947368</c:v>
                </c:pt>
                <c:pt idx="18">
                  <c:v>12.3684736842</c:v>
                </c:pt>
                <c:pt idx="19">
                  <c:v>12.3441578947</c:v>
                </c:pt>
                <c:pt idx="20">
                  <c:v>12.820947368400001</c:v>
                </c:pt>
                <c:pt idx="21">
                  <c:v>13.0858947368</c:v>
                </c:pt>
                <c:pt idx="22">
                  <c:v>12.7974736842</c:v>
                </c:pt>
                <c:pt idx="23">
                  <c:v>13.0468421053</c:v>
                </c:pt>
                <c:pt idx="24">
                  <c:v>13.026894736799999</c:v>
                </c:pt>
                <c:pt idx="25">
                  <c:v>13.058368421100001</c:v>
                </c:pt>
                <c:pt idx="26">
                  <c:v>13.4379473684</c:v>
                </c:pt>
                <c:pt idx="27">
                  <c:v>13.8933684211</c:v>
                </c:pt>
                <c:pt idx="28">
                  <c:v>13.913842105300001</c:v>
                </c:pt>
                <c:pt idx="29">
                  <c:v>14.261315789499999</c:v>
                </c:pt>
                <c:pt idx="30">
                  <c:v>14.4476842105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2023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24.768000000000001</c:v>
                </c:pt>
                <c:pt idx="1">
                  <c:v>26.829000000000001</c:v>
                </c:pt>
                <c:pt idx="2">
                  <c:v>27.91</c:v>
                </c:pt>
                <c:pt idx="3">
                  <c:v>24.748999999999999</c:v>
                </c:pt>
                <c:pt idx="4">
                  <c:v>25.306000000000001</c:v>
                </c:pt>
                <c:pt idx="5">
                  <c:v>25.260999999999999</c:v>
                </c:pt>
                <c:pt idx="6">
                  <c:v>24.72</c:v>
                </c:pt>
                <c:pt idx="7">
                  <c:v>26.379000000000001</c:v>
                </c:pt>
                <c:pt idx="8">
                  <c:v>25.478000000000002</c:v>
                </c:pt>
                <c:pt idx="9">
                  <c:v>23.597999999999999</c:v>
                </c:pt>
                <c:pt idx="10">
                  <c:v>21.902999999999999</c:v>
                </c:pt>
                <c:pt idx="11">
                  <c:v>20.353999999999999</c:v>
                </c:pt>
                <c:pt idx="12">
                  <c:v>20.61</c:v>
                </c:pt>
                <c:pt idx="13">
                  <c:v>21.760999999999999</c:v>
                </c:pt>
                <c:pt idx="14">
                  <c:v>22.457999999999998</c:v>
                </c:pt>
                <c:pt idx="15">
                  <c:v>22.648</c:v>
                </c:pt>
                <c:pt idx="16">
                  <c:v>22.39</c:v>
                </c:pt>
                <c:pt idx="17">
                  <c:v>21.497</c:v>
                </c:pt>
                <c:pt idx="18">
                  <c:v>20.925999999999998</c:v>
                </c:pt>
                <c:pt idx="19">
                  <c:v>21.193000000000001</c:v>
                </c:pt>
                <c:pt idx="20">
                  <c:v>21.283000000000001</c:v>
                </c:pt>
                <c:pt idx="21">
                  <c:v>21.574000000000002</c:v>
                </c:pt>
                <c:pt idx="22">
                  <c:v>22.050999999999998</c:v>
                </c:pt>
                <c:pt idx="23">
                  <c:v>23.459</c:v>
                </c:pt>
                <c:pt idx="24">
                  <c:v>23.138999999999999</c:v>
                </c:pt>
                <c:pt idx="25">
                  <c:v>22.881</c:v>
                </c:pt>
                <c:pt idx="26">
                  <c:v>24.36</c:v>
                </c:pt>
                <c:pt idx="27">
                  <c:v>23.696999999999999</c:v>
                </c:pt>
                <c:pt idx="28">
                  <c:v>24.2</c:v>
                </c:pt>
                <c:pt idx="29">
                  <c:v>24.283999999999999</c:v>
                </c:pt>
                <c:pt idx="30">
                  <c:v>25.34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2023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18.93</c:v>
                </c:pt>
                <c:pt idx="1">
                  <c:v>19.666</c:v>
                </c:pt>
                <c:pt idx="2">
                  <c:v>20.984000000000002</c:v>
                </c:pt>
                <c:pt idx="3">
                  <c:v>19.395</c:v>
                </c:pt>
                <c:pt idx="4">
                  <c:v>19.309999999999999</c:v>
                </c:pt>
                <c:pt idx="5">
                  <c:v>19.449000000000002</c:v>
                </c:pt>
                <c:pt idx="6">
                  <c:v>19.754000000000001</c:v>
                </c:pt>
                <c:pt idx="7">
                  <c:v>20.010999999999999</c:v>
                </c:pt>
                <c:pt idx="8">
                  <c:v>20.195</c:v>
                </c:pt>
                <c:pt idx="9">
                  <c:v>18.591999999999999</c:v>
                </c:pt>
                <c:pt idx="10">
                  <c:v>17.045999999999999</c:v>
                </c:pt>
                <c:pt idx="11">
                  <c:v>15.509</c:v>
                </c:pt>
                <c:pt idx="12">
                  <c:v>15.467000000000001</c:v>
                </c:pt>
                <c:pt idx="13">
                  <c:v>16.422000000000001</c:v>
                </c:pt>
                <c:pt idx="14">
                  <c:v>17.027999999999999</c:v>
                </c:pt>
                <c:pt idx="15">
                  <c:v>17.184000000000001</c:v>
                </c:pt>
                <c:pt idx="16">
                  <c:v>16.654</c:v>
                </c:pt>
                <c:pt idx="17">
                  <c:v>16.294</c:v>
                </c:pt>
                <c:pt idx="18">
                  <c:v>16.067</c:v>
                </c:pt>
                <c:pt idx="19">
                  <c:v>16.315000000000001</c:v>
                </c:pt>
                <c:pt idx="20">
                  <c:v>16.433</c:v>
                </c:pt>
                <c:pt idx="21">
                  <c:v>17.649999999999999</c:v>
                </c:pt>
                <c:pt idx="22">
                  <c:v>18.068000000000001</c:v>
                </c:pt>
                <c:pt idx="23">
                  <c:v>18.768000000000001</c:v>
                </c:pt>
                <c:pt idx="24">
                  <c:v>18.184000000000001</c:v>
                </c:pt>
                <c:pt idx="25">
                  <c:v>18.093</c:v>
                </c:pt>
                <c:pt idx="26">
                  <c:v>19.507999999999999</c:v>
                </c:pt>
                <c:pt idx="27">
                  <c:v>19.321999999999999</c:v>
                </c:pt>
                <c:pt idx="28">
                  <c:v>19.440000000000001</c:v>
                </c:pt>
                <c:pt idx="29">
                  <c:v>19.510999999999999</c:v>
                </c:pt>
                <c:pt idx="30">
                  <c:v>20.234000000000002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2023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13.092000000000001</c:v>
                </c:pt>
                <c:pt idx="1">
                  <c:v>12.503</c:v>
                </c:pt>
                <c:pt idx="2">
                  <c:v>14.058</c:v>
                </c:pt>
                <c:pt idx="3">
                  <c:v>14.04</c:v>
                </c:pt>
                <c:pt idx="4">
                  <c:v>13.314</c:v>
                </c:pt>
                <c:pt idx="5">
                  <c:v>13.635999999999999</c:v>
                </c:pt>
                <c:pt idx="6">
                  <c:v>14.789</c:v>
                </c:pt>
                <c:pt idx="7">
                  <c:v>13.643000000000001</c:v>
                </c:pt>
                <c:pt idx="8">
                  <c:v>14.912000000000001</c:v>
                </c:pt>
                <c:pt idx="9">
                  <c:v>13.586</c:v>
                </c:pt>
                <c:pt idx="10">
                  <c:v>12.189</c:v>
                </c:pt>
                <c:pt idx="11">
                  <c:v>10.663</c:v>
                </c:pt>
                <c:pt idx="12">
                  <c:v>10.323</c:v>
                </c:pt>
                <c:pt idx="13">
                  <c:v>11.083</c:v>
                </c:pt>
                <c:pt idx="14">
                  <c:v>11.598000000000001</c:v>
                </c:pt>
                <c:pt idx="15">
                  <c:v>11.72</c:v>
                </c:pt>
                <c:pt idx="16">
                  <c:v>10.917999999999999</c:v>
                </c:pt>
                <c:pt idx="17">
                  <c:v>11.09</c:v>
                </c:pt>
                <c:pt idx="18">
                  <c:v>11.208</c:v>
                </c:pt>
                <c:pt idx="19">
                  <c:v>11.438000000000001</c:v>
                </c:pt>
                <c:pt idx="20">
                  <c:v>11.584</c:v>
                </c:pt>
                <c:pt idx="21">
                  <c:v>13.725</c:v>
                </c:pt>
                <c:pt idx="22">
                  <c:v>14.085000000000001</c:v>
                </c:pt>
                <c:pt idx="23">
                  <c:v>14.076000000000001</c:v>
                </c:pt>
                <c:pt idx="24">
                  <c:v>13.23</c:v>
                </c:pt>
                <c:pt idx="25">
                  <c:v>13.305</c:v>
                </c:pt>
                <c:pt idx="26">
                  <c:v>14.656000000000001</c:v>
                </c:pt>
                <c:pt idx="27">
                  <c:v>14.946999999999999</c:v>
                </c:pt>
                <c:pt idx="28">
                  <c:v>14.679</c:v>
                </c:pt>
                <c:pt idx="29">
                  <c:v>14.738</c:v>
                </c:pt>
                <c:pt idx="30">
                  <c:v>15.128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2022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17.277000000000001</c:v>
                </c:pt>
                <c:pt idx="1">
                  <c:v>15.76</c:v>
                </c:pt>
                <c:pt idx="2">
                  <c:v>14.989000000000001</c:v>
                </c:pt>
                <c:pt idx="3">
                  <c:v>15.113</c:v>
                </c:pt>
                <c:pt idx="4">
                  <c:v>16.559000000000001</c:v>
                </c:pt>
                <c:pt idx="5">
                  <c:v>16.77</c:v>
                </c:pt>
                <c:pt idx="6">
                  <c:v>17.663</c:v>
                </c:pt>
                <c:pt idx="7">
                  <c:v>18.285</c:v>
                </c:pt>
                <c:pt idx="8">
                  <c:v>19.172000000000001</c:v>
                </c:pt>
                <c:pt idx="9">
                  <c:v>19.501999999999999</c:v>
                </c:pt>
                <c:pt idx="10">
                  <c:v>19.704999999999998</c:v>
                </c:pt>
                <c:pt idx="11">
                  <c:v>19.401</c:v>
                </c:pt>
                <c:pt idx="12">
                  <c:v>19.962</c:v>
                </c:pt>
                <c:pt idx="13">
                  <c:v>20.873999999999999</c:v>
                </c:pt>
                <c:pt idx="14">
                  <c:v>20.364999999999998</c:v>
                </c:pt>
                <c:pt idx="15">
                  <c:v>20.695</c:v>
                </c:pt>
                <c:pt idx="16">
                  <c:v>21.414999999999999</c:v>
                </c:pt>
                <c:pt idx="17">
                  <c:v>22.544</c:v>
                </c:pt>
                <c:pt idx="18">
                  <c:v>22.597999999999999</c:v>
                </c:pt>
                <c:pt idx="19">
                  <c:v>23.34</c:v>
                </c:pt>
                <c:pt idx="20">
                  <c:v>23.574999999999999</c:v>
                </c:pt>
                <c:pt idx="21">
                  <c:v>22.611000000000001</c:v>
                </c:pt>
                <c:pt idx="22">
                  <c:v>20.943999999999999</c:v>
                </c:pt>
                <c:pt idx="23">
                  <c:v>17.606999999999999</c:v>
                </c:pt>
                <c:pt idx="24">
                  <c:v>17.184999999999999</c:v>
                </c:pt>
                <c:pt idx="25">
                  <c:v>18.989999999999998</c:v>
                </c:pt>
                <c:pt idx="26">
                  <c:v>21.326000000000001</c:v>
                </c:pt>
                <c:pt idx="27">
                  <c:v>22.576000000000001</c:v>
                </c:pt>
                <c:pt idx="28">
                  <c:v>21.713000000000001</c:v>
                </c:pt>
                <c:pt idx="29">
                  <c:v>20.146999999999998</c:v>
                </c:pt>
                <c:pt idx="30">
                  <c:v>20.684000000000001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19296.112398976002</c:v>
                </c:pt>
                <c:pt idx="1">
                  <c:v>19598.383325727998</c:v>
                </c:pt>
                <c:pt idx="2">
                  <c:v>21581.642629954</c:v>
                </c:pt>
                <c:pt idx="3">
                  <c:v>20660.576296340001</c:v>
                </c:pt>
                <c:pt idx="4">
                  <c:v>19669.459694279001</c:v>
                </c:pt>
                <c:pt idx="5">
                  <c:v>18985.552829442</c:v>
                </c:pt>
                <c:pt idx="6">
                  <c:v>20289.534024413999</c:v>
                </c:pt>
                <c:pt idx="7">
                  <c:v>20841.076042528999</c:v>
                </c:pt>
                <c:pt idx="8">
                  <c:v>21516.771039136001</c:v>
                </c:pt>
                <c:pt idx="9">
                  <c:v>19090.950745144</c:v>
                </c:pt>
                <c:pt idx="10">
                  <c:v>20289.026170149999</c:v>
                </c:pt>
                <c:pt idx="11">
                  <c:v>18449.237369888</c:v>
                </c:pt>
                <c:pt idx="12">
                  <c:v>19096.727579549999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19096.727579549999</c:v>
                </c:pt>
                <c:pt idx="1">
                  <c:v>20028.621185946999</c:v>
                </c:pt>
                <c:pt idx="2">
                  <c:v>22142.162826078998</c:v>
                </c:pt>
                <c:pt idx="3">
                  <c:v>20488.100444894</c:v>
                </c:pt>
                <c:pt idx="4">
                  <c:v>18957.591012450001</c:v>
                </c:pt>
                <c:pt idx="5">
                  <c:v>18103.482523557999</c:v>
                </c:pt>
                <c:pt idx="6">
                  <c:v>18249.937992624</c:v>
                </c:pt>
                <c:pt idx="7">
                  <c:v>19134.921273295</c:v>
                </c:pt>
                <c:pt idx="8">
                  <c:v>20781.901939071999</c:v>
                </c:pt>
                <c:pt idx="9">
                  <c:v>19312.118540595999</c:v>
                </c:pt>
                <c:pt idx="10">
                  <c:v>19326.980030939001</c:v>
                </c:pt>
                <c:pt idx="11">
                  <c:v>17042.260466231</c:v>
                </c:pt>
                <c:pt idx="12">
                  <c:v>17865.623524983999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2022 </c:v>
                </c:pt>
                <c:pt idx="3">
                  <c:v>2023 </c:v>
                </c:pt>
                <c:pt idx="4">
                  <c:v>may-23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38284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2022 </c:v>
                </c:pt>
                <c:pt idx="3">
                  <c:v>2023 </c:v>
                </c:pt>
                <c:pt idx="4">
                  <c:v>may-23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37926</c:v>
                </c:pt>
                <c:pt idx="3">
                  <c:v>39101</c:v>
                </c:pt>
                <c:pt idx="4">
                  <c:v>29599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482.99296110400002</c:v>
                </c:pt>
                <c:pt idx="1">
                  <c:v>578.10791180000001</c:v>
                </c:pt>
                <c:pt idx="2">
                  <c:v>615.79329047199997</c:v>
                </c:pt>
                <c:pt idx="3">
                  <c:v>620.26496098400003</c:v>
                </c:pt>
                <c:pt idx="4">
                  <c:v>614.85695704800003</c:v>
                </c:pt>
                <c:pt idx="5">
                  <c:v>547.351747424</c:v>
                </c:pt>
                <c:pt idx="6">
                  <c:v>507.60909964799998</c:v>
                </c:pt>
                <c:pt idx="7">
                  <c:v>598.038905376</c:v>
                </c:pt>
                <c:pt idx="8">
                  <c:v>622.61870396799998</c:v>
                </c:pt>
                <c:pt idx="9">
                  <c:v>618.090942896</c:v>
                </c:pt>
                <c:pt idx="10">
                  <c:v>611.93661545600003</c:v>
                </c:pt>
                <c:pt idx="11">
                  <c:v>611.44205899999997</c:v>
                </c:pt>
                <c:pt idx="12">
                  <c:v>537.74053304799997</c:v>
                </c:pt>
                <c:pt idx="13">
                  <c:v>501.83981536800002</c:v>
                </c:pt>
                <c:pt idx="14">
                  <c:v>586.99799479199999</c:v>
                </c:pt>
                <c:pt idx="15">
                  <c:v>605.29659355199999</c:v>
                </c:pt>
                <c:pt idx="16">
                  <c:v>597.70220919999997</c:v>
                </c:pt>
                <c:pt idx="17">
                  <c:v>605.21321008799998</c:v>
                </c:pt>
                <c:pt idx="18">
                  <c:v>601.62769984800002</c:v>
                </c:pt>
                <c:pt idx="19">
                  <c:v>533.04173891200003</c:v>
                </c:pt>
                <c:pt idx="20">
                  <c:v>494.43201670399998</c:v>
                </c:pt>
                <c:pt idx="21">
                  <c:v>594.59221489599997</c:v>
                </c:pt>
                <c:pt idx="22">
                  <c:v>608.64512992000004</c:v>
                </c:pt>
                <c:pt idx="23">
                  <c:v>603.93026257600002</c:v>
                </c:pt>
                <c:pt idx="24">
                  <c:v>605.87236284799997</c:v>
                </c:pt>
                <c:pt idx="25">
                  <c:v>591.94860180000001</c:v>
                </c:pt>
                <c:pt idx="26">
                  <c:v>522.86299111200003</c:v>
                </c:pt>
                <c:pt idx="27">
                  <c:v>479.14263146399998</c:v>
                </c:pt>
                <c:pt idx="28">
                  <c:v>576.14385757599996</c:v>
                </c:pt>
                <c:pt idx="29">
                  <c:v>595.66735100000005</c:v>
                </c:pt>
                <c:pt idx="30">
                  <c:v>593.82215510399999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24301.008999999998</c:v>
                </c:pt>
                <c:pt idx="1">
                  <c:v>28532.562000000002</c:v>
                </c:pt>
                <c:pt idx="2">
                  <c:v>29548.001</c:v>
                </c:pt>
                <c:pt idx="3">
                  <c:v>29319.16</c:v>
                </c:pt>
                <c:pt idx="4">
                  <c:v>28175.651504000001</c:v>
                </c:pt>
                <c:pt idx="5">
                  <c:v>25517.82</c:v>
                </c:pt>
                <c:pt idx="6">
                  <c:v>25106.098000000002</c:v>
                </c:pt>
                <c:pt idx="7">
                  <c:v>29043.763999999999</c:v>
                </c:pt>
                <c:pt idx="8">
                  <c:v>29281.555</c:v>
                </c:pt>
                <c:pt idx="9">
                  <c:v>29045.697504</c:v>
                </c:pt>
                <c:pt idx="10">
                  <c:v>28865.738399999998</c:v>
                </c:pt>
                <c:pt idx="11">
                  <c:v>27846.803504</c:v>
                </c:pt>
                <c:pt idx="12">
                  <c:v>25005.966</c:v>
                </c:pt>
                <c:pt idx="13">
                  <c:v>24632.126</c:v>
                </c:pt>
                <c:pt idx="14">
                  <c:v>28282.929</c:v>
                </c:pt>
                <c:pt idx="15">
                  <c:v>29088.371999999999</c:v>
                </c:pt>
                <c:pt idx="16">
                  <c:v>28585.804</c:v>
                </c:pt>
                <c:pt idx="17">
                  <c:v>28623.891</c:v>
                </c:pt>
                <c:pt idx="18">
                  <c:v>27619.395</c:v>
                </c:pt>
                <c:pt idx="19">
                  <c:v>24730.503000000001</c:v>
                </c:pt>
                <c:pt idx="20">
                  <c:v>24634.32</c:v>
                </c:pt>
                <c:pt idx="21">
                  <c:v>28692.771000000001</c:v>
                </c:pt>
                <c:pt idx="22">
                  <c:v>28536.032999999999</c:v>
                </c:pt>
                <c:pt idx="23">
                  <c:v>28650.072</c:v>
                </c:pt>
                <c:pt idx="24">
                  <c:v>28189.011999999999</c:v>
                </c:pt>
                <c:pt idx="25">
                  <c:v>27261.931167999999</c:v>
                </c:pt>
                <c:pt idx="26">
                  <c:v>24058.364000000001</c:v>
                </c:pt>
                <c:pt idx="27">
                  <c:v>23651.022000000001</c:v>
                </c:pt>
                <c:pt idx="28">
                  <c:v>27884.501904000001</c:v>
                </c:pt>
                <c:pt idx="29">
                  <c:v>27852.262999999999</c:v>
                </c:pt>
                <c:pt idx="30">
                  <c:v>27489.825000000001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0.81108</cdr:x>
      <cdr:y>0.16155</cdr:y>
    </cdr:from>
    <cdr:to>
      <cdr:x>0.97595</cdr:x>
      <cdr:y>0.2434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6888" y="470856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0.83945</cdr:x>
      <cdr:y>0.66968</cdr:y>
    </cdr:from>
    <cdr:to>
      <cdr:x>0.9935</cdr:x>
      <cdr:y>0.76049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99363" y="1913614"/>
          <a:ext cx="1137667" cy="2594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14 julio (14:19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24 enero (20:43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15" y="514605"/>
          <a:ext cx="1637276" cy="175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8 mayo (21:23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0.18618</cdr:x>
      <cdr:y>0.24539</cdr:y>
    </cdr:from>
    <cdr:to>
      <cdr:x>0.54339</cdr:x>
      <cdr:y>0.29594</cdr:y>
    </cdr:to>
    <cdr:sp macro="" textlink="Dat_01!$D$187">
      <cdr:nvSpPr>
        <cdr:cNvPr id="32" name="Text Box 9">
          <a:extLst xmlns:a="http://schemas.openxmlformats.org/drawingml/2006/main">
            <a:ext uri="{FF2B5EF4-FFF2-40B4-BE49-F238E27FC236}">
              <a16:creationId xmlns:a16="http://schemas.microsoft.com/office/drawing/2014/main" id="{11F6A6F3-8A28-4327-9ACC-54890AB87F9A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7075" y="7175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AAC7E376-D1F5-470B-8661-FAB8E8CEA55D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0.1878</cdr:x>
      <cdr:y>0.46896</cdr:y>
    </cdr:from>
    <cdr:to>
      <cdr:x>0.54065</cdr:x>
      <cdr:y>0.53548</cdr:y>
    </cdr:to>
    <cdr:sp macro="" textlink="Dat_01!$E$185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D2961195-8B3F-C32D-130C-10151D0756FA}"/>
            </a:ext>
          </a:extLst>
        </cdr:cNvPr>
        <cdr:cNvSpPr txBox="1"/>
      </cdr:nvSpPr>
      <cdr:spPr>
        <a:xfrm xmlns:a="http://schemas.openxmlformats.org/drawingml/2006/main">
          <a:off x="733425" y="1343026"/>
          <a:ext cx="13779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2539CBBF-BE71-4169-BF33-DFECF785D54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 enero (20:10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Mayo 2023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206</v>
      </c>
    </row>
    <row r="2" spans="1:2">
      <c r="A2" t="s">
        <v>200</v>
      </c>
    </row>
    <row r="3" spans="1:2">
      <c r="A3" t="s">
        <v>195</v>
      </c>
    </row>
    <row r="4" spans="1:2">
      <c r="A4" t="s">
        <v>196</v>
      </c>
    </row>
    <row r="5" spans="1:2">
      <c r="A5" t="s">
        <v>199</v>
      </c>
    </row>
    <row r="6" spans="1:2">
      <c r="A6" t="s">
        <v>205</v>
      </c>
    </row>
    <row r="7" spans="1:2">
      <c r="A7" t="s">
        <v>198</v>
      </c>
    </row>
    <row r="8" spans="1:2">
      <c r="A8" t="s">
        <v>162</v>
      </c>
    </row>
    <row r="9" spans="1:2">
      <c r="A9" t="s">
        <v>202</v>
      </c>
    </row>
    <row r="10" spans="1:2">
      <c r="A10" t="s">
        <v>163</v>
      </c>
    </row>
    <row r="11" spans="1:2">
      <c r="A11" t="s">
        <v>164</v>
      </c>
    </row>
    <row r="12" spans="1:2">
      <c r="A12" t="s">
        <v>207</v>
      </c>
    </row>
    <row r="13" spans="1:2">
      <c r="A13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Mayo 2023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Mayo 2023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23/22</v>
      </c>
      <c r="H8" s="42" t="s">
        <v>3</v>
      </c>
      <c r="I8" s="45" t="str">
        <f>G8</f>
        <v>% 23/22</v>
      </c>
      <c r="J8" s="42" t="s">
        <v>3</v>
      </c>
      <c r="K8" s="45" t="str">
        <f>G8</f>
        <v>% 23/22</v>
      </c>
    </row>
    <row r="9" spans="3:12">
      <c r="C9" s="37"/>
      <c r="E9" s="30" t="s">
        <v>4</v>
      </c>
      <c r="F9" s="31">
        <f>VLOOKUP("Demanda transporte (b.c.)",Dat_01!A4:J29,2,FALSE)/1000</f>
        <v>17865.623524983999</v>
      </c>
      <c r="G9" s="47">
        <f>VLOOKUP("Demanda transporte (b.c.)",Dat_01!A4:J29,4,FALSE)*100</f>
        <v>-6.4466754799999997</v>
      </c>
      <c r="H9" s="31">
        <f>VLOOKUP("Demanda transporte (b.c.)",Dat_01!A4:J29,5,FALSE)/1000</f>
        <v>94328.884501822002</v>
      </c>
      <c r="I9" s="47">
        <f>VLOOKUP("Demanda transporte (b.c.)",Dat_01!A4:J29,7,FALSE)*100</f>
        <v>-4.1789059699999997</v>
      </c>
      <c r="J9" s="31">
        <f>VLOOKUP("Demanda transporte (b.c.)",Dat_01!A4:J29,8,FALSE)/1000</f>
        <v>231433.70176066901</v>
      </c>
      <c r="K9" s="47">
        <f>VLOOKUP("Demanda transporte (b.c.)",Dat_01!A4:J29,10,FALSE)*100</f>
        <v>-3.5969817900000001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0.106</v>
      </c>
      <c r="H12" s="43"/>
      <c r="I12" s="43">
        <f>Dat_01!H45*100</f>
        <v>6.2E-2</v>
      </c>
      <c r="J12" s="43"/>
      <c r="K12" s="43">
        <f>Dat_01!L45*100</f>
        <v>4.7E-2</v>
      </c>
    </row>
    <row r="13" spans="3:12">
      <c r="E13" s="34" t="s">
        <v>26</v>
      </c>
      <c r="F13" s="33"/>
      <c r="G13" s="43">
        <f>Dat_01!E45*100</f>
        <v>-1.9259999999999999</v>
      </c>
      <c r="H13" s="43"/>
      <c r="I13" s="43">
        <f>Dat_01!I45*100</f>
        <v>-0.51200000000000001</v>
      </c>
      <c r="J13" s="43"/>
      <c r="K13" s="43">
        <f>Dat_01!M45*100</f>
        <v>0.50700000000000001</v>
      </c>
    </row>
    <row r="14" spans="3:12">
      <c r="E14" s="35" t="s">
        <v>5</v>
      </c>
      <c r="F14" s="36"/>
      <c r="G14" s="44">
        <f>Dat_01!F45*100</f>
        <v>-4.609</v>
      </c>
      <c r="H14" s="44"/>
      <c r="I14" s="44">
        <f>Dat_01!J45*100</f>
        <v>-3.7159999999999997</v>
      </c>
      <c r="J14" s="44"/>
      <c r="K14" s="44">
        <f>Dat_01!N45*100</f>
        <v>-4.1459999999999999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Mayo 2023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98</v>
      </c>
      <c r="E7" s="9"/>
    </row>
    <row r="8" spans="3:11">
      <c r="C8" s="134"/>
      <c r="E8" s="9"/>
      <c r="I8" t="s">
        <v>76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Mayo 2023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Mayo 2023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Mayo 2023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Mayo 2023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22" workbookViewId="0">
      <selection activeCell="B36" sqref="B36:H37"/>
    </sheetView>
  </sheetViews>
  <sheetFormatPr baseColWidth="10" defaultColWidth="11.42578125" defaultRowHeight="11.25" customHeight="1"/>
  <cols>
    <col min="1" max="1" width="2.7109375" style="94" customWidth="1"/>
    <col min="2" max="2" width="16.5703125" style="94" customWidth="1"/>
    <col min="3" max="5" width="11.42578125" style="94"/>
    <col min="6" max="7" width="22.710937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Mayo 2023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mayo</v>
      </c>
      <c r="B5" s="93" t="s">
        <v>77</v>
      </c>
    </row>
    <row r="6" spans="1:16" ht="15">
      <c r="A6" s="95">
        <f>YEAR(B7)-1</f>
        <v>2022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01/05/2023</v>
      </c>
      <c r="C7" s="99">
        <f>Dat_01!B52</f>
        <v>24.768000000000001</v>
      </c>
      <c r="D7" s="99">
        <f>Dat_01!C52</f>
        <v>18.93</v>
      </c>
      <c r="E7" s="99">
        <f>Dat_01!D52</f>
        <v>13.092000000000001</v>
      </c>
      <c r="F7" s="99">
        <f>Dat_01!H52</f>
        <v>9.6989473684000007</v>
      </c>
      <c r="G7" s="99">
        <f>Dat_01!G52</f>
        <v>20.132421052600002</v>
      </c>
      <c r="H7" s="99">
        <f>Dat_01!E52</f>
        <v>17.277000000000001</v>
      </c>
    </row>
    <row r="8" spans="1:16" ht="11.25" customHeight="1">
      <c r="A8" s="92">
        <v>2</v>
      </c>
      <c r="B8" s="98" t="str">
        <f>Dat_01!A53</f>
        <v>02/05/2023</v>
      </c>
      <c r="C8" s="99">
        <f>Dat_01!B53</f>
        <v>26.829000000000001</v>
      </c>
      <c r="D8" s="99">
        <f>Dat_01!C53</f>
        <v>19.666</v>
      </c>
      <c r="E8" s="99">
        <f>Dat_01!D53</f>
        <v>12.503</v>
      </c>
      <c r="F8" s="99">
        <f>Dat_01!H53</f>
        <v>10.1541052632</v>
      </c>
      <c r="G8" s="99">
        <f>Dat_01!G53</f>
        <v>20.817157894699999</v>
      </c>
      <c r="H8" s="99">
        <f>Dat_01!E53</f>
        <v>15.76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03/05/2023</v>
      </c>
      <c r="C9" s="99">
        <f>Dat_01!B54</f>
        <v>27.91</v>
      </c>
      <c r="D9" s="99">
        <f>Dat_01!C54</f>
        <v>20.984000000000002</v>
      </c>
      <c r="E9" s="99">
        <f>Dat_01!D54</f>
        <v>14.058</v>
      </c>
      <c r="F9" s="99">
        <f>Dat_01!H54</f>
        <v>10.776052631600001</v>
      </c>
      <c r="G9" s="99">
        <f>Dat_01!G54</f>
        <v>21.085736842100001</v>
      </c>
      <c r="H9" s="99">
        <f>Dat_01!E54</f>
        <v>14.989000000000001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04/05/2023</v>
      </c>
      <c r="C10" s="99">
        <f>Dat_01!B55</f>
        <v>24.748999999999999</v>
      </c>
      <c r="D10" s="99">
        <f>Dat_01!C55</f>
        <v>19.395</v>
      </c>
      <c r="E10" s="99">
        <f>Dat_01!D55</f>
        <v>14.04</v>
      </c>
      <c r="F10" s="99">
        <f>Dat_01!H55</f>
        <v>11.052684210500001</v>
      </c>
      <c r="G10" s="99">
        <f>Dat_01!G55</f>
        <v>21.319210526300001</v>
      </c>
      <c r="H10" s="99">
        <f>Dat_01!E55</f>
        <v>15.113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05/05/2023</v>
      </c>
      <c r="C11" s="99">
        <f>Dat_01!B56</f>
        <v>25.306000000000001</v>
      </c>
      <c r="D11" s="99">
        <f>Dat_01!C56</f>
        <v>19.309999999999999</v>
      </c>
      <c r="E11" s="99">
        <f>Dat_01!D56</f>
        <v>13.314</v>
      </c>
      <c r="F11" s="99">
        <f>Dat_01!H56</f>
        <v>11.240947368400001</v>
      </c>
      <c r="G11" s="99">
        <f>Dat_01!G56</f>
        <v>21.0587368421</v>
      </c>
      <c r="H11" s="99">
        <f>Dat_01!E56</f>
        <v>16.559000000000001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06/05/2023</v>
      </c>
      <c r="C12" s="99">
        <f>Dat_01!B57</f>
        <v>25.260999999999999</v>
      </c>
      <c r="D12" s="99">
        <f>Dat_01!C57</f>
        <v>19.449000000000002</v>
      </c>
      <c r="E12" s="99">
        <f>Dat_01!D57</f>
        <v>13.635999999999999</v>
      </c>
      <c r="F12" s="99">
        <f>Dat_01!H57</f>
        <v>10.760999999999999</v>
      </c>
      <c r="G12" s="99">
        <f>Dat_01!G57</f>
        <v>21.818157894700001</v>
      </c>
      <c r="H12" s="99">
        <f>Dat_01!E57</f>
        <v>16.77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07/05/2023</v>
      </c>
      <c r="C13" s="99">
        <f>Dat_01!B58</f>
        <v>24.72</v>
      </c>
      <c r="D13" s="99">
        <f>Dat_01!C58</f>
        <v>19.754000000000001</v>
      </c>
      <c r="E13" s="99">
        <f>Dat_01!D58</f>
        <v>14.789</v>
      </c>
      <c r="F13" s="99">
        <f>Dat_01!H58</f>
        <v>11.524631578899999</v>
      </c>
      <c r="G13" s="99">
        <f>Dat_01!G58</f>
        <v>22.364631578899999</v>
      </c>
      <c r="H13" s="99">
        <f>Dat_01!E58</f>
        <v>17.663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08/05/2023</v>
      </c>
      <c r="C14" s="99">
        <f>Dat_01!B59</f>
        <v>26.379000000000001</v>
      </c>
      <c r="D14" s="99">
        <f>Dat_01!C59</f>
        <v>20.010999999999999</v>
      </c>
      <c r="E14" s="99">
        <f>Dat_01!D59</f>
        <v>13.643000000000001</v>
      </c>
      <c r="F14" s="99">
        <f>Dat_01!H59</f>
        <v>12.317</v>
      </c>
      <c r="G14" s="99">
        <f>Dat_01!G59</f>
        <v>22.197473684199998</v>
      </c>
      <c r="H14" s="99">
        <f>Dat_01!E59</f>
        <v>18.285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09/05/2023</v>
      </c>
      <c r="C15" s="99">
        <f>Dat_01!B60</f>
        <v>25.478000000000002</v>
      </c>
      <c r="D15" s="99">
        <f>Dat_01!C60</f>
        <v>20.195</v>
      </c>
      <c r="E15" s="99">
        <f>Dat_01!D60</f>
        <v>14.912000000000001</v>
      </c>
      <c r="F15" s="99">
        <f>Dat_01!H60</f>
        <v>12.4318947368</v>
      </c>
      <c r="G15" s="99">
        <f>Dat_01!G60</f>
        <v>22.424210526300001</v>
      </c>
      <c r="H15" s="99">
        <f>Dat_01!E60</f>
        <v>19.172000000000001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10/05/2023</v>
      </c>
      <c r="C16" s="99">
        <f>Dat_01!B61</f>
        <v>23.597999999999999</v>
      </c>
      <c r="D16" s="99">
        <f>Dat_01!C61</f>
        <v>18.591999999999999</v>
      </c>
      <c r="E16" s="99">
        <f>Dat_01!D61</f>
        <v>13.586</v>
      </c>
      <c r="F16" s="99">
        <f>Dat_01!H61</f>
        <v>12.590157894700001</v>
      </c>
      <c r="G16" s="99">
        <f>Dat_01!G61</f>
        <v>22.408789473700001</v>
      </c>
      <c r="H16" s="99">
        <f>Dat_01!E61</f>
        <v>19.501999999999999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11/05/2023</v>
      </c>
      <c r="C17" s="99">
        <f>Dat_01!B62</f>
        <v>21.902999999999999</v>
      </c>
      <c r="D17" s="99">
        <f>Dat_01!C62</f>
        <v>17.045999999999999</v>
      </c>
      <c r="E17" s="99">
        <f>Dat_01!D62</f>
        <v>12.189</v>
      </c>
      <c r="F17" s="99">
        <f>Dat_01!H62</f>
        <v>12.360105263199999</v>
      </c>
      <c r="G17" s="99">
        <f>Dat_01!G62</f>
        <v>22.4156842105</v>
      </c>
      <c r="H17" s="99">
        <f>Dat_01!E62</f>
        <v>19.704999999999998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12/05/2023</v>
      </c>
      <c r="C18" s="99">
        <f>Dat_01!B63</f>
        <v>20.353999999999999</v>
      </c>
      <c r="D18" s="99">
        <f>Dat_01!C63</f>
        <v>15.509</v>
      </c>
      <c r="E18" s="99">
        <f>Dat_01!D63</f>
        <v>10.663</v>
      </c>
      <c r="F18" s="99">
        <f>Dat_01!H63</f>
        <v>12.0536842105</v>
      </c>
      <c r="G18" s="99">
        <f>Dat_01!G63</f>
        <v>22.256</v>
      </c>
      <c r="H18" s="99">
        <f>Dat_01!E63</f>
        <v>19.401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13/05/2023</v>
      </c>
      <c r="C19" s="99">
        <f>Dat_01!B64</f>
        <v>20.61</v>
      </c>
      <c r="D19" s="99">
        <f>Dat_01!C64</f>
        <v>15.467000000000001</v>
      </c>
      <c r="E19" s="99">
        <f>Dat_01!D64</f>
        <v>10.323</v>
      </c>
      <c r="F19" s="99">
        <f>Dat_01!H64</f>
        <v>12.043210526299999</v>
      </c>
      <c r="G19" s="99">
        <f>Dat_01!G64</f>
        <v>22.177842105300002</v>
      </c>
      <c r="H19" s="99">
        <f>Dat_01!E64</f>
        <v>19.962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14/05/2023</v>
      </c>
      <c r="C20" s="99">
        <f>Dat_01!B65</f>
        <v>21.760999999999999</v>
      </c>
      <c r="D20" s="99">
        <f>Dat_01!C65</f>
        <v>16.422000000000001</v>
      </c>
      <c r="E20" s="99">
        <f>Dat_01!D65</f>
        <v>11.083</v>
      </c>
      <c r="F20" s="99">
        <f>Dat_01!H65</f>
        <v>11.9211578947</v>
      </c>
      <c r="G20" s="99">
        <f>Dat_01!G65</f>
        <v>21.9564210526</v>
      </c>
      <c r="H20" s="99">
        <f>Dat_01!E65</f>
        <v>20.873999999999999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15/05/2023</v>
      </c>
      <c r="C21" s="99">
        <f>Dat_01!B66</f>
        <v>22.457999999999998</v>
      </c>
      <c r="D21" s="99">
        <f>Dat_01!C66</f>
        <v>17.027999999999999</v>
      </c>
      <c r="E21" s="99">
        <f>Dat_01!D66</f>
        <v>11.598000000000001</v>
      </c>
      <c r="F21" s="99">
        <f>Dat_01!H66</f>
        <v>11.601736842099999</v>
      </c>
      <c r="G21" s="99">
        <f>Dat_01!G66</f>
        <v>22.287421052599999</v>
      </c>
      <c r="H21" s="99">
        <f>Dat_01!E66</f>
        <v>20.364999999999998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16/05/2023</v>
      </c>
      <c r="C22" s="99">
        <f>Dat_01!B67</f>
        <v>22.648</v>
      </c>
      <c r="D22" s="99">
        <f>Dat_01!C67</f>
        <v>17.184000000000001</v>
      </c>
      <c r="E22" s="99">
        <f>Dat_01!D67</f>
        <v>11.72</v>
      </c>
      <c r="F22" s="99">
        <f>Dat_01!H67</f>
        <v>11.8178421053</v>
      </c>
      <c r="G22" s="99">
        <f>Dat_01!G67</f>
        <v>23.032052631599999</v>
      </c>
      <c r="H22" s="99">
        <f>Dat_01!E67</f>
        <v>20.695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17/05/2023</v>
      </c>
      <c r="C23" s="99">
        <f>Dat_01!B68</f>
        <v>22.39</v>
      </c>
      <c r="D23" s="99">
        <f>Dat_01!C68</f>
        <v>16.654</v>
      </c>
      <c r="E23" s="99">
        <f>Dat_01!D68</f>
        <v>10.917999999999999</v>
      </c>
      <c r="F23" s="99">
        <f>Dat_01!H68</f>
        <v>12.137421052600001</v>
      </c>
      <c r="G23" s="99">
        <f>Dat_01!G68</f>
        <v>22.997894736799999</v>
      </c>
      <c r="H23" s="99">
        <f>Dat_01!E68</f>
        <v>21.414999999999999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18/05/2023</v>
      </c>
      <c r="C24" s="99">
        <f>Dat_01!B69</f>
        <v>21.497</v>
      </c>
      <c r="D24" s="99">
        <f>Dat_01!C69</f>
        <v>16.294</v>
      </c>
      <c r="E24" s="99">
        <f>Dat_01!D69</f>
        <v>11.09</v>
      </c>
      <c r="F24" s="99">
        <f>Dat_01!H69</f>
        <v>12.3848947368</v>
      </c>
      <c r="G24" s="99">
        <f>Dat_01!G69</f>
        <v>23.247157894699999</v>
      </c>
      <c r="H24" s="99">
        <f>Dat_01!E69</f>
        <v>22.544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19/05/2023</v>
      </c>
      <c r="C25" s="99">
        <f>Dat_01!B70</f>
        <v>20.925999999999998</v>
      </c>
      <c r="D25" s="99">
        <f>Dat_01!C70</f>
        <v>16.067</v>
      </c>
      <c r="E25" s="99">
        <f>Dat_01!D70</f>
        <v>11.208</v>
      </c>
      <c r="F25" s="99">
        <f>Dat_01!H70</f>
        <v>12.3684736842</v>
      </c>
      <c r="G25" s="99">
        <f>Dat_01!G70</f>
        <v>23.134526315799999</v>
      </c>
      <c r="H25" s="99">
        <f>Dat_01!E70</f>
        <v>22.597999999999999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20/05/2023</v>
      </c>
      <c r="C26" s="99">
        <f>Dat_01!B71</f>
        <v>21.193000000000001</v>
      </c>
      <c r="D26" s="99">
        <f>Dat_01!C71</f>
        <v>16.315000000000001</v>
      </c>
      <c r="E26" s="99">
        <f>Dat_01!D71</f>
        <v>11.438000000000001</v>
      </c>
      <c r="F26" s="99">
        <f>Dat_01!H71</f>
        <v>12.3441578947</v>
      </c>
      <c r="G26" s="99">
        <f>Dat_01!G71</f>
        <v>23.267631578900001</v>
      </c>
      <c r="H26" s="99">
        <f>Dat_01!E71</f>
        <v>23.34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21/05/2023</v>
      </c>
      <c r="C27" s="99">
        <f>Dat_01!B72</f>
        <v>21.283000000000001</v>
      </c>
      <c r="D27" s="99">
        <f>Dat_01!C72</f>
        <v>16.433</v>
      </c>
      <c r="E27" s="99">
        <f>Dat_01!D72</f>
        <v>11.584</v>
      </c>
      <c r="F27" s="99">
        <f>Dat_01!H72</f>
        <v>12.820947368400001</v>
      </c>
      <c r="G27" s="99">
        <f>Dat_01!G72</f>
        <v>23.6431578947</v>
      </c>
      <c r="H27" s="99">
        <f>Dat_01!E72</f>
        <v>23.574999999999999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22/05/2023</v>
      </c>
      <c r="C28" s="99">
        <f>Dat_01!B73</f>
        <v>21.574000000000002</v>
      </c>
      <c r="D28" s="99">
        <f>Dat_01!C73</f>
        <v>17.649999999999999</v>
      </c>
      <c r="E28" s="99">
        <f>Dat_01!D73</f>
        <v>13.725</v>
      </c>
      <c r="F28" s="99">
        <f>Dat_01!H73</f>
        <v>13.0858947368</v>
      </c>
      <c r="G28" s="99">
        <f>Dat_01!G73</f>
        <v>23.694789473699998</v>
      </c>
      <c r="H28" s="99">
        <f>Dat_01!E73</f>
        <v>22.611000000000001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23/05/2023</v>
      </c>
      <c r="C29" s="99">
        <f>Dat_01!B74</f>
        <v>22.050999999999998</v>
      </c>
      <c r="D29" s="99">
        <f>Dat_01!C74</f>
        <v>18.068000000000001</v>
      </c>
      <c r="E29" s="99">
        <f>Dat_01!D74</f>
        <v>14.085000000000001</v>
      </c>
      <c r="F29" s="99">
        <f>Dat_01!H74</f>
        <v>12.7974736842</v>
      </c>
      <c r="G29" s="99">
        <f>Dat_01!G74</f>
        <v>23.322052631599998</v>
      </c>
      <c r="H29" s="99">
        <f>Dat_01!E74</f>
        <v>20.943999999999999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24/05/2023</v>
      </c>
      <c r="C30" s="99">
        <f>Dat_01!B75</f>
        <v>23.459</v>
      </c>
      <c r="D30" s="99">
        <f>Dat_01!C75</f>
        <v>18.768000000000001</v>
      </c>
      <c r="E30" s="99">
        <f>Dat_01!D75</f>
        <v>14.076000000000001</v>
      </c>
      <c r="F30" s="99">
        <f>Dat_01!H75</f>
        <v>13.0468421053</v>
      </c>
      <c r="G30" s="99">
        <f>Dat_01!G75</f>
        <v>23.3796315789</v>
      </c>
      <c r="H30" s="99">
        <f>Dat_01!E75</f>
        <v>17.606999999999999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25/05/2023</v>
      </c>
      <c r="C31" s="99">
        <f>Dat_01!B76</f>
        <v>23.138999999999999</v>
      </c>
      <c r="D31" s="99">
        <f>Dat_01!C76</f>
        <v>18.184000000000001</v>
      </c>
      <c r="E31" s="99">
        <f>Dat_01!D76</f>
        <v>13.23</v>
      </c>
      <c r="F31" s="99">
        <f>Dat_01!H76</f>
        <v>13.026894736799999</v>
      </c>
      <c r="G31" s="99">
        <f>Dat_01!G76</f>
        <v>23.052789473699999</v>
      </c>
      <c r="H31" s="99">
        <f>Dat_01!E76</f>
        <v>17.184999999999999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26/05/2023</v>
      </c>
      <c r="C32" s="99">
        <f>Dat_01!B77</f>
        <v>22.881</v>
      </c>
      <c r="D32" s="99">
        <f>Dat_01!C77</f>
        <v>18.093</v>
      </c>
      <c r="E32" s="99">
        <f>Dat_01!D77</f>
        <v>13.305</v>
      </c>
      <c r="F32" s="99">
        <f>Dat_01!H77</f>
        <v>13.058368421100001</v>
      </c>
      <c r="G32" s="99">
        <f>Dat_01!G77</f>
        <v>23.637947368399999</v>
      </c>
      <c r="H32" s="99">
        <f>Dat_01!E77</f>
        <v>18.989999999999998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27/05/2023</v>
      </c>
      <c r="C33" s="99">
        <f>Dat_01!B78</f>
        <v>24.36</v>
      </c>
      <c r="D33" s="99">
        <f>Dat_01!C78</f>
        <v>19.507999999999999</v>
      </c>
      <c r="E33" s="99">
        <f>Dat_01!D78</f>
        <v>14.656000000000001</v>
      </c>
      <c r="F33" s="99">
        <f>Dat_01!H78</f>
        <v>13.4379473684</v>
      </c>
      <c r="G33" s="99">
        <f>Dat_01!G78</f>
        <v>24.425631578899999</v>
      </c>
      <c r="H33" s="99">
        <f>Dat_01!E78</f>
        <v>21.326000000000001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28/05/2023</v>
      </c>
      <c r="C34" s="99">
        <f>Dat_01!B79</f>
        <v>23.696999999999999</v>
      </c>
      <c r="D34" s="99">
        <f>Dat_01!C79</f>
        <v>19.321999999999999</v>
      </c>
      <c r="E34" s="99">
        <f>Dat_01!D79</f>
        <v>14.946999999999999</v>
      </c>
      <c r="F34" s="99">
        <f>Dat_01!H79</f>
        <v>13.8933684211</v>
      </c>
      <c r="G34" s="99">
        <f>Dat_01!G79</f>
        <v>24.456052631599999</v>
      </c>
      <c r="H34" s="99">
        <f>Dat_01!E79</f>
        <v>22.576000000000001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 t="str">
        <f>Dat_01!A80</f>
        <v>29/05/2023</v>
      </c>
      <c r="C35" s="99">
        <f>Dat_01!B80</f>
        <v>24.2</v>
      </c>
      <c r="D35" s="99">
        <f>Dat_01!C80</f>
        <v>19.440000000000001</v>
      </c>
      <c r="E35" s="99">
        <f>Dat_01!D80</f>
        <v>14.679</v>
      </c>
      <c r="F35" s="99">
        <f>Dat_01!H80</f>
        <v>13.913842105300001</v>
      </c>
      <c r="G35" s="99">
        <f>Dat_01!G80</f>
        <v>24.657210526299998</v>
      </c>
      <c r="H35" s="99">
        <f>Dat_01!E80</f>
        <v>21.713000000000001</v>
      </c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 t="str">
        <f>Dat_01!A81</f>
        <v>30/05/2023</v>
      </c>
      <c r="C36" s="99">
        <f>Dat_01!B81</f>
        <v>24.283999999999999</v>
      </c>
      <c r="D36" s="99">
        <f>Dat_01!C81</f>
        <v>19.510999999999999</v>
      </c>
      <c r="E36" s="99">
        <f>Dat_01!D81</f>
        <v>14.738</v>
      </c>
      <c r="F36" s="99">
        <f>Dat_01!H81</f>
        <v>14.261315789499999</v>
      </c>
      <c r="G36" s="99">
        <f>Dat_01!G81</f>
        <v>24.591105263199999</v>
      </c>
      <c r="H36" s="99">
        <f>Dat_01!E81</f>
        <v>20.146999999999998</v>
      </c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 t="str">
        <f>Dat_01!A82</f>
        <v>31/05/2023</v>
      </c>
      <c r="C37" s="99">
        <f>Dat_01!B82</f>
        <v>25.34</v>
      </c>
      <c r="D37" s="99">
        <f>Dat_01!C82</f>
        <v>20.234000000000002</v>
      </c>
      <c r="E37" s="99">
        <f>Dat_01!D82</f>
        <v>15.128</v>
      </c>
      <c r="F37" s="99">
        <f>Dat_01!H82</f>
        <v>14.4476842105</v>
      </c>
      <c r="G37" s="99">
        <f>Dat_01!G82</f>
        <v>24.809631578899999</v>
      </c>
      <c r="H37" s="99">
        <f>Dat_01!E82</f>
        <v>20.684000000000001</v>
      </c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>AVERAGE(C7:C37)</f>
        <v>23.451806451612907</v>
      </c>
      <c r="D38" s="101">
        <f>AVERAGE(D7:D37)</f>
        <v>18.241387096774197</v>
      </c>
      <c r="E38" s="101">
        <f t="shared" ref="E38:F38" si="0">AVERAGE(E7:E37)</f>
        <v>13.03083870967742</v>
      </c>
      <c r="F38" s="101">
        <f t="shared" si="0"/>
        <v>12.302280135816128</v>
      </c>
      <c r="G38" s="101">
        <f>AVERAGE(G7:G37)</f>
        <v>22.776424448203223</v>
      </c>
      <c r="H38" s="101">
        <f>AVERAGE(H7:H37)</f>
        <v>19.656354838709678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20660.576296340001</v>
      </c>
    </row>
    <row r="43" spans="1:16" ht="11.25" customHeight="1">
      <c r="A43" s="103" t="s">
        <v>87</v>
      </c>
      <c r="B43" s="98">
        <v>42643</v>
      </c>
      <c r="C43" s="104">
        <f>Dat_01!B95</f>
        <v>19669.459694279001</v>
      </c>
    </row>
    <row r="44" spans="1:16" ht="11.25" customHeight="1">
      <c r="A44" s="103" t="s">
        <v>88</v>
      </c>
      <c r="B44" s="98">
        <v>42674</v>
      </c>
      <c r="C44" s="104">
        <f>Dat_01!B96</f>
        <v>18985.552829442</v>
      </c>
    </row>
    <row r="45" spans="1:16" ht="11.25" customHeight="1">
      <c r="A45" s="103" t="s">
        <v>89</v>
      </c>
      <c r="B45" s="98">
        <v>42704</v>
      </c>
      <c r="C45" s="104">
        <f>Dat_01!B97</f>
        <v>20289.534024413999</v>
      </c>
    </row>
    <row r="46" spans="1:16" ht="11.25" customHeight="1">
      <c r="A46" s="103" t="s">
        <v>90</v>
      </c>
      <c r="B46" s="98">
        <v>42735</v>
      </c>
      <c r="C46" s="104">
        <f>Dat_01!B98</f>
        <v>20841.076042528999</v>
      </c>
    </row>
    <row r="47" spans="1:16" ht="11.25" customHeight="1">
      <c r="A47" s="103" t="s">
        <v>91</v>
      </c>
      <c r="B47" s="98">
        <v>42766</v>
      </c>
      <c r="C47" s="104">
        <f>Dat_01!B99</f>
        <v>21516.771039136001</v>
      </c>
    </row>
    <row r="48" spans="1:16" ht="11.25" customHeight="1">
      <c r="A48" s="103" t="s">
        <v>92</v>
      </c>
      <c r="B48" s="98">
        <v>42794</v>
      </c>
      <c r="C48" s="104">
        <f>Dat_01!B100</f>
        <v>19090.950745144</v>
      </c>
    </row>
    <row r="49" spans="1:3" ht="11.25" customHeight="1">
      <c r="A49" s="103" t="s">
        <v>93</v>
      </c>
      <c r="B49" s="98">
        <v>42825</v>
      </c>
      <c r="C49" s="104">
        <f>Dat_01!B101</f>
        <v>20289.026170149999</v>
      </c>
    </row>
    <row r="50" spans="1:3" ht="11.25" customHeight="1">
      <c r="A50" s="103" t="s">
        <v>94</v>
      </c>
      <c r="B50" s="98">
        <v>42855</v>
      </c>
      <c r="C50" s="104">
        <f>Dat_01!B102</f>
        <v>18449.237369888</v>
      </c>
    </row>
    <row r="51" spans="1:3" ht="11.25" customHeight="1">
      <c r="A51" s="103" t="s">
        <v>87</v>
      </c>
      <c r="B51" s="98">
        <v>42886</v>
      </c>
      <c r="C51" s="104">
        <f>Dat_01!B103</f>
        <v>19096.727579549999</v>
      </c>
    </row>
    <row r="52" spans="1:3" ht="11.25" customHeight="1">
      <c r="A52" s="103" t="s">
        <v>94</v>
      </c>
      <c r="B52" s="98">
        <v>42916</v>
      </c>
      <c r="C52" s="104">
        <f>Dat_01!B104</f>
        <v>20028.621185946999</v>
      </c>
    </row>
    <row r="53" spans="1:3" ht="11.25" customHeight="1">
      <c r="A53" s="103" t="s">
        <v>86</v>
      </c>
      <c r="B53" s="98">
        <v>42947</v>
      </c>
      <c r="C53" s="104">
        <f>Dat_01!B105</f>
        <v>22142.162826078998</v>
      </c>
    </row>
    <row r="54" spans="1:3" ht="11.25" customHeight="1">
      <c r="A54" s="103" t="s">
        <v>86</v>
      </c>
      <c r="B54" s="98">
        <v>42978</v>
      </c>
      <c r="C54" s="104">
        <f>Dat_01!B106</f>
        <v>20488.100444894</v>
      </c>
    </row>
    <row r="55" spans="1:3" ht="11.25" customHeight="1">
      <c r="A55" s="103" t="s">
        <v>87</v>
      </c>
      <c r="B55" s="98">
        <v>43008</v>
      </c>
      <c r="C55" s="104">
        <f>Dat_01!B107</f>
        <v>18957.591012450001</v>
      </c>
    </row>
    <row r="56" spans="1:3" ht="11.25" customHeight="1">
      <c r="A56" s="103" t="s">
        <v>88</v>
      </c>
      <c r="B56" s="98">
        <v>43039</v>
      </c>
      <c r="C56" s="104">
        <f>Dat_01!B108</f>
        <v>18103.482523557999</v>
      </c>
    </row>
    <row r="57" spans="1:3" ht="11.25" customHeight="1">
      <c r="A57" s="103" t="s">
        <v>89</v>
      </c>
      <c r="B57" s="98">
        <v>43069</v>
      </c>
      <c r="C57" s="104">
        <f>Dat_01!B109</f>
        <v>18249.937992624</v>
      </c>
    </row>
    <row r="58" spans="1:3" ht="11.25" customHeight="1">
      <c r="A58" s="103" t="s">
        <v>90</v>
      </c>
      <c r="B58" s="98">
        <v>43100</v>
      </c>
      <c r="C58" s="104">
        <f>Dat_01!B110</f>
        <v>19134.921273295</v>
      </c>
    </row>
    <row r="59" spans="1:3" ht="11.25" customHeight="1">
      <c r="A59" s="103" t="s">
        <v>91</v>
      </c>
      <c r="B59" s="98">
        <v>43131</v>
      </c>
      <c r="C59" s="104">
        <f>Dat_01!B111</f>
        <v>20781.901939071999</v>
      </c>
    </row>
    <row r="60" spans="1:3" ht="11.25" customHeight="1">
      <c r="A60" s="103" t="s">
        <v>92</v>
      </c>
      <c r="B60" s="98">
        <v>43159</v>
      </c>
      <c r="C60" s="104">
        <f>Dat_01!B112</f>
        <v>19312.118540595999</v>
      </c>
    </row>
    <row r="61" spans="1:3" ht="11.25" customHeight="1">
      <c r="A61" s="103" t="s">
        <v>93</v>
      </c>
      <c r="B61" s="98">
        <v>43190</v>
      </c>
      <c r="C61" s="104">
        <f>Dat_01!B113</f>
        <v>19326.980030939001</v>
      </c>
    </row>
    <row r="62" spans="1:3" ht="11.25" customHeight="1">
      <c r="A62" s="103" t="s">
        <v>94</v>
      </c>
      <c r="B62" s="98">
        <v>43220</v>
      </c>
      <c r="C62" s="104">
        <f>Dat_01!B114</f>
        <v>17042.260466231</v>
      </c>
    </row>
    <row r="63" spans="1:3" ht="11.25" customHeight="1">
      <c r="A63" s="103" t="s">
        <v>87</v>
      </c>
      <c r="B63" s="98">
        <v>43251</v>
      </c>
      <c r="C63" s="104">
        <f>Dat_01!B115</f>
        <v>17865.623524983999</v>
      </c>
    </row>
    <row r="64" spans="1:3" ht="11.25" customHeight="1">
      <c r="A64" s="103" t="s">
        <v>94</v>
      </c>
      <c r="B64" s="98">
        <v>43281</v>
      </c>
      <c r="C64" s="104">
        <f>Dat_01!B116</f>
        <v>5288.4175999999998</v>
      </c>
    </row>
    <row r="65" spans="1:4" ht="11.25" customHeight="1">
      <c r="A65" s="103" t="s">
        <v>86</v>
      </c>
      <c r="B65" s="98">
        <v>43312</v>
      </c>
      <c r="C65" s="104">
        <f>Dat_01!B117</f>
        <v>0</v>
      </c>
    </row>
    <row r="66" spans="1:4" ht="11.25" customHeight="1">
      <c r="A66" s="103" t="s">
        <v>86</v>
      </c>
      <c r="B66" s="105">
        <v>43343</v>
      </c>
      <c r="C66" s="106">
        <f>Dat_01!B118</f>
        <v>0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01/05/2023</v>
      </c>
      <c r="C70" s="104">
        <f>Dat_01!B129</f>
        <v>24301.008999999998</v>
      </c>
      <c r="D70" s="104">
        <f>Dat_01!D129</f>
        <v>482.99296110400002</v>
      </c>
    </row>
    <row r="71" spans="1:4" ht="11.25" customHeight="1">
      <c r="A71" s="92">
        <v>2</v>
      </c>
      <c r="B71" s="98" t="str">
        <f>Dat_01!A130</f>
        <v>02/05/2023</v>
      </c>
      <c r="C71" s="104">
        <f>Dat_01!B130</f>
        <v>28532.562000000002</v>
      </c>
      <c r="D71" s="104">
        <f>Dat_01!D130</f>
        <v>578.10791180000001</v>
      </c>
    </row>
    <row r="72" spans="1:4" ht="11.25" customHeight="1">
      <c r="A72" s="92">
        <v>3</v>
      </c>
      <c r="B72" s="98" t="str">
        <f>Dat_01!A131</f>
        <v>03/05/2023</v>
      </c>
      <c r="C72" s="104">
        <f>Dat_01!B131</f>
        <v>29548.001</v>
      </c>
      <c r="D72" s="104">
        <f>Dat_01!D131</f>
        <v>615.79329047199997</v>
      </c>
    </row>
    <row r="73" spans="1:4" ht="11.25" customHeight="1">
      <c r="A73" s="92">
        <v>4</v>
      </c>
      <c r="B73" s="98" t="str">
        <f>Dat_01!A132</f>
        <v>04/05/2023</v>
      </c>
      <c r="C73" s="104">
        <f>Dat_01!B132</f>
        <v>29319.16</v>
      </c>
      <c r="D73" s="104">
        <f>Dat_01!D132</f>
        <v>620.26496098400003</v>
      </c>
    </row>
    <row r="74" spans="1:4" ht="11.25" customHeight="1">
      <c r="A74" s="92">
        <v>5</v>
      </c>
      <c r="B74" s="98" t="str">
        <f>Dat_01!A133</f>
        <v>05/05/2023</v>
      </c>
      <c r="C74" s="104">
        <f>Dat_01!B133</f>
        <v>28175.651504000001</v>
      </c>
      <c r="D74" s="104">
        <f>Dat_01!D133</f>
        <v>614.85695704800003</v>
      </c>
    </row>
    <row r="75" spans="1:4" ht="11.25" customHeight="1">
      <c r="A75" s="92">
        <v>6</v>
      </c>
      <c r="B75" s="98" t="str">
        <f>Dat_01!A134</f>
        <v>06/05/2023</v>
      </c>
      <c r="C75" s="104">
        <f>Dat_01!B134</f>
        <v>25517.82</v>
      </c>
      <c r="D75" s="104">
        <f>Dat_01!D134</f>
        <v>547.351747424</v>
      </c>
    </row>
    <row r="76" spans="1:4" ht="11.25" customHeight="1">
      <c r="A76" s="92">
        <v>7</v>
      </c>
      <c r="B76" s="98" t="str">
        <f>Dat_01!A135</f>
        <v>07/05/2023</v>
      </c>
      <c r="C76" s="104">
        <f>Dat_01!B135</f>
        <v>25106.098000000002</v>
      </c>
      <c r="D76" s="104">
        <f>Dat_01!D135</f>
        <v>507.60909964799998</v>
      </c>
    </row>
    <row r="77" spans="1:4" ht="11.25" customHeight="1">
      <c r="A77" s="92">
        <v>8</v>
      </c>
      <c r="B77" s="98" t="str">
        <f>Dat_01!A136</f>
        <v>08/05/2023</v>
      </c>
      <c r="C77" s="104">
        <f>Dat_01!B136</f>
        <v>29043.763999999999</v>
      </c>
      <c r="D77" s="104">
        <f>Dat_01!D136</f>
        <v>598.038905376</v>
      </c>
    </row>
    <row r="78" spans="1:4" ht="11.25" customHeight="1">
      <c r="A78" s="92">
        <v>9</v>
      </c>
      <c r="B78" s="98" t="str">
        <f>Dat_01!A137</f>
        <v>09/05/2023</v>
      </c>
      <c r="C78" s="104">
        <f>Dat_01!B137</f>
        <v>29281.555</v>
      </c>
      <c r="D78" s="104">
        <f>Dat_01!D137</f>
        <v>622.61870396799998</v>
      </c>
    </row>
    <row r="79" spans="1:4" ht="11.25" customHeight="1">
      <c r="A79" s="92">
        <v>10</v>
      </c>
      <c r="B79" s="98" t="str">
        <f>Dat_01!A138</f>
        <v>10/05/2023</v>
      </c>
      <c r="C79" s="104">
        <f>Dat_01!B138</f>
        <v>29045.697504</v>
      </c>
      <c r="D79" s="104">
        <f>Dat_01!D138</f>
        <v>618.090942896</v>
      </c>
    </row>
    <row r="80" spans="1:4" ht="11.25" customHeight="1">
      <c r="A80" s="92">
        <v>11</v>
      </c>
      <c r="B80" s="98" t="str">
        <f>Dat_01!A139</f>
        <v>11/05/2023</v>
      </c>
      <c r="C80" s="104">
        <f>Dat_01!B139</f>
        <v>28865.738399999998</v>
      </c>
      <c r="D80" s="104">
        <f>Dat_01!D139</f>
        <v>611.93661545600003</v>
      </c>
    </row>
    <row r="81" spans="1:4" ht="11.25" customHeight="1">
      <c r="A81" s="92">
        <v>12</v>
      </c>
      <c r="B81" s="98" t="str">
        <f>Dat_01!A140</f>
        <v>12/05/2023</v>
      </c>
      <c r="C81" s="104">
        <f>Dat_01!B140</f>
        <v>27846.803504</v>
      </c>
      <c r="D81" s="104">
        <f>Dat_01!D140</f>
        <v>611.44205899999997</v>
      </c>
    </row>
    <row r="82" spans="1:4" ht="11.25" customHeight="1">
      <c r="A82" s="92">
        <v>13</v>
      </c>
      <c r="B82" s="98" t="str">
        <f>Dat_01!A141</f>
        <v>13/05/2023</v>
      </c>
      <c r="C82" s="104">
        <f>Dat_01!B141</f>
        <v>25005.966</v>
      </c>
      <c r="D82" s="104">
        <f>Dat_01!D141</f>
        <v>537.74053304799997</v>
      </c>
    </row>
    <row r="83" spans="1:4" ht="11.25" customHeight="1">
      <c r="A83" s="92">
        <v>14</v>
      </c>
      <c r="B83" s="98" t="str">
        <f>Dat_01!A142</f>
        <v>14/05/2023</v>
      </c>
      <c r="C83" s="104">
        <f>Dat_01!B142</f>
        <v>24632.126</v>
      </c>
      <c r="D83" s="104">
        <f>Dat_01!D142</f>
        <v>501.83981536800002</v>
      </c>
    </row>
    <row r="84" spans="1:4" ht="11.25" customHeight="1">
      <c r="A84" s="92">
        <v>15</v>
      </c>
      <c r="B84" s="98" t="str">
        <f>Dat_01!A143</f>
        <v>15/05/2023</v>
      </c>
      <c r="C84" s="104">
        <f>Dat_01!B143</f>
        <v>28282.929</v>
      </c>
      <c r="D84" s="104">
        <f>Dat_01!D143</f>
        <v>586.99799479199999</v>
      </c>
    </row>
    <row r="85" spans="1:4" ht="11.25" customHeight="1">
      <c r="A85" s="92">
        <v>16</v>
      </c>
      <c r="B85" s="98" t="str">
        <f>Dat_01!A144</f>
        <v>16/05/2023</v>
      </c>
      <c r="C85" s="104">
        <f>Dat_01!B144</f>
        <v>29088.371999999999</v>
      </c>
      <c r="D85" s="104">
        <f>Dat_01!D144</f>
        <v>605.29659355199999</v>
      </c>
    </row>
    <row r="86" spans="1:4" ht="11.25" customHeight="1">
      <c r="A86" s="92">
        <v>17</v>
      </c>
      <c r="B86" s="98" t="str">
        <f>Dat_01!A145</f>
        <v>17/05/2023</v>
      </c>
      <c r="C86" s="104">
        <f>Dat_01!B145</f>
        <v>28585.804</v>
      </c>
      <c r="D86" s="104">
        <f>Dat_01!D145</f>
        <v>597.70220919999997</v>
      </c>
    </row>
    <row r="87" spans="1:4" ht="11.25" customHeight="1">
      <c r="A87" s="92">
        <v>18</v>
      </c>
      <c r="B87" s="98" t="str">
        <f>Dat_01!A146</f>
        <v>18/05/2023</v>
      </c>
      <c r="C87" s="104">
        <f>Dat_01!B146</f>
        <v>28623.891</v>
      </c>
      <c r="D87" s="104">
        <f>Dat_01!D146</f>
        <v>605.21321008799998</v>
      </c>
    </row>
    <row r="88" spans="1:4" ht="11.25" customHeight="1">
      <c r="A88" s="92">
        <v>19</v>
      </c>
      <c r="B88" s="98" t="str">
        <f>Dat_01!A147</f>
        <v>19/05/2023</v>
      </c>
      <c r="C88" s="104">
        <f>Dat_01!B147</f>
        <v>27619.395</v>
      </c>
      <c r="D88" s="104">
        <f>Dat_01!D147</f>
        <v>601.62769984800002</v>
      </c>
    </row>
    <row r="89" spans="1:4" ht="11.25" customHeight="1">
      <c r="A89" s="92">
        <v>20</v>
      </c>
      <c r="B89" s="98" t="str">
        <f>Dat_01!A148</f>
        <v>20/05/2023</v>
      </c>
      <c r="C89" s="104">
        <f>Dat_01!B148</f>
        <v>24730.503000000001</v>
      </c>
      <c r="D89" s="104">
        <f>Dat_01!D148</f>
        <v>533.04173891200003</v>
      </c>
    </row>
    <row r="90" spans="1:4" ht="11.25" customHeight="1">
      <c r="A90" s="92">
        <v>21</v>
      </c>
      <c r="B90" s="98" t="str">
        <f>Dat_01!A149</f>
        <v>21/05/2023</v>
      </c>
      <c r="C90" s="104">
        <f>Dat_01!B149</f>
        <v>24634.32</v>
      </c>
      <c r="D90" s="104">
        <f>Dat_01!D149</f>
        <v>494.43201670399998</v>
      </c>
    </row>
    <row r="91" spans="1:4" ht="11.25" customHeight="1">
      <c r="A91" s="92">
        <v>22</v>
      </c>
      <c r="B91" s="98" t="str">
        <f>Dat_01!A150</f>
        <v>22/05/2023</v>
      </c>
      <c r="C91" s="104">
        <f>Dat_01!B150</f>
        <v>28692.771000000001</v>
      </c>
      <c r="D91" s="104">
        <f>Dat_01!D150</f>
        <v>594.59221489599997</v>
      </c>
    </row>
    <row r="92" spans="1:4" ht="11.25" customHeight="1">
      <c r="A92" s="92">
        <v>23</v>
      </c>
      <c r="B92" s="98" t="str">
        <f>Dat_01!A151</f>
        <v>23/05/2023</v>
      </c>
      <c r="C92" s="104">
        <f>Dat_01!B151</f>
        <v>28536.032999999999</v>
      </c>
      <c r="D92" s="104">
        <f>Dat_01!D151</f>
        <v>608.64512992000004</v>
      </c>
    </row>
    <row r="93" spans="1:4" ht="11.25" customHeight="1">
      <c r="A93" s="92">
        <v>24</v>
      </c>
      <c r="B93" s="98" t="str">
        <f>Dat_01!A152</f>
        <v>24/05/2023</v>
      </c>
      <c r="C93" s="104">
        <f>Dat_01!B152</f>
        <v>28650.072</v>
      </c>
      <c r="D93" s="104">
        <f>Dat_01!D152</f>
        <v>603.93026257600002</v>
      </c>
    </row>
    <row r="94" spans="1:4" ht="11.25" customHeight="1">
      <c r="A94" s="92">
        <v>25</v>
      </c>
      <c r="B94" s="98" t="str">
        <f>Dat_01!A153</f>
        <v>25/05/2023</v>
      </c>
      <c r="C94" s="104">
        <f>Dat_01!B153</f>
        <v>28189.011999999999</v>
      </c>
      <c r="D94" s="104">
        <f>Dat_01!D153</f>
        <v>605.87236284799997</v>
      </c>
    </row>
    <row r="95" spans="1:4" ht="11.25" customHeight="1">
      <c r="A95" s="92">
        <v>26</v>
      </c>
      <c r="B95" s="98" t="str">
        <f>Dat_01!A154</f>
        <v>26/05/2023</v>
      </c>
      <c r="C95" s="104">
        <f>Dat_01!B154</f>
        <v>27261.931167999999</v>
      </c>
      <c r="D95" s="104">
        <f>Dat_01!D154</f>
        <v>591.94860180000001</v>
      </c>
    </row>
    <row r="96" spans="1:4" ht="11.25" customHeight="1">
      <c r="A96" s="92">
        <v>27</v>
      </c>
      <c r="B96" s="98" t="str">
        <f>Dat_01!A155</f>
        <v>27/05/2023</v>
      </c>
      <c r="C96" s="104">
        <f>Dat_01!B155</f>
        <v>24058.364000000001</v>
      </c>
      <c r="D96" s="104">
        <f>Dat_01!D155</f>
        <v>522.86299111200003</v>
      </c>
    </row>
    <row r="97" spans="1:9" ht="11.25" customHeight="1">
      <c r="A97" s="92">
        <v>28</v>
      </c>
      <c r="B97" s="98" t="str">
        <f>Dat_01!A156</f>
        <v>28/05/2023</v>
      </c>
      <c r="C97" s="104">
        <f>Dat_01!B156</f>
        <v>23651.022000000001</v>
      </c>
      <c r="D97" s="104">
        <f>Dat_01!D156</f>
        <v>479.14263146399998</v>
      </c>
    </row>
    <row r="98" spans="1:9" ht="11.25" customHeight="1">
      <c r="A98" s="92">
        <v>29</v>
      </c>
      <c r="B98" s="98" t="str">
        <f>Dat_01!A157</f>
        <v>29/05/2023</v>
      </c>
      <c r="C98" s="104">
        <f>Dat_01!B157</f>
        <v>27884.501904000001</v>
      </c>
      <c r="D98" s="104">
        <f>Dat_01!D157</f>
        <v>576.14385757599996</v>
      </c>
    </row>
    <row r="99" spans="1:9" ht="11.25" customHeight="1">
      <c r="A99" s="92">
        <v>30</v>
      </c>
      <c r="B99" s="98" t="str">
        <f>Dat_01!A158</f>
        <v>30/05/2023</v>
      </c>
      <c r="C99" s="104">
        <f>Dat_01!B158</f>
        <v>27852.262999999999</v>
      </c>
      <c r="D99" s="104">
        <f>Dat_01!D158</f>
        <v>595.66735100000005</v>
      </c>
    </row>
    <row r="100" spans="1:9" ht="11.25" customHeight="1">
      <c r="A100" s="92">
        <v>31</v>
      </c>
      <c r="B100" s="98" t="str">
        <f>Dat_01!A159</f>
        <v>31/05/2023</v>
      </c>
      <c r="C100" s="104">
        <f>Dat_01!B159</f>
        <v>27489.825000000001</v>
      </c>
      <c r="D100" s="104">
        <f>Dat_01!D159</f>
        <v>593.82215510399999</v>
      </c>
    </row>
    <row r="101" spans="1:9" ht="11.25" customHeight="1">
      <c r="A101" s="92"/>
      <c r="B101" s="100" t="s">
        <v>96</v>
      </c>
      <c r="C101" s="107">
        <f>MAX(C70:C100)</f>
        <v>29548.001</v>
      </c>
      <c r="D101" s="107">
        <f>MAX(D70:D100)</f>
        <v>622.61870396799998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2022</v>
      </c>
      <c r="C107" s="110">
        <f>Dat_01!D173</f>
        <v>38284</v>
      </c>
      <c r="D107" s="110">
        <f>Dat_01!B173</f>
        <v>37926</v>
      </c>
      <c r="E107" s="110"/>
      <c r="F107" s="111" t="str">
        <f>Dat_01!D185</f>
        <v>14 julio (14:19 h)</v>
      </c>
      <c r="G107" s="111" t="str">
        <f>Dat_01!E185</f>
        <v>19 enero (20:10 h)</v>
      </c>
    </row>
    <row r="108" spans="1:9" ht="11.25" customHeight="1">
      <c r="B108" s="109">
        <f>Dat_01!A186</f>
        <v>2023</v>
      </c>
      <c r="C108" s="110">
        <f>Dat_01!D174</f>
        <v>30077</v>
      </c>
      <c r="D108" s="110">
        <f>Dat_01!B174</f>
        <v>39101</v>
      </c>
      <c r="E108" s="110"/>
      <c r="F108" s="111">
        <f>Dat_01!D186</f>
        <v>0</v>
      </c>
      <c r="G108" s="111" t="str">
        <f>Dat_01!E186</f>
        <v>24 enero (20:43 h)</v>
      </c>
    </row>
    <row r="109" spans="1:9" ht="11.25" customHeight="1">
      <c r="B109" s="112" t="str">
        <f>Dat_01!A187</f>
        <v>may-23</v>
      </c>
      <c r="C109" s="113">
        <f>Dat_01!B166</f>
        <v>29599</v>
      </c>
      <c r="D109" s="113"/>
      <c r="E109" s="113"/>
      <c r="F109" s="114" t="str">
        <f>Dat_01!D187</f>
        <v/>
      </c>
      <c r="G109" s="114" t="str">
        <f>Dat_01!E187</f>
        <v>8 mayo (21:23 h)</v>
      </c>
      <c r="H109" s="128">
        <f>Dat_01!D166</f>
        <v>32127</v>
      </c>
      <c r="I109" s="130">
        <f>(C109/H109-1)*100</f>
        <v>-7.8687708158246998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M</v>
      </c>
      <c r="B113" s="98" t="str">
        <f>Dat_01!A33</f>
        <v>Mayo 2022</v>
      </c>
      <c r="C113" s="99">
        <f>Dat_01!C33*100</f>
        <v>-1.0330000000000001</v>
      </c>
      <c r="D113" s="99">
        <f>Dat_01!D33*100</f>
        <v>0.53</v>
      </c>
      <c r="E113" s="99">
        <f>Dat_01!E33*100</f>
        <v>2.085</v>
      </c>
      <c r="F113" s="99">
        <f>Dat_01!F33*100</f>
        <v>-3.6479999999999997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J</v>
      </c>
      <c r="B114" s="98" t="str">
        <f>Dat_01!A34</f>
        <v>Junio 2022</v>
      </c>
      <c r="C114" s="99">
        <f>Dat_01!C34*100</f>
        <v>2.1950000000000003</v>
      </c>
      <c r="D114" s="99">
        <f>Dat_01!D34*100</f>
        <v>-0.128</v>
      </c>
      <c r="E114" s="99">
        <f>Dat_01!E34*100</f>
        <v>2.7199999999999998</v>
      </c>
      <c r="F114" s="99">
        <f>Dat_01!F34*100</f>
        <v>-0.39699999999999996</v>
      </c>
    </row>
    <row r="115" spans="1:6" ht="11.25" customHeight="1">
      <c r="A115" s="103" t="str">
        <f t="shared" si="1"/>
        <v>J</v>
      </c>
      <c r="B115" s="98" t="str">
        <f>Dat_01!A35</f>
        <v>Julio 2022</v>
      </c>
      <c r="C115" s="99">
        <f>Dat_01!C35*100</f>
        <v>2.597</v>
      </c>
      <c r="D115" s="99">
        <f>Dat_01!D35*100</f>
        <v>-0.89200000000000013</v>
      </c>
      <c r="E115" s="99">
        <f>Dat_01!E35*100</f>
        <v>4.2690000000000001</v>
      </c>
      <c r="F115" s="99">
        <f>Dat_01!F35*100</f>
        <v>-0.77999999999999992</v>
      </c>
    </row>
    <row r="116" spans="1:6" ht="11.25" customHeight="1">
      <c r="A116" s="103" t="str">
        <f t="shared" si="1"/>
        <v>A</v>
      </c>
      <c r="B116" s="98" t="str">
        <f>Dat_01!A36</f>
        <v>Agosto 2022</v>
      </c>
      <c r="C116" s="99">
        <f>Dat_01!C36*100</f>
        <v>-0.83499999999999996</v>
      </c>
      <c r="D116" s="99">
        <f>Dat_01!D36*100</f>
        <v>0.438</v>
      </c>
      <c r="E116" s="99">
        <f>Dat_01!E36*100</f>
        <v>2.2200000000000002</v>
      </c>
      <c r="F116" s="99">
        <f>Dat_01!F36*100</f>
        <v>-3.4930000000000003</v>
      </c>
    </row>
    <row r="117" spans="1:6" ht="11.25" customHeight="1">
      <c r="A117" s="103" t="str">
        <f t="shared" si="1"/>
        <v>S</v>
      </c>
      <c r="B117" s="98" t="str">
        <f>Dat_01!A37</f>
        <v>Septiembre 2022</v>
      </c>
      <c r="C117" s="99">
        <f>Dat_01!C37*100</f>
        <v>-3.6189999999999998</v>
      </c>
      <c r="D117" s="99">
        <f>Dat_01!D37*100</f>
        <v>-3.4999999999999996E-2</v>
      </c>
      <c r="E117" s="99">
        <f>Dat_01!E37*100</f>
        <v>0.95899999999999996</v>
      </c>
      <c r="F117" s="99">
        <f>Dat_01!F37*100</f>
        <v>-4.5430000000000001</v>
      </c>
    </row>
    <row r="118" spans="1:6" ht="11.25" customHeight="1">
      <c r="A118" s="103" t="str">
        <f t="shared" si="1"/>
        <v>O</v>
      </c>
      <c r="B118" s="98" t="str">
        <f>Dat_01!A38</f>
        <v>Octubre 2022</v>
      </c>
      <c r="C118" s="99">
        <f>Dat_01!C38*100</f>
        <v>-4.6459999999999999</v>
      </c>
      <c r="D118" s="99">
        <f>Dat_01!D38*100</f>
        <v>0.27399999999999997</v>
      </c>
      <c r="E118" s="99">
        <f>Dat_01!E38*100</f>
        <v>1.423</v>
      </c>
      <c r="F118" s="99">
        <f>Dat_01!F38*100</f>
        <v>-6.343</v>
      </c>
    </row>
    <row r="119" spans="1:6" ht="11.25" customHeight="1">
      <c r="A119" s="103" t="str">
        <f t="shared" si="1"/>
        <v>N</v>
      </c>
      <c r="B119" s="98" t="str">
        <f>Dat_01!A39</f>
        <v>Noviembre 2022</v>
      </c>
      <c r="C119" s="99">
        <f>Dat_01!C39*100</f>
        <v>-10.052</v>
      </c>
      <c r="D119" s="99">
        <f>Dat_01!D39*100</f>
        <v>0.21199999999999999</v>
      </c>
      <c r="E119" s="99">
        <f>Dat_01!E39*100</f>
        <v>-2.5710000000000002</v>
      </c>
      <c r="F119" s="99">
        <f>Dat_01!F39*100</f>
        <v>-7.6929999999999996</v>
      </c>
    </row>
    <row r="120" spans="1:6" ht="11.25" customHeight="1">
      <c r="A120" s="103" t="str">
        <f t="shared" si="1"/>
        <v>D</v>
      </c>
      <c r="B120" s="98" t="str">
        <f>Dat_01!A40</f>
        <v>Diciembre 2022</v>
      </c>
      <c r="C120" s="99">
        <f>Dat_01!C40*100</f>
        <v>-8.1850000000000005</v>
      </c>
      <c r="D120" s="99">
        <f>Dat_01!D40*100</f>
        <v>0.29699999999999999</v>
      </c>
      <c r="E120" s="99">
        <f>Dat_01!E40*100</f>
        <v>-0.77300000000000002</v>
      </c>
      <c r="F120" s="99">
        <f>Dat_01!F40*100</f>
        <v>-7.7090000000000005</v>
      </c>
    </row>
    <row r="121" spans="1:6" ht="11.25" customHeight="1">
      <c r="A121" s="103" t="str">
        <f t="shared" si="1"/>
        <v>E</v>
      </c>
      <c r="B121" s="98" t="str">
        <f>Dat_01!A41</f>
        <v>Enero 2023</v>
      </c>
      <c r="C121" s="99">
        <f>Dat_01!C41*100</f>
        <v>-3.4099999999999997</v>
      </c>
      <c r="D121" s="99">
        <f>Dat_01!D41*100</f>
        <v>0.73099999999999998</v>
      </c>
      <c r="E121" s="99">
        <f>Dat_01!E41*100</f>
        <v>0.44500000000000001</v>
      </c>
      <c r="F121" s="99">
        <f>Dat_01!F41*100</f>
        <v>-4.5859999999999994</v>
      </c>
    </row>
    <row r="122" spans="1:6" ht="11.25" customHeight="1">
      <c r="A122" s="103" t="str">
        <f t="shared" si="1"/>
        <v>F</v>
      </c>
      <c r="B122" s="98" t="str">
        <f>Dat_01!A42</f>
        <v>Febrero 2023</v>
      </c>
      <c r="C122" s="99">
        <f>Dat_01!C42*100</f>
        <v>1.1679999999999999</v>
      </c>
      <c r="D122" s="99">
        <f>Dat_01!D42*100</f>
        <v>-1.4999999999999999E-2</v>
      </c>
      <c r="E122" s="99">
        <f>Dat_01!E42*100</f>
        <v>2.3849999999999998</v>
      </c>
      <c r="F122" s="99">
        <f>Dat_01!F42*100</f>
        <v>-1.202</v>
      </c>
    </row>
    <row r="123" spans="1:6" ht="11.25" customHeight="1">
      <c r="A123" s="103" t="str">
        <f t="shared" si="1"/>
        <v>M</v>
      </c>
      <c r="B123" s="98" t="str">
        <f>Dat_01!A43</f>
        <v>Marzo 2023</v>
      </c>
      <c r="C123" s="99">
        <f>Dat_01!C43*100</f>
        <v>-4.7290000000000001</v>
      </c>
      <c r="D123" s="99">
        <f>Dat_01!D43*100</f>
        <v>-6.4000000000000001E-2</v>
      </c>
      <c r="E123" s="99">
        <f>Dat_01!E43*100</f>
        <v>-2.153</v>
      </c>
      <c r="F123" s="99">
        <f>Dat_01!F43*100</f>
        <v>-2.512</v>
      </c>
    </row>
    <row r="124" spans="1:6" ht="11.25" customHeight="1">
      <c r="A124" s="103" t="str">
        <f t="shared" si="1"/>
        <v>A</v>
      </c>
      <c r="B124" s="98" t="str">
        <f>Dat_01!A44</f>
        <v>Abril 2023</v>
      </c>
      <c r="C124" s="99">
        <f>Dat_01!C44*100</f>
        <v>-7.6070000000000002</v>
      </c>
      <c r="D124" s="99">
        <f>Dat_01!D44*100</f>
        <v>-0.65500000000000003</v>
      </c>
      <c r="E124" s="99">
        <f>Dat_01!E44*100</f>
        <v>-1.385</v>
      </c>
      <c r="F124" s="99">
        <f>Dat_01!F44*100</f>
        <v>-5.5670000000000002</v>
      </c>
    </row>
    <row r="125" spans="1:6" ht="11.25" customHeight="1">
      <c r="A125" s="103" t="str">
        <f t="shared" si="1"/>
        <v>M</v>
      </c>
      <c r="B125" s="105" t="str">
        <f>Dat_01!A45</f>
        <v>Mayo 2023</v>
      </c>
      <c r="C125" s="116">
        <f>Dat_01!C45*100</f>
        <v>-6.4290000000000003</v>
      </c>
      <c r="D125" s="116">
        <f>Dat_01!D45*100</f>
        <v>0.106</v>
      </c>
      <c r="E125" s="116">
        <f>Dat_01!E45*100</f>
        <v>-1.9259999999999999</v>
      </c>
      <c r="F125" s="116">
        <f>Dat_01!F45*100</f>
        <v>-4.609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topLeftCell="A168" zoomScale="90" zoomScaleNormal="90" workbookViewId="0">
      <selection activeCell="E174" sqref="E174"/>
    </sheetView>
  </sheetViews>
  <sheetFormatPr baseColWidth="10" defaultColWidth="11.42578125" defaultRowHeight="14.25"/>
  <cols>
    <col min="1" max="1" width="21.7109375" style="49" customWidth="1"/>
    <col min="2" max="5" width="42.85546875" style="49" customWidth="1"/>
    <col min="6" max="6" width="21.7109375" style="49" customWidth="1"/>
    <col min="7" max="8" width="34.42578125" style="49" customWidth="1"/>
    <col min="9" max="9" width="20.42578125" style="49" bestFit="1" customWidth="1"/>
    <col min="10" max="11" width="27.85546875" style="49" bestFit="1" customWidth="1"/>
    <col min="12" max="12" width="24" style="49" bestFit="1" customWidth="1"/>
    <col min="13" max="13" width="24.7109375" style="49" bestFit="1" customWidth="1"/>
    <col min="14" max="14" width="32" style="49" bestFit="1" customWidth="1"/>
    <col min="15" max="15" width="30.42578125" style="49" bestFit="1" customWidth="1"/>
    <col min="16" max="16" width="25.7109375" style="49" bestFit="1" customWidth="1"/>
    <col min="17" max="17" width="26.28515625" style="49" bestFit="1" customWidth="1"/>
    <col min="18" max="18" width="40.28515625" style="49" bestFit="1" customWidth="1"/>
    <col min="19" max="19" width="30.42578125" style="49" bestFit="1" customWidth="1"/>
    <col min="20" max="20" width="25.5703125" style="49" bestFit="1" customWidth="1"/>
    <col min="21" max="21" width="26.140625" style="49" bestFit="1" customWidth="1"/>
    <col min="22" max="22" width="35.42578125" style="49" bestFit="1" customWidth="1"/>
    <col min="23" max="23" width="35.5703125" style="49" bestFit="1" customWidth="1"/>
    <col min="24" max="24" width="30.5703125" style="49" bestFit="1" customWidth="1"/>
    <col min="25" max="25" width="31.28515625" style="49" bestFit="1" customWidth="1"/>
    <col min="26" max="26" width="40.28515625" style="49" bestFit="1" customWidth="1"/>
    <col min="27" max="27" width="30.42578125" style="49" bestFit="1" customWidth="1"/>
    <col min="28" max="28" width="25.7109375" style="49" bestFit="1" customWidth="1"/>
    <col min="29" max="29" width="26.28515625" style="49" bestFit="1" customWidth="1"/>
    <col min="30" max="30" width="40.28515625" style="49" bestFit="1" customWidth="1"/>
    <col min="31" max="31" width="30.42578125" style="49" bestFit="1" customWidth="1"/>
    <col min="32" max="32" width="25.5703125" style="49" bestFit="1" customWidth="1"/>
    <col min="33" max="33" width="26.140625" style="49" bestFit="1" customWidth="1"/>
    <col min="34" max="34" width="35.42578125" style="49" bestFit="1" customWidth="1"/>
    <col min="35" max="35" width="35.5703125" style="49" bestFit="1" customWidth="1"/>
    <col min="36" max="36" width="30.5703125" style="49" bestFit="1" customWidth="1"/>
    <col min="37" max="37" width="31.28515625" style="49" bestFit="1" customWidth="1"/>
    <col min="38" max="38" width="40.28515625" style="49" bestFit="1" customWidth="1"/>
    <col min="39" max="39" width="30.42578125" style="49" bestFit="1" customWidth="1"/>
    <col min="40" max="40" width="25.7109375" style="49" bestFit="1" customWidth="1"/>
    <col min="41" max="41" width="26.28515625" style="49" bestFit="1" customWidth="1"/>
    <col min="42" max="42" width="40.28515625" style="49" bestFit="1" customWidth="1"/>
    <col min="43" max="43" width="30.42578125" style="49" bestFit="1" customWidth="1"/>
    <col min="44" max="44" width="25.5703125" style="49" bestFit="1" customWidth="1"/>
    <col min="45" max="45" width="26.140625" style="49" bestFit="1" customWidth="1"/>
    <col min="46" max="46" width="35.42578125" style="49" bestFit="1" customWidth="1"/>
    <col min="47" max="47" width="35.5703125" style="49" bestFit="1" customWidth="1"/>
    <col min="48" max="48" width="30.5703125" style="49" bestFit="1" customWidth="1"/>
    <col min="49" max="49" width="31.28515625" style="49" bestFit="1" customWidth="1"/>
    <col min="50" max="50" width="40.28515625" style="49" bestFit="1" customWidth="1"/>
    <col min="51" max="51" width="30.42578125" style="49" bestFit="1" customWidth="1"/>
    <col min="52" max="52" width="25.7109375" style="49" bestFit="1" customWidth="1"/>
    <col min="53" max="53" width="26.28515625" style="49" bestFit="1" customWidth="1"/>
    <col min="54" max="54" width="40.28515625" style="49" bestFit="1" customWidth="1"/>
    <col min="55" max="55" width="30.42578125" style="49" bestFit="1" customWidth="1"/>
    <col min="56" max="56" width="25.5703125" style="49" bestFit="1" customWidth="1"/>
    <col min="57" max="57" width="26.140625" style="49" bestFit="1" customWidth="1"/>
    <col min="58" max="58" width="35.42578125" style="49" bestFit="1" customWidth="1"/>
    <col min="59" max="59" width="35.5703125" style="49" bestFit="1" customWidth="1"/>
    <col min="60" max="60" width="30.5703125" style="49" bestFit="1" customWidth="1"/>
    <col min="61" max="61" width="31.28515625" style="49" bestFit="1" customWidth="1"/>
    <col min="62" max="62" width="40.28515625" style="49" bestFit="1" customWidth="1"/>
    <col min="63" max="63" width="30.42578125" style="49" bestFit="1" customWidth="1"/>
    <col min="64" max="64" width="25.7109375" style="49" bestFit="1" customWidth="1"/>
    <col min="65" max="65" width="26.28515625" style="49" bestFit="1" customWidth="1"/>
    <col min="66" max="66" width="40.28515625" style="49" bestFit="1" customWidth="1"/>
    <col min="67" max="67" width="30.42578125" style="49" bestFit="1" customWidth="1"/>
    <col min="68" max="68" width="25.5703125" style="49" bestFit="1" customWidth="1"/>
    <col min="69" max="69" width="26.140625" style="49" bestFit="1" customWidth="1"/>
    <col min="70" max="70" width="35.42578125" style="49" bestFit="1" customWidth="1"/>
    <col min="71" max="71" width="35.5703125" style="49" bestFit="1" customWidth="1"/>
    <col min="72" max="72" width="30.5703125" style="49" bestFit="1" customWidth="1"/>
    <col min="73" max="73" width="31.28515625" style="49" bestFit="1" customWidth="1"/>
    <col min="74" max="74" width="40.28515625" style="49" bestFit="1" customWidth="1"/>
    <col min="7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160</v>
      </c>
      <c r="B2" s="53" t="s">
        <v>161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mayo</v>
      </c>
    </row>
    <row r="4" spans="1:10">
      <c r="A4" s="51" t="s">
        <v>52</v>
      </c>
      <c r="B4" s="139" t="s">
        <v>160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53</v>
      </c>
      <c r="B5" s="141" t="s">
        <v>45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1389127.968074</v>
      </c>
      <c r="C8" s="85">
        <v>1923415.8353339999</v>
      </c>
      <c r="D8" s="131">
        <v>-0.27778073650000001</v>
      </c>
      <c r="E8" s="85">
        <v>11284999.848780001</v>
      </c>
      <c r="F8" s="85">
        <v>8761357.9042799994</v>
      </c>
      <c r="G8" s="131">
        <v>0.28804233000000001</v>
      </c>
      <c r="H8" s="85">
        <v>20427218.463063002</v>
      </c>
      <c r="I8" s="85">
        <v>21190700.219893999</v>
      </c>
      <c r="J8" s="131">
        <v>-3.6029095300000001E-2</v>
      </c>
    </row>
    <row r="9" spans="1:10">
      <c r="A9" s="53" t="s">
        <v>32</v>
      </c>
      <c r="B9" s="85">
        <v>482563.37790999998</v>
      </c>
      <c r="C9" s="85">
        <v>300017.70330400002</v>
      </c>
      <c r="D9" s="131">
        <v>0.60844967679999995</v>
      </c>
      <c r="E9" s="85">
        <v>2437902.0654839999</v>
      </c>
      <c r="F9" s="85">
        <v>1411296.1603379999</v>
      </c>
      <c r="G9" s="131">
        <v>0.72742060379999995</v>
      </c>
      <c r="H9" s="85">
        <v>4802781.7860249998</v>
      </c>
      <c r="I9" s="85">
        <v>2615612.5863020001</v>
      </c>
      <c r="J9" s="131">
        <v>0.83619768890000001</v>
      </c>
    </row>
    <row r="10" spans="1:10">
      <c r="A10" s="53" t="s">
        <v>33</v>
      </c>
      <c r="B10" s="85">
        <v>3741768.3909999998</v>
      </c>
      <c r="C10" s="85">
        <v>4066355.361</v>
      </c>
      <c r="D10" s="131">
        <v>-7.9822578500000005E-2</v>
      </c>
      <c r="E10" s="85">
        <v>23096034.373</v>
      </c>
      <c r="F10" s="85">
        <v>23067244.079999998</v>
      </c>
      <c r="G10" s="131">
        <v>1.2481027999999999E-3</v>
      </c>
      <c r="H10" s="85">
        <v>56012401.170999996</v>
      </c>
      <c r="I10" s="85">
        <v>54146359.704000004</v>
      </c>
      <c r="J10" s="131">
        <v>3.4462916400000002E-2</v>
      </c>
    </row>
    <row r="11" spans="1:10">
      <c r="A11" s="53" t="s">
        <v>34</v>
      </c>
      <c r="B11" s="85">
        <v>240399.07800000001</v>
      </c>
      <c r="C11" s="85">
        <v>528184.79500000004</v>
      </c>
      <c r="D11" s="131">
        <v>-0.5448580113</v>
      </c>
      <c r="E11" s="85">
        <v>1631070.733</v>
      </c>
      <c r="F11" s="85">
        <v>3205490.2179999999</v>
      </c>
      <c r="G11" s="131">
        <v>-0.49116340339999998</v>
      </c>
      <c r="H11" s="85">
        <v>6111981.8430000003</v>
      </c>
      <c r="I11" s="85">
        <v>6562037.6270000003</v>
      </c>
      <c r="J11" s="131">
        <v>-6.8584761300000005E-2</v>
      </c>
    </row>
    <row r="12" spans="1:10">
      <c r="A12" s="53" t="s">
        <v>35</v>
      </c>
      <c r="B12" s="85">
        <v>0</v>
      </c>
      <c r="C12" s="85">
        <v>0</v>
      </c>
      <c r="D12" s="131">
        <v>0</v>
      </c>
      <c r="E12" s="85">
        <v>-1E-3</v>
      </c>
      <c r="F12" s="85">
        <v>0</v>
      </c>
      <c r="G12" s="131">
        <v>0</v>
      </c>
      <c r="H12" s="85">
        <v>-1E-3</v>
      </c>
      <c r="I12" s="85">
        <v>-1E-3</v>
      </c>
      <c r="J12" s="131">
        <v>0</v>
      </c>
    </row>
    <row r="13" spans="1:10">
      <c r="A13" s="53" t="s">
        <v>36</v>
      </c>
      <c r="B13" s="85">
        <v>2826462.051</v>
      </c>
      <c r="C13" s="85">
        <v>3092626.6949999998</v>
      </c>
      <c r="D13" s="131">
        <v>-8.6064265200000004E-2</v>
      </c>
      <c r="E13" s="85">
        <v>13831171.07</v>
      </c>
      <c r="F13" s="85">
        <v>18205772.456999999</v>
      </c>
      <c r="G13" s="131">
        <v>-0.24028650239999999</v>
      </c>
      <c r="H13" s="85">
        <v>56187207.388999999</v>
      </c>
      <c r="I13" s="85">
        <v>45999344.733999997</v>
      </c>
      <c r="J13" s="131">
        <v>0.22147843</v>
      </c>
    </row>
    <row r="14" spans="1:10">
      <c r="A14" s="53" t="s">
        <v>37</v>
      </c>
      <c r="B14" s="85">
        <v>5324240.8329999996</v>
      </c>
      <c r="C14" s="85">
        <v>4570713.852</v>
      </c>
      <c r="D14" s="131">
        <v>0.16485980210000001</v>
      </c>
      <c r="E14" s="85">
        <v>28640226.805</v>
      </c>
      <c r="F14" s="85">
        <v>26502432.363000002</v>
      </c>
      <c r="G14" s="131">
        <v>8.0664084400000002E-2</v>
      </c>
      <c r="H14" s="85">
        <v>61957483.579000004</v>
      </c>
      <c r="I14" s="85">
        <v>58267036.784999996</v>
      </c>
      <c r="J14" s="131">
        <v>6.3336785199999995E-2</v>
      </c>
    </row>
    <row r="15" spans="1:10">
      <c r="A15" s="53" t="s">
        <v>38</v>
      </c>
      <c r="B15" s="85">
        <v>3789442.3450000002</v>
      </c>
      <c r="C15" s="85">
        <v>3292643.4879999999</v>
      </c>
      <c r="D15" s="131">
        <v>0.1508814601</v>
      </c>
      <c r="E15" s="85">
        <v>14309078.973999999</v>
      </c>
      <c r="F15" s="85">
        <v>10435908.478</v>
      </c>
      <c r="G15" s="131">
        <v>0.37113879490000001</v>
      </c>
      <c r="H15" s="85">
        <v>31192065.484000001</v>
      </c>
      <c r="I15" s="85">
        <v>23578034.631999999</v>
      </c>
      <c r="J15" s="131">
        <v>0.32292898749999999</v>
      </c>
    </row>
    <row r="16" spans="1:10">
      <c r="A16" s="53" t="s">
        <v>39</v>
      </c>
      <c r="B16" s="85">
        <v>500292.71600000001</v>
      </c>
      <c r="C16" s="85">
        <v>621247.495</v>
      </c>
      <c r="D16" s="131">
        <v>-0.1946966064</v>
      </c>
      <c r="E16" s="85">
        <v>1834248.47</v>
      </c>
      <c r="F16" s="85">
        <v>1533764.682</v>
      </c>
      <c r="G16" s="131">
        <v>0.19591257479999999</v>
      </c>
      <c r="H16" s="85">
        <v>4423676.6160000004</v>
      </c>
      <c r="I16" s="85">
        <v>4731073.7920000004</v>
      </c>
      <c r="J16" s="131">
        <v>-6.4974081899999994E-2</v>
      </c>
    </row>
    <row r="17" spans="1:74">
      <c r="A17" s="53" t="s">
        <v>40</v>
      </c>
      <c r="B17" s="85">
        <v>337373.58600000001</v>
      </c>
      <c r="C17" s="85">
        <v>396449.00199999998</v>
      </c>
      <c r="D17" s="131">
        <v>-0.14901138789999999</v>
      </c>
      <c r="E17" s="85">
        <v>1562065.851</v>
      </c>
      <c r="F17" s="85">
        <v>2050156.6410000001</v>
      </c>
      <c r="G17" s="131">
        <v>-0.23807487690000001</v>
      </c>
      <c r="H17" s="85">
        <v>4158122.551</v>
      </c>
      <c r="I17" s="85">
        <v>4865741.9970000004</v>
      </c>
      <c r="J17" s="131">
        <v>-0.1454288876</v>
      </c>
    </row>
    <row r="18" spans="1:74">
      <c r="A18" s="53" t="s">
        <v>41</v>
      </c>
      <c r="B18" s="85">
        <v>1688102.182</v>
      </c>
      <c r="C18" s="85">
        <v>1868794.1159999999</v>
      </c>
      <c r="D18" s="131">
        <v>-9.6689053400000002E-2</v>
      </c>
      <c r="E18" s="85">
        <v>7914630.4630000005</v>
      </c>
      <c r="F18" s="85">
        <v>10050630.347999999</v>
      </c>
      <c r="G18" s="131">
        <v>-0.21252397219999999</v>
      </c>
      <c r="H18" s="85">
        <v>15591854.403999999</v>
      </c>
      <c r="I18" s="85">
        <v>25219994.585999999</v>
      </c>
      <c r="J18" s="131">
        <v>-0.38176614790000002</v>
      </c>
    </row>
    <row r="19" spans="1:74">
      <c r="A19" s="53" t="s">
        <v>43</v>
      </c>
      <c r="B19" s="85">
        <v>32738.592499999999</v>
      </c>
      <c r="C19" s="85">
        <v>67480.593500000003</v>
      </c>
      <c r="D19" s="131">
        <v>-0.51484433080000003</v>
      </c>
      <c r="E19" s="85">
        <v>263648.07750000001</v>
      </c>
      <c r="F19" s="85">
        <v>340113.005</v>
      </c>
      <c r="G19" s="131">
        <v>-0.22482212200000001</v>
      </c>
      <c r="H19" s="85">
        <v>662334.08100000001</v>
      </c>
      <c r="I19" s="85">
        <v>799853.93949999998</v>
      </c>
      <c r="J19" s="131">
        <v>-0.17193121359999999</v>
      </c>
    </row>
    <row r="20" spans="1:74">
      <c r="A20" s="53" t="s">
        <v>42</v>
      </c>
      <c r="B20" s="85">
        <v>58672.222500000003</v>
      </c>
      <c r="C20" s="85">
        <v>158101.62349999999</v>
      </c>
      <c r="D20" s="131">
        <v>-0.62889550910000003</v>
      </c>
      <c r="E20" s="85">
        <v>449467.5955</v>
      </c>
      <c r="F20" s="85">
        <v>793935.46400000004</v>
      </c>
      <c r="G20" s="131">
        <v>-0.43387389040000002</v>
      </c>
      <c r="H20" s="85">
        <v>1416584.5020000001</v>
      </c>
      <c r="I20" s="85">
        <v>2054502.3064999999</v>
      </c>
      <c r="J20" s="131">
        <v>-0.31049748760000001</v>
      </c>
    </row>
    <row r="21" spans="1:74">
      <c r="A21" s="66" t="s">
        <v>72</v>
      </c>
      <c r="B21" s="86">
        <v>20411183.342983998</v>
      </c>
      <c r="C21" s="86">
        <v>20886030.559638001</v>
      </c>
      <c r="D21" s="67">
        <v>-2.2735158599999999E-2</v>
      </c>
      <c r="E21" s="86">
        <v>107254544.32526401</v>
      </c>
      <c r="F21" s="86">
        <v>106358101.80061799</v>
      </c>
      <c r="G21" s="67">
        <v>8.4285307000000007E-3</v>
      </c>
      <c r="H21" s="86">
        <v>262943711.86808801</v>
      </c>
      <c r="I21" s="86">
        <v>250030292.908196</v>
      </c>
      <c r="J21" s="67">
        <v>5.1647417600000002E-2</v>
      </c>
    </row>
    <row r="22" spans="1:74">
      <c r="A22" s="53" t="s">
        <v>73</v>
      </c>
      <c r="B22" s="85">
        <v>-751906.43400000001</v>
      </c>
      <c r="C22" s="85">
        <v>-443417.71708799998</v>
      </c>
      <c r="D22" s="131">
        <v>0.69570679069999997</v>
      </c>
      <c r="E22" s="85">
        <v>-3924651.6044419999</v>
      </c>
      <c r="F22" s="85">
        <v>-2331455.0357499998</v>
      </c>
      <c r="G22" s="131">
        <v>0.68334861459999996</v>
      </c>
      <c r="H22" s="85">
        <v>-7688512.5454190001</v>
      </c>
      <c r="I22" s="85">
        <v>-4174107.2116419999</v>
      </c>
      <c r="J22" s="131">
        <v>0.84195377729999998</v>
      </c>
    </row>
    <row r="23" spans="1:74">
      <c r="A23" s="53" t="s">
        <v>44</v>
      </c>
      <c r="B23" s="85">
        <v>-118762.416</v>
      </c>
      <c r="C23" s="85">
        <v>-32047.056</v>
      </c>
      <c r="D23" s="131">
        <v>2.7058760092999998</v>
      </c>
      <c r="E23" s="85">
        <v>-512674.53100000002</v>
      </c>
      <c r="F23" s="85">
        <v>-155039.23699999999</v>
      </c>
      <c r="G23" s="131">
        <v>2.3067405446999998</v>
      </c>
      <c r="H23" s="85">
        <v>-960368.99800000002</v>
      </c>
      <c r="I23" s="85">
        <v>-442996.7</v>
      </c>
      <c r="J23" s="131">
        <v>1.1678919911000001</v>
      </c>
    </row>
    <row r="24" spans="1:74">
      <c r="A24" s="53" t="s">
        <v>74</v>
      </c>
      <c r="B24" s="85">
        <v>-1674890.9680000001</v>
      </c>
      <c r="C24" s="85">
        <v>-1313838.2069999999</v>
      </c>
      <c r="D24" s="131">
        <v>0.27480762780000001</v>
      </c>
      <c r="E24" s="85">
        <v>-8488333.6879999992</v>
      </c>
      <c r="F24" s="85">
        <v>-5428894.6239999998</v>
      </c>
      <c r="G24" s="131">
        <v>0.56354732890000003</v>
      </c>
      <c r="H24" s="85">
        <v>-22861128.563999999</v>
      </c>
      <c r="I24" s="85">
        <v>-5344251.25</v>
      </c>
      <c r="J24" s="131">
        <v>3.2777046764</v>
      </c>
    </row>
    <row r="25" spans="1:74">
      <c r="A25" s="66" t="s">
        <v>75</v>
      </c>
      <c r="B25" s="86">
        <v>17865623.524983998</v>
      </c>
      <c r="C25" s="86">
        <v>19096727.579550002</v>
      </c>
      <c r="D25" s="67">
        <v>-6.4466754799999998E-2</v>
      </c>
      <c r="E25" s="86">
        <v>94328884.501821995</v>
      </c>
      <c r="F25" s="86">
        <v>98442712.903868005</v>
      </c>
      <c r="G25" s="67">
        <v>-4.1789059699999999E-2</v>
      </c>
      <c r="H25" s="86">
        <v>231433701.76066899</v>
      </c>
      <c r="I25" s="86">
        <v>240068937.74655399</v>
      </c>
      <c r="J25" s="67">
        <v>-3.5969817899999999E-2</v>
      </c>
    </row>
    <row r="26" spans="1:74">
      <c r="A26" s="53" t="s">
        <v>150</v>
      </c>
      <c r="B26" s="85">
        <v>3305.3209999999999</v>
      </c>
      <c r="C26" s="85">
        <v>0</v>
      </c>
      <c r="D26" s="131">
        <v>0</v>
      </c>
      <c r="E26" s="85">
        <v>12330.764999999999</v>
      </c>
      <c r="F26" s="85">
        <v>0</v>
      </c>
      <c r="G26" s="131">
        <v>0</v>
      </c>
      <c r="H26" s="85">
        <v>12636.494000000001</v>
      </c>
      <c r="I26" s="85">
        <v>0</v>
      </c>
      <c r="J26" s="131">
        <v>0</v>
      </c>
    </row>
    <row r="27" spans="1:74">
      <c r="A27"/>
      <c r="B27"/>
      <c r="C27"/>
      <c r="D27"/>
      <c r="E27"/>
      <c r="F27"/>
      <c r="G27"/>
    </row>
    <row r="30" spans="1:74">
      <c r="A30" s="121"/>
      <c r="B30" s="121" t="s">
        <v>53</v>
      </c>
      <c r="C30" s="144" t="s">
        <v>45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21"/>
      <c r="B31" s="121" t="s">
        <v>54</v>
      </c>
      <c r="C31" s="133" t="s">
        <v>99</v>
      </c>
      <c r="D31" s="133" t="s">
        <v>100</v>
      </c>
      <c r="E31" s="133" t="s">
        <v>101</v>
      </c>
      <c r="F31" s="133" t="s">
        <v>102</v>
      </c>
      <c r="G31" s="133" t="s">
        <v>103</v>
      </c>
      <c r="H31" s="133" t="s">
        <v>104</v>
      </c>
      <c r="I31" s="133" t="s">
        <v>105</v>
      </c>
      <c r="J31" s="133" t="s">
        <v>106</v>
      </c>
      <c r="K31" s="133" t="s">
        <v>107</v>
      </c>
      <c r="L31" s="133" t="s">
        <v>108</v>
      </c>
      <c r="M31" s="133" t="s">
        <v>109</v>
      </c>
      <c r="N31" s="133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23" t="s">
        <v>133</v>
      </c>
      <c r="B33" s="123" t="s">
        <v>134</v>
      </c>
      <c r="C33" s="127">
        <v>-1.0330000000000001E-2</v>
      </c>
      <c r="D33" s="127">
        <v>5.3E-3</v>
      </c>
      <c r="E33" s="127">
        <v>2.085E-2</v>
      </c>
      <c r="F33" s="127">
        <v>-3.6479999999999999E-2</v>
      </c>
      <c r="G33" s="127">
        <v>-2.4539999999999999E-2</v>
      </c>
      <c r="H33" s="127">
        <v>2.81E-3</v>
      </c>
      <c r="I33" s="127">
        <v>2.3800000000000002E-3</v>
      </c>
      <c r="J33" s="127">
        <v>-2.9729999999999999E-2</v>
      </c>
      <c r="K33" s="127">
        <v>-7.6499999999999997E-3</v>
      </c>
      <c r="L33" s="127">
        <v>1.73E-3</v>
      </c>
      <c r="M33" s="127">
        <v>-4.0999999999999999E-4</v>
      </c>
      <c r="N33" s="127">
        <v>-8.9700000000000005E-3</v>
      </c>
      <c r="O33" s="65" t="str">
        <f t="shared" ref="O33:O45" si="0">MID(UPPER(TEXT(A33,"mmm")),1,1)</f>
        <v>M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23" t="s">
        <v>135</v>
      </c>
      <c r="B34" s="123" t="s">
        <v>136</v>
      </c>
      <c r="C34" s="127">
        <v>2.1950000000000001E-2</v>
      </c>
      <c r="D34" s="127">
        <v>-1.2800000000000001E-3</v>
      </c>
      <c r="E34" s="127">
        <v>2.7199999999999998E-2</v>
      </c>
      <c r="F34" s="127">
        <v>-3.9699999999999996E-3</v>
      </c>
      <c r="G34" s="127">
        <v>-1.6979999999999999E-2</v>
      </c>
      <c r="H34" s="127">
        <v>2.1900000000000001E-3</v>
      </c>
      <c r="I34" s="127">
        <v>6.43E-3</v>
      </c>
      <c r="J34" s="127">
        <v>-2.5600000000000001E-2</v>
      </c>
      <c r="K34" s="127">
        <v>-1.093E-2</v>
      </c>
      <c r="L34" s="127">
        <v>1.2700000000000001E-3</v>
      </c>
      <c r="M34" s="127">
        <v>1.6000000000000001E-3</v>
      </c>
      <c r="N34" s="127">
        <v>-1.38E-2</v>
      </c>
      <c r="O34" s="65" t="str">
        <f t="shared" si="0"/>
        <v>J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23" t="s">
        <v>137</v>
      </c>
      <c r="B35" s="123" t="s">
        <v>138</v>
      </c>
      <c r="C35" s="127">
        <v>2.597E-2</v>
      </c>
      <c r="D35" s="127">
        <v>-8.9200000000000008E-3</v>
      </c>
      <c r="E35" s="127">
        <v>4.2689999999999999E-2</v>
      </c>
      <c r="F35" s="127">
        <v>-7.7999999999999996E-3</v>
      </c>
      <c r="G35" s="127">
        <v>-1.0460000000000001E-2</v>
      </c>
      <c r="H35" s="127">
        <v>5.5999999999999995E-4</v>
      </c>
      <c r="I35" s="127">
        <v>1.197E-2</v>
      </c>
      <c r="J35" s="127">
        <v>-2.299E-2</v>
      </c>
      <c r="K35" s="127">
        <v>-7.1300000000000001E-3</v>
      </c>
      <c r="L35" s="127">
        <v>8.8999999999999995E-4</v>
      </c>
      <c r="M35" s="127">
        <v>7.0299999999999998E-3</v>
      </c>
      <c r="N35" s="127">
        <v>-1.5049999999999999E-2</v>
      </c>
      <c r="O35" s="65" t="str">
        <f t="shared" si="0"/>
        <v>J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23" t="s">
        <v>139</v>
      </c>
      <c r="B36" s="123" t="s">
        <v>141</v>
      </c>
      <c r="C36" s="127">
        <v>-8.3499999999999998E-3</v>
      </c>
      <c r="D36" s="127">
        <v>4.3800000000000002E-3</v>
      </c>
      <c r="E36" s="127">
        <v>2.2200000000000001E-2</v>
      </c>
      <c r="F36" s="127">
        <v>-3.4930000000000003E-2</v>
      </c>
      <c r="G36" s="127">
        <v>-1.0189999999999999E-2</v>
      </c>
      <c r="H36" s="127">
        <v>1.0499999999999999E-3</v>
      </c>
      <c r="I36" s="127">
        <v>1.323E-2</v>
      </c>
      <c r="J36" s="127">
        <v>-2.4469999999999999E-2</v>
      </c>
      <c r="K36" s="127">
        <v>-7.4900000000000001E-3</v>
      </c>
      <c r="L36" s="127">
        <v>9.1E-4</v>
      </c>
      <c r="M36" s="127">
        <v>9.5399999999999999E-3</v>
      </c>
      <c r="N36" s="127">
        <v>-1.7940000000000001E-2</v>
      </c>
      <c r="O36" s="65" t="str">
        <f t="shared" si="0"/>
        <v>A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23" t="s">
        <v>142</v>
      </c>
      <c r="B37" s="123" t="s">
        <v>143</v>
      </c>
      <c r="C37" s="127">
        <v>-3.619E-2</v>
      </c>
      <c r="D37" s="127">
        <v>-3.5E-4</v>
      </c>
      <c r="E37" s="127">
        <v>9.5899999999999996E-3</v>
      </c>
      <c r="F37" s="127">
        <v>-4.5429999999999998E-2</v>
      </c>
      <c r="G37" s="127">
        <v>-1.299E-2</v>
      </c>
      <c r="H37" s="127">
        <v>8.5999999999999998E-4</v>
      </c>
      <c r="I37" s="127">
        <v>1.285E-2</v>
      </c>
      <c r="J37" s="127">
        <v>-2.6700000000000002E-2</v>
      </c>
      <c r="K37" s="127">
        <v>-1.162E-2</v>
      </c>
      <c r="L37" s="127">
        <v>6.8000000000000005E-4</v>
      </c>
      <c r="M37" s="127">
        <v>1.0529999999999999E-2</v>
      </c>
      <c r="N37" s="127">
        <v>-2.283E-2</v>
      </c>
      <c r="O37" s="65" t="str">
        <f t="shared" si="0"/>
        <v>S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23" t="s">
        <v>144</v>
      </c>
      <c r="B38" s="123" t="s">
        <v>145</v>
      </c>
      <c r="C38" s="127">
        <v>-4.6460000000000001E-2</v>
      </c>
      <c r="D38" s="127">
        <v>2.7399999999999998E-3</v>
      </c>
      <c r="E38" s="127">
        <v>1.423E-2</v>
      </c>
      <c r="F38" s="127">
        <v>-6.343E-2</v>
      </c>
      <c r="G38" s="127">
        <v>-1.6150000000000001E-2</v>
      </c>
      <c r="H38" s="127">
        <v>1.0499999999999999E-3</v>
      </c>
      <c r="I38" s="127">
        <v>1.3100000000000001E-2</v>
      </c>
      <c r="J38" s="127">
        <v>-3.0300000000000001E-2</v>
      </c>
      <c r="K38" s="127">
        <v>-1.268E-2</v>
      </c>
      <c r="L38" s="127">
        <v>1.81E-3</v>
      </c>
      <c r="M38" s="127">
        <v>1.167E-2</v>
      </c>
      <c r="N38" s="127">
        <v>-2.6159999999999999E-2</v>
      </c>
      <c r="O38" s="65" t="str">
        <f t="shared" si="0"/>
        <v>O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23" t="s">
        <v>146</v>
      </c>
      <c r="B39" s="123" t="s">
        <v>147</v>
      </c>
      <c r="C39" s="127">
        <v>-0.10052</v>
      </c>
      <c r="D39" s="127">
        <v>2.1199999999999999E-3</v>
      </c>
      <c r="E39" s="127">
        <v>-2.571E-2</v>
      </c>
      <c r="F39" s="127">
        <v>-7.6929999999999998E-2</v>
      </c>
      <c r="G39" s="127">
        <v>-2.3869999999999999E-2</v>
      </c>
      <c r="H39" s="127">
        <v>1.08E-3</v>
      </c>
      <c r="I39" s="127">
        <v>9.5499999999999995E-3</v>
      </c>
      <c r="J39" s="127">
        <v>-3.4500000000000003E-2</v>
      </c>
      <c r="K39" s="127">
        <v>-2.367E-2</v>
      </c>
      <c r="L39" s="127">
        <v>1.8E-3</v>
      </c>
      <c r="M39" s="127">
        <v>7.4900000000000001E-3</v>
      </c>
      <c r="N39" s="127">
        <v>-3.2960000000000003E-2</v>
      </c>
      <c r="O39" s="65" t="str">
        <f t="shared" si="0"/>
        <v>N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23" t="s">
        <v>148</v>
      </c>
      <c r="B40" s="123" t="s">
        <v>149</v>
      </c>
      <c r="C40" s="127">
        <v>-8.1850000000000006E-2</v>
      </c>
      <c r="D40" s="127">
        <v>2.97E-3</v>
      </c>
      <c r="E40" s="127">
        <v>-7.7299999999999999E-3</v>
      </c>
      <c r="F40" s="127">
        <v>-7.7090000000000006E-2</v>
      </c>
      <c r="G40" s="127">
        <v>-2.8850000000000001E-2</v>
      </c>
      <c r="H40" s="127">
        <v>1.4E-3</v>
      </c>
      <c r="I40" s="127">
        <v>8.0499999999999999E-3</v>
      </c>
      <c r="J40" s="127">
        <v>-3.8300000000000001E-2</v>
      </c>
      <c r="K40" s="127">
        <v>-2.8850000000000001E-2</v>
      </c>
      <c r="L40" s="127">
        <v>1.4E-3</v>
      </c>
      <c r="M40" s="127">
        <v>8.0499999999999999E-3</v>
      </c>
      <c r="N40" s="127">
        <v>-3.8300000000000001E-2</v>
      </c>
      <c r="O40" s="65" t="str">
        <f t="shared" si="0"/>
        <v>D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23" t="s">
        <v>151</v>
      </c>
      <c r="B41" s="123" t="s">
        <v>152</v>
      </c>
      <c r="C41" s="127">
        <v>-3.4099999999999998E-2</v>
      </c>
      <c r="D41" s="127">
        <v>7.3099999999999997E-3</v>
      </c>
      <c r="E41" s="127">
        <v>4.45E-3</v>
      </c>
      <c r="F41" s="127">
        <v>-4.5859999999999998E-2</v>
      </c>
      <c r="G41" s="127">
        <v>-3.4099999999999998E-2</v>
      </c>
      <c r="H41" s="127">
        <v>7.3099999999999997E-3</v>
      </c>
      <c r="I41" s="127">
        <v>4.45E-3</v>
      </c>
      <c r="J41" s="127">
        <v>-4.5859999999999998E-2</v>
      </c>
      <c r="K41" s="127">
        <v>-2.691E-2</v>
      </c>
      <c r="L41" s="127">
        <v>1.39E-3</v>
      </c>
      <c r="M41" s="127">
        <v>1.09E-2</v>
      </c>
      <c r="N41" s="127">
        <v>-3.9199999999999999E-2</v>
      </c>
      <c r="O41" s="65" t="str">
        <f t="shared" si="0"/>
        <v>E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23" t="s">
        <v>153</v>
      </c>
      <c r="B42" s="123" t="s">
        <v>155</v>
      </c>
      <c r="C42" s="127">
        <v>1.1679999999999999E-2</v>
      </c>
      <c r="D42" s="127">
        <v>-1.4999999999999999E-4</v>
      </c>
      <c r="E42" s="127">
        <v>2.385E-2</v>
      </c>
      <c r="F42" s="127">
        <v>-1.2019999999999999E-2</v>
      </c>
      <c r="G42" s="127">
        <v>-1.2579999999999999E-2</v>
      </c>
      <c r="H42" s="127">
        <v>4.1900000000000001E-3</v>
      </c>
      <c r="I42" s="127">
        <v>1.337E-2</v>
      </c>
      <c r="J42" s="127">
        <v>-3.014E-2</v>
      </c>
      <c r="K42" s="127">
        <v>-2.5489999999999999E-2</v>
      </c>
      <c r="L42" s="127">
        <v>1.47E-3</v>
      </c>
      <c r="M42" s="127">
        <v>1.315E-2</v>
      </c>
      <c r="N42" s="127">
        <v>-4.011E-2</v>
      </c>
      <c r="O42" s="65" t="str">
        <f t="shared" si="0"/>
        <v>F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23" t="s">
        <v>156</v>
      </c>
      <c r="B43" s="123" t="s">
        <v>157</v>
      </c>
      <c r="C43" s="127">
        <v>-4.7289999999999999E-2</v>
      </c>
      <c r="D43" s="127">
        <v>-6.4000000000000005E-4</v>
      </c>
      <c r="E43" s="127">
        <v>-2.1530000000000001E-2</v>
      </c>
      <c r="F43" s="127">
        <v>-2.512E-2</v>
      </c>
      <c r="G43" s="127">
        <v>-2.4140000000000002E-2</v>
      </c>
      <c r="H43" s="127">
        <v>2.4499999999999999E-3</v>
      </c>
      <c r="I43" s="127">
        <v>1.75E-3</v>
      </c>
      <c r="J43" s="127">
        <v>-2.8340000000000001E-2</v>
      </c>
      <c r="K43" s="127">
        <v>-2.7650000000000001E-2</v>
      </c>
      <c r="L43" s="127">
        <v>8.1999999999999998E-4</v>
      </c>
      <c r="M43" s="127">
        <v>1.026E-2</v>
      </c>
      <c r="N43" s="127">
        <v>-3.8730000000000001E-2</v>
      </c>
      <c r="O43" s="65" t="str">
        <f t="shared" si="0"/>
        <v>M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23" t="s">
        <v>158</v>
      </c>
      <c r="B44" s="123" t="s">
        <v>159</v>
      </c>
      <c r="C44" s="127">
        <v>-7.6069999999999999E-2</v>
      </c>
      <c r="D44" s="127">
        <v>-6.5500000000000003E-3</v>
      </c>
      <c r="E44" s="127">
        <v>-1.3849999999999999E-2</v>
      </c>
      <c r="F44" s="127">
        <v>-5.5669999999999997E-2</v>
      </c>
      <c r="G44" s="127">
        <v>-3.6220000000000002E-2</v>
      </c>
      <c r="H44" s="127">
        <v>5.1000000000000004E-4</v>
      </c>
      <c r="I44" s="127">
        <v>-1.74E-3</v>
      </c>
      <c r="J44" s="127">
        <v>-3.499E-2</v>
      </c>
      <c r="K44" s="127">
        <v>-3.1609999999999999E-2</v>
      </c>
      <c r="L44" s="127">
        <v>8.0999999999999996E-4</v>
      </c>
      <c r="M44" s="127">
        <v>8.2400000000000008E-3</v>
      </c>
      <c r="N44" s="127">
        <v>-4.0660000000000002E-2</v>
      </c>
      <c r="O44" s="65" t="str">
        <f t="shared" si="0"/>
        <v>A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23" t="s">
        <v>160</v>
      </c>
      <c r="B45" s="123" t="s">
        <v>161</v>
      </c>
      <c r="C45" s="127">
        <v>-6.429E-2</v>
      </c>
      <c r="D45" s="127">
        <v>1.06E-3</v>
      </c>
      <c r="E45" s="127">
        <v>-1.9259999999999999E-2</v>
      </c>
      <c r="F45" s="127">
        <v>-4.6089999999999999E-2</v>
      </c>
      <c r="G45" s="127">
        <v>-4.1660000000000003E-2</v>
      </c>
      <c r="H45" s="127">
        <v>6.2E-4</v>
      </c>
      <c r="I45" s="127">
        <v>-5.1200000000000004E-3</v>
      </c>
      <c r="J45" s="127">
        <v>-3.7159999999999999E-2</v>
      </c>
      <c r="K45" s="127">
        <v>-3.5920000000000001E-2</v>
      </c>
      <c r="L45" s="127">
        <v>4.6999999999999999E-4</v>
      </c>
      <c r="M45" s="127">
        <v>5.0699999999999999E-3</v>
      </c>
      <c r="N45" s="127">
        <v>-4.1459999999999997E-2</v>
      </c>
      <c r="O45" s="65" t="str">
        <f t="shared" si="0"/>
        <v>M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9" spans="1:9">
      <c r="B49" s="56" t="str">
        <f>"Máxima "&amp;MID(B2,7,4)</f>
        <v>Máxima 2023</v>
      </c>
      <c r="C49" s="56" t="str">
        <f>"Media "&amp;MID(B2,7,4)</f>
        <v>Media 2023</v>
      </c>
      <c r="D49" s="56" t="str">
        <f>"Mínima "&amp;MID(B2,7,4)</f>
        <v>Mínima 2023</v>
      </c>
      <c r="E49" s="57" t="str">
        <f>"Media "&amp;MID(B2,7,4)-1</f>
        <v>Media 2022</v>
      </c>
      <c r="F49" s="58"/>
      <c r="G49" s="57" t="str">
        <f>"Banda máxima "&amp;MID(B2,7,4)-20&amp;"-"&amp;MID(B2,7,4)-1</f>
        <v>Banda máxima 2003-2022</v>
      </c>
      <c r="H49" s="56" t="str">
        <f>"Banda mínima "&amp;MID(B2,7,4)-20&amp;"-"&amp;MID(B2,7,4)-1</f>
        <v>Banda mínima 2003-2022</v>
      </c>
    </row>
    <row r="50" spans="1:9">
      <c r="A50" s="51" t="s">
        <v>54</v>
      </c>
      <c r="B50" s="132" t="s">
        <v>56</v>
      </c>
      <c r="C50" s="132" t="s">
        <v>57</v>
      </c>
      <c r="D50" s="132" t="s">
        <v>58</v>
      </c>
      <c r="E50" s="132" t="s">
        <v>59</v>
      </c>
      <c r="F50" s="51" t="s">
        <v>54</v>
      </c>
      <c r="G50" s="132" t="s">
        <v>61</v>
      </c>
      <c r="H50" s="132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165</v>
      </c>
      <c r="B52" s="54">
        <v>24.768000000000001</v>
      </c>
      <c r="C52" s="54">
        <v>18.93</v>
      </c>
      <c r="D52" s="54">
        <v>13.092000000000001</v>
      </c>
      <c r="E52" s="54">
        <v>17.277000000000001</v>
      </c>
      <c r="F52" s="55">
        <v>1</v>
      </c>
      <c r="G52" s="54">
        <v>20.132421052600002</v>
      </c>
      <c r="H52" s="54">
        <v>9.6989473684000007</v>
      </c>
      <c r="I52" s="126"/>
    </row>
    <row r="53" spans="1:9">
      <c r="A53" s="53" t="s">
        <v>166</v>
      </c>
      <c r="B53" s="54">
        <v>26.829000000000001</v>
      </c>
      <c r="C53" s="54">
        <v>19.666</v>
      </c>
      <c r="D53" s="54">
        <v>12.503</v>
      </c>
      <c r="E53" s="54">
        <v>15.76</v>
      </c>
      <c r="F53" s="55">
        <v>2</v>
      </c>
      <c r="G53" s="54">
        <v>20.817157894699999</v>
      </c>
      <c r="H53" s="54">
        <v>10.1541052632</v>
      </c>
      <c r="I53" s="126"/>
    </row>
    <row r="54" spans="1:9">
      <c r="A54" s="53" t="s">
        <v>167</v>
      </c>
      <c r="B54" s="54">
        <v>27.91</v>
      </c>
      <c r="C54" s="54">
        <v>20.984000000000002</v>
      </c>
      <c r="D54" s="54">
        <v>14.058</v>
      </c>
      <c r="E54" s="54">
        <v>14.989000000000001</v>
      </c>
      <c r="F54" s="55">
        <v>3</v>
      </c>
      <c r="G54" s="54">
        <v>21.085736842100001</v>
      </c>
      <c r="H54" s="54">
        <v>10.776052631600001</v>
      </c>
      <c r="I54" s="126"/>
    </row>
    <row r="55" spans="1:9">
      <c r="A55" s="53" t="s">
        <v>168</v>
      </c>
      <c r="B55" s="54">
        <v>24.748999999999999</v>
      </c>
      <c r="C55" s="54">
        <v>19.395</v>
      </c>
      <c r="D55" s="54">
        <v>14.04</v>
      </c>
      <c r="E55" s="54">
        <v>15.113</v>
      </c>
      <c r="F55" s="55">
        <v>4</v>
      </c>
      <c r="G55" s="54">
        <v>21.319210526300001</v>
      </c>
      <c r="H55" s="54">
        <v>11.052684210500001</v>
      </c>
      <c r="I55" s="126"/>
    </row>
    <row r="56" spans="1:9">
      <c r="A56" s="53" t="s">
        <v>169</v>
      </c>
      <c r="B56" s="54">
        <v>25.306000000000001</v>
      </c>
      <c r="C56" s="54">
        <v>19.309999999999999</v>
      </c>
      <c r="D56" s="54">
        <v>13.314</v>
      </c>
      <c r="E56" s="54">
        <v>16.559000000000001</v>
      </c>
      <c r="F56" s="55">
        <v>5</v>
      </c>
      <c r="G56" s="54">
        <v>21.0587368421</v>
      </c>
      <c r="H56" s="54">
        <v>11.240947368400001</v>
      </c>
      <c r="I56" s="126"/>
    </row>
    <row r="57" spans="1:9">
      <c r="A57" s="53" t="s">
        <v>170</v>
      </c>
      <c r="B57" s="54">
        <v>25.260999999999999</v>
      </c>
      <c r="C57" s="54">
        <v>19.449000000000002</v>
      </c>
      <c r="D57" s="54">
        <v>13.635999999999999</v>
      </c>
      <c r="E57" s="54">
        <v>16.77</v>
      </c>
      <c r="F57" s="55">
        <v>6</v>
      </c>
      <c r="G57" s="54">
        <v>21.818157894700001</v>
      </c>
      <c r="H57" s="54">
        <v>10.760999999999999</v>
      </c>
      <c r="I57" s="126"/>
    </row>
    <row r="58" spans="1:9">
      <c r="A58" s="53" t="s">
        <v>171</v>
      </c>
      <c r="B58" s="54">
        <v>24.72</v>
      </c>
      <c r="C58" s="54">
        <v>19.754000000000001</v>
      </c>
      <c r="D58" s="54">
        <v>14.789</v>
      </c>
      <c r="E58" s="54">
        <v>17.663</v>
      </c>
      <c r="F58" s="55">
        <v>7</v>
      </c>
      <c r="G58" s="54">
        <v>22.364631578899999</v>
      </c>
      <c r="H58" s="54">
        <v>11.524631578899999</v>
      </c>
      <c r="I58" s="126"/>
    </row>
    <row r="59" spans="1:9">
      <c r="A59" s="53" t="s">
        <v>172</v>
      </c>
      <c r="B59" s="54">
        <v>26.379000000000001</v>
      </c>
      <c r="C59" s="54">
        <v>20.010999999999999</v>
      </c>
      <c r="D59" s="54">
        <v>13.643000000000001</v>
      </c>
      <c r="E59" s="54">
        <v>18.285</v>
      </c>
      <c r="F59" s="55">
        <v>8</v>
      </c>
      <c r="G59" s="54">
        <v>22.197473684199998</v>
      </c>
      <c r="H59" s="54">
        <v>12.317</v>
      </c>
      <c r="I59" s="126"/>
    </row>
    <row r="60" spans="1:9">
      <c r="A60" s="53" t="s">
        <v>173</v>
      </c>
      <c r="B60" s="54">
        <v>25.478000000000002</v>
      </c>
      <c r="C60" s="54">
        <v>20.195</v>
      </c>
      <c r="D60" s="54">
        <v>14.912000000000001</v>
      </c>
      <c r="E60" s="54">
        <v>19.172000000000001</v>
      </c>
      <c r="F60" s="55">
        <v>9</v>
      </c>
      <c r="G60" s="54">
        <v>22.424210526300001</v>
      </c>
      <c r="H60" s="54">
        <v>12.4318947368</v>
      </c>
      <c r="I60" s="126"/>
    </row>
    <row r="61" spans="1:9">
      <c r="A61" s="53" t="s">
        <v>174</v>
      </c>
      <c r="B61" s="54">
        <v>23.597999999999999</v>
      </c>
      <c r="C61" s="54">
        <v>18.591999999999999</v>
      </c>
      <c r="D61" s="54">
        <v>13.586</v>
      </c>
      <c r="E61" s="54">
        <v>19.501999999999999</v>
      </c>
      <c r="F61" s="55">
        <v>10</v>
      </c>
      <c r="G61" s="54">
        <v>22.408789473700001</v>
      </c>
      <c r="H61" s="54">
        <v>12.590157894700001</v>
      </c>
      <c r="I61" s="126"/>
    </row>
    <row r="62" spans="1:9">
      <c r="A62" s="53" t="s">
        <v>175</v>
      </c>
      <c r="B62" s="54">
        <v>21.902999999999999</v>
      </c>
      <c r="C62" s="54">
        <v>17.045999999999999</v>
      </c>
      <c r="D62" s="54">
        <v>12.189</v>
      </c>
      <c r="E62" s="54">
        <v>19.704999999999998</v>
      </c>
      <c r="F62" s="55">
        <v>11</v>
      </c>
      <c r="G62" s="54">
        <v>22.4156842105</v>
      </c>
      <c r="H62" s="54">
        <v>12.360105263199999</v>
      </c>
      <c r="I62" s="126"/>
    </row>
    <row r="63" spans="1:9">
      <c r="A63" s="53" t="s">
        <v>176</v>
      </c>
      <c r="B63" s="54">
        <v>20.353999999999999</v>
      </c>
      <c r="C63" s="54">
        <v>15.509</v>
      </c>
      <c r="D63" s="54">
        <v>10.663</v>
      </c>
      <c r="E63" s="54">
        <v>19.401</v>
      </c>
      <c r="F63" s="55">
        <v>12</v>
      </c>
      <c r="G63" s="54">
        <v>22.256</v>
      </c>
      <c r="H63" s="54">
        <v>12.0536842105</v>
      </c>
      <c r="I63" s="126"/>
    </row>
    <row r="64" spans="1:9">
      <c r="A64" s="53" t="s">
        <v>177</v>
      </c>
      <c r="B64" s="54">
        <v>20.61</v>
      </c>
      <c r="C64" s="54">
        <v>15.467000000000001</v>
      </c>
      <c r="D64" s="54">
        <v>10.323</v>
      </c>
      <c r="E64" s="54">
        <v>19.962</v>
      </c>
      <c r="F64" s="55">
        <v>13</v>
      </c>
      <c r="G64" s="54">
        <v>22.177842105300002</v>
      </c>
      <c r="H64" s="54">
        <v>12.043210526299999</v>
      </c>
      <c r="I64" s="126"/>
    </row>
    <row r="65" spans="1:9">
      <c r="A65" s="53" t="s">
        <v>178</v>
      </c>
      <c r="B65" s="54">
        <v>21.760999999999999</v>
      </c>
      <c r="C65" s="54">
        <v>16.422000000000001</v>
      </c>
      <c r="D65" s="54">
        <v>11.083</v>
      </c>
      <c r="E65" s="54">
        <v>20.873999999999999</v>
      </c>
      <c r="F65" s="55">
        <v>14</v>
      </c>
      <c r="G65" s="54">
        <v>21.9564210526</v>
      </c>
      <c r="H65" s="54">
        <v>11.9211578947</v>
      </c>
      <c r="I65" s="126"/>
    </row>
    <row r="66" spans="1:9">
      <c r="A66" s="53" t="s">
        <v>179</v>
      </c>
      <c r="B66" s="54">
        <v>22.457999999999998</v>
      </c>
      <c r="C66" s="54">
        <v>17.027999999999999</v>
      </c>
      <c r="D66" s="54">
        <v>11.598000000000001</v>
      </c>
      <c r="E66" s="54">
        <v>20.364999999999998</v>
      </c>
      <c r="F66" s="55">
        <v>15</v>
      </c>
      <c r="G66" s="54">
        <v>22.287421052599999</v>
      </c>
      <c r="H66" s="54">
        <v>11.601736842099999</v>
      </c>
      <c r="I66" s="126"/>
    </row>
    <row r="67" spans="1:9">
      <c r="A67" s="53" t="s">
        <v>180</v>
      </c>
      <c r="B67" s="54">
        <v>22.648</v>
      </c>
      <c r="C67" s="54">
        <v>17.184000000000001</v>
      </c>
      <c r="D67" s="54">
        <v>11.72</v>
      </c>
      <c r="E67" s="54">
        <v>20.695</v>
      </c>
      <c r="F67" s="55">
        <v>16</v>
      </c>
      <c r="G67" s="54">
        <v>23.032052631599999</v>
      </c>
      <c r="H67" s="54">
        <v>11.8178421053</v>
      </c>
      <c r="I67" s="126"/>
    </row>
    <row r="68" spans="1:9">
      <c r="A68" s="53" t="s">
        <v>181</v>
      </c>
      <c r="B68" s="54">
        <v>22.39</v>
      </c>
      <c r="C68" s="54">
        <v>16.654</v>
      </c>
      <c r="D68" s="54">
        <v>10.917999999999999</v>
      </c>
      <c r="E68" s="54">
        <v>21.414999999999999</v>
      </c>
      <c r="F68" s="55">
        <v>17</v>
      </c>
      <c r="G68" s="54">
        <v>22.997894736799999</v>
      </c>
      <c r="H68" s="54">
        <v>12.137421052600001</v>
      </c>
      <c r="I68" s="126"/>
    </row>
    <row r="69" spans="1:9">
      <c r="A69" s="53" t="s">
        <v>182</v>
      </c>
      <c r="B69" s="54">
        <v>21.497</v>
      </c>
      <c r="C69" s="54">
        <v>16.294</v>
      </c>
      <c r="D69" s="54">
        <v>11.09</v>
      </c>
      <c r="E69" s="54">
        <v>22.544</v>
      </c>
      <c r="F69" s="55">
        <v>18</v>
      </c>
      <c r="G69" s="54">
        <v>23.247157894699999</v>
      </c>
      <c r="H69" s="54">
        <v>12.3848947368</v>
      </c>
      <c r="I69" s="126"/>
    </row>
    <row r="70" spans="1:9">
      <c r="A70" s="53" t="s">
        <v>183</v>
      </c>
      <c r="B70" s="54">
        <v>20.925999999999998</v>
      </c>
      <c r="C70" s="54">
        <v>16.067</v>
      </c>
      <c r="D70" s="54">
        <v>11.208</v>
      </c>
      <c r="E70" s="54">
        <v>22.597999999999999</v>
      </c>
      <c r="F70" s="55">
        <v>19</v>
      </c>
      <c r="G70" s="54">
        <v>23.134526315799999</v>
      </c>
      <c r="H70" s="54">
        <v>12.3684736842</v>
      </c>
      <c r="I70" s="126"/>
    </row>
    <row r="71" spans="1:9">
      <c r="A71" s="53" t="s">
        <v>184</v>
      </c>
      <c r="B71" s="54">
        <v>21.193000000000001</v>
      </c>
      <c r="C71" s="54">
        <v>16.315000000000001</v>
      </c>
      <c r="D71" s="54">
        <v>11.438000000000001</v>
      </c>
      <c r="E71" s="54">
        <v>23.34</v>
      </c>
      <c r="F71" s="55">
        <v>20</v>
      </c>
      <c r="G71" s="54">
        <v>23.267631578900001</v>
      </c>
      <c r="H71" s="54">
        <v>12.3441578947</v>
      </c>
      <c r="I71" s="126"/>
    </row>
    <row r="72" spans="1:9">
      <c r="A72" s="53" t="s">
        <v>185</v>
      </c>
      <c r="B72" s="54">
        <v>21.283000000000001</v>
      </c>
      <c r="C72" s="54">
        <v>16.433</v>
      </c>
      <c r="D72" s="54">
        <v>11.584</v>
      </c>
      <c r="E72" s="54">
        <v>23.574999999999999</v>
      </c>
      <c r="F72" s="55">
        <v>21</v>
      </c>
      <c r="G72" s="54">
        <v>23.6431578947</v>
      </c>
      <c r="H72" s="54">
        <v>12.820947368400001</v>
      </c>
      <c r="I72" s="126"/>
    </row>
    <row r="73" spans="1:9">
      <c r="A73" s="53" t="s">
        <v>186</v>
      </c>
      <c r="B73" s="54">
        <v>21.574000000000002</v>
      </c>
      <c r="C73" s="54">
        <v>17.649999999999999</v>
      </c>
      <c r="D73" s="54">
        <v>13.725</v>
      </c>
      <c r="E73" s="54">
        <v>22.611000000000001</v>
      </c>
      <c r="F73" s="55">
        <v>22</v>
      </c>
      <c r="G73" s="54">
        <v>23.694789473699998</v>
      </c>
      <c r="H73" s="54">
        <v>13.0858947368</v>
      </c>
      <c r="I73" s="126"/>
    </row>
    <row r="74" spans="1:9">
      <c r="A74" s="53" t="s">
        <v>187</v>
      </c>
      <c r="B74" s="54">
        <v>22.050999999999998</v>
      </c>
      <c r="C74" s="54">
        <v>18.068000000000001</v>
      </c>
      <c r="D74" s="54">
        <v>14.085000000000001</v>
      </c>
      <c r="E74" s="54">
        <v>20.943999999999999</v>
      </c>
      <c r="F74" s="55">
        <v>23</v>
      </c>
      <c r="G74" s="54">
        <v>23.322052631599998</v>
      </c>
      <c r="H74" s="54">
        <v>12.7974736842</v>
      </c>
      <c r="I74" s="126"/>
    </row>
    <row r="75" spans="1:9">
      <c r="A75" s="53" t="s">
        <v>188</v>
      </c>
      <c r="B75" s="54">
        <v>23.459</v>
      </c>
      <c r="C75" s="54">
        <v>18.768000000000001</v>
      </c>
      <c r="D75" s="54">
        <v>14.076000000000001</v>
      </c>
      <c r="E75" s="54">
        <v>17.606999999999999</v>
      </c>
      <c r="F75" s="55">
        <v>24</v>
      </c>
      <c r="G75" s="54">
        <v>23.3796315789</v>
      </c>
      <c r="H75" s="54">
        <v>13.0468421053</v>
      </c>
      <c r="I75" s="126"/>
    </row>
    <row r="76" spans="1:9">
      <c r="A76" s="53" t="s">
        <v>189</v>
      </c>
      <c r="B76" s="54">
        <v>23.138999999999999</v>
      </c>
      <c r="C76" s="54">
        <v>18.184000000000001</v>
      </c>
      <c r="D76" s="54">
        <v>13.23</v>
      </c>
      <c r="E76" s="54">
        <v>17.184999999999999</v>
      </c>
      <c r="F76" s="55">
        <v>25</v>
      </c>
      <c r="G76" s="54">
        <v>23.052789473699999</v>
      </c>
      <c r="H76" s="54">
        <v>13.026894736799999</v>
      </c>
      <c r="I76" s="126"/>
    </row>
    <row r="77" spans="1:9">
      <c r="A77" s="53" t="s">
        <v>190</v>
      </c>
      <c r="B77" s="54">
        <v>22.881</v>
      </c>
      <c r="C77" s="54">
        <v>18.093</v>
      </c>
      <c r="D77" s="54">
        <v>13.305</v>
      </c>
      <c r="E77" s="54">
        <v>18.989999999999998</v>
      </c>
      <c r="F77" s="55">
        <v>26</v>
      </c>
      <c r="G77" s="54">
        <v>23.637947368399999</v>
      </c>
      <c r="H77" s="54">
        <v>13.058368421100001</v>
      </c>
      <c r="I77" s="126"/>
    </row>
    <row r="78" spans="1:9">
      <c r="A78" s="53" t="s">
        <v>191</v>
      </c>
      <c r="B78" s="54">
        <v>24.36</v>
      </c>
      <c r="C78" s="54">
        <v>19.507999999999999</v>
      </c>
      <c r="D78" s="54">
        <v>14.656000000000001</v>
      </c>
      <c r="E78" s="54">
        <v>21.326000000000001</v>
      </c>
      <c r="F78" s="55">
        <v>27</v>
      </c>
      <c r="G78" s="54">
        <v>24.425631578899999</v>
      </c>
      <c r="H78" s="54">
        <v>13.4379473684</v>
      </c>
      <c r="I78" s="126"/>
    </row>
    <row r="79" spans="1:9">
      <c r="A79" s="53" t="s">
        <v>192</v>
      </c>
      <c r="B79" s="54">
        <v>23.696999999999999</v>
      </c>
      <c r="C79" s="54">
        <v>19.321999999999999</v>
      </c>
      <c r="D79" s="54">
        <v>14.946999999999999</v>
      </c>
      <c r="E79" s="54">
        <v>22.576000000000001</v>
      </c>
      <c r="F79" s="55">
        <v>28</v>
      </c>
      <c r="G79" s="54">
        <v>24.456052631599999</v>
      </c>
      <c r="H79" s="54">
        <v>13.8933684211</v>
      </c>
      <c r="I79" s="126"/>
    </row>
    <row r="80" spans="1:9">
      <c r="A80" s="53" t="s">
        <v>193</v>
      </c>
      <c r="B80" s="54">
        <v>24.2</v>
      </c>
      <c r="C80" s="54">
        <v>19.440000000000001</v>
      </c>
      <c r="D80" s="54">
        <v>14.679</v>
      </c>
      <c r="E80" s="54">
        <v>21.713000000000001</v>
      </c>
      <c r="F80" s="55">
        <v>29</v>
      </c>
      <c r="G80" s="54">
        <v>24.657210526299998</v>
      </c>
      <c r="H80" s="54">
        <v>13.913842105300001</v>
      </c>
      <c r="I80" s="126"/>
    </row>
    <row r="81" spans="1:9">
      <c r="A81" s="53" t="s">
        <v>194</v>
      </c>
      <c r="B81" s="54">
        <v>24.283999999999999</v>
      </c>
      <c r="C81" s="54">
        <v>19.510999999999999</v>
      </c>
      <c r="D81" s="54">
        <v>14.738</v>
      </c>
      <c r="E81" s="54">
        <v>20.146999999999998</v>
      </c>
      <c r="F81" s="55">
        <v>30</v>
      </c>
      <c r="G81" s="54">
        <v>24.591105263199999</v>
      </c>
      <c r="H81" s="54">
        <v>14.261315789499999</v>
      </c>
      <c r="I81" s="126"/>
    </row>
    <row r="82" spans="1:9">
      <c r="A82" s="53" t="s">
        <v>161</v>
      </c>
      <c r="B82" s="54">
        <v>25.34</v>
      </c>
      <c r="C82" s="54">
        <v>20.234000000000002</v>
      </c>
      <c r="D82" s="54">
        <v>15.128</v>
      </c>
      <c r="E82" s="54">
        <v>20.684000000000001</v>
      </c>
      <c r="F82" s="55">
        <v>31</v>
      </c>
      <c r="G82" s="54">
        <v>24.809631578899999</v>
      </c>
      <c r="H82" s="54">
        <v>14.4476842105</v>
      </c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22753.55772759</v>
      </c>
      <c r="C87" s="76" t="str">
        <f>MID(UPPER(TEXT(D87,"mmm")),1,1)</f>
        <v>M</v>
      </c>
      <c r="D87" s="79" t="str">
        <f t="shared" ref="D87:D109" si="1">TEXT(EDATE(D88,-1),"mmmm aaaa")</f>
        <v>mayo 2021</v>
      </c>
      <c r="E87" s="80">
        <f>VLOOKUP(D87,A$87:B$122,2,FALSE)</f>
        <v>19296.112398976002</v>
      </c>
    </row>
    <row r="88" spans="1:9">
      <c r="A88" s="53" t="s">
        <v>115</v>
      </c>
      <c r="B88" s="63">
        <v>19213.729911914001</v>
      </c>
      <c r="C88" s="77" t="str">
        <f t="shared" ref="C88:C111" si="2">MID(UPPER(TEXT(D88,"mmm")),1,1)</f>
        <v>J</v>
      </c>
      <c r="D88" s="81" t="str">
        <f t="shared" si="1"/>
        <v>junio 2021</v>
      </c>
      <c r="E88" s="82">
        <f t="shared" ref="E88:E111" si="3">VLOOKUP(D88,A$87:B$122,2,FALSE)</f>
        <v>19598.383325727998</v>
      </c>
    </row>
    <row r="89" spans="1:9">
      <c r="A89" s="53" t="s">
        <v>117</v>
      </c>
      <c r="B89" s="63">
        <v>20740.701549640002</v>
      </c>
      <c r="C89" s="77" t="str">
        <f t="shared" si="2"/>
        <v>J</v>
      </c>
      <c r="D89" s="81" t="str">
        <f t="shared" si="1"/>
        <v>julio 2021</v>
      </c>
      <c r="E89" s="82">
        <f t="shared" si="3"/>
        <v>21581.642629954</v>
      </c>
    </row>
    <row r="90" spans="1:9">
      <c r="A90" s="53" t="s">
        <v>118</v>
      </c>
      <c r="B90" s="63">
        <v>18915.393726295999</v>
      </c>
      <c r="C90" s="77" t="str">
        <f t="shared" si="2"/>
        <v>A</v>
      </c>
      <c r="D90" s="81" t="str">
        <f t="shared" si="1"/>
        <v>agosto 2021</v>
      </c>
      <c r="E90" s="82">
        <f t="shared" si="3"/>
        <v>20660.576296340001</v>
      </c>
    </row>
    <row r="91" spans="1:9">
      <c r="A91" s="53" t="s">
        <v>119</v>
      </c>
      <c r="B91" s="63">
        <v>19296.112398976002</v>
      </c>
      <c r="C91" s="77" t="str">
        <f t="shared" si="2"/>
        <v>S</v>
      </c>
      <c r="D91" s="81" t="str">
        <f t="shared" si="1"/>
        <v>septiembre 2021</v>
      </c>
      <c r="E91" s="82">
        <f t="shared" si="3"/>
        <v>19669.459694279001</v>
      </c>
    </row>
    <row r="92" spans="1:9">
      <c r="A92" s="53" t="s">
        <v>120</v>
      </c>
      <c r="B92" s="63">
        <v>19598.383325727998</v>
      </c>
      <c r="C92" s="77" t="str">
        <f t="shared" si="2"/>
        <v>O</v>
      </c>
      <c r="D92" s="81" t="str">
        <f t="shared" si="1"/>
        <v>octubre 2021</v>
      </c>
      <c r="E92" s="82">
        <f t="shared" si="3"/>
        <v>18985.552829442</v>
      </c>
    </row>
    <row r="93" spans="1:9">
      <c r="A93" s="53" t="s">
        <v>121</v>
      </c>
      <c r="B93" s="63">
        <v>21581.642629954</v>
      </c>
      <c r="C93" s="77" t="str">
        <f t="shared" si="2"/>
        <v>N</v>
      </c>
      <c r="D93" s="81" t="str">
        <f t="shared" si="1"/>
        <v>noviembre 2021</v>
      </c>
      <c r="E93" s="82">
        <f t="shared" si="3"/>
        <v>20289.534024413999</v>
      </c>
    </row>
    <row r="94" spans="1:9">
      <c r="A94" s="53" t="s">
        <v>123</v>
      </c>
      <c r="B94" s="63">
        <v>20660.576296340001</v>
      </c>
      <c r="C94" s="77" t="str">
        <f t="shared" si="2"/>
        <v>D</v>
      </c>
      <c r="D94" s="81" t="str">
        <f t="shared" si="1"/>
        <v>diciembre 2021</v>
      </c>
      <c r="E94" s="82">
        <f t="shared" si="3"/>
        <v>20841.076042528999</v>
      </c>
    </row>
    <row r="95" spans="1:9">
      <c r="A95" s="53" t="s">
        <v>124</v>
      </c>
      <c r="B95" s="63">
        <v>19669.459694279001</v>
      </c>
      <c r="C95" s="77" t="str">
        <f t="shared" si="2"/>
        <v>E</v>
      </c>
      <c r="D95" s="81" t="str">
        <f t="shared" si="1"/>
        <v>enero 2022</v>
      </c>
      <c r="E95" s="82">
        <f t="shared" si="3"/>
        <v>21516.771039136001</v>
      </c>
    </row>
    <row r="96" spans="1:9">
      <c r="A96" s="53" t="s">
        <v>125</v>
      </c>
      <c r="B96" s="63">
        <v>18985.552829442</v>
      </c>
      <c r="C96" s="77" t="str">
        <f t="shared" si="2"/>
        <v>F</v>
      </c>
      <c r="D96" s="81" t="str">
        <f t="shared" si="1"/>
        <v>febrero 2022</v>
      </c>
      <c r="E96" s="82">
        <f t="shared" si="3"/>
        <v>19090.950745144</v>
      </c>
    </row>
    <row r="97" spans="1:5">
      <c r="A97" s="53" t="s">
        <v>126</v>
      </c>
      <c r="B97" s="63">
        <v>20289.534024413999</v>
      </c>
      <c r="C97" s="77" t="str">
        <f t="shared" si="2"/>
        <v>M</v>
      </c>
      <c r="D97" s="81" t="str">
        <f t="shared" si="1"/>
        <v>marzo 2022</v>
      </c>
      <c r="E97" s="82">
        <f t="shared" si="3"/>
        <v>20289.026170149999</v>
      </c>
    </row>
    <row r="98" spans="1:5">
      <c r="A98" s="53" t="s">
        <v>127</v>
      </c>
      <c r="B98" s="63">
        <v>20841.076042528999</v>
      </c>
      <c r="C98" s="77" t="str">
        <f t="shared" si="2"/>
        <v>A</v>
      </c>
      <c r="D98" s="81" t="str">
        <f t="shared" si="1"/>
        <v>abril 2022</v>
      </c>
      <c r="E98" s="82">
        <f t="shared" si="3"/>
        <v>18449.237369888</v>
      </c>
    </row>
    <row r="99" spans="1:5">
      <c r="A99" s="53" t="s">
        <v>128</v>
      </c>
      <c r="B99" s="63">
        <v>21516.771039136001</v>
      </c>
      <c r="C99" s="77" t="str">
        <f t="shared" si="2"/>
        <v>M</v>
      </c>
      <c r="D99" s="81" t="str">
        <f t="shared" si="1"/>
        <v>mayo 2022</v>
      </c>
      <c r="E99" s="82">
        <f t="shared" si="3"/>
        <v>19096.727579549999</v>
      </c>
    </row>
    <row r="100" spans="1:5">
      <c r="A100" s="53" t="s">
        <v>129</v>
      </c>
      <c r="B100" s="63">
        <v>19090.950745144</v>
      </c>
      <c r="C100" s="77" t="str">
        <f t="shared" si="2"/>
        <v>J</v>
      </c>
      <c r="D100" s="81" t="str">
        <f t="shared" si="1"/>
        <v>junio 2022</v>
      </c>
      <c r="E100" s="82">
        <f t="shared" si="3"/>
        <v>20028.621185946999</v>
      </c>
    </row>
    <row r="101" spans="1:5">
      <c r="A101" s="53" t="s">
        <v>131</v>
      </c>
      <c r="B101" s="63">
        <v>20289.026170149999</v>
      </c>
      <c r="C101" s="77" t="str">
        <f t="shared" si="2"/>
        <v>J</v>
      </c>
      <c r="D101" s="81" t="str">
        <f t="shared" si="1"/>
        <v>julio 2022</v>
      </c>
      <c r="E101" s="82">
        <f t="shared" si="3"/>
        <v>22142.162826078998</v>
      </c>
    </row>
    <row r="102" spans="1:5">
      <c r="A102" s="53" t="s">
        <v>132</v>
      </c>
      <c r="B102" s="63">
        <v>18449.237369888</v>
      </c>
      <c r="C102" s="77" t="str">
        <f t="shared" si="2"/>
        <v>A</v>
      </c>
      <c r="D102" s="81" t="str">
        <f t="shared" si="1"/>
        <v>agosto 2022</v>
      </c>
      <c r="E102" s="82">
        <f t="shared" si="3"/>
        <v>20488.100444894</v>
      </c>
    </row>
    <row r="103" spans="1:5">
      <c r="A103" s="53" t="s">
        <v>133</v>
      </c>
      <c r="B103" s="63">
        <v>19096.727579549999</v>
      </c>
      <c r="C103" s="77" t="str">
        <f t="shared" si="2"/>
        <v>S</v>
      </c>
      <c r="D103" s="81" t="str">
        <f t="shared" si="1"/>
        <v>septiembre 2022</v>
      </c>
      <c r="E103" s="82">
        <f t="shared" si="3"/>
        <v>18957.591012450001</v>
      </c>
    </row>
    <row r="104" spans="1:5">
      <c r="A104" s="53" t="s">
        <v>135</v>
      </c>
      <c r="B104" s="63">
        <v>20028.621185946999</v>
      </c>
      <c r="C104" s="77" t="str">
        <f t="shared" si="2"/>
        <v>O</v>
      </c>
      <c r="D104" s="81" t="str">
        <f t="shared" si="1"/>
        <v>octubre 2022</v>
      </c>
      <c r="E104" s="82">
        <f t="shared" si="3"/>
        <v>18103.482523557999</v>
      </c>
    </row>
    <row r="105" spans="1:5">
      <c r="A105" s="53" t="s">
        <v>137</v>
      </c>
      <c r="B105" s="63">
        <v>22142.162826078998</v>
      </c>
      <c r="C105" s="77" t="str">
        <f t="shared" si="2"/>
        <v>N</v>
      </c>
      <c r="D105" s="81" t="str">
        <f t="shared" si="1"/>
        <v>noviembre 2022</v>
      </c>
      <c r="E105" s="82">
        <f t="shared" si="3"/>
        <v>18249.937992624</v>
      </c>
    </row>
    <row r="106" spans="1:5">
      <c r="A106" s="53" t="s">
        <v>139</v>
      </c>
      <c r="B106" s="63">
        <v>20488.100444894</v>
      </c>
      <c r="C106" s="77" t="str">
        <f t="shared" si="2"/>
        <v>D</v>
      </c>
      <c r="D106" s="81" t="str">
        <f t="shared" si="1"/>
        <v>diciembre 2022</v>
      </c>
      <c r="E106" s="82">
        <f t="shared" si="3"/>
        <v>19134.921273295</v>
      </c>
    </row>
    <row r="107" spans="1:5">
      <c r="A107" s="53" t="s">
        <v>142</v>
      </c>
      <c r="B107" s="63">
        <v>18957.591012450001</v>
      </c>
      <c r="C107" s="77" t="str">
        <f t="shared" si="2"/>
        <v>E</v>
      </c>
      <c r="D107" s="81" t="str">
        <f t="shared" si="1"/>
        <v>enero 2023</v>
      </c>
      <c r="E107" s="82">
        <f t="shared" si="3"/>
        <v>20781.901939071999</v>
      </c>
    </row>
    <row r="108" spans="1:5">
      <c r="A108" s="53" t="s">
        <v>144</v>
      </c>
      <c r="B108" s="63">
        <v>18103.482523557999</v>
      </c>
      <c r="C108" s="77" t="str">
        <f t="shared" si="2"/>
        <v>F</v>
      </c>
      <c r="D108" s="81" t="str">
        <f t="shared" si="1"/>
        <v>febrero 2023</v>
      </c>
      <c r="E108" s="82">
        <f t="shared" si="3"/>
        <v>19312.118540595999</v>
      </c>
    </row>
    <row r="109" spans="1:5">
      <c r="A109" s="53" t="s">
        <v>146</v>
      </c>
      <c r="B109" s="63">
        <v>18249.937992624</v>
      </c>
      <c r="C109" s="77" t="str">
        <f t="shared" si="2"/>
        <v>M</v>
      </c>
      <c r="D109" s="81" t="str">
        <f t="shared" si="1"/>
        <v>marzo 2023</v>
      </c>
      <c r="E109" s="82">
        <f t="shared" si="3"/>
        <v>19326.980030939001</v>
      </c>
    </row>
    <row r="110" spans="1:5">
      <c r="A110" s="53" t="s">
        <v>148</v>
      </c>
      <c r="B110" s="63">
        <v>19134.921273295</v>
      </c>
      <c r="C110" s="77" t="str">
        <f t="shared" si="2"/>
        <v>A</v>
      </c>
      <c r="D110" s="81" t="str">
        <f>TEXT(EDATE(D111,-1),"mmmm aaaa")</f>
        <v>abril 2023</v>
      </c>
      <c r="E110" s="82">
        <f t="shared" si="3"/>
        <v>17042.260466231</v>
      </c>
    </row>
    <row r="111" spans="1:5" ht="15" thickBot="1">
      <c r="A111" s="53" t="s">
        <v>151</v>
      </c>
      <c r="B111" s="63">
        <v>20781.901939071999</v>
      </c>
      <c r="C111" s="78" t="str">
        <f t="shared" si="2"/>
        <v>M</v>
      </c>
      <c r="D111" s="83" t="str">
        <f>A2</f>
        <v>Mayo 2023</v>
      </c>
      <c r="E111" s="84">
        <f t="shared" si="3"/>
        <v>17865.623524983999</v>
      </c>
    </row>
    <row r="112" spans="1:5">
      <c r="A112" s="53" t="s">
        <v>153</v>
      </c>
      <c r="B112" s="63">
        <v>19312.118540595999</v>
      </c>
    </row>
    <row r="113" spans="1:4">
      <c r="A113" s="53" t="s">
        <v>156</v>
      </c>
      <c r="B113" s="63">
        <v>19326.980030939001</v>
      </c>
    </row>
    <row r="114" spans="1:4">
      <c r="A114" s="53" t="s">
        <v>158</v>
      </c>
      <c r="B114" s="63">
        <v>17042.260466231</v>
      </c>
    </row>
    <row r="115" spans="1:4">
      <c r="A115" s="53" t="s">
        <v>160</v>
      </c>
      <c r="B115" s="63">
        <v>17865.623524983999</v>
      </c>
      <c r="C115"/>
      <c r="D115"/>
    </row>
    <row r="116" spans="1:4">
      <c r="A116" s="53" t="s">
        <v>197</v>
      </c>
      <c r="B116" s="63">
        <v>5288.4175999999998</v>
      </c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2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165</v>
      </c>
      <c r="B129" s="62">
        <v>24301.008999999998</v>
      </c>
      <c r="C129" s="55">
        <v>1</v>
      </c>
      <c r="D129" s="62">
        <v>482.99296110400002</v>
      </c>
      <c r="E129" s="87">
        <f>MAX(D129:D159)</f>
        <v>622.61870396799998</v>
      </c>
    </row>
    <row r="130" spans="1:5">
      <c r="A130" s="53" t="s">
        <v>166</v>
      </c>
      <c r="B130" s="62">
        <v>28532.562000000002</v>
      </c>
      <c r="C130" s="55">
        <v>2</v>
      </c>
      <c r="D130" s="62">
        <v>578.10791180000001</v>
      </c>
    </row>
    <row r="131" spans="1:5">
      <c r="A131" s="53" t="s">
        <v>167</v>
      </c>
      <c r="B131" s="62">
        <v>29548.001</v>
      </c>
      <c r="C131" s="55">
        <v>3</v>
      </c>
      <c r="D131" s="62">
        <v>615.79329047199997</v>
      </c>
    </row>
    <row r="132" spans="1:5">
      <c r="A132" s="53" t="s">
        <v>168</v>
      </c>
      <c r="B132" s="62">
        <v>29319.16</v>
      </c>
      <c r="C132" s="55">
        <v>4</v>
      </c>
      <c r="D132" s="62">
        <v>620.26496098400003</v>
      </c>
    </row>
    <row r="133" spans="1:5">
      <c r="A133" s="53" t="s">
        <v>169</v>
      </c>
      <c r="B133" s="62">
        <v>28175.651504000001</v>
      </c>
      <c r="C133" s="55">
        <v>5</v>
      </c>
      <c r="D133" s="62">
        <v>614.85695704800003</v>
      </c>
    </row>
    <row r="134" spans="1:5">
      <c r="A134" s="53" t="s">
        <v>170</v>
      </c>
      <c r="B134" s="62">
        <v>25517.82</v>
      </c>
      <c r="C134" s="55">
        <v>6</v>
      </c>
      <c r="D134" s="62">
        <v>547.351747424</v>
      </c>
    </row>
    <row r="135" spans="1:5">
      <c r="A135" s="53" t="s">
        <v>171</v>
      </c>
      <c r="B135" s="62">
        <v>25106.098000000002</v>
      </c>
      <c r="C135" s="55">
        <v>7</v>
      </c>
      <c r="D135" s="62">
        <v>507.60909964799998</v>
      </c>
    </row>
    <row r="136" spans="1:5">
      <c r="A136" s="53" t="s">
        <v>172</v>
      </c>
      <c r="B136" s="62">
        <v>29043.763999999999</v>
      </c>
      <c r="C136" s="55">
        <v>8</v>
      </c>
      <c r="D136" s="62">
        <v>598.038905376</v>
      </c>
    </row>
    <row r="137" spans="1:5">
      <c r="A137" s="53" t="s">
        <v>173</v>
      </c>
      <c r="B137" s="62">
        <v>29281.555</v>
      </c>
      <c r="C137" s="55">
        <v>9</v>
      </c>
      <c r="D137" s="62">
        <v>622.61870396799998</v>
      </c>
    </row>
    <row r="138" spans="1:5">
      <c r="A138" s="53" t="s">
        <v>174</v>
      </c>
      <c r="B138" s="62">
        <v>29045.697504</v>
      </c>
      <c r="C138" s="55">
        <v>10</v>
      </c>
      <c r="D138" s="62">
        <v>618.090942896</v>
      </c>
    </row>
    <row r="139" spans="1:5">
      <c r="A139" s="53" t="s">
        <v>175</v>
      </c>
      <c r="B139" s="62">
        <v>28865.738399999998</v>
      </c>
      <c r="C139" s="55">
        <v>11</v>
      </c>
      <c r="D139" s="62">
        <v>611.93661545600003</v>
      </c>
    </row>
    <row r="140" spans="1:5">
      <c r="A140" s="53" t="s">
        <v>176</v>
      </c>
      <c r="B140" s="62">
        <v>27846.803504</v>
      </c>
      <c r="C140" s="55">
        <v>12</v>
      </c>
      <c r="D140" s="62">
        <v>611.44205899999997</v>
      </c>
    </row>
    <row r="141" spans="1:5">
      <c r="A141" s="53" t="s">
        <v>177</v>
      </c>
      <c r="B141" s="62">
        <v>25005.966</v>
      </c>
      <c r="C141" s="55">
        <v>13</v>
      </c>
      <c r="D141" s="62">
        <v>537.74053304799997</v>
      </c>
    </row>
    <row r="142" spans="1:5">
      <c r="A142" s="53" t="s">
        <v>178</v>
      </c>
      <c r="B142" s="62">
        <v>24632.126</v>
      </c>
      <c r="C142" s="55">
        <v>14</v>
      </c>
      <c r="D142" s="62">
        <v>501.83981536800002</v>
      </c>
    </row>
    <row r="143" spans="1:5">
      <c r="A143" s="53" t="s">
        <v>179</v>
      </c>
      <c r="B143" s="62">
        <v>28282.929</v>
      </c>
      <c r="C143" s="55">
        <v>15</v>
      </c>
      <c r="D143" s="62">
        <v>586.99799479199999</v>
      </c>
    </row>
    <row r="144" spans="1:5">
      <c r="A144" s="53" t="s">
        <v>180</v>
      </c>
      <c r="B144" s="62">
        <v>29088.371999999999</v>
      </c>
      <c r="C144" s="55">
        <v>16</v>
      </c>
      <c r="D144" s="62">
        <v>605.29659355199999</v>
      </c>
    </row>
    <row r="145" spans="1:5">
      <c r="A145" s="53" t="s">
        <v>181</v>
      </c>
      <c r="B145" s="62">
        <v>28585.804</v>
      </c>
      <c r="C145" s="55">
        <v>17</v>
      </c>
      <c r="D145" s="62">
        <v>597.70220919999997</v>
      </c>
    </row>
    <row r="146" spans="1:5">
      <c r="A146" s="53" t="s">
        <v>182</v>
      </c>
      <c r="B146" s="62">
        <v>28623.891</v>
      </c>
      <c r="C146" s="55">
        <v>18</v>
      </c>
      <c r="D146" s="62">
        <v>605.21321008799998</v>
      </c>
    </row>
    <row r="147" spans="1:5">
      <c r="A147" s="53" t="s">
        <v>183</v>
      </c>
      <c r="B147" s="62">
        <v>27619.395</v>
      </c>
      <c r="C147" s="55">
        <v>19</v>
      </c>
      <c r="D147" s="62">
        <v>601.62769984800002</v>
      </c>
    </row>
    <row r="148" spans="1:5">
      <c r="A148" s="53" t="s">
        <v>184</v>
      </c>
      <c r="B148" s="62">
        <v>24730.503000000001</v>
      </c>
      <c r="C148" s="55">
        <v>20</v>
      </c>
      <c r="D148" s="62">
        <v>533.04173891200003</v>
      </c>
    </row>
    <row r="149" spans="1:5">
      <c r="A149" s="53" t="s">
        <v>185</v>
      </c>
      <c r="B149" s="62">
        <v>24634.32</v>
      </c>
      <c r="C149" s="55">
        <v>21</v>
      </c>
      <c r="D149" s="62">
        <v>494.43201670399998</v>
      </c>
    </row>
    <row r="150" spans="1:5">
      <c r="A150" s="53" t="s">
        <v>186</v>
      </c>
      <c r="B150" s="62">
        <v>28692.771000000001</v>
      </c>
      <c r="C150" s="55">
        <v>22</v>
      </c>
      <c r="D150" s="62">
        <v>594.59221489599997</v>
      </c>
    </row>
    <row r="151" spans="1:5">
      <c r="A151" s="53" t="s">
        <v>187</v>
      </c>
      <c r="B151" s="62">
        <v>28536.032999999999</v>
      </c>
      <c r="C151" s="55">
        <v>23</v>
      </c>
      <c r="D151" s="62">
        <v>608.64512992000004</v>
      </c>
    </row>
    <row r="152" spans="1:5">
      <c r="A152" s="53" t="s">
        <v>188</v>
      </c>
      <c r="B152" s="62">
        <v>28650.072</v>
      </c>
      <c r="C152" s="55">
        <v>24</v>
      </c>
      <c r="D152" s="62">
        <v>603.93026257600002</v>
      </c>
    </row>
    <row r="153" spans="1:5">
      <c r="A153" s="53" t="s">
        <v>189</v>
      </c>
      <c r="B153" s="62">
        <v>28189.011999999999</v>
      </c>
      <c r="C153" s="55">
        <v>25</v>
      </c>
      <c r="D153" s="62">
        <v>605.87236284799997</v>
      </c>
    </row>
    <row r="154" spans="1:5">
      <c r="A154" s="53" t="s">
        <v>190</v>
      </c>
      <c r="B154" s="62">
        <v>27261.931167999999</v>
      </c>
      <c r="C154" s="55">
        <v>26</v>
      </c>
      <c r="D154" s="62">
        <v>591.94860180000001</v>
      </c>
    </row>
    <row r="155" spans="1:5">
      <c r="A155" s="53" t="s">
        <v>191</v>
      </c>
      <c r="B155" s="62">
        <v>24058.364000000001</v>
      </c>
      <c r="C155" s="55">
        <v>27</v>
      </c>
      <c r="D155" s="62">
        <v>522.86299111200003</v>
      </c>
    </row>
    <row r="156" spans="1:5">
      <c r="A156" s="53" t="s">
        <v>192</v>
      </c>
      <c r="B156" s="62">
        <v>23651.022000000001</v>
      </c>
      <c r="C156" s="55">
        <v>28</v>
      </c>
      <c r="D156" s="62">
        <v>479.14263146399998</v>
      </c>
    </row>
    <row r="157" spans="1:5">
      <c r="A157" s="53" t="s">
        <v>193</v>
      </c>
      <c r="B157" s="62">
        <v>27884.501904000001</v>
      </c>
      <c r="C157" s="55">
        <v>29</v>
      </c>
      <c r="D157" s="62">
        <v>576.14385757599996</v>
      </c>
      <c r="E157"/>
    </row>
    <row r="158" spans="1:5">
      <c r="A158" s="53" t="s">
        <v>194</v>
      </c>
      <c r="B158" s="62">
        <v>27852.262999999999</v>
      </c>
      <c r="C158" s="55">
        <v>30</v>
      </c>
      <c r="D158" s="62">
        <v>595.66735100000005</v>
      </c>
      <c r="E158"/>
    </row>
    <row r="159" spans="1:5">
      <c r="A159" s="53" t="s">
        <v>161</v>
      </c>
      <c r="B159" s="62">
        <v>27489.825000000001</v>
      </c>
      <c r="C159" s="55">
        <v>31</v>
      </c>
      <c r="D159" s="62">
        <v>593.82215510399999</v>
      </c>
      <c r="E159"/>
    </row>
    <row r="160" spans="1:5">
      <c r="A160"/>
      <c r="C160"/>
      <c r="D160" s="88">
        <v>676</v>
      </c>
      <c r="E160" s="118">
        <f>(MAX(D129:D159)/D160-1)*100</f>
        <v>-7.8966414248520689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39" t="s">
        <v>13</v>
      </c>
      <c r="C163" s="140"/>
      <c r="D163"/>
      <c r="E163" s="89"/>
    </row>
    <row r="164" spans="1:5">
      <c r="A164" s="51" t="s">
        <v>54</v>
      </c>
      <c r="B164" s="132" t="s">
        <v>64</v>
      </c>
      <c r="C164" s="132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160</v>
      </c>
      <c r="B166" s="63">
        <v>29599</v>
      </c>
      <c r="C166" s="120" t="s">
        <v>201</v>
      </c>
      <c r="D166" s="88">
        <v>32127</v>
      </c>
      <c r="E166" s="118">
        <f>(B166/D166-1)*100</f>
        <v>-7.8687708158246998</v>
      </c>
    </row>
    <row r="167" spans="1:5">
      <c r="A167"/>
      <c r="B167"/>
      <c r="C167"/>
    </row>
    <row r="169" spans="1:5">
      <c r="A169" s="51" t="s">
        <v>66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54</v>
      </c>
      <c r="B170" s="132" t="s">
        <v>64</v>
      </c>
      <c r="C170" s="132" t="s">
        <v>65</v>
      </c>
      <c r="D170" s="132" t="s">
        <v>64</v>
      </c>
      <c r="E170" s="132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2021</v>
      </c>
      <c r="B172" s="63">
        <v>42225</v>
      </c>
      <c r="C172" s="120" t="s">
        <v>116</v>
      </c>
      <c r="D172" s="63">
        <v>37385</v>
      </c>
      <c r="E172" s="120" t="s">
        <v>122</v>
      </c>
    </row>
    <row r="173" spans="1:5">
      <c r="A173" s="55">
        <v>2022</v>
      </c>
      <c r="B173" s="63">
        <v>37926</v>
      </c>
      <c r="C173" s="120" t="s">
        <v>130</v>
      </c>
      <c r="D173" s="63">
        <v>38284</v>
      </c>
      <c r="E173" s="120" t="s">
        <v>140</v>
      </c>
    </row>
    <row r="174" spans="1:5">
      <c r="A174" s="55">
        <v>2023</v>
      </c>
      <c r="B174" s="63">
        <v>39101</v>
      </c>
      <c r="C174" s="120" t="s">
        <v>154</v>
      </c>
      <c r="D174" s="63">
        <v>30077</v>
      </c>
      <c r="E174" s="120" t="s">
        <v>203</v>
      </c>
    </row>
    <row r="176" spans="1:5">
      <c r="A176"/>
      <c r="B176"/>
      <c r="C176"/>
      <c r="D176"/>
      <c r="E176"/>
    </row>
    <row r="177" spans="1:6">
      <c r="A177" s="51" t="s">
        <v>66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54</v>
      </c>
      <c r="B178" s="132" t="s">
        <v>64</v>
      </c>
      <c r="C178" s="132" t="s">
        <v>65</v>
      </c>
      <c r="D178" s="132" t="s">
        <v>64</v>
      </c>
      <c r="E178" s="132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2022</v>
      </c>
      <c r="B185" s="69">
        <f>D173</f>
        <v>38284</v>
      </c>
      <c r="C185" s="69">
        <f>B173</f>
        <v>37926</v>
      </c>
      <c r="D185" s="70" t="str">
        <f>MID(Dat_01!E173,1,2)+0&amp;" "&amp;TEXT(DATE(MID(Dat_01!E173,7,4),MID(Dat_01!E173,4,2),MID(Dat_01!E173,1,2)),"mmmm")&amp;" ("&amp;MID(Dat_01!E173,12,16)&amp;" h)"</f>
        <v>14 julio (14:19 h)</v>
      </c>
      <c r="E185" s="70" t="str">
        <f>MID(Dat_01!C173,1,2)+0&amp;" "&amp;TEXT(DATE(MID(Dat_01!C173,7,4),MID(Dat_01!C173,4,2),MID(Dat_01!C173,1,2)),"mmmm")&amp;" ("&amp;MID(Dat_01!C173,12,16)&amp;" h)"</f>
        <v>19 enero (20:10 h)</v>
      </c>
    </row>
    <row r="186" spans="1:6">
      <c r="A186" s="71">
        <f>A174</f>
        <v>2023</v>
      </c>
      <c r="B186" s="69"/>
      <c r="C186" s="69">
        <f>B174</f>
        <v>39101</v>
      </c>
      <c r="D186" s="70"/>
      <c r="E186" s="70" t="str">
        <f>MID(Dat_01!C174,1,2)+0&amp;" "&amp;TEXT(DATE(MID(Dat_01!C174,7,4),MID(Dat_01!C174,4,2),MID(Dat_01!C174,1,2)),"mmmm")&amp;" ("&amp;MID(Dat_01!C174,12,16)&amp;" h)"</f>
        <v>24 enero (20:43 h)</v>
      </c>
    </row>
    <row r="187" spans="1:6">
      <c r="A187" s="72" t="str">
        <f>LOWER(MID(A166,1,3))&amp;"-"&amp;MID(A174,3,2)</f>
        <v>may-23</v>
      </c>
      <c r="B187" s="73" t="str">
        <f>IF(B163="Invierno","",B166)</f>
        <v/>
      </c>
      <c r="C187" s="73">
        <f>IF(B163="Invierno",B166,"")</f>
        <v>29599</v>
      </c>
      <c r="D187" s="74" t="str">
        <f>IF(B187="","",MID(Dat_01!C166,1,2)+0&amp;" "&amp;TEXT(DATE(MID(Dat_01!C166,7,4),MID(Dat_01!C166,4,2),MID(Dat_01!C166,1,2)),"mmmm")&amp;" ("&amp;MID(Dat_01!C166,12,16)&amp;" h)")</f>
        <v/>
      </c>
      <c r="E187" s="74" t="str">
        <f>IF(C187="","",MID(Dat_01!C166,1,2)+0&amp;" "&amp;TEXT(DATE(MID(Dat_01!C166,7,4),MID(Dat_01!C166,4,2),MID(Dat_01!C166,1,2)),"mmmm")&amp;" ("&amp;MID(Dat_01!C166,12,16)&amp;" h)")</f>
        <v>8 mayo (21:23 h)</v>
      </c>
    </row>
    <row r="188" spans="1:6" ht="15">
      <c r="D188" s="124"/>
      <c r="E188" s="124" t="str">
        <f>CONCATENATE(MID(E187,1,FIND(" ",E187)+3)," ",MID(E187,FIND("(",E187)+1,7))</f>
        <v>8 may 21:23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2023-06-13T18:32:50Z</dcterms:modified>
</cp:coreProperties>
</file>