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MAY\INF_ELABORADA\"/>
    </mc:Choice>
  </mc:AlternateContent>
  <xr:revisionPtr revIDLastSave="0" documentId="13_ncr:1_{A957F36C-1FCD-4779-8B7E-4C18A60FA7E7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6" i="10" l="1"/>
  <c r="B37" i="16" l="1"/>
  <c r="C37" i="16"/>
  <c r="D37" i="16"/>
  <c r="E37" i="16"/>
  <c r="F37" i="16"/>
  <c r="G37" i="16"/>
  <c r="H37" i="16"/>
  <c r="B35" i="16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E160" i="10"/>
  <c r="H109" i="16" l="1"/>
  <c r="E129" i="10"/>
  <c r="B187" i="10" l="1"/>
  <c r="F108" i="16" l="1"/>
  <c r="D187" i="10"/>
  <c r="B185" i="10"/>
  <c r="D185" i="10" l="1"/>
  <c r="C186" i="10"/>
  <c r="C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C38" i="16" l="1"/>
  <c r="G38" i="16"/>
  <c r="D38" i="16"/>
  <c r="H38" i="16"/>
  <c r="C101" i="16"/>
  <c r="A5" i="16"/>
  <c r="E38" i="16"/>
  <c r="F38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3" i="10"/>
  <c r="G105" i="16" s="1"/>
  <c r="D183" i="10"/>
  <c r="F105" i="16" s="1"/>
  <c r="C183" i="10"/>
  <c r="E3" i="8"/>
  <c r="E188" i="10" l="1"/>
  <c r="G109" i="16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<sst xmlns="http://schemas.openxmlformats.org/spreadsheetml/2006/main" count="339" uniqueCount="207">
  <si>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</si>
  <si>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</si>
  <si>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</si>
  <si>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</si>
  <si>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</si>
  <si>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</si>
  <si>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</si>
  <si>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</si>
  <si>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</si>
  <si>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</si>
  <si>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</si>
  <si>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</si>
  <si>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</si>
  <si>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</si>
  <si>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</si>
  <si>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</si>
  <si>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</si>
  <si>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</si>
  <si>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</si>
  <si>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</si>
  <si>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</si>
  <si>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</si>
  <si>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</si>
  <si>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</si>
  <si>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</si>
  <si>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</si>
  <si>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</si>
  <si>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</si>
  <si>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</si>
  <si>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</si>
  <si>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</si>
  <si>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</si>
  <si>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</si>
  <si>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</si>
  <si>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</si>
  <si>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</si>
  <si>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</si>
  <si>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</si>
  <si>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</si>
  <si>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</si>
  <si>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</si>
  <si>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</si>
  <si>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</si>
  <si>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</si>
  <si>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</si>
  <si>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</si>
  <si>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</si>
  <si>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</si>
  <si>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</si>
  <si>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</si>
  <si>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</si>
  <si>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</si>
  <si>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</si>
  <si>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</si>
  <si>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</si>
  <si>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</si>
  <si>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</si>
  <si>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</si>
  <si>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</si>
  <si>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</si>
  <si>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</si>
  <si>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</si>
  <si>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</si>
  <si>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</si>
  <si>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</si>
  <si>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</si>
  <si>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</si>
  <si>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</si>
  <si>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</si>
  <si>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</si>
  <si>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</si>
  <si>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</si>
  <si>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</si>
  <si>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</si>
  <si>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</si>
  <si>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</si>
  <si>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</si>
  <si>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</si>
  <si>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</si>
  <si>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</si>
  <si>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</si>
  <si>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</si>
  <si>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</si>
  <si>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</si>
  <si>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</si>
  <si>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</si>
  <si>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</si>
  <si>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</si>
  <si>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</si>
  <si>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</si>
  <si>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</si>
  <si>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</si>
  <si>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</si>
  <si>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</si>
  <si>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</si>
  <si>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</si>
  <si>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</si>
  <si>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</si>
  <si>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</si>
  <si>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</si>
  <si>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</si>
  <si>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</si>
  <si>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</si>
  <si>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</si>
  <si>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</si>
  <si>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</si>
  <si>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</si>
  <si>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</si>
  <si>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</si>
  <si>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</si>
  <si>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</si>
  <si>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</si>
  <si>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</si>
  <si>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</si>
  <si>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2020</t>
  </si>
  <si>
    <t>20/01/2020 20:22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</si>
  <si>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</si>
  <si>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</si>
  <si>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</si>
  <si>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</si>
  <si>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</si>
  <si>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</si>
  <si>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</si>
  <si>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30/07/2020 13:54</t>
  </si>
  <si>
    <t>Septiembre 2020</t>
  </si>
  <si>
    <t>Octubre 2020</t>
  </si>
  <si>
    <t>Noviembre 2020</t>
  </si>
  <si>
    <t>Diciembre 2020</t>
  </si>
  <si>
    <t>Enero 2021</t>
  </si>
  <si>
    <t>Febrero 2021</t>
  </si>
  <si>
    <t>08/01/2021 14:05</t>
  </si>
  <si>
    <t>Marzo 2021</t>
  </si>
  <si>
    <t>Abril 2021</t>
  </si>
  <si>
    <t>Mayo 2021</t>
  </si>
  <si>
    <t>31/05/2021</t>
  </si>
  <si>
    <t>Junio 2021</t>
  </si>
  <si>
    <t>30/06/2021</t>
  </si>
  <si>
    <t>Julio 2021</t>
  </si>
  <si>
    <t>31/07/2021</t>
  </si>
  <si>
    <t>22/07/2021 14:43</t>
  </si>
  <si>
    <t>Agosto 2021</t>
  </si>
  <si>
    <t>31/08/2021</t>
  </si>
  <si>
    <t>Septiembre 2021</t>
  </si>
  <si>
    <t>30/09/2021</t>
  </si>
  <si>
    <t>Octubre 2021</t>
  </si>
  <si>
    <t>31/10/2021</t>
  </si>
  <si>
    <t>Noviembre 2021</t>
  </si>
  <si>
    <t>30/11/2021</t>
  </si>
  <si>
    <t>Diciembre 2021</t>
  </si>
  <si>
    <t>31/12/2021</t>
  </si>
  <si>
    <t>Enero 2022</t>
  </si>
  <si>
    <t>31/01/2022</t>
  </si>
  <si>
    <t>Febrero 2022</t>
  </si>
  <si>
    <t>19/01/2022 20:10</t>
  </si>
  <si>
    <t>28/02/2022</t>
  </si>
  <si>
    <t>Marzo 2022</t>
  </si>
  <si>
    <t>31/03/2022</t>
  </si>
  <si>
    <t>Abril 2022</t>
  </si>
  <si>
    <t>30/04/2022</t>
  </si>
  <si>
    <t>Mayo 2022</t>
  </si>
  <si>
    <t>31/05/2022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</si>
  <si>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ut="06/09/2022 14:31:38" si="2.00000001d13d53109e11d1d00278b0cddd79d2e1c54555bf2fb79187e9dc81c08240ec7f7973d47217033d7237ca625094981e9232ffdae682b7bb2bc187037d9fdae9e7f22016e92f182c3b071a5db7e77cf3212cd952f830e17369c2ab4f7215711bceedcc2d1bf4307cd0da2433cd46db41a104d2f94e6ee1e924acfca87184a794eee698abd11c98fee98f19f0f4c4a7f4dfce26aced60e8dc0f935d82adab06.p.3082.0.1.Europe/Madrid.upriv*_1*_pidn2*_13*_session*-lat*_1.000000013906576f04b76ebc831b6e9bc1ee2a4ebc6025e0afa0db8fd1976f251c43cadffd2aaa35e311f3f4de69c610cfe1133f1e47e5d8.00000001388905210d738d82bcd7d317ccd3de86bc6025e04138525627521cfc2ba43053e0280a2923bf0f0cd595c4859fb0acca7b63cd5a.0.1.1.BDEbi.D066E1C611E6257C10D00080EF253B44.0-3082.1.1_-0.1.0_-3082.1.1_5.5.0.*0.000000010ed994bb89cc193933309a7b5035de79c911585a874c9f3d1bdf3abf754e7c1396464a74.0.23.11*.2*.0400*.31152J.e.00000001178962cb4ac38b0ee5adea3a5458be6ec911585a11858a526043d7b322d43417000ff923.0.10*.131*.122*.122.0.0" msgID="DAEE461F11ECE800310D0080EF0539B9"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nrr="70"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</si>
  <si>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ut="06/09/2022 14:58:23" si="2.00000001d13d53109e11d1d00278b0cddd79d2e1c54555bf2fb79187e9dc81c08240ec7f7973d47217033d7237ca625094981e9232ffdae682b7bb2bc187037d9fdae9e7f22016e92f182c3b071a5db7e77cf3212cd952f830e17369c2ab4f7215711bceedcc2d1bf4307cd0da2433cd46db41a104d2f94e6ee1e924acfca87184a794eee698abd11c98fee98f19f0f4c4a7f4dfce26aced60e8dc0f935d82adab06.p.3082.0.1.Europe/Madrid.upriv*_1*_pidn2*_13*_session*-lat*_1.000000013906576f04b76ebc831b6e9bc1ee2a4ebc6025e0afa0db8fd1976f251c43cadffd2aaa35e311f3f4de69c610cfe1133f1e47e5d8.00000001388905210d738d82bcd7d317ccd3de86bc6025e04138525627521cfc2ba43053e0280a2923bf0f0cd595c4859fb0acca7b63cd5a.0.1.1.BDEbi.D066E1C611E6257C10D00080EF253B44.0-3082.1.1_-0.1.0_-3082.1.1_5.5.0.*0.000000010ed994bb89cc193933309a7b5035de79c911585a874c9f3d1bdf3abf754e7c1396464a74.0.23.11*.2*.0400*.31152J.e.00000001178962cb4ac38b0ee5adea3a5458be6ec911585a11858a526043d7b322d43417000ff923.0.10*.131*.122*.122.0.0" msgID="EBE7466F11ECE800310D0080EF0539B9"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nrr="1288" nrc="534"&gt;&lt;pg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</si>
  <si>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ut="06/09/2022 15:59:09" si="2.00000001d13d53109e11d1d00278b0cddd79d2e1c54555bf2fb79187e9dc81c08240ec7f7973d47217033d7237ca625094981e9232ffdae682b7bb2bc187037d9fdae9e7f22016e92f182c3b071a5db7e77cf3212cd952f830e17369c2ab4f7215711bceedcc2d1bf4307cd0da2433cd46db41a104d2f94e6ee1e924acfca87184a794eee698abd11c98fee98f19f0f4c4a7f4dfce26aced60e8dc0f935d82adab06.p.3082.0.1.Europe/Madrid.upriv*_1*_pidn2*_13*_session*-lat*_1.000000013906576f04b76ebc831b6e9bc1ee2a4ebc6025e0afa0db8fd1976f251c43cadffd2aaa35e311f3f4de69c610cfe1133f1e47e5d8.00000001388905210d738d82bcd7d317ccd3de86bc6025e04138525627521cfc2ba43053e0280a2923bf0f0cd595c4859fb0acca7b63cd5a.0.1.1.BDEbi.D066E1C611E6257C10D00080EF253B44.0-3082.1.1_-0.1.0_-3082.1.1_5.5.0.*0.000000010ed994bb89cc193933309a7b5035de79c911585a874c9f3d1bdf3abf754e7c1396464a74.0.23.11*.2*.0400*.31152J.e.00000001178962cb4ac38b0ee5adea3a5458be6ec911585a11858a526043d7b322d43417000ff923.0.10*.131*.122*.122.0.0" msgID="FE6E552811ECE80C310D0080EF45B9BA"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nrr="523" nrc="516"&gt;&lt;pg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</si>
  <si>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01/05/2022</t>
  </si>
  <si>
    <t>02/05/2022</t>
  </si>
  <si>
    <t>03/05/2022</t>
  </si>
  <si>
    <t>04/05/2022</t>
  </si>
  <si>
    <t>05/05/2022</t>
  </si>
  <si>
    <t>06/05/2022</t>
  </si>
  <si>
    <t>07/05/2022</t>
  </si>
  <si>
    <t>08/05/2022</t>
  </si>
  <si>
    <t>09/05/2022</t>
  </si>
  <si>
    <t>10/05/2022</t>
  </si>
  <si>
    <t>11/05/2022</t>
  </si>
  <si>
    <t>12/05/2022</t>
  </si>
  <si>
    <t>13/05/2022</t>
  </si>
  <si>
    <t>14/05/2022</t>
  </si>
  <si>
    <t>15/05/2022</t>
  </si>
  <si>
    <t>16/05/2022</t>
  </si>
  <si>
    <t>17/05/2022</t>
  </si>
  <si>
    <t>18/05/2022</t>
  </si>
  <si>
    <t>19/05/2022</t>
  </si>
  <si>
    <t>20/05/2022</t>
  </si>
  <si>
    <t>21/05/2022</t>
  </si>
  <si>
    <t>22/05/2022</t>
  </si>
  <si>
    <t>23/05/2022</t>
  </si>
  <si>
    <t>24/05/2022</t>
  </si>
  <si>
    <t>25/05/2022</t>
  </si>
  <si>
    <t>26/05/2022</t>
  </si>
  <si>
    <t>27/05/2022</t>
  </si>
  <si>
    <t>28/05/2022</t>
  </si>
  <si>
    <t>29/05/2022</t>
  </si>
  <si>
    <t>30/05/2022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</si>
  <si>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ut="06/09/2022 15:59:32" si="2.00000001d13d53109e11d1d00278b0cddd79d2e1c54555bf2fb79187e9dc81c08240ec7f7973d47217033d7237ca625094981e9232ffdae682b7bb2bc187037d9fdae9e7f22016e92f182c3b071a5db7e77cf3212cd952f830e17369c2ab4f7215711bceedcc2d1bf4307cd0da2433cd46db41a104d2f94e6ee1e924acfca87184a794eee698abd11c98fee98f19f0f4c4a7f4dfce26aced60e8dc0f935d82adab06.p.3082.0.1.Europe/Madrid.upriv*_1*_pidn2*_13*_session*-lat*_1.000000013906576f04b76ebc831b6e9bc1ee2a4ebc6025e0afa0db8fd1976f251c43cadffd2aaa35e311f3f4de69c610cfe1133f1e47e5d8.00000001388905210d738d82bcd7d317ccd3de86bc6025e04138525627521cfc2ba43053e0280a2923bf0f0cd595c4859fb0acca7b63cd5a.0.1.1.BDEbi.D066E1C611E6257C10D00080EF253B44.0-3082.1.1_-0.1.0_-3082.1.1_5.5.0.*0.000000010ed994bb89cc193933309a7b5035de79c911585a874c9f3d1bdf3abf754e7c1396464a74.0.23.11*.2*.0400*.31152J.e.00000001178962cb4ac38b0ee5adea3a5458be6ec911585a11858a526043d7b322d43417000ff923.0.10*.131*.122*.122.0.0" msgID="254F86C711ECE80D310D0080EF55D9BA"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nrr="2147" nrc="284"&gt;&lt;pg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</si>
  <si>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ut="06/09/2022 16:00:01" si="2.00000001d13d53109e11d1d00278b0cddd79d2e1c54555bf2fb79187e9dc81c08240ec7f7973d47217033d7237ca625094981e9232ffdae682b7bb2bc187037d9fdae9e7f22016e92f182c3b071a5db7e77cf3212cd952f830e17369c2ab4f7215711bceedcc2d1bf4307cd0da2433cd46db41a104d2f94e6ee1e924acfca87184a794eee698abd11c98fee98f19f0f4c4a7f4dfce26aced60e8dc0f935d82adab06.p.3082.0.1.Europe/Madrid.upriv*_1*_pidn2*_13*_session*-lat*_1.000000013906576f04b76ebc831b6e9bc1ee2a4ebc6025e0afa0db8fd1976f251c43cadffd2aaa35e311f3f4de69c610cfe1133f1e47e5d8.00000001388905210d738d82bcd7d317ccd3de86bc6025e04138525627521cfc2ba43053e0280a2923bf0f0cd595c4859fb0acca7b63cd5a.0.1.1.BDEbi.D066E1C611E6257C10D00080EF253B44.0-3082.1.1_-0.1.0_-3082.1.1_5.5.0.*0.000000010ed994bb89cc193933309a7b5035de79c911585a874c9f3d1bdf3abf754e7c1396464a74.0.23.11*.2*.0400*.31152J.e.00000001178962cb4ac38b0ee5adea3a5458be6ec911585a11858a526043d7b322d43417000ff923.0.10*.131*.122*.122.0.0" msgID="3615623D11ECE80D310D0080EF65F9BA"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nrr="2206" nrc="146"&gt;&lt;pg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</si>
  <si>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Junio 2022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</si>
  <si>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ut="06/09/2022 16:18:29" si="2.00000001d13d53109e11d1d00278b0cddd79d2e1c54555bf2fb79187e9dc81c08240ec7f7973d47217033d7237ca625094981e9232ffdae682b7bb2bc187037d9fdae9e7f22016e92f182c3b071a5db7e77cf3212cd952f830e17369c2ab4f7215711bceedcc2d1bf4307cd0da2433cd46db41a104d2f94e6ee1e924acfca87184a794eee698abd11c98fee98f19f0f4c4a7f4dfce26aced60e8dc0f935d82adab06.p.3082.0.1.Europe/Madrid.upriv*_1*_pidn2*_13*_session*-lat*_1.000000013906576f04b76ebc831b6e9bc1ee2a4ebc6025e0afa0db8fd1976f251c43cadffd2aaa35e311f3f4de69c610cfe1133f1e47e5d8.00000001388905210d738d82bcd7d317ccd3de86bc6025e04138525627521cfc2ba43053e0280a2923bf0f0cd595c4859fb0acca7b63cd5a.0.1.1.BDEbi.D066E1C611E6257C10D00080EF253B44.0-3082.1.1_-0.1.0_-3082.1.1_5.5.0.*0.000000010ed994bb89cc193933309a7b5035de79c911585a874c9f3d1bdf3abf754e7c1396464a74.0.23.11*.2*.0400*.31152J.e.00000001178962cb4ac38b0ee5adea3a5458be6ec911585a11858a526043d7b322d43417000ff923.0.10*.131*.122*.122.0.0" msgID="4BAD762011ECE80D310D0080EF751ABC"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rows="32" cols="2" /&gt;&lt;esdo ews="" ece="" ptn="" /&gt;&lt;/excel&gt;&lt;pgs&gt;&lt;pg rows="30" cols="1" nrr="2091" nrc="69"&gt;&lt;pg /&gt;&lt;bls&gt;&lt;bl sr="1" sc="1" rfetch="30" cfetch="1" posid="1" darows="0" dacols="1"&gt;&lt;excel&gt;&lt;epo ews="Dat_01" ece="A85" enr="MSTR.Serie_Balance_B.C._Mensual"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</si>
  <si>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ut="06/09/2022 16:22:21" si="2.00000001d13d53109e11d1d00278b0cddd79d2e1c54555bf2fb79187e9dc81c08240ec7f7973d47217033d7237ca625094981e9232ffdae682b7bb2bc187037d9fdae9e7f22016e92f182c3b071a5db7e77cf3212cd952f830e17369c2ab4f7215711bceedcc2d1bf4307cd0da2433cd46db41a104d2f94e6ee1e924acfca87184a794eee698abd11c98fee98f19f0f4c4a7f4dfce26aced60e8dc0f935d82adab06.p.3082.0.1.Europe/Madrid.upriv*_1*_pidn2*_13*_session*-lat*_1.000000013906576f04b76ebc831b6e9bc1ee2a4ebc6025e0afa0db8fd1976f251c43cadffd2aaa35e311f3f4de69c610cfe1133f1e47e5d8.00000001388905210d738d82bcd7d317ccd3de86bc6025e04138525627521cfc2ba43053e0280a2923bf0f0cd595c4859fb0acca7b63cd5a.0.1.1.BDEbi.D066E1C611E6257C10D00080EF253B44.0-3082.1.1_-0.1.0_-3082.1.1_5.5.0.*0.000000010ed994bb89cc193933309a7b5035de79c911585a874c9f3d1bdf3abf754e7c1396464a74.0.23.11*.2*.0400*.31152J.e.00000001178962cb4ac38b0ee5adea3a5458be6ec911585a11858a526043d7b322d43417000ff923.0.10*.131*.122*.122.0.0" msgID="39028DD311ECE810310D0080EF7519BA"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nrr="2209" nrc="75"&gt;&lt;pg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</si>
  <si>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ut="06/09/2022 16:24:33" si="2.00000001d13d53109e11d1d00278b0cddd79d2e1c54555bf2fb79187e9dc81c08240ec7f7973d47217033d7237ca625094981e9232ffdae682b7bb2bc187037d9fdae9e7f22016e92f182c3b071a5db7e77cf3212cd952f830e17369c2ab4f7215711bceedcc2d1bf4307cd0da2433cd46db41a104d2f94e6ee1e924acfca87184a794eee698abd11c98fee98f19f0f4c4a7f4dfce26aced60e8dc0f935d82adab06.p.3082.0.1.Europe/Madrid.upriv*_1*_pidn2*_13*_session*-lat*_1.000000013906576f04b76ebc831b6e9bc1ee2a4ebc6025e0afa0db8fd1976f251c43cadffd2aaa35e311f3f4de69c610cfe1133f1e47e5d8.00000001388905210d738d82bcd7d317ccd3de86bc6025e04138525627521cfc2ba43053e0280a2923bf0f0cd595c4859fb0acca7b63cd5a.0.1.1.BDEbi.D066E1C611E6257C10D00080EF253B44.0-3082.1.1_-0.1.0_-3082.1.1_5.5.0.*0.000000010ed994bb89cc193933309a7b5035de79c911585a874c9f3d1bdf3abf754e7c1396464a74.0.23.11*.2*.0400*.31152J.e.00000001178962cb4ac38b0ee5adea3a5458be6ec911585a11858a526043d7b322d43417000ff923.0.10*.131*.122*.122.0.0" msgID="A40F24A011ECE810310D0080EFA57ABC"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nrr="2209" nrc="75"&gt;&lt;pg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</si>
  <si>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20/05/2022 13:48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</si>
  <si>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ut="06/09/2022 16:25:20" si="2.00000001d13d53109e11d1d00278b0cddd79d2e1c54555bf2fb79187e9dc81c08240ec7f7973d47217033d7237ca625094981e9232ffdae682b7bb2bc187037d9fdae9e7f22016e92f182c3b071a5db7e77cf3212cd952f830e17369c2ab4f7215711bceedcc2d1bf4307cd0da2433cd46db41a104d2f94e6ee1e924acfca87184a794eee698abd11c98fee98f19f0f4c4a7f4dfce26aced60e8dc0f935d82adab06.p.3082.0.1.Europe/Madrid.upriv*_1*_pidn2*_13*_session*-lat*_1.000000013906576f04b76ebc831b6e9bc1ee2a4ebc6025e0afa0db8fd1976f251c43cadffd2aaa35e311f3f4de69c610cfe1133f1e47e5d8.00000001388905210d738d82bcd7d317ccd3de86bc6025e04138525627521cfc2ba43053e0280a2923bf0f0cd595c4859fb0acca7b63cd5a.0.1.1.BDEbi.D066E1C611E6257C10D00080EF253B44.0-3082.1.1_-0.1.0_-3082.1.1_5.5.0.*0.000000010ed994bb89cc193933309a7b5035de79c911585a874c9f3d1bdf3abf754e7c1396464a74.0.23.11*.2*.0400*.31152J.e.00000001178962cb4ac38b0ee5adea3a5458be6ec911585a11858a526043d7b322d43417000ff923.0.10*.131*.122*.122.0.0" msgID="C04470C711ECE810310D0080EF8538B8"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nrr="74" nrc="148"&gt;&lt;pg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</si>
  <si>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08/06/2022 13:26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</si>
  <si>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ut="06/09/2022 16:26:13" si="2.00000001d13d53109e11d1d00278b0cddd79d2e1c54555bf2fb79187e9dc81c08240ec7f7973d47217033d7237ca625094981e9232ffdae682b7bb2bc187037d9fdae9e7f22016e92f182c3b071a5db7e77cf3212cd952f830e17369c2ab4f7215711bceedcc2d1bf4307cd0da2433cd46db41a104d2f94e6ee1e924acfca87184a794eee698abd11c98fee98f19f0f4c4a7f4dfce26aced60e8dc0f935d82adab06.p.3082.0.1.Europe/Madrid.upriv*_1*_pidn2*_13*_session*-lat*_1.000000013906576f04b76ebc831b6e9bc1ee2a4ebc6025e0afa0db8fd1976f251c43cadffd2aaa35e311f3f4de69c610cfe1133f1e47e5d8.00000001388905210d738d82bcd7d317ccd3de86bc6025e04138525627521cfc2ba43053e0280a2923bf0f0cd595c4859fb0acca7b63cd5a.0.1.1.BDEbi.D066E1C611E6257C10D00080EF253B44.0-3082.1.1_-0.1.0_-3082.1.1_5.5.0.*0.000000010ed994bb89cc193933309a7b5035de79c911585a874c9f3d1bdf3abf754e7c1396464a74.0.23.11*.2*.0400*.31152J.e.00000001178962cb4ac38b0ee5adea3a5458be6ec911585a11858a526043d7b322d43417000ff923.0.10*.131*.122*.122.0.0" msgID="DF1228FF11ECE810310D0080EFD5DABB"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nrr="228" nrc="312"&gt;&lt;pg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</si>
  <si>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ut="06/09/2022 16:27:08" si="2.00000001d13d53109e11d1d00278b0cddd79d2e1c54555bf2fb79187e9dc81c08240ec7f7973d47217033d7237ca625094981e9232ffdae682b7bb2bc187037d9fdae9e7f22016e92f182c3b071a5db7e77cf3212cd952f830e17369c2ab4f7215711bceedcc2d1bf4307cd0da2433cd46db41a104d2f94e6ee1e924acfca87184a794eee698abd11c98fee98f19f0f4c4a7f4dfce26aced60e8dc0f935d82adab06.p.3082.0.1.Europe/Madrid.upriv*_1*_pidn2*_13*_session*-lat*_1.000000013906576f04b76ebc831b6e9bc1ee2a4ebc6025e0afa0db8fd1976f251c43cadffd2aaa35e311f3f4de69c610cfe1133f1e47e5d8.00000001388905210d738d82bcd7d317ccd3de86bc6025e04138525627521cfc2ba43053e0280a2923bf0f0cd595c4859fb0acca7b63cd5a.0.1.1.BDEbi.D066E1C611E6257C10D00080EF253B44.0-3082.1.1_-0.1.0_-3082.1.1_5.5.0.*0.000000010ed994bb89cc193933309a7b5035de79c911585a874c9f3d1bdf3abf754e7c1396464a74.0.23.11*.2*.0400*.31152J.e.00000001178962cb4ac38b0ee5adea3a5458be6ec911585a11858a526043d7b322d43417000ff923.0.10*.131*.122*.122.0.0" msgID="004FED6D11ECE811310D0080EF053ABB"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nrr="72" nrc="288"&gt;&lt;pg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</si>
  <si>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54e0ff634a244e0485e202a5ed2c6b9b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</si>
  <si>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ut="06/09/2022 16:29:29" si="2.00000001fa7ab395c239e4b213cd2113ed6680b0d40016fef011c25200b20af41d1f6966305958915b70e34d91d9b692bf2d4d4c4ebc2b7d11a96a64027166b8f6f28d11dae84bcbddbaac32cd2e78590a28cfcb00b690fda52a085a3035f963c6020d5a8dfb59610596cf623fbe0d3896b25208c452c6951ab5dd6ff18f5fa2b08417be01ded027baf5586ae19f51946c359ff9f171faf29a6a18db5cad129c13fb.p.3082.0.1.Europe/Madrid.upriv*_1*_pidn2*_16*_session*-lat*_1.000000011e3ac83713abac35e039c3bc01e4b507bc6025e025c728099c235083884af275a6b463b5606093dd2aa2e73a9b855bc7f7793c07.000000014b3abc60bf5b6949b59972602717edffbc6025e0a122fe479b09091ca28d60c8eae3e31766bb97b2ca63578138ab2afb036351d0.0.1.1.BDEbi.D066E1C611E6257C10D00080EF253B44.0-3082.1.1_-0.1.0_-3082.1.1_5.5.0.*0.000000014ebb4c28a7875cba3eaf03b834cb9ea1c911585a0edd9f990c30e2d92fd1e64647dd9338.0.23.11*.2*.0400*.31152J.e.00000001d5d988477ef2d01aa8495396c7003e24c911585af06a1ffb7107c96a9bde5888ee6305c1.0.10*.131*.122*.122.0.0" msgID="48F82F9911ECE811310D0080EFD5DABB"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nrr="1072" nrc="612"&gt;&lt;pg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</si>
</sst>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5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6.6699999999999997E-3</c:v>
                </c:pt>
                <c:pt idx="1">
                  <c:v>4.62E-3</c:v>
                </c:pt>
                <c:pt idx="2">
                  <c:v>-3.98E-3</c:v>
                </c:pt>
                <c:pt idx="3">
                  <c:v>4.2100000000000002E-3</c:v>
                </c:pt>
                <c:pt idx="4">
                  <c:v>1.48E-3</c:v>
                </c:pt>
                <c:pt idx="5">
                  <c:v>-1.0970000000000001E-2</c:v>
                </c:pt>
                <c:pt idx="6">
                  <c:v>4.8000000000000001E-4</c:v>
                </c:pt>
                <c:pt idx="7">
                  <c:v>9.0799999999999995E-3</c:v>
                </c:pt>
                <c:pt idx="8">
                  <c:v>6.4999999999999997E-3</c:v>
                </c:pt>
                <c:pt idx="9">
                  <c:v>-8.8000000000000003E-4</c:v>
                </c:pt>
                <c:pt idx="10">
                  <c:v>6.5100000000000002E-3</c:v>
                </c:pt>
                <c:pt idx="11">
                  <c:v>-5.7499999999999999E-3</c:v>
                </c:pt>
                <c:pt idx="12">
                  <c:v>5.5399999999999998E-3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-2.164E-2</c:v>
                </c:pt>
                <c:pt idx="1">
                  <c:v>2.82E-3</c:v>
                </c:pt>
                <c:pt idx="2">
                  <c:v>-1.89E-2</c:v>
                </c:pt>
                <c:pt idx="3">
                  <c:v>-8.6300000000000005E-3</c:v>
                </c:pt>
                <c:pt idx="4">
                  <c:v>-3.0699999999999998E-3</c:v>
                </c:pt>
                <c:pt idx="5">
                  <c:v>1.0200000000000001E-3</c:v>
                </c:pt>
                <c:pt idx="6">
                  <c:v>2.579E-2</c:v>
                </c:pt>
                <c:pt idx="7">
                  <c:v>-1.4489999999999999E-2</c:v>
                </c:pt>
                <c:pt idx="8">
                  <c:v>-2.5930000000000002E-2</c:v>
                </c:pt>
                <c:pt idx="9">
                  <c:v>-4.3800000000000002E-3</c:v>
                </c:pt>
                <c:pt idx="10">
                  <c:v>1.2789999999999999E-2</c:v>
                </c:pt>
                <c:pt idx="11">
                  <c:v>1.2869999999999999E-2</c:v>
                </c:pt>
                <c:pt idx="12">
                  <c:v>2.0639999999999999E-2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0.12595999999999999</c:v>
                </c:pt>
                <c:pt idx="1">
                  <c:v>5.9610000000000003E-2</c:v>
                </c:pt>
                <c:pt idx="2">
                  <c:v>5.2199999999999998E-3</c:v>
                </c:pt>
                <c:pt idx="3">
                  <c:v>-6.9999999999999994E-5</c:v>
                </c:pt>
                <c:pt idx="4">
                  <c:v>1.7909999999999999E-2</c:v>
                </c:pt>
                <c:pt idx="5">
                  <c:v>-2.2440000000000002E-2</c:v>
                </c:pt>
                <c:pt idx="6">
                  <c:v>5.47E-3</c:v>
                </c:pt>
                <c:pt idx="7">
                  <c:v>-1.729E-2</c:v>
                </c:pt>
                <c:pt idx="8">
                  <c:v>-3.6479999999999999E-2</c:v>
                </c:pt>
                <c:pt idx="9">
                  <c:v>-2.8E-3</c:v>
                </c:pt>
                <c:pt idx="10">
                  <c:v>-4.3749999999999997E-2</c:v>
                </c:pt>
                <c:pt idx="11">
                  <c:v>-3.3579999999999999E-2</c:v>
                </c:pt>
                <c:pt idx="12">
                  <c:v>-3.4549999999999997E-2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0.11099000000000001</c:v>
                </c:pt>
                <c:pt idx="1">
                  <c:v>6.7049999999999998E-2</c:v>
                </c:pt>
                <c:pt idx="2">
                  <c:v>-1.7659999999999999E-2</c:v>
                </c:pt>
                <c:pt idx="3">
                  <c:v>-4.4900000000000001E-3</c:v>
                </c:pt>
                <c:pt idx="4">
                  <c:v>1.6320000000000001E-2</c:v>
                </c:pt>
                <c:pt idx="5">
                  <c:v>-3.2390000000000002E-2</c:v>
                </c:pt>
                <c:pt idx="6">
                  <c:v>3.1739999999999997E-2</c:v>
                </c:pt>
                <c:pt idx="7">
                  <c:v>-2.2700000000000001E-2</c:v>
                </c:pt>
                <c:pt idx="8">
                  <c:v>-5.5910000000000001E-2</c:v>
                </c:pt>
                <c:pt idx="9">
                  <c:v>-8.0599999999999995E-3</c:v>
                </c:pt>
                <c:pt idx="10">
                  <c:v>-2.445E-2</c:v>
                </c:pt>
                <c:pt idx="11">
                  <c:v>-2.6460000000000001E-2</c:v>
                </c:pt>
                <c:pt idx="12">
                  <c:v>-8.3700000000000007E-3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2002-2021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19.9480526316</c:v>
                </c:pt>
                <c:pt idx="1">
                  <c:v>20.6464736842</c:v>
                </c:pt>
                <c:pt idx="2">
                  <c:v>20.943684210499999</c:v>
                </c:pt>
                <c:pt idx="3">
                  <c:v>21.2815789474</c:v>
                </c:pt>
                <c:pt idx="4">
                  <c:v>20.794</c:v>
                </c:pt>
                <c:pt idx="5">
                  <c:v>21.3784210526</c:v>
                </c:pt>
                <c:pt idx="6">
                  <c:v>21.852736842100001</c:v>
                </c:pt>
                <c:pt idx="7">
                  <c:v>21.676578947399999</c:v>
                </c:pt>
                <c:pt idx="8">
                  <c:v>21.959</c:v>
                </c:pt>
                <c:pt idx="9">
                  <c:v>21.939263157900001</c:v>
                </c:pt>
                <c:pt idx="10">
                  <c:v>21.955368421100001</c:v>
                </c:pt>
                <c:pt idx="11">
                  <c:v>22.0500526316</c:v>
                </c:pt>
                <c:pt idx="12">
                  <c:v>21.986842105299999</c:v>
                </c:pt>
                <c:pt idx="13">
                  <c:v>21.7869473684</c:v>
                </c:pt>
                <c:pt idx="14">
                  <c:v>22.332736842100001</c:v>
                </c:pt>
                <c:pt idx="15">
                  <c:v>23.070842105299999</c:v>
                </c:pt>
                <c:pt idx="16">
                  <c:v>22.692157894699999</c:v>
                </c:pt>
                <c:pt idx="17">
                  <c:v>22.884210526299999</c:v>
                </c:pt>
                <c:pt idx="18">
                  <c:v>22.898947368399998</c:v>
                </c:pt>
                <c:pt idx="19">
                  <c:v>23.0711052632</c:v>
                </c:pt>
                <c:pt idx="20">
                  <c:v>23.314631578899998</c:v>
                </c:pt>
                <c:pt idx="21">
                  <c:v>23.3054210526</c:v>
                </c:pt>
                <c:pt idx="22">
                  <c:v>23.030105263199999</c:v>
                </c:pt>
                <c:pt idx="23">
                  <c:v>23.518315789500001</c:v>
                </c:pt>
                <c:pt idx="24">
                  <c:v>23.096157894699999</c:v>
                </c:pt>
                <c:pt idx="25">
                  <c:v>23.410473684199999</c:v>
                </c:pt>
                <c:pt idx="26">
                  <c:v>24.052052631599999</c:v>
                </c:pt>
                <c:pt idx="27">
                  <c:v>24.098842105300001</c:v>
                </c:pt>
                <c:pt idx="28">
                  <c:v>24.440789473700001</c:v>
                </c:pt>
                <c:pt idx="29">
                  <c:v>24.638473684200001</c:v>
                </c:pt>
                <c:pt idx="30">
                  <c:v>24.8389473684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2002-2021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9.6531052632000005</c:v>
                </c:pt>
                <c:pt idx="1">
                  <c:v>10.016894736799999</c:v>
                </c:pt>
                <c:pt idx="2">
                  <c:v>10.5545263158</c:v>
                </c:pt>
                <c:pt idx="3">
                  <c:v>10.7868421053</c:v>
                </c:pt>
                <c:pt idx="4">
                  <c:v>11.1142631579</c:v>
                </c:pt>
                <c:pt idx="5">
                  <c:v>10.6455263158</c:v>
                </c:pt>
                <c:pt idx="6">
                  <c:v>11.3851052632</c:v>
                </c:pt>
                <c:pt idx="7">
                  <c:v>12.2104736842</c:v>
                </c:pt>
                <c:pt idx="8">
                  <c:v>12.3410526316</c:v>
                </c:pt>
                <c:pt idx="9">
                  <c:v>12.502105263200001</c:v>
                </c:pt>
                <c:pt idx="10">
                  <c:v>12.177789473700001</c:v>
                </c:pt>
                <c:pt idx="11">
                  <c:v>11.718999999999999</c:v>
                </c:pt>
                <c:pt idx="12">
                  <c:v>11.891368421099999</c:v>
                </c:pt>
                <c:pt idx="13">
                  <c:v>11.688631578900001</c:v>
                </c:pt>
                <c:pt idx="14">
                  <c:v>11.452684210499999</c:v>
                </c:pt>
                <c:pt idx="15">
                  <c:v>11.776368421100001</c:v>
                </c:pt>
                <c:pt idx="16">
                  <c:v>12.1052105263</c:v>
                </c:pt>
                <c:pt idx="17">
                  <c:v>12.1458421053</c:v>
                </c:pt>
                <c:pt idx="18">
                  <c:v>12.064263157899999</c:v>
                </c:pt>
                <c:pt idx="19">
                  <c:v>12.0306315789</c:v>
                </c:pt>
                <c:pt idx="20">
                  <c:v>12.552578947400001</c:v>
                </c:pt>
                <c:pt idx="21">
                  <c:v>12.910473684199999</c:v>
                </c:pt>
                <c:pt idx="22">
                  <c:v>12.5890526316</c:v>
                </c:pt>
                <c:pt idx="23">
                  <c:v>12.9011052632</c:v>
                </c:pt>
                <c:pt idx="24">
                  <c:v>13.054052631599999</c:v>
                </c:pt>
                <c:pt idx="25">
                  <c:v>12.9763684211</c:v>
                </c:pt>
                <c:pt idx="26">
                  <c:v>13.2114210526</c:v>
                </c:pt>
                <c:pt idx="27">
                  <c:v>13.639421052599999</c:v>
                </c:pt>
                <c:pt idx="28">
                  <c:v>13.6973684211</c:v>
                </c:pt>
                <c:pt idx="29">
                  <c:v>14.101105263199999</c:v>
                </c:pt>
                <c:pt idx="30">
                  <c:v>14.433263157900001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2022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22.576000000000001</c:v>
                </c:pt>
                <c:pt idx="1">
                  <c:v>19.405000000000001</c:v>
                </c:pt>
                <c:pt idx="2">
                  <c:v>18.545999999999999</c:v>
                </c:pt>
                <c:pt idx="3">
                  <c:v>19.010999999999999</c:v>
                </c:pt>
                <c:pt idx="4">
                  <c:v>22.279</c:v>
                </c:pt>
                <c:pt idx="5">
                  <c:v>22.962</c:v>
                </c:pt>
                <c:pt idx="6">
                  <c:v>24.266999999999999</c:v>
                </c:pt>
                <c:pt idx="7">
                  <c:v>24.657</c:v>
                </c:pt>
                <c:pt idx="8">
                  <c:v>26.096</c:v>
                </c:pt>
                <c:pt idx="9">
                  <c:v>26.178000000000001</c:v>
                </c:pt>
                <c:pt idx="10">
                  <c:v>25.858000000000001</c:v>
                </c:pt>
                <c:pt idx="11">
                  <c:v>24.486000000000001</c:v>
                </c:pt>
                <c:pt idx="12">
                  <c:v>26.193999999999999</c:v>
                </c:pt>
                <c:pt idx="13">
                  <c:v>26.62</c:v>
                </c:pt>
                <c:pt idx="14">
                  <c:v>25.47</c:v>
                </c:pt>
                <c:pt idx="15">
                  <c:v>26.777000000000001</c:v>
                </c:pt>
                <c:pt idx="16">
                  <c:v>27.765000000000001</c:v>
                </c:pt>
                <c:pt idx="17">
                  <c:v>29.074999999999999</c:v>
                </c:pt>
                <c:pt idx="18">
                  <c:v>28.742000000000001</c:v>
                </c:pt>
                <c:pt idx="19">
                  <c:v>29.227</c:v>
                </c:pt>
                <c:pt idx="20">
                  <c:v>29.975000000000001</c:v>
                </c:pt>
                <c:pt idx="21">
                  <c:v>28.222000000000001</c:v>
                </c:pt>
                <c:pt idx="22">
                  <c:v>26.385000000000002</c:v>
                </c:pt>
                <c:pt idx="23">
                  <c:v>21.899000000000001</c:v>
                </c:pt>
                <c:pt idx="24">
                  <c:v>22.469000000000001</c:v>
                </c:pt>
                <c:pt idx="25">
                  <c:v>25.276</c:v>
                </c:pt>
                <c:pt idx="26">
                  <c:v>28.071000000000002</c:v>
                </c:pt>
                <c:pt idx="27">
                  <c:v>29.673999999999999</c:v>
                </c:pt>
                <c:pt idx="28">
                  <c:v>27.602</c:v>
                </c:pt>
                <c:pt idx="29">
                  <c:v>24.593</c:v>
                </c:pt>
                <c:pt idx="30">
                  <c:v>26.759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2022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17.265000000000001</c:v>
                </c:pt>
                <c:pt idx="1">
                  <c:v>15.75</c:v>
                </c:pt>
                <c:pt idx="2">
                  <c:v>14.981999999999999</c:v>
                </c:pt>
                <c:pt idx="3">
                  <c:v>15.111000000000001</c:v>
                </c:pt>
                <c:pt idx="4">
                  <c:v>16.553999999999998</c:v>
                </c:pt>
                <c:pt idx="5">
                  <c:v>16.765000000000001</c:v>
                </c:pt>
                <c:pt idx="6">
                  <c:v>17.658999999999999</c:v>
                </c:pt>
                <c:pt idx="7">
                  <c:v>18.283000000000001</c:v>
                </c:pt>
                <c:pt idx="8">
                  <c:v>19.167000000000002</c:v>
                </c:pt>
                <c:pt idx="9">
                  <c:v>19.491</c:v>
                </c:pt>
                <c:pt idx="10">
                  <c:v>19.692</c:v>
                </c:pt>
                <c:pt idx="11">
                  <c:v>19.39</c:v>
                </c:pt>
                <c:pt idx="12">
                  <c:v>19.949000000000002</c:v>
                </c:pt>
                <c:pt idx="13">
                  <c:v>20.867999999999999</c:v>
                </c:pt>
                <c:pt idx="14">
                  <c:v>20.358000000000001</c:v>
                </c:pt>
                <c:pt idx="15">
                  <c:v>20.689</c:v>
                </c:pt>
                <c:pt idx="16">
                  <c:v>21.402999999999999</c:v>
                </c:pt>
                <c:pt idx="17">
                  <c:v>22.526</c:v>
                </c:pt>
                <c:pt idx="18">
                  <c:v>22.577000000000002</c:v>
                </c:pt>
                <c:pt idx="19">
                  <c:v>23.318999999999999</c:v>
                </c:pt>
                <c:pt idx="20">
                  <c:v>23.559000000000001</c:v>
                </c:pt>
                <c:pt idx="21">
                  <c:v>22.594999999999999</c:v>
                </c:pt>
                <c:pt idx="22">
                  <c:v>20.922999999999998</c:v>
                </c:pt>
                <c:pt idx="23">
                  <c:v>17.59</c:v>
                </c:pt>
                <c:pt idx="24">
                  <c:v>17.172999999999998</c:v>
                </c:pt>
                <c:pt idx="25">
                  <c:v>18.981999999999999</c:v>
                </c:pt>
                <c:pt idx="26">
                  <c:v>21.318000000000001</c:v>
                </c:pt>
                <c:pt idx="27">
                  <c:v>22.571000000000002</c:v>
                </c:pt>
                <c:pt idx="28">
                  <c:v>21.702000000000002</c:v>
                </c:pt>
                <c:pt idx="29">
                  <c:v>20.131</c:v>
                </c:pt>
                <c:pt idx="30">
                  <c:v>20.670999999999999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2022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11.952999999999999</c:v>
                </c:pt>
                <c:pt idx="1">
                  <c:v>12.096</c:v>
                </c:pt>
                <c:pt idx="2">
                  <c:v>11.417999999999999</c:v>
                </c:pt>
                <c:pt idx="3">
                  <c:v>11.211</c:v>
                </c:pt>
                <c:pt idx="4">
                  <c:v>10.827999999999999</c:v>
                </c:pt>
                <c:pt idx="5">
                  <c:v>10.568</c:v>
                </c:pt>
                <c:pt idx="6">
                  <c:v>11.051</c:v>
                </c:pt>
                <c:pt idx="7">
                  <c:v>11.909000000000001</c:v>
                </c:pt>
                <c:pt idx="8">
                  <c:v>12.238</c:v>
                </c:pt>
                <c:pt idx="9">
                  <c:v>12.805</c:v>
                </c:pt>
                <c:pt idx="10">
                  <c:v>13.525</c:v>
                </c:pt>
                <c:pt idx="11">
                  <c:v>14.292999999999999</c:v>
                </c:pt>
                <c:pt idx="12">
                  <c:v>13.705</c:v>
                </c:pt>
                <c:pt idx="13">
                  <c:v>15.117000000000001</c:v>
                </c:pt>
                <c:pt idx="14">
                  <c:v>15.246</c:v>
                </c:pt>
                <c:pt idx="15">
                  <c:v>14.601000000000001</c:v>
                </c:pt>
                <c:pt idx="16">
                  <c:v>15.042</c:v>
                </c:pt>
                <c:pt idx="17">
                  <c:v>15.977</c:v>
                </c:pt>
                <c:pt idx="18">
                  <c:v>16.411999999999999</c:v>
                </c:pt>
                <c:pt idx="19">
                  <c:v>17.41</c:v>
                </c:pt>
                <c:pt idx="20">
                  <c:v>17.143000000000001</c:v>
                </c:pt>
                <c:pt idx="21">
                  <c:v>16.968</c:v>
                </c:pt>
                <c:pt idx="22">
                  <c:v>15.462</c:v>
                </c:pt>
                <c:pt idx="23">
                  <c:v>13.281000000000001</c:v>
                </c:pt>
                <c:pt idx="24">
                  <c:v>11.877000000000001</c:v>
                </c:pt>
                <c:pt idx="25">
                  <c:v>12.686999999999999</c:v>
                </c:pt>
                <c:pt idx="26">
                  <c:v>14.566000000000001</c:v>
                </c:pt>
                <c:pt idx="27">
                  <c:v>15.467000000000001</c:v>
                </c:pt>
                <c:pt idx="28">
                  <c:v>15.801</c:v>
                </c:pt>
                <c:pt idx="29">
                  <c:v>15.67</c:v>
                </c:pt>
                <c:pt idx="30">
                  <c:v>14.584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2021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13.507999999999999</c:v>
                </c:pt>
                <c:pt idx="1">
                  <c:v>13.095000000000001</c:v>
                </c:pt>
                <c:pt idx="2">
                  <c:v>14.035</c:v>
                </c:pt>
                <c:pt idx="3">
                  <c:v>15.369</c:v>
                </c:pt>
                <c:pt idx="4">
                  <c:v>17.152000000000001</c:v>
                </c:pt>
                <c:pt idx="5">
                  <c:v>17.724</c:v>
                </c:pt>
                <c:pt idx="6">
                  <c:v>18.989999999999998</c:v>
                </c:pt>
                <c:pt idx="7">
                  <c:v>19.536000000000001</c:v>
                </c:pt>
                <c:pt idx="8">
                  <c:v>16.766999999999999</c:v>
                </c:pt>
                <c:pt idx="9">
                  <c:v>15.273</c:v>
                </c:pt>
                <c:pt idx="10">
                  <c:v>14.742000000000001</c:v>
                </c:pt>
                <c:pt idx="11">
                  <c:v>16.056000000000001</c:v>
                </c:pt>
                <c:pt idx="12">
                  <c:v>16.207999999999998</c:v>
                </c:pt>
                <c:pt idx="13">
                  <c:v>16.591999999999999</c:v>
                </c:pt>
                <c:pt idx="14">
                  <c:v>18.7</c:v>
                </c:pt>
                <c:pt idx="15">
                  <c:v>19.885999999999999</c:v>
                </c:pt>
                <c:pt idx="16">
                  <c:v>18.192</c:v>
                </c:pt>
                <c:pt idx="17">
                  <c:v>18.542999999999999</c:v>
                </c:pt>
                <c:pt idx="18">
                  <c:v>17.853999999999999</c:v>
                </c:pt>
                <c:pt idx="19">
                  <c:v>18.611000000000001</c:v>
                </c:pt>
                <c:pt idx="20">
                  <c:v>18.756</c:v>
                </c:pt>
                <c:pt idx="21">
                  <c:v>17.053999999999998</c:v>
                </c:pt>
                <c:pt idx="22">
                  <c:v>15.304</c:v>
                </c:pt>
                <c:pt idx="23">
                  <c:v>16.657</c:v>
                </c:pt>
                <c:pt idx="24">
                  <c:v>17.149999999999999</c:v>
                </c:pt>
                <c:pt idx="25">
                  <c:v>17.945</c:v>
                </c:pt>
                <c:pt idx="26">
                  <c:v>18.553999999999998</c:v>
                </c:pt>
                <c:pt idx="27">
                  <c:v>20.141999999999999</c:v>
                </c:pt>
                <c:pt idx="28">
                  <c:v>21.105</c:v>
                </c:pt>
                <c:pt idx="29">
                  <c:v>21.55</c:v>
                </c:pt>
                <c:pt idx="30">
                  <c:v>21.667999999999999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17368.389882903</c:v>
                </c:pt>
                <c:pt idx="1">
                  <c:v>18362.470596456002</c:v>
                </c:pt>
                <c:pt idx="2">
                  <c:v>21947.259823193999</c:v>
                </c:pt>
                <c:pt idx="3">
                  <c:v>20745.843456404</c:v>
                </c:pt>
                <c:pt idx="4">
                  <c:v>19374.545052672001</c:v>
                </c:pt>
                <c:pt idx="5">
                  <c:v>19617.864228332</c:v>
                </c:pt>
                <c:pt idx="6">
                  <c:v>19650.360050158</c:v>
                </c:pt>
                <c:pt idx="7">
                  <c:v>21302.170343446</c:v>
                </c:pt>
                <c:pt idx="8">
                  <c:v>22753.507688590002</c:v>
                </c:pt>
                <c:pt idx="9">
                  <c:v>19213.662175914</c:v>
                </c:pt>
                <c:pt idx="10">
                  <c:v>20740.701549640002</c:v>
                </c:pt>
                <c:pt idx="11">
                  <c:v>18915.393726295999</c:v>
                </c:pt>
                <c:pt idx="12">
                  <c:v>19296.112398976002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19296.112398976002</c:v>
                </c:pt>
                <c:pt idx="1">
                  <c:v>19593.724998728001</c:v>
                </c:pt>
                <c:pt idx="2">
                  <c:v>21559.740951954002</c:v>
                </c:pt>
                <c:pt idx="3">
                  <c:v>20652.739059340001</c:v>
                </c:pt>
                <c:pt idx="4">
                  <c:v>19690.700732279001</c:v>
                </c:pt>
                <c:pt idx="5">
                  <c:v>18982.498801442001</c:v>
                </c:pt>
                <c:pt idx="6">
                  <c:v>20274.148186414001</c:v>
                </c:pt>
                <c:pt idx="7">
                  <c:v>20818.653140728999</c:v>
                </c:pt>
                <c:pt idx="8">
                  <c:v>21481.349362935998</c:v>
                </c:pt>
                <c:pt idx="9">
                  <c:v>19058.873444143999</c:v>
                </c:pt>
                <c:pt idx="10">
                  <c:v>20233.54623086</c:v>
                </c:pt>
                <c:pt idx="11">
                  <c:v>18414.879365887999</c:v>
                </c:pt>
                <c:pt idx="12">
                  <c:v>19134.674428638002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2021 </c:v>
                </c:pt>
                <c:pt idx="3">
                  <c:v>2022 </c:v>
                </c:pt>
                <c:pt idx="4">
                  <c:v>may-22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37385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2021 </c:v>
                </c:pt>
                <c:pt idx="3">
                  <c:v>2022 </c:v>
                </c:pt>
                <c:pt idx="4">
                  <c:v>may-22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42225</c:v>
                </c:pt>
                <c:pt idx="3">
                  <c:v>37926</c:v>
                </c:pt>
                <c:pt idx="4">
                  <c:v>32127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493.75616072600002</c:v>
                </c:pt>
                <c:pt idx="1">
                  <c:v>576.02127835199997</c:v>
                </c:pt>
                <c:pt idx="2">
                  <c:v>639.11489429599999</c:v>
                </c:pt>
                <c:pt idx="3">
                  <c:v>648.186864808</c:v>
                </c:pt>
                <c:pt idx="4">
                  <c:v>641.79581628799997</c:v>
                </c:pt>
                <c:pt idx="5">
                  <c:v>629.59834231399998</c:v>
                </c:pt>
                <c:pt idx="6">
                  <c:v>559.04620930399994</c:v>
                </c:pt>
                <c:pt idx="7">
                  <c:v>515.31132016799995</c:v>
                </c:pt>
                <c:pt idx="8">
                  <c:v>611.82611690399995</c:v>
                </c:pt>
                <c:pt idx="9">
                  <c:v>631.49449900800005</c:v>
                </c:pt>
                <c:pt idx="10">
                  <c:v>638.58088999999995</c:v>
                </c:pt>
                <c:pt idx="11">
                  <c:v>643.88098591200003</c:v>
                </c:pt>
                <c:pt idx="12">
                  <c:v>638.75947050399998</c:v>
                </c:pt>
                <c:pt idx="13">
                  <c:v>575.01064754399999</c:v>
                </c:pt>
                <c:pt idx="14">
                  <c:v>529.04189251599996</c:v>
                </c:pt>
                <c:pt idx="15">
                  <c:v>618.58922527200002</c:v>
                </c:pt>
                <c:pt idx="16">
                  <c:v>648.62951097400003</c:v>
                </c:pt>
                <c:pt idx="17">
                  <c:v>660.65652133200001</c:v>
                </c:pt>
                <c:pt idx="18">
                  <c:v>675.12342980000005</c:v>
                </c:pt>
                <c:pt idx="19">
                  <c:v>673.02830032199995</c:v>
                </c:pt>
                <c:pt idx="20">
                  <c:v>605.78528740199999</c:v>
                </c:pt>
                <c:pt idx="21">
                  <c:v>553.11446321799997</c:v>
                </c:pt>
                <c:pt idx="22">
                  <c:v>650.36842349799997</c:v>
                </c:pt>
                <c:pt idx="23">
                  <c:v>657.78294613599996</c:v>
                </c:pt>
                <c:pt idx="24">
                  <c:v>641.88816359199996</c:v>
                </c:pt>
                <c:pt idx="25">
                  <c:v>714.84162776000005</c:v>
                </c:pt>
                <c:pt idx="26">
                  <c:v>651.79340752799999</c:v>
                </c:pt>
                <c:pt idx="27">
                  <c:v>587.46843539999998</c:v>
                </c:pt>
                <c:pt idx="28">
                  <c:v>539.99776495399999</c:v>
                </c:pt>
                <c:pt idx="29">
                  <c:v>630.24445388599997</c:v>
                </c:pt>
                <c:pt idx="30">
                  <c:v>653.93707891999998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24166.473000000002</c:v>
                </c:pt>
                <c:pt idx="1">
                  <c:v>28364.196</c:v>
                </c:pt>
                <c:pt idx="2">
                  <c:v>30227.746999999999</c:v>
                </c:pt>
                <c:pt idx="3">
                  <c:v>30177.06</c:v>
                </c:pt>
                <c:pt idx="4">
                  <c:v>30057.109</c:v>
                </c:pt>
                <c:pt idx="5">
                  <c:v>29068.338159999999</c:v>
                </c:pt>
                <c:pt idx="6">
                  <c:v>25668.883000000002</c:v>
                </c:pt>
                <c:pt idx="7">
                  <c:v>25383.712</c:v>
                </c:pt>
                <c:pt idx="8">
                  <c:v>29125.870999999999</c:v>
                </c:pt>
                <c:pt idx="9">
                  <c:v>29365.26</c:v>
                </c:pt>
                <c:pt idx="10">
                  <c:v>29790.368999999999</c:v>
                </c:pt>
                <c:pt idx="11">
                  <c:v>29712.141</c:v>
                </c:pt>
                <c:pt idx="12">
                  <c:v>29744.648000000001</c:v>
                </c:pt>
                <c:pt idx="13">
                  <c:v>26476.494992</c:v>
                </c:pt>
                <c:pt idx="14">
                  <c:v>25323.580999999998</c:v>
                </c:pt>
                <c:pt idx="15">
                  <c:v>29232.600999999999</c:v>
                </c:pt>
                <c:pt idx="16">
                  <c:v>30463.356</c:v>
                </c:pt>
                <c:pt idx="17">
                  <c:v>31089.16635</c:v>
                </c:pt>
                <c:pt idx="18">
                  <c:v>31787.434000000001</c:v>
                </c:pt>
                <c:pt idx="19">
                  <c:v>31770.17885</c:v>
                </c:pt>
                <c:pt idx="20">
                  <c:v>28211.648440000001</c:v>
                </c:pt>
                <c:pt idx="21">
                  <c:v>26350.8256</c:v>
                </c:pt>
                <c:pt idx="22">
                  <c:v>31135.451000000001</c:v>
                </c:pt>
                <c:pt idx="23">
                  <c:v>30759.313999999998</c:v>
                </c:pt>
                <c:pt idx="24">
                  <c:v>29652.986000000001</c:v>
                </c:pt>
                <c:pt idx="25">
                  <c:v>33066.934000000001</c:v>
                </c:pt>
                <c:pt idx="26">
                  <c:v>30221.050999999999</c:v>
                </c:pt>
                <c:pt idx="27">
                  <c:v>27123.858</c:v>
                </c:pt>
                <c:pt idx="28">
                  <c:v>25779.99</c:v>
                </c:pt>
                <c:pt idx="29">
                  <c:v>29676.914400000001</c:v>
                </c:pt>
                <c:pt idx="30">
                  <c:v>30481.434799999999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400049</xdr:colOff>
      <xdr:row>2</xdr:row>
      <xdr:rowOff>93974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FE7750-2397-4418-B3A0-F1D188E0C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524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3962074-FA68-46DF-B0FF-8D8577CAD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30254B0-3207-4D7A-9863-3134FC5BA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C9F3AB6-F05B-42A9-8F7E-362DB74B3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0.66243</cdr:x>
      <cdr:y>0.17462</cdr:y>
    </cdr:from>
    <cdr:to>
      <cdr:x>0.8273</cdr:x>
      <cdr:y>0.25647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9115" y="508965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0.82655</cdr:x>
      <cdr:y>0.71857</cdr:y>
    </cdr:from>
    <cdr:to>
      <cdr:x>0.9806</cdr:x>
      <cdr:y>0.80938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25966" y="2094379"/>
          <a:ext cx="1085822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EB2EA4A-A8CE-43EC-B8E4-E46EAE6F6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123825</xdr:rowOff>
    </xdr:from>
    <xdr:to>
      <xdr:col>3</xdr:col>
      <xdr:colOff>114299</xdr:colOff>
      <xdr:row>2</xdr:row>
      <xdr:rowOff>74924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53972A9-503C-4435-94AF-2289434C2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22 julio (14:43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8 enero (14:05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enero (20:10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26" y="525453"/>
          <a:ext cx="1637276" cy="179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20 mayo (13:48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A408B0-6ECD-41C1-A83E-5D634B39A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3" sqref="C23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Mayo 2022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205</v>
      </c>
    </row>
    <row r="2" spans="1:2">
      <c r="A2" t="s">
        <v>199</v>
      </c>
    </row>
    <row r="3" spans="1:2">
      <c r="A3" t="s">
        <v>194</v>
      </c>
    </row>
    <row r="4" spans="1:2">
      <c r="A4" t="s">
        <v>195</v>
      </c>
    </row>
    <row r="5" spans="1:2">
      <c r="A5" t="s">
        <v>198</v>
      </c>
    </row>
    <row r="6" spans="1:2">
      <c r="A6" t="s">
        <v>204</v>
      </c>
    </row>
    <row r="7" spans="1:2">
      <c r="A7" t="s">
        <v>197</v>
      </c>
    </row>
    <row r="8" spans="1:2">
      <c r="A8" t="s">
        <v>161</v>
      </c>
    </row>
    <row r="9" spans="1:2">
      <c r="A9" t="s">
        <v>201</v>
      </c>
    </row>
    <row r="10" spans="1:2">
      <c r="A10" t="s">
        <v>162</v>
      </c>
    </row>
    <row r="11" spans="1:2">
      <c r="A11" t="s">
        <v>163</v>
      </c>
    </row>
    <row r="12" spans="1:2">
      <c r="A12" t="s">
        <v>206</v>
      </c>
    </row>
    <row r="13" spans="1:2">
      <c r="A13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C20" sqref="C2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Mayo 2022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Mayo 2022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22/21</v>
      </c>
      <c r="H8" s="42" t="s">
        <v>3</v>
      </c>
      <c r="I8" s="45" t="str">
        <f>G8</f>
        <v>% 22/21</v>
      </c>
      <c r="J8" s="42" t="s">
        <v>3</v>
      </c>
      <c r="K8" s="45" t="str">
        <f>G8</f>
        <v>% 22/21</v>
      </c>
    </row>
    <row r="9" spans="3:12">
      <c r="C9" s="37"/>
      <c r="E9" s="30" t="s">
        <v>4</v>
      </c>
      <c r="F9" s="31">
        <f>VLOOKUP("Demanda transporte (b.c.)",Dat_01!A4:J29,2,FALSE)/1000</f>
        <v>19134.674428638002</v>
      </c>
      <c r="G9" s="47">
        <f>VLOOKUP("Demanda transporte (b.c.)",Dat_01!A4:J29,4,FALSE)*100</f>
        <v>-0.83663469000000001</v>
      </c>
      <c r="H9" s="31">
        <f>VLOOKUP("Demanda transporte (b.c.)",Dat_01!A4:J29,5,FALSE)/1000</f>
        <v>98323.322832466001</v>
      </c>
      <c r="I9" s="47">
        <f>VLOOKUP("Demanda transporte (b.c.)",Dat_01!A4:J29,7,FALSE)*100</f>
        <v>-2.5724046</v>
      </c>
      <c r="J9" s="31">
        <f>VLOOKUP("Demanda transporte (b.c.)",Dat_01!A4:J29,8,FALSE)/1000</f>
        <v>239895.528703352</v>
      </c>
      <c r="K9" s="47">
        <f>VLOOKUP("Demanda transporte (b.c.)",Dat_01!A4:J29,10,FALSE)*100</f>
        <v>-0.83679037999999994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0.55399999999999994</v>
      </c>
      <c r="H12" s="43"/>
      <c r="I12" s="43">
        <f>Dat_01!H45*100</f>
        <v>0.28200000000000003</v>
      </c>
      <c r="J12" s="43"/>
      <c r="K12" s="43">
        <f>Dat_01!L45*100</f>
        <v>0.17399999999999999</v>
      </c>
    </row>
    <row r="13" spans="3:12">
      <c r="E13" s="34" t="s">
        <v>26</v>
      </c>
      <c r="F13" s="33"/>
      <c r="G13" s="43">
        <f>Dat_01!E45*100</f>
        <v>2.0640000000000001</v>
      </c>
      <c r="H13" s="43"/>
      <c r="I13" s="43">
        <f>Dat_01!I45*100</f>
        <v>0.23600000000000002</v>
      </c>
      <c r="J13" s="43"/>
      <c r="K13" s="43">
        <f>Dat_01!M45*100</f>
        <v>-4.2000000000000003E-2</v>
      </c>
    </row>
    <row r="14" spans="3:12">
      <c r="E14" s="35" t="s">
        <v>5</v>
      </c>
      <c r="F14" s="36"/>
      <c r="G14" s="44">
        <f>Dat_01!F45*100</f>
        <v>-3.4549999999999996</v>
      </c>
      <c r="H14" s="44"/>
      <c r="I14" s="44">
        <f>Dat_01!J45*100</f>
        <v>-3.09</v>
      </c>
      <c r="J14" s="44"/>
      <c r="K14" s="44">
        <f>Dat_01!N45*100</f>
        <v>-0.96900000000000008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E39" sqref="E3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Mayo 2022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98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C21" sqref="C2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Mayo 2022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C18" sqref="C1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Mayo 2022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B23" sqref="B23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Mayo 2022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C25" sqref="C2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Mayo 2022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>
      <selection activeCell="B36" sqref="B36:H37"/>
    </sheetView>
  </sheetViews>
  <sheetFormatPr baseColWidth="10" defaultColWidth="11.42578125" defaultRowHeight="11.25" customHeight="1"/>
  <cols>
    <col min="1" max="1" width="2.7109375" style="94" customWidth="1"/>
    <col min="2" max="2" width="16.5703125" style="94" customWidth="1"/>
    <col min="3" max="5" width="11.42578125" style="94"/>
    <col min="6" max="7" width="22.710937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Mayo 2022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mayo</v>
      </c>
      <c r="B5" s="93" t="s">
        <v>77</v>
      </c>
    </row>
    <row r="6" spans="1:16" ht="15">
      <c r="A6" s="95">
        <f>YEAR(B7)-1</f>
        <v>2021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01/05/2022</v>
      </c>
      <c r="C7" s="99">
        <f>Dat_01!B52</f>
        <v>22.576000000000001</v>
      </c>
      <c r="D7" s="99">
        <f>Dat_01!C52</f>
        <v>17.265000000000001</v>
      </c>
      <c r="E7" s="99">
        <f>Dat_01!D52</f>
        <v>11.952999999999999</v>
      </c>
      <c r="F7" s="99">
        <f>Dat_01!H52</f>
        <v>9.6531052632000005</v>
      </c>
      <c r="G7" s="99">
        <f>Dat_01!G52</f>
        <v>19.9480526316</v>
      </c>
      <c r="H7" s="99">
        <f>Dat_01!E52</f>
        <v>13.507999999999999</v>
      </c>
    </row>
    <row r="8" spans="1:16" ht="11.25" customHeight="1">
      <c r="A8" s="92">
        <v>2</v>
      </c>
      <c r="B8" s="98" t="str">
        <f>Dat_01!A53</f>
        <v>02/05/2022</v>
      </c>
      <c r="C8" s="99">
        <f>Dat_01!B53</f>
        <v>19.405000000000001</v>
      </c>
      <c r="D8" s="99">
        <f>Dat_01!C53</f>
        <v>15.75</v>
      </c>
      <c r="E8" s="99">
        <f>Dat_01!D53</f>
        <v>12.096</v>
      </c>
      <c r="F8" s="99">
        <f>Dat_01!H53</f>
        <v>10.016894736799999</v>
      </c>
      <c r="G8" s="99">
        <f>Dat_01!G53</f>
        <v>20.6464736842</v>
      </c>
      <c r="H8" s="99">
        <f>Dat_01!E53</f>
        <v>13.095000000000001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03/05/2022</v>
      </c>
      <c r="C9" s="99">
        <f>Dat_01!B54</f>
        <v>18.545999999999999</v>
      </c>
      <c r="D9" s="99">
        <f>Dat_01!C54</f>
        <v>14.981999999999999</v>
      </c>
      <c r="E9" s="99">
        <f>Dat_01!D54</f>
        <v>11.417999999999999</v>
      </c>
      <c r="F9" s="99">
        <f>Dat_01!H54</f>
        <v>10.5545263158</v>
      </c>
      <c r="G9" s="99">
        <f>Dat_01!G54</f>
        <v>20.943684210499999</v>
      </c>
      <c r="H9" s="99">
        <f>Dat_01!E54</f>
        <v>14.035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04/05/2022</v>
      </c>
      <c r="C10" s="99">
        <f>Dat_01!B55</f>
        <v>19.010999999999999</v>
      </c>
      <c r="D10" s="99">
        <f>Dat_01!C55</f>
        <v>15.111000000000001</v>
      </c>
      <c r="E10" s="99">
        <f>Dat_01!D55</f>
        <v>11.211</v>
      </c>
      <c r="F10" s="99">
        <f>Dat_01!H55</f>
        <v>10.7868421053</v>
      </c>
      <c r="G10" s="99">
        <f>Dat_01!G55</f>
        <v>21.2815789474</v>
      </c>
      <c r="H10" s="99">
        <f>Dat_01!E55</f>
        <v>15.369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05/05/2022</v>
      </c>
      <c r="C11" s="99">
        <f>Dat_01!B56</f>
        <v>22.279</v>
      </c>
      <c r="D11" s="99">
        <f>Dat_01!C56</f>
        <v>16.553999999999998</v>
      </c>
      <c r="E11" s="99">
        <f>Dat_01!D56</f>
        <v>10.827999999999999</v>
      </c>
      <c r="F11" s="99">
        <f>Dat_01!H56</f>
        <v>11.1142631579</v>
      </c>
      <c r="G11" s="99">
        <f>Dat_01!G56</f>
        <v>20.794</v>
      </c>
      <c r="H11" s="99">
        <f>Dat_01!E56</f>
        <v>17.152000000000001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06/05/2022</v>
      </c>
      <c r="C12" s="99">
        <f>Dat_01!B57</f>
        <v>22.962</v>
      </c>
      <c r="D12" s="99">
        <f>Dat_01!C57</f>
        <v>16.765000000000001</v>
      </c>
      <c r="E12" s="99">
        <f>Dat_01!D57</f>
        <v>10.568</v>
      </c>
      <c r="F12" s="99">
        <f>Dat_01!H57</f>
        <v>10.6455263158</v>
      </c>
      <c r="G12" s="99">
        <f>Dat_01!G57</f>
        <v>21.3784210526</v>
      </c>
      <c r="H12" s="99">
        <f>Dat_01!E57</f>
        <v>17.724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07/05/2022</v>
      </c>
      <c r="C13" s="99">
        <f>Dat_01!B58</f>
        <v>24.266999999999999</v>
      </c>
      <c r="D13" s="99">
        <f>Dat_01!C58</f>
        <v>17.658999999999999</v>
      </c>
      <c r="E13" s="99">
        <f>Dat_01!D58</f>
        <v>11.051</v>
      </c>
      <c r="F13" s="99">
        <f>Dat_01!H58</f>
        <v>11.3851052632</v>
      </c>
      <c r="G13" s="99">
        <f>Dat_01!G58</f>
        <v>21.852736842100001</v>
      </c>
      <c r="H13" s="99">
        <f>Dat_01!E58</f>
        <v>18.989999999999998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08/05/2022</v>
      </c>
      <c r="C14" s="99">
        <f>Dat_01!B59</f>
        <v>24.657</v>
      </c>
      <c r="D14" s="99">
        <f>Dat_01!C59</f>
        <v>18.283000000000001</v>
      </c>
      <c r="E14" s="99">
        <f>Dat_01!D59</f>
        <v>11.909000000000001</v>
      </c>
      <c r="F14" s="99">
        <f>Dat_01!H59</f>
        <v>12.2104736842</v>
      </c>
      <c r="G14" s="99">
        <f>Dat_01!G59</f>
        <v>21.676578947399999</v>
      </c>
      <c r="H14" s="99">
        <f>Dat_01!E59</f>
        <v>19.536000000000001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09/05/2022</v>
      </c>
      <c r="C15" s="99">
        <f>Dat_01!B60</f>
        <v>26.096</v>
      </c>
      <c r="D15" s="99">
        <f>Dat_01!C60</f>
        <v>19.167000000000002</v>
      </c>
      <c r="E15" s="99">
        <f>Dat_01!D60</f>
        <v>12.238</v>
      </c>
      <c r="F15" s="99">
        <f>Dat_01!H60</f>
        <v>12.3410526316</v>
      </c>
      <c r="G15" s="99">
        <f>Dat_01!G60</f>
        <v>21.959</v>
      </c>
      <c r="H15" s="99">
        <f>Dat_01!E60</f>
        <v>16.766999999999999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10/05/2022</v>
      </c>
      <c r="C16" s="99">
        <f>Dat_01!B61</f>
        <v>26.178000000000001</v>
      </c>
      <c r="D16" s="99">
        <f>Dat_01!C61</f>
        <v>19.491</v>
      </c>
      <c r="E16" s="99">
        <f>Dat_01!D61</f>
        <v>12.805</v>
      </c>
      <c r="F16" s="99">
        <f>Dat_01!H61</f>
        <v>12.502105263200001</v>
      </c>
      <c r="G16" s="99">
        <f>Dat_01!G61</f>
        <v>21.939263157900001</v>
      </c>
      <c r="H16" s="99">
        <f>Dat_01!E61</f>
        <v>15.273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11/05/2022</v>
      </c>
      <c r="C17" s="99">
        <f>Dat_01!B62</f>
        <v>25.858000000000001</v>
      </c>
      <c r="D17" s="99">
        <f>Dat_01!C62</f>
        <v>19.692</v>
      </c>
      <c r="E17" s="99">
        <f>Dat_01!D62</f>
        <v>13.525</v>
      </c>
      <c r="F17" s="99">
        <f>Dat_01!H62</f>
        <v>12.177789473700001</v>
      </c>
      <c r="G17" s="99">
        <f>Dat_01!G62</f>
        <v>21.955368421100001</v>
      </c>
      <c r="H17" s="99">
        <f>Dat_01!E62</f>
        <v>14.742000000000001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12/05/2022</v>
      </c>
      <c r="C18" s="99">
        <f>Dat_01!B63</f>
        <v>24.486000000000001</v>
      </c>
      <c r="D18" s="99">
        <f>Dat_01!C63</f>
        <v>19.39</v>
      </c>
      <c r="E18" s="99">
        <f>Dat_01!D63</f>
        <v>14.292999999999999</v>
      </c>
      <c r="F18" s="99">
        <f>Dat_01!H63</f>
        <v>11.718999999999999</v>
      </c>
      <c r="G18" s="99">
        <f>Dat_01!G63</f>
        <v>22.0500526316</v>
      </c>
      <c r="H18" s="99">
        <f>Dat_01!E63</f>
        <v>16.056000000000001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13/05/2022</v>
      </c>
      <c r="C19" s="99">
        <f>Dat_01!B64</f>
        <v>26.193999999999999</v>
      </c>
      <c r="D19" s="99">
        <f>Dat_01!C64</f>
        <v>19.949000000000002</v>
      </c>
      <c r="E19" s="99">
        <f>Dat_01!D64</f>
        <v>13.705</v>
      </c>
      <c r="F19" s="99">
        <f>Dat_01!H64</f>
        <v>11.891368421099999</v>
      </c>
      <c r="G19" s="99">
        <f>Dat_01!G64</f>
        <v>21.986842105299999</v>
      </c>
      <c r="H19" s="99">
        <f>Dat_01!E64</f>
        <v>16.207999999999998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14/05/2022</v>
      </c>
      <c r="C20" s="99">
        <f>Dat_01!B65</f>
        <v>26.62</v>
      </c>
      <c r="D20" s="99">
        <f>Dat_01!C65</f>
        <v>20.867999999999999</v>
      </c>
      <c r="E20" s="99">
        <f>Dat_01!D65</f>
        <v>15.117000000000001</v>
      </c>
      <c r="F20" s="99">
        <f>Dat_01!H65</f>
        <v>11.688631578900001</v>
      </c>
      <c r="G20" s="99">
        <f>Dat_01!G65</f>
        <v>21.7869473684</v>
      </c>
      <c r="H20" s="99">
        <f>Dat_01!E65</f>
        <v>16.591999999999999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15/05/2022</v>
      </c>
      <c r="C21" s="99">
        <f>Dat_01!B66</f>
        <v>25.47</v>
      </c>
      <c r="D21" s="99">
        <f>Dat_01!C66</f>
        <v>20.358000000000001</v>
      </c>
      <c r="E21" s="99">
        <f>Dat_01!D66</f>
        <v>15.246</v>
      </c>
      <c r="F21" s="99">
        <f>Dat_01!H66</f>
        <v>11.452684210499999</v>
      </c>
      <c r="G21" s="99">
        <f>Dat_01!G66</f>
        <v>22.332736842100001</v>
      </c>
      <c r="H21" s="99">
        <f>Dat_01!E66</f>
        <v>18.7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16/05/2022</v>
      </c>
      <c r="C22" s="99">
        <f>Dat_01!B67</f>
        <v>26.777000000000001</v>
      </c>
      <c r="D22" s="99">
        <f>Dat_01!C67</f>
        <v>20.689</v>
      </c>
      <c r="E22" s="99">
        <f>Dat_01!D67</f>
        <v>14.601000000000001</v>
      </c>
      <c r="F22" s="99">
        <f>Dat_01!H67</f>
        <v>11.776368421100001</v>
      </c>
      <c r="G22" s="99">
        <f>Dat_01!G67</f>
        <v>23.070842105299999</v>
      </c>
      <c r="H22" s="99">
        <f>Dat_01!E67</f>
        <v>19.885999999999999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17/05/2022</v>
      </c>
      <c r="C23" s="99">
        <f>Dat_01!B68</f>
        <v>27.765000000000001</v>
      </c>
      <c r="D23" s="99">
        <f>Dat_01!C68</f>
        <v>21.402999999999999</v>
      </c>
      <c r="E23" s="99">
        <f>Dat_01!D68</f>
        <v>15.042</v>
      </c>
      <c r="F23" s="99">
        <f>Dat_01!H68</f>
        <v>12.1052105263</v>
      </c>
      <c r="G23" s="99">
        <f>Dat_01!G68</f>
        <v>22.692157894699999</v>
      </c>
      <c r="H23" s="99">
        <f>Dat_01!E68</f>
        <v>18.192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18/05/2022</v>
      </c>
      <c r="C24" s="99">
        <f>Dat_01!B69</f>
        <v>29.074999999999999</v>
      </c>
      <c r="D24" s="99">
        <f>Dat_01!C69</f>
        <v>22.526</v>
      </c>
      <c r="E24" s="99">
        <f>Dat_01!D69</f>
        <v>15.977</v>
      </c>
      <c r="F24" s="99">
        <f>Dat_01!H69</f>
        <v>12.1458421053</v>
      </c>
      <c r="G24" s="99">
        <f>Dat_01!G69</f>
        <v>22.884210526299999</v>
      </c>
      <c r="H24" s="99">
        <f>Dat_01!E69</f>
        <v>18.542999999999999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19/05/2022</v>
      </c>
      <c r="C25" s="99">
        <f>Dat_01!B70</f>
        <v>28.742000000000001</v>
      </c>
      <c r="D25" s="99">
        <f>Dat_01!C70</f>
        <v>22.577000000000002</v>
      </c>
      <c r="E25" s="99">
        <f>Dat_01!D70</f>
        <v>16.411999999999999</v>
      </c>
      <c r="F25" s="99">
        <f>Dat_01!H70</f>
        <v>12.064263157899999</v>
      </c>
      <c r="G25" s="99">
        <f>Dat_01!G70</f>
        <v>22.898947368399998</v>
      </c>
      <c r="H25" s="99">
        <f>Dat_01!E70</f>
        <v>17.853999999999999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20/05/2022</v>
      </c>
      <c r="C26" s="99">
        <f>Dat_01!B71</f>
        <v>29.227</v>
      </c>
      <c r="D26" s="99">
        <f>Dat_01!C71</f>
        <v>23.318999999999999</v>
      </c>
      <c r="E26" s="99">
        <f>Dat_01!D71</f>
        <v>17.41</v>
      </c>
      <c r="F26" s="99">
        <f>Dat_01!H71</f>
        <v>12.0306315789</v>
      </c>
      <c r="G26" s="99">
        <f>Dat_01!G71</f>
        <v>23.0711052632</v>
      </c>
      <c r="H26" s="99">
        <f>Dat_01!E71</f>
        <v>18.611000000000001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21/05/2022</v>
      </c>
      <c r="C27" s="99">
        <f>Dat_01!B72</f>
        <v>29.975000000000001</v>
      </c>
      <c r="D27" s="99">
        <f>Dat_01!C72</f>
        <v>23.559000000000001</v>
      </c>
      <c r="E27" s="99">
        <f>Dat_01!D72</f>
        <v>17.143000000000001</v>
      </c>
      <c r="F27" s="99">
        <f>Dat_01!H72</f>
        <v>12.552578947400001</v>
      </c>
      <c r="G27" s="99">
        <f>Dat_01!G72</f>
        <v>23.314631578899998</v>
      </c>
      <c r="H27" s="99">
        <f>Dat_01!E72</f>
        <v>18.756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22/05/2022</v>
      </c>
      <c r="C28" s="99">
        <f>Dat_01!B73</f>
        <v>28.222000000000001</v>
      </c>
      <c r="D28" s="99">
        <f>Dat_01!C73</f>
        <v>22.594999999999999</v>
      </c>
      <c r="E28" s="99">
        <f>Dat_01!D73</f>
        <v>16.968</v>
      </c>
      <c r="F28" s="99">
        <f>Dat_01!H73</f>
        <v>12.910473684199999</v>
      </c>
      <c r="G28" s="99">
        <f>Dat_01!G73</f>
        <v>23.3054210526</v>
      </c>
      <c r="H28" s="99">
        <f>Dat_01!E73</f>
        <v>17.053999999999998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23/05/2022</v>
      </c>
      <c r="C29" s="99">
        <f>Dat_01!B74</f>
        <v>26.385000000000002</v>
      </c>
      <c r="D29" s="99">
        <f>Dat_01!C74</f>
        <v>20.922999999999998</v>
      </c>
      <c r="E29" s="99">
        <f>Dat_01!D74</f>
        <v>15.462</v>
      </c>
      <c r="F29" s="99">
        <f>Dat_01!H74</f>
        <v>12.5890526316</v>
      </c>
      <c r="G29" s="99">
        <f>Dat_01!G74</f>
        <v>23.030105263199999</v>
      </c>
      <c r="H29" s="99">
        <f>Dat_01!E74</f>
        <v>15.304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24/05/2022</v>
      </c>
      <c r="C30" s="99">
        <f>Dat_01!B75</f>
        <v>21.899000000000001</v>
      </c>
      <c r="D30" s="99">
        <f>Dat_01!C75</f>
        <v>17.59</v>
      </c>
      <c r="E30" s="99">
        <f>Dat_01!D75</f>
        <v>13.281000000000001</v>
      </c>
      <c r="F30" s="99">
        <f>Dat_01!H75</f>
        <v>12.9011052632</v>
      </c>
      <c r="G30" s="99">
        <f>Dat_01!G75</f>
        <v>23.518315789500001</v>
      </c>
      <c r="H30" s="99">
        <f>Dat_01!E75</f>
        <v>16.657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25/05/2022</v>
      </c>
      <c r="C31" s="99">
        <f>Dat_01!B76</f>
        <v>22.469000000000001</v>
      </c>
      <c r="D31" s="99">
        <f>Dat_01!C76</f>
        <v>17.172999999999998</v>
      </c>
      <c r="E31" s="99">
        <f>Dat_01!D76</f>
        <v>11.877000000000001</v>
      </c>
      <c r="F31" s="99">
        <f>Dat_01!H76</f>
        <v>13.054052631599999</v>
      </c>
      <c r="G31" s="99">
        <f>Dat_01!G76</f>
        <v>23.096157894699999</v>
      </c>
      <c r="H31" s="99">
        <f>Dat_01!E76</f>
        <v>17.149999999999999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26/05/2022</v>
      </c>
      <c r="C32" s="99">
        <f>Dat_01!B77</f>
        <v>25.276</v>
      </c>
      <c r="D32" s="99">
        <f>Dat_01!C77</f>
        <v>18.981999999999999</v>
      </c>
      <c r="E32" s="99">
        <f>Dat_01!D77</f>
        <v>12.686999999999999</v>
      </c>
      <c r="F32" s="99">
        <f>Dat_01!H77</f>
        <v>12.9763684211</v>
      </c>
      <c r="G32" s="99">
        <f>Dat_01!G77</f>
        <v>23.410473684199999</v>
      </c>
      <c r="H32" s="99">
        <f>Dat_01!E77</f>
        <v>17.945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27/05/2022</v>
      </c>
      <c r="C33" s="99">
        <f>Dat_01!B78</f>
        <v>28.071000000000002</v>
      </c>
      <c r="D33" s="99">
        <f>Dat_01!C78</f>
        <v>21.318000000000001</v>
      </c>
      <c r="E33" s="99">
        <f>Dat_01!D78</f>
        <v>14.566000000000001</v>
      </c>
      <c r="F33" s="99">
        <f>Dat_01!H78</f>
        <v>13.2114210526</v>
      </c>
      <c r="G33" s="99">
        <f>Dat_01!G78</f>
        <v>24.052052631599999</v>
      </c>
      <c r="H33" s="99">
        <f>Dat_01!E78</f>
        <v>18.553999999999998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28/05/2022</v>
      </c>
      <c r="C34" s="99">
        <f>Dat_01!B79</f>
        <v>29.673999999999999</v>
      </c>
      <c r="D34" s="99">
        <f>Dat_01!C79</f>
        <v>22.571000000000002</v>
      </c>
      <c r="E34" s="99">
        <f>Dat_01!D79</f>
        <v>15.467000000000001</v>
      </c>
      <c r="F34" s="99">
        <f>Dat_01!H79</f>
        <v>13.639421052599999</v>
      </c>
      <c r="G34" s="99">
        <f>Dat_01!G79</f>
        <v>24.098842105300001</v>
      </c>
      <c r="H34" s="99">
        <f>Dat_01!E79</f>
        <v>20.141999999999999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29/05/2022</v>
      </c>
      <c r="C35" s="99">
        <f>Dat_01!B80</f>
        <v>27.602</v>
      </c>
      <c r="D35" s="99">
        <f>Dat_01!C80</f>
        <v>21.702000000000002</v>
      </c>
      <c r="E35" s="99">
        <f>Dat_01!D80</f>
        <v>15.801</v>
      </c>
      <c r="F35" s="99">
        <f>Dat_01!H80</f>
        <v>13.6973684211</v>
      </c>
      <c r="G35" s="99">
        <f>Dat_01!G80</f>
        <v>24.440789473700001</v>
      </c>
      <c r="H35" s="99">
        <f>Dat_01!E80</f>
        <v>21.105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30/05/2022</v>
      </c>
      <c r="C36" s="99">
        <f>Dat_01!B81</f>
        <v>24.593</v>
      </c>
      <c r="D36" s="99">
        <f>Dat_01!C81</f>
        <v>20.131</v>
      </c>
      <c r="E36" s="99">
        <f>Dat_01!D81</f>
        <v>15.67</v>
      </c>
      <c r="F36" s="99">
        <f>Dat_01!H81</f>
        <v>14.101105263199999</v>
      </c>
      <c r="G36" s="99">
        <f>Dat_01!G81</f>
        <v>24.638473684200001</v>
      </c>
      <c r="H36" s="99">
        <f>Dat_01!E81</f>
        <v>21.55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 t="str">
        <f>Dat_01!A82</f>
        <v>31/05/2022</v>
      </c>
      <c r="C37" s="99">
        <f>Dat_01!B82</f>
        <v>26.759</v>
      </c>
      <c r="D37" s="99">
        <f>Dat_01!C82</f>
        <v>20.670999999999999</v>
      </c>
      <c r="E37" s="99">
        <f>Dat_01!D82</f>
        <v>14.584</v>
      </c>
      <c r="F37" s="99">
        <f>Dat_01!H82</f>
        <v>14.433263157900001</v>
      </c>
      <c r="G37" s="99">
        <f>Dat_01!G82</f>
        <v>24.8389473684</v>
      </c>
      <c r="H37" s="99">
        <f>Dat_01!E82</f>
        <v>21.667999999999999</v>
      </c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>AVERAGE(C7:C37)</f>
        <v>25.390838709677414</v>
      </c>
      <c r="D38" s="101">
        <f>AVERAGE(D7:D37)</f>
        <v>19.645580645161296</v>
      </c>
      <c r="E38" s="101">
        <f t="shared" ref="E38:F38" si="0">AVERAGE(E7:E37)</f>
        <v>13.900354838709678</v>
      </c>
      <c r="F38" s="101">
        <f t="shared" si="0"/>
        <v>12.139609507651615</v>
      </c>
      <c r="G38" s="101">
        <f>AVERAGE(G7:G37)</f>
        <v>22.544942275045162</v>
      </c>
      <c r="H38" s="101">
        <f>AVERAGE(H7:H37)</f>
        <v>17.507032258064513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20745.843456404</v>
      </c>
    </row>
    <row r="43" spans="1:16" ht="11.25" customHeight="1">
      <c r="A43" s="103" t="s">
        <v>87</v>
      </c>
      <c r="B43" s="98">
        <v>42643</v>
      </c>
      <c r="C43" s="104">
        <f>Dat_01!B95</f>
        <v>19374.545052672001</v>
      </c>
    </row>
    <row r="44" spans="1:16" ht="11.25" customHeight="1">
      <c r="A44" s="103" t="s">
        <v>88</v>
      </c>
      <c r="B44" s="98">
        <v>42674</v>
      </c>
      <c r="C44" s="104">
        <f>Dat_01!B96</f>
        <v>19617.864228332</v>
      </c>
    </row>
    <row r="45" spans="1:16" ht="11.25" customHeight="1">
      <c r="A45" s="103" t="s">
        <v>89</v>
      </c>
      <c r="B45" s="98">
        <v>42704</v>
      </c>
      <c r="C45" s="104">
        <f>Dat_01!B97</f>
        <v>19650.360050158</v>
      </c>
    </row>
    <row r="46" spans="1:16" ht="11.25" customHeight="1">
      <c r="A46" s="103" t="s">
        <v>90</v>
      </c>
      <c r="B46" s="98">
        <v>42735</v>
      </c>
      <c r="C46" s="104">
        <f>Dat_01!B98</f>
        <v>21302.170343446</v>
      </c>
    </row>
    <row r="47" spans="1:16" ht="11.25" customHeight="1">
      <c r="A47" s="103" t="s">
        <v>91</v>
      </c>
      <c r="B47" s="98">
        <v>42766</v>
      </c>
      <c r="C47" s="104">
        <f>Dat_01!B99</f>
        <v>22753.507688590002</v>
      </c>
    </row>
    <row r="48" spans="1:16" ht="11.25" customHeight="1">
      <c r="A48" s="103" t="s">
        <v>92</v>
      </c>
      <c r="B48" s="98">
        <v>42794</v>
      </c>
      <c r="C48" s="104">
        <f>Dat_01!B100</f>
        <v>19213.662175914</v>
      </c>
    </row>
    <row r="49" spans="1:3" ht="11.25" customHeight="1">
      <c r="A49" s="103" t="s">
        <v>93</v>
      </c>
      <c r="B49" s="98">
        <v>42825</v>
      </c>
      <c r="C49" s="104">
        <f>Dat_01!B101</f>
        <v>20740.701549640002</v>
      </c>
    </row>
    <row r="50" spans="1:3" ht="11.25" customHeight="1">
      <c r="A50" s="103" t="s">
        <v>94</v>
      </c>
      <c r="B50" s="98">
        <v>42855</v>
      </c>
      <c r="C50" s="104">
        <f>Dat_01!B102</f>
        <v>18915.393726295999</v>
      </c>
    </row>
    <row r="51" spans="1:3" ht="11.25" customHeight="1">
      <c r="A51" s="103" t="s">
        <v>87</v>
      </c>
      <c r="B51" s="98">
        <v>42886</v>
      </c>
      <c r="C51" s="104">
        <f>Dat_01!B103</f>
        <v>19296.112398976002</v>
      </c>
    </row>
    <row r="52" spans="1:3" ht="11.25" customHeight="1">
      <c r="A52" s="103" t="s">
        <v>94</v>
      </c>
      <c r="B52" s="98">
        <v>42916</v>
      </c>
      <c r="C52" s="104">
        <f>Dat_01!B104</f>
        <v>19593.724998728001</v>
      </c>
    </row>
    <row r="53" spans="1:3" ht="11.25" customHeight="1">
      <c r="A53" s="103" t="s">
        <v>86</v>
      </c>
      <c r="B53" s="98">
        <v>42947</v>
      </c>
      <c r="C53" s="104">
        <f>Dat_01!B105</f>
        <v>21559.740951954002</v>
      </c>
    </row>
    <row r="54" spans="1:3" ht="11.25" customHeight="1">
      <c r="A54" s="103" t="s">
        <v>86</v>
      </c>
      <c r="B54" s="98">
        <v>42978</v>
      </c>
      <c r="C54" s="104">
        <f>Dat_01!B106</f>
        <v>20652.739059340001</v>
      </c>
    </row>
    <row r="55" spans="1:3" ht="11.25" customHeight="1">
      <c r="A55" s="103" t="s">
        <v>87</v>
      </c>
      <c r="B55" s="98">
        <v>43008</v>
      </c>
      <c r="C55" s="104">
        <f>Dat_01!B107</f>
        <v>19690.700732279001</v>
      </c>
    </row>
    <row r="56" spans="1:3" ht="11.25" customHeight="1">
      <c r="A56" s="103" t="s">
        <v>88</v>
      </c>
      <c r="B56" s="98">
        <v>43039</v>
      </c>
      <c r="C56" s="104">
        <f>Dat_01!B108</f>
        <v>18982.498801442001</v>
      </c>
    </row>
    <row r="57" spans="1:3" ht="11.25" customHeight="1">
      <c r="A57" s="103" t="s">
        <v>89</v>
      </c>
      <c r="B57" s="98">
        <v>43069</v>
      </c>
      <c r="C57" s="104">
        <f>Dat_01!B109</f>
        <v>20274.148186414001</v>
      </c>
    </row>
    <row r="58" spans="1:3" ht="11.25" customHeight="1">
      <c r="A58" s="103" t="s">
        <v>90</v>
      </c>
      <c r="B58" s="98">
        <v>43100</v>
      </c>
      <c r="C58" s="104">
        <f>Dat_01!B110</f>
        <v>20818.653140728999</v>
      </c>
    </row>
    <row r="59" spans="1:3" ht="11.25" customHeight="1">
      <c r="A59" s="103" t="s">
        <v>91</v>
      </c>
      <c r="B59" s="98">
        <v>43131</v>
      </c>
      <c r="C59" s="104">
        <f>Dat_01!B111</f>
        <v>21481.349362935998</v>
      </c>
    </row>
    <row r="60" spans="1:3" ht="11.25" customHeight="1">
      <c r="A60" s="103" t="s">
        <v>92</v>
      </c>
      <c r="B60" s="98">
        <v>43159</v>
      </c>
      <c r="C60" s="104">
        <f>Dat_01!B112</f>
        <v>19058.873444143999</v>
      </c>
    </row>
    <row r="61" spans="1:3" ht="11.25" customHeight="1">
      <c r="A61" s="103" t="s">
        <v>93</v>
      </c>
      <c r="B61" s="98">
        <v>43190</v>
      </c>
      <c r="C61" s="104">
        <f>Dat_01!B113</f>
        <v>20233.54623086</v>
      </c>
    </row>
    <row r="62" spans="1:3" ht="11.25" customHeight="1">
      <c r="A62" s="103" t="s">
        <v>94</v>
      </c>
      <c r="B62" s="98">
        <v>43220</v>
      </c>
      <c r="C62" s="104">
        <f>Dat_01!B114</f>
        <v>18414.879365887999</v>
      </c>
    </row>
    <row r="63" spans="1:3" ht="11.25" customHeight="1">
      <c r="A63" s="103" t="s">
        <v>87</v>
      </c>
      <c r="B63" s="98">
        <v>43251</v>
      </c>
      <c r="C63" s="104">
        <f>Dat_01!B115</f>
        <v>19134.674428638002</v>
      </c>
    </row>
    <row r="64" spans="1:3" ht="11.25" customHeight="1">
      <c r="A64" s="103" t="s">
        <v>94</v>
      </c>
      <c r="B64" s="98">
        <v>43281</v>
      </c>
      <c r="C64" s="104">
        <f>Dat_01!B116</f>
        <v>5820.9609</v>
      </c>
    </row>
    <row r="65" spans="1:4" ht="11.25" customHeight="1">
      <c r="A65" s="103" t="s">
        <v>86</v>
      </c>
      <c r="B65" s="98">
        <v>43312</v>
      </c>
      <c r="C65" s="104">
        <f>Dat_01!B117</f>
        <v>0</v>
      </c>
    </row>
    <row r="66" spans="1:4" ht="11.25" customHeight="1">
      <c r="A66" s="103" t="s">
        <v>86</v>
      </c>
      <c r="B66" s="105">
        <v>43343</v>
      </c>
      <c r="C66" s="106">
        <f>Dat_01!B118</f>
        <v>0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01/05/2022</v>
      </c>
      <c r="C70" s="104">
        <f>Dat_01!B129</f>
        <v>24166.473000000002</v>
      </c>
      <c r="D70" s="104">
        <f>Dat_01!D129</f>
        <v>493.75616072600002</v>
      </c>
    </row>
    <row r="71" spans="1:4" ht="11.25" customHeight="1">
      <c r="A71" s="92">
        <v>2</v>
      </c>
      <c r="B71" s="98" t="str">
        <f>Dat_01!A130</f>
        <v>02/05/2022</v>
      </c>
      <c r="C71" s="104">
        <f>Dat_01!B130</f>
        <v>28364.196</v>
      </c>
      <c r="D71" s="104">
        <f>Dat_01!D130</f>
        <v>576.02127835199997</v>
      </c>
    </row>
    <row r="72" spans="1:4" ht="11.25" customHeight="1">
      <c r="A72" s="92">
        <v>3</v>
      </c>
      <c r="B72" s="98" t="str">
        <f>Dat_01!A131</f>
        <v>03/05/2022</v>
      </c>
      <c r="C72" s="104">
        <f>Dat_01!B131</f>
        <v>30227.746999999999</v>
      </c>
      <c r="D72" s="104">
        <f>Dat_01!D131</f>
        <v>639.11489429599999</v>
      </c>
    </row>
    <row r="73" spans="1:4" ht="11.25" customHeight="1">
      <c r="A73" s="92">
        <v>4</v>
      </c>
      <c r="B73" s="98" t="str">
        <f>Dat_01!A132</f>
        <v>04/05/2022</v>
      </c>
      <c r="C73" s="104">
        <f>Dat_01!B132</f>
        <v>30177.06</v>
      </c>
      <c r="D73" s="104">
        <f>Dat_01!D132</f>
        <v>648.186864808</v>
      </c>
    </row>
    <row r="74" spans="1:4" ht="11.25" customHeight="1">
      <c r="A74" s="92">
        <v>5</v>
      </c>
      <c r="B74" s="98" t="str">
        <f>Dat_01!A133</f>
        <v>05/05/2022</v>
      </c>
      <c r="C74" s="104">
        <f>Dat_01!B133</f>
        <v>30057.109</v>
      </c>
      <c r="D74" s="104">
        <f>Dat_01!D133</f>
        <v>641.79581628799997</v>
      </c>
    </row>
    <row r="75" spans="1:4" ht="11.25" customHeight="1">
      <c r="A75" s="92">
        <v>6</v>
      </c>
      <c r="B75" s="98" t="str">
        <f>Dat_01!A134</f>
        <v>06/05/2022</v>
      </c>
      <c r="C75" s="104">
        <f>Dat_01!B134</f>
        <v>29068.338159999999</v>
      </c>
      <c r="D75" s="104">
        <f>Dat_01!D134</f>
        <v>629.59834231399998</v>
      </c>
    </row>
    <row r="76" spans="1:4" ht="11.25" customHeight="1">
      <c r="A76" s="92">
        <v>7</v>
      </c>
      <c r="B76" s="98" t="str">
        <f>Dat_01!A135</f>
        <v>07/05/2022</v>
      </c>
      <c r="C76" s="104">
        <f>Dat_01!B135</f>
        <v>25668.883000000002</v>
      </c>
      <c r="D76" s="104">
        <f>Dat_01!D135</f>
        <v>559.04620930399994</v>
      </c>
    </row>
    <row r="77" spans="1:4" ht="11.25" customHeight="1">
      <c r="A77" s="92">
        <v>8</v>
      </c>
      <c r="B77" s="98" t="str">
        <f>Dat_01!A136</f>
        <v>08/05/2022</v>
      </c>
      <c r="C77" s="104">
        <f>Dat_01!B136</f>
        <v>25383.712</v>
      </c>
      <c r="D77" s="104">
        <f>Dat_01!D136</f>
        <v>515.31132016799995</v>
      </c>
    </row>
    <row r="78" spans="1:4" ht="11.25" customHeight="1">
      <c r="A78" s="92">
        <v>9</v>
      </c>
      <c r="B78" s="98" t="str">
        <f>Dat_01!A137</f>
        <v>09/05/2022</v>
      </c>
      <c r="C78" s="104">
        <f>Dat_01!B137</f>
        <v>29125.870999999999</v>
      </c>
      <c r="D78" s="104">
        <f>Dat_01!D137</f>
        <v>611.82611690399995</v>
      </c>
    </row>
    <row r="79" spans="1:4" ht="11.25" customHeight="1">
      <c r="A79" s="92">
        <v>10</v>
      </c>
      <c r="B79" s="98" t="str">
        <f>Dat_01!A138</f>
        <v>10/05/2022</v>
      </c>
      <c r="C79" s="104">
        <f>Dat_01!B138</f>
        <v>29365.26</v>
      </c>
      <c r="D79" s="104">
        <f>Dat_01!D138</f>
        <v>631.49449900800005</v>
      </c>
    </row>
    <row r="80" spans="1:4" ht="11.25" customHeight="1">
      <c r="A80" s="92">
        <v>11</v>
      </c>
      <c r="B80" s="98" t="str">
        <f>Dat_01!A139</f>
        <v>11/05/2022</v>
      </c>
      <c r="C80" s="104">
        <f>Dat_01!B139</f>
        <v>29790.368999999999</v>
      </c>
      <c r="D80" s="104">
        <f>Dat_01!D139</f>
        <v>638.58088999999995</v>
      </c>
    </row>
    <row r="81" spans="1:4" ht="11.25" customHeight="1">
      <c r="A81" s="92">
        <v>12</v>
      </c>
      <c r="B81" s="98" t="str">
        <f>Dat_01!A140</f>
        <v>12/05/2022</v>
      </c>
      <c r="C81" s="104">
        <f>Dat_01!B140</f>
        <v>29712.141</v>
      </c>
      <c r="D81" s="104">
        <f>Dat_01!D140</f>
        <v>643.88098591200003</v>
      </c>
    </row>
    <row r="82" spans="1:4" ht="11.25" customHeight="1">
      <c r="A82" s="92">
        <v>13</v>
      </c>
      <c r="B82" s="98" t="str">
        <f>Dat_01!A141</f>
        <v>13/05/2022</v>
      </c>
      <c r="C82" s="104">
        <f>Dat_01!B141</f>
        <v>29744.648000000001</v>
      </c>
      <c r="D82" s="104">
        <f>Dat_01!D141</f>
        <v>638.75947050399998</v>
      </c>
    </row>
    <row r="83" spans="1:4" ht="11.25" customHeight="1">
      <c r="A83" s="92">
        <v>14</v>
      </c>
      <c r="B83" s="98" t="str">
        <f>Dat_01!A142</f>
        <v>14/05/2022</v>
      </c>
      <c r="C83" s="104">
        <f>Dat_01!B142</f>
        <v>26476.494992</v>
      </c>
      <c r="D83" s="104">
        <f>Dat_01!D142</f>
        <v>575.01064754399999</v>
      </c>
    </row>
    <row r="84" spans="1:4" ht="11.25" customHeight="1">
      <c r="A84" s="92">
        <v>15</v>
      </c>
      <c r="B84" s="98" t="str">
        <f>Dat_01!A143</f>
        <v>15/05/2022</v>
      </c>
      <c r="C84" s="104">
        <f>Dat_01!B143</f>
        <v>25323.580999999998</v>
      </c>
      <c r="D84" s="104">
        <f>Dat_01!D143</f>
        <v>529.04189251599996</v>
      </c>
    </row>
    <row r="85" spans="1:4" ht="11.25" customHeight="1">
      <c r="A85" s="92">
        <v>16</v>
      </c>
      <c r="B85" s="98" t="str">
        <f>Dat_01!A144</f>
        <v>16/05/2022</v>
      </c>
      <c r="C85" s="104">
        <f>Dat_01!B144</f>
        <v>29232.600999999999</v>
      </c>
      <c r="D85" s="104">
        <f>Dat_01!D144</f>
        <v>618.58922527200002</v>
      </c>
    </row>
    <row r="86" spans="1:4" ht="11.25" customHeight="1">
      <c r="A86" s="92">
        <v>17</v>
      </c>
      <c r="B86" s="98" t="str">
        <f>Dat_01!A145</f>
        <v>17/05/2022</v>
      </c>
      <c r="C86" s="104">
        <f>Dat_01!B145</f>
        <v>30463.356</v>
      </c>
      <c r="D86" s="104">
        <f>Dat_01!D145</f>
        <v>648.62951097400003</v>
      </c>
    </row>
    <row r="87" spans="1:4" ht="11.25" customHeight="1">
      <c r="A87" s="92">
        <v>18</v>
      </c>
      <c r="B87" s="98" t="str">
        <f>Dat_01!A146</f>
        <v>18/05/2022</v>
      </c>
      <c r="C87" s="104">
        <f>Dat_01!B146</f>
        <v>31089.16635</v>
      </c>
      <c r="D87" s="104">
        <f>Dat_01!D146</f>
        <v>660.65652133200001</v>
      </c>
    </row>
    <row r="88" spans="1:4" ht="11.25" customHeight="1">
      <c r="A88" s="92">
        <v>19</v>
      </c>
      <c r="B88" s="98" t="str">
        <f>Dat_01!A147</f>
        <v>19/05/2022</v>
      </c>
      <c r="C88" s="104">
        <f>Dat_01!B147</f>
        <v>31787.434000000001</v>
      </c>
      <c r="D88" s="104">
        <f>Dat_01!D147</f>
        <v>675.12342980000005</v>
      </c>
    </row>
    <row r="89" spans="1:4" ht="11.25" customHeight="1">
      <c r="A89" s="92">
        <v>20</v>
      </c>
      <c r="B89" s="98" t="str">
        <f>Dat_01!A148</f>
        <v>20/05/2022</v>
      </c>
      <c r="C89" s="104">
        <f>Dat_01!B148</f>
        <v>31770.17885</v>
      </c>
      <c r="D89" s="104">
        <f>Dat_01!D148</f>
        <v>673.02830032199995</v>
      </c>
    </row>
    <row r="90" spans="1:4" ht="11.25" customHeight="1">
      <c r="A90" s="92">
        <v>21</v>
      </c>
      <c r="B90" s="98" t="str">
        <f>Dat_01!A149</f>
        <v>21/05/2022</v>
      </c>
      <c r="C90" s="104">
        <f>Dat_01!B149</f>
        <v>28211.648440000001</v>
      </c>
      <c r="D90" s="104">
        <f>Dat_01!D149</f>
        <v>605.78528740199999</v>
      </c>
    </row>
    <row r="91" spans="1:4" ht="11.25" customHeight="1">
      <c r="A91" s="92">
        <v>22</v>
      </c>
      <c r="B91" s="98" t="str">
        <f>Dat_01!A150</f>
        <v>22/05/2022</v>
      </c>
      <c r="C91" s="104">
        <f>Dat_01!B150</f>
        <v>26350.8256</v>
      </c>
      <c r="D91" s="104">
        <f>Dat_01!D150</f>
        <v>553.11446321799997</v>
      </c>
    </row>
    <row r="92" spans="1:4" ht="11.25" customHeight="1">
      <c r="A92" s="92">
        <v>23</v>
      </c>
      <c r="B92" s="98" t="str">
        <f>Dat_01!A151</f>
        <v>23/05/2022</v>
      </c>
      <c r="C92" s="104">
        <f>Dat_01!B151</f>
        <v>31135.451000000001</v>
      </c>
      <c r="D92" s="104">
        <f>Dat_01!D151</f>
        <v>650.36842349799997</v>
      </c>
    </row>
    <row r="93" spans="1:4" ht="11.25" customHeight="1">
      <c r="A93" s="92">
        <v>24</v>
      </c>
      <c r="B93" s="98" t="str">
        <f>Dat_01!A152</f>
        <v>24/05/2022</v>
      </c>
      <c r="C93" s="104">
        <f>Dat_01!B152</f>
        <v>30759.313999999998</v>
      </c>
      <c r="D93" s="104">
        <f>Dat_01!D152</f>
        <v>657.78294613599996</v>
      </c>
    </row>
    <row r="94" spans="1:4" ht="11.25" customHeight="1">
      <c r="A94" s="92">
        <v>25</v>
      </c>
      <c r="B94" s="98" t="str">
        <f>Dat_01!A153</f>
        <v>25/05/2022</v>
      </c>
      <c r="C94" s="104">
        <f>Dat_01!B153</f>
        <v>29652.986000000001</v>
      </c>
      <c r="D94" s="104">
        <f>Dat_01!D153</f>
        <v>641.88816359199996</v>
      </c>
    </row>
    <row r="95" spans="1:4" ht="11.25" customHeight="1">
      <c r="A95" s="92">
        <v>26</v>
      </c>
      <c r="B95" s="98" t="str">
        <f>Dat_01!A154</f>
        <v>26/05/2022</v>
      </c>
      <c r="C95" s="104">
        <f>Dat_01!B154</f>
        <v>33066.934000000001</v>
      </c>
      <c r="D95" s="104">
        <f>Dat_01!D154</f>
        <v>714.84162776000005</v>
      </c>
    </row>
    <row r="96" spans="1:4" ht="11.25" customHeight="1">
      <c r="A96" s="92">
        <v>27</v>
      </c>
      <c r="B96" s="98" t="str">
        <f>Dat_01!A155</f>
        <v>27/05/2022</v>
      </c>
      <c r="C96" s="104">
        <f>Dat_01!B155</f>
        <v>30221.050999999999</v>
      </c>
      <c r="D96" s="104">
        <f>Dat_01!D155</f>
        <v>651.79340752799999</v>
      </c>
    </row>
    <row r="97" spans="1:9" ht="11.25" customHeight="1">
      <c r="A97" s="92">
        <v>28</v>
      </c>
      <c r="B97" s="98" t="str">
        <f>Dat_01!A156</f>
        <v>28/05/2022</v>
      </c>
      <c r="C97" s="104">
        <f>Dat_01!B156</f>
        <v>27123.858</v>
      </c>
      <c r="D97" s="104">
        <f>Dat_01!D156</f>
        <v>587.46843539999998</v>
      </c>
    </row>
    <row r="98" spans="1:9" ht="11.25" customHeight="1">
      <c r="A98" s="92">
        <v>29</v>
      </c>
      <c r="B98" s="98" t="str">
        <f>Dat_01!A157</f>
        <v>29/05/2022</v>
      </c>
      <c r="C98" s="104">
        <f>Dat_01!B157</f>
        <v>25779.99</v>
      </c>
      <c r="D98" s="104">
        <f>Dat_01!D157</f>
        <v>539.99776495399999</v>
      </c>
    </row>
    <row r="99" spans="1:9" ht="11.25" customHeight="1">
      <c r="A99" s="92">
        <v>30</v>
      </c>
      <c r="B99" s="98" t="str">
        <f>Dat_01!A158</f>
        <v>30/05/2022</v>
      </c>
      <c r="C99" s="104">
        <f>Dat_01!B158</f>
        <v>29676.914400000001</v>
      </c>
      <c r="D99" s="104">
        <f>Dat_01!D158</f>
        <v>630.24445388599997</v>
      </c>
    </row>
    <row r="100" spans="1:9" ht="11.25" customHeight="1">
      <c r="A100" s="92">
        <v>31</v>
      </c>
      <c r="B100" s="98" t="str">
        <f>Dat_01!A159</f>
        <v>31/05/2022</v>
      </c>
      <c r="C100" s="104">
        <f>Dat_01!B159</f>
        <v>30481.434799999999</v>
      </c>
      <c r="D100" s="104">
        <f>Dat_01!D159</f>
        <v>653.93707891999998</v>
      </c>
    </row>
    <row r="101" spans="1:9" ht="11.25" customHeight="1">
      <c r="A101" s="92"/>
      <c r="B101" s="100" t="s">
        <v>96</v>
      </c>
      <c r="C101" s="107">
        <f>MAX(C70:C100)</f>
        <v>33066.934000000001</v>
      </c>
      <c r="D101" s="107">
        <f>MAX(D70:D100)</f>
        <v>714.84162776000005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2021</v>
      </c>
      <c r="C107" s="110">
        <f>Dat_01!D173</f>
        <v>37385</v>
      </c>
      <c r="D107" s="110">
        <f>Dat_01!B173</f>
        <v>42225</v>
      </c>
      <c r="E107" s="110"/>
      <c r="F107" s="111" t="str">
        <f>Dat_01!D185</f>
        <v>22 julio (14:43 h)</v>
      </c>
      <c r="G107" s="111" t="str">
        <f>Dat_01!E185</f>
        <v>8 enero (14:05 h)</v>
      </c>
    </row>
    <row r="108" spans="1:9" ht="11.25" customHeight="1">
      <c r="B108" s="109">
        <f>Dat_01!A186</f>
        <v>2022</v>
      </c>
      <c r="C108" s="110">
        <f>Dat_01!D174</f>
        <v>32672</v>
      </c>
      <c r="D108" s="110">
        <f>Dat_01!B174</f>
        <v>37926</v>
      </c>
      <c r="E108" s="110"/>
      <c r="F108" s="111">
        <f>Dat_01!D186</f>
        <v>0</v>
      </c>
      <c r="G108" s="111" t="str">
        <f>Dat_01!E186</f>
        <v>19 enero (20:10 h)</v>
      </c>
    </row>
    <row r="109" spans="1:9" ht="11.25" customHeight="1">
      <c r="B109" s="112" t="str">
        <f>Dat_01!A187</f>
        <v>may-22</v>
      </c>
      <c r="C109" s="113">
        <f>Dat_01!B166</f>
        <v>32127</v>
      </c>
      <c r="D109" s="113"/>
      <c r="E109" s="113"/>
      <c r="F109" s="114" t="str">
        <f>Dat_01!D187</f>
        <v/>
      </c>
      <c r="G109" s="114" t="str">
        <f>Dat_01!E187</f>
        <v>20 mayo (13:48 h)</v>
      </c>
      <c r="H109" s="128">
        <f>Dat_01!D166</f>
        <v>31666</v>
      </c>
      <c r="I109" s="130">
        <f>(C109/H109-1)*100</f>
        <v>1.4558201225288947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M</v>
      </c>
      <c r="B113" s="98" t="str">
        <f>Dat_01!A33</f>
        <v>Mayo 2021</v>
      </c>
      <c r="C113" s="99">
        <f>Dat_01!C33*100</f>
        <v>11.099</v>
      </c>
      <c r="D113" s="99">
        <f>Dat_01!D33*100</f>
        <v>0.66699999999999993</v>
      </c>
      <c r="E113" s="99">
        <f>Dat_01!E33*100</f>
        <v>-2.1640000000000001</v>
      </c>
      <c r="F113" s="99">
        <f>Dat_01!F33*100</f>
        <v>12.595999999999998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J</v>
      </c>
      <c r="B114" s="98" t="str">
        <f>Dat_01!A34</f>
        <v>Junio 2021</v>
      </c>
      <c r="C114" s="99">
        <f>Dat_01!C34*100</f>
        <v>6.7050000000000001</v>
      </c>
      <c r="D114" s="99">
        <f>Dat_01!D34*100</f>
        <v>0.46200000000000002</v>
      </c>
      <c r="E114" s="99">
        <f>Dat_01!E34*100</f>
        <v>0.28200000000000003</v>
      </c>
      <c r="F114" s="99">
        <f>Dat_01!F34*100</f>
        <v>5.9610000000000003</v>
      </c>
    </row>
    <row r="115" spans="1:6" ht="11.25" customHeight="1">
      <c r="A115" s="103" t="str">
        <f t="shared" si="1"/>
        <v>J</v>
      </c>
      <c r="B115" s="98" t="str">
        <f>Dat_01!A35</f>
        <v>Julio 2021</v>
      </c>
      <c r="C115" s="99">
        <f>Dat_01!C35*100</f>
        <v>-1.7659999999999998</v>
      </c>
      <c r="D115" s="99">
        <f>Dat_01!D35*100</f>
        <v>-0.39800000000000002</v>
      </c>
      <c r="E115" s="99">
        <f>Dat_01!E35*100</f>
        <v>-1.8900000000000001</v>
      </c>
      <c r="F115" s="99">
        <f>Dat_01!F35*100</f>
        <v>0.52200000000000002</v>
      </c>
    </row>
    <row r="116" spans="1:6" ht="11.25" customHeight="1">
      <c r="A116" s="103" t="str">
        <f t="shared" si="1"/>
        <v>A</v>
      </c>
      <c r="B116" s="98" t="str">
        <f>Dat_01!A36</f>
        <v>Agosto 2021</v>
      </c>
      <c r="C116" s="99">
        <f>Dat_01!C36*100</f>
        <v>-0.44900000000000001</v>
      </c>
      <c r="D116" s="99">
        <f>Dat_01!D36*100</f>
        <v>0.42100000000000004</v>
      </c>
      <c r="E116" s="99">
        <f>Dat_01!E36*100</f>
        <v>-0.8630000000000001</v>
      </c>
      <c r="F116" s="99">
        <f>Dat_01!F36*100</f>
        <v>-6.9999999999999993E-3</v>
      </c>
    </row>
    <row r="117" spans="1:6" ht="11.25" customHeight="1">
      <c r="A117" s="103" t="str">
        <f t="shared" si="1"/>
        <v>S</v>
      </c>
      <c r="B117" s="98" t="str">
        <f>Dat_01!A37</f>
        <v>Septiembre 2021</v>
      </c>
      <c r="C117" s="99">
        <f>Dat_01!C37*100</f>
        <v>1.6320000000000001</v>
      </c>
      <c r="D117" s="99">
        <f>Dat_01!D37*100</f>
        <v>0.14799999999999999</v>
      </c>
      <c r="E117" s="99">
        <f>Dat_01!E37*100</f>
        <v>-0.307</v>
      </c>
      <c r="F117" s="99">
        <f>Dat_01!F37*100</f>
        <v>1.7909999999999999</v>
      </c>
    </row>
    <row r="118" spans="1:6" ht="11.25" customHeight="1">
      <c r="A118" s="103" t="str">
        <f t="shared" si="1"/>
        <v>O</v>
      </c>
      <c r="B118" s="98" t="str">
        <f>Dat_01!A38</f>
        <v>Octubre 2021</v>
      </c>
      <c r="C118" s="99">
        <f>Dat_01!C38*100</f>
        <v>-3.2390000000000003</v>
      </c>
      <c r="D118" s="99">
        <f>Dat_01!D38*100</f>
        <v>-1.097</v>
      </c>
      <c r="E118" s="99">
        <f>Dat_01!E38*100</f>
        <v>0.10200000000000001</v>
      </c>
      <c r="F118" s="99">
        <f>Dat_01!F38*100</f>
        <v>-2.2440000000000002</v>
      </c>
    </row>
    <row r="119" spans="1:6" ht="11.25" customHeight="1">
      <c r="A119" s="103" t="str">
        <f t="shared" si="1"/>
        <v>N</v>
      </c>
      <c r="B119" s="98" t="str">
        <f>Dat_01!A39</f>
        <v>Noviembre 2021</v>
      </c>
      <c r="C119" s="99">
        <f>Dat_01!C39*100</f>
        <v>3.1739999999999999</v>
      </c>
      <c r="D119" s="99">
        <f>Dat_01!D39*100</f>
        <v>4.8000000000000001E-2</v>
      </c>
      <c r="E119" s="99">
        <f>Dat_01!E39*100</f>
        <v>2.5790000000000002</v>
      </c>
      <c r="F119" s="99">
        <f>Dat_01!F39*100</f>
        <v>0.54700000000000004</v>
      </c>
    </row>
    <row r="120" spans="1:6" ht="11.25" customHeight="1">
      <c r="A120" s="103" t="str">
        <f t="shared" si="1"/>
        <v>D</v>
      </c>
      <c r="B120" s="98" t="str">
        <f>Dat_01!A40</f>
        <v>Diciembre 2021</v>
      </c>
      <c r="C120" s="99">
        <f>Dat_01!C40*100</f>
        <v>-2.27</v>
      </c>
      <c r="D120" s="99">
        <f>Dat_01!D40*100</f>
        <v>0.90799999999999992</v>
      </c>
      <c r="E120" s="99">
        <f>Dat_01!E40*100</f>
        <v>-1.4489999999999998</v>
      </c>
      <c r="F120" s="99">
        <f>Dat_01!F40*100</f>
        <v>-1.7290000000000001</v>
      </c>
    </row>
    <row r="121" spans="1:6" ht="11.25" customHeight="1">
      <c r="A121" s="103" t="str">
        <f t="shared" si="1"/>
        <v>E</v>
      </c>
      <c r="B121" s="98" t="str">
        <f>Dat_01!A41</f>
        <v>Enero 2022</v>
      </c>
      <c r="C121" s="99">
        <f>Dat_01!C41*100</f>
        <v>-5.5910000000000002</v>
      </c>
      <c r="D121" s="99">
        <f>Dat_01!D41*100</f>
        <v>0.65</v>
      </c>
      <c r="E121" s="99">
        <f>Dat_01!E41*100</f>
        <v>-2.593</v>
      </c>
      <c r="F121" s="99">
        <f>Dat_01!F41*100</f>
        <v>-3.6479999999999997</v>
      </c>
    </row>
    <row r="122" spans="1:6" ht="11.25" customHeight="1">
      <c r="A122" s="103" t="str">
        <f t="shared" si="1"/>
        <v>F</v>
      </c>
      <c r="B122" s="98" t="str">
        <f>Dat_01!A42</f>
        <v>Febrero 2022</v>
      </c>
      <c r="C122" s="99">
        <f>Dat_01!C42*100</f>
        <v>-0.80599999999999994</v>
      </c>
      <c r="D122" s="99">
        <f>Dat_01!D42*100</f>
        <v>-8.8000000000000009E-2</v>
      </c>
      <c r="E122" s="99">
        <f>Dat_01!E42*100</f>
        <v>-0.438</v>
      </c>
      <c r="F122" s="99">
        <f>Dat_01!F42*100</f>
        <v>-0.27999999999999997</v>
      </c>
    </row>
    <row r="123" spans="1:6" ht="11.25" customHeight="1">
      <c r="A123" s="103" t="str">
        <f t="shared" si="1"/>
        <v>M</v>
      </c>
      <c r="B123" s="98" t="str">
        <f>Dat_01!A43</f>
        <v>Marzo 2022</v>
      </c>
      <c r="C123" s="99">
        <f>Dat_01!C43*100</f>
        <v>-2.4449999999999998</v>
      </c>
      <c r="D123" s="99">
        <f>Dat_01!D43*100</f>
        <v>0.65100000000000002</v>
      </c>
      <c r="E123" s="99">
        <f>Dat_01!E43*100</f>
        <v>1.2789999999999999</v>
      </c>
      <c r="F123" s="99">
        <f>Dat_01!F43*100</f>
        <v>-4.375</v>
      </c>
    </row>
    <row r="124" spans="1:6" ht="11.25" customHeight="1">
      <c r="A124" s="103" t="str">
        <f t="shared" si="1"/>
        <v>A</v>
      </c>
      <c r="B124" s="98" t="str">
        <f>Dat_01!A44</f>
        <v>Abril 2022</v>
      </c>
      <c r="C124" s="99">
        <f>Dat_01!C44*100</f>
        <v>-2.6459999999999999</v>
      </c>
      <c r="D124" s="99">
        <f>Dat_01!D44*100</f>
        <v>-0.57499999999999996</v>
      </c>
      <c r="E124" s="99">
        <f>Dat_01!E44*100</f>
        <v>1.2869999999999999</v>
      </c>
      <c r="F124" s="99">
        <f>Dat_01!F44*100</f>
        <v>-3.3579999999999997</v>
      </c>
    </row>
    <row r="125" spans="1:6" ht="11.25" customHeight="1">
      <c r="A125" s="103" t="str">
        <f t="shared" si="1"/>
        <v>M</v>
      </c>
      <c r="B125" s="105" t="str">
        <f>Dat_01!A45</f>
        <v>Mayo 2022</v>
      </c>
      <c r="C125" s="116">
        <f>Dat_01!C45*100</f>
        <v>-0.83700000000000008</v>
      </c>
      <c r="D125" s="116">
        <f>Dat_01!D45*100</f>
        <v>0.55399999999999994</v>
      </c>
      <c r="E125" s="116">
        <f>Dat_01!E45*100</f>
        <v>2.0640000000000001</v>
      </c>
      <c r="F125" s="116">
        <f>Dat_01!F45*100</f>
        <v>-3.4549999999999996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zoomScaleNormal="100" workbookViewId="0">
      <selection activeCell="E167" sqref="E167"/>
    </sheetView>
  </sheetViews>
  <sheetFormatPr baseColWidth="10" defaultColWidth="11.42578125" defaultRowHeight="14.25"/>
  <cols>
    <col min="1" max="1" width="21.7109375" style="49" customWidth="1"/>
    <col min="2" max="5" width="42.85546875" style="49" customWidth="1"/>
    <col min="6" max="6" width="21.7109375" style="49" customWidth="1"/>
    <col min="7" max="8" width="34.42578125" style="49" customWidth="1"/>
    <col min="9" max="9" width="20.42578125" style="49" bestFit="1" customWidth="1"/>
    <col min="10" max="11" width="27.85546875" style="49" bestFit="1" customWidth="1"/>
    <col min="12" max="12" width="24" style="49" bestFit="1" customWidth="1"/>
    <col min="13" max="13" width="24.7109375" style="49" bestFit="1" customWidth="1"/>
    <col min="14" max="14" width="32" style="49" bestFit="1" customWidth="1"/>
    <col min="1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159</v>
      </c>
      <c r="B2" s="53" t="s">
        <v>160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mayo</v>
      </c>
    </row>
    <row r="4" spans="1:10">
      <c r="A4" s="51" t="s">
        <v>52</v>
      </c>
      <c r="B4" s="139" t="s">
        <v>159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1917831.398334</v>
      </c>
      <c r="C8" s="85">
        <v>2159215.3889600001</v>
      </c>
      <c r="D8" s="131">
        <v>-0.1117924557</v>
      </c>
      <c r="E8" s="85">
        <v>8651565.9811799992</v>
      </c>
      <c r="F8" s="85">
        <v>17193623.398302</v>
      </c>
      <c r="G8" s="131">
        <v>-0.49681543090000002</v>
      </c>
      <c r="H8" s="85">
        <v>21050325.944906</v>
      </c>
      <c r="I8" s="85">
        <v>32418668.722672001</v>
      </c>
      <c r="J8" s="131">
        <v>-0.35067272119999998</v>
      </c>
    </row>
    <row r="9" spans="1:10">
      <c r="A9" s="53" t="s">
        <v>32</v>
      </c>
      <c r="B9" s="85">
        <v>299880.069304</v>
      </c>
      <c r="C9" s="85">
        <v>238708.94406400001</v>
      </c>
      <c r="D9" s="131">
        <v>0.25625820379999997</v>
      </c>
      <c r="E9" s="85">
        <v>1417239.5952379999</v>
      </c>
      <c r="F9" s="85">
        <v>1445007.831952</v>
      </c>
      <c r="G9" s="131">
        <v>-1.9216668700000002E-2</v>
      </c>
      <c r="H9" s="85">
        <v>2621527.89329</v>
      </c>
      <c r="I9" s="85">
        <v>2871317.5775799998</v>
      </c>
      <c r="J9" s="131">
        <v>-8.6994795099999994E-2</v>
      </c>
    </row>
    <row r="10" spans="1:10">
      <c r="A10" s="53" t="s">
        <v>33</v>
      </c>
      <c r="B10" s="85">
        <v>4066355.3309999998</v>
      </c>
      <c r="C10" s="85">
        <v>4373250.5520000001</v>
      </c>
      <c r="D10" s="131">
        <v>-7.01755404E-2</v>
      </c>
      <c r="E10" s="85">
        <v>23066355.024</v>
      </c>
      <c r="F10" s="85">
        <v>22961904.107000001</v>
      </c>
      <c r="G10" s="131">
        <v>4.5488786999999999E-3</v>
      </c>
      <c r="H10" s="85">
        <v>54145426.189999998</v>
      </c>
      <c r="I10" s="85">
        <v>56205927.251000002</v>
      </c>
      <c r="J10" s="131">
        <v>-3.6659853499999999E-2</v>
      </c>
    </row>
    <row r="11" spans="1:10">
      <c r="A11" s="53" t="s">
        <v>34</v>
      </c>
      <c r="B11" s="85">
        <v>528394.49100000004</v>
      </c>
      <c r="C11" s="85">
        <v>333034.52899999998</v>
      </c>
      <c r="D11" s="131">
        <v>0.58660572700000002</v>
      </c>
      <c r="E11" s="85">
        <v>3208380.63</v>
      </c>
      <c r="F11" s="85">
        <v>1581826.5330000001</v>
      </c>
      <c r="G11" s="131">
        <v>1.0282758969000001</v>
      </c>
      <c r="H11" s="85">
        <v>6567778.1430000002</v>
      </c>
      <c r="I11" s="85">
        <v>3661280.12</v>
      </c>
      <c r="J11" s="131">
        <v>0.79384748709999997</v>
      </c>
    </row>
    <row r="12" spans="1:10">
      <c r="A12" s="53" t="s">
        <v>35</v>
      </c>
      <c r="B12" s="85">
        <v>0</v>
      </c>
      <c r="C12" s="85">
        <v>0</v>
      </c>
      <c r="D12" s="131">
        <v>0</v>
      </c>
      <c r="E12" s="85">
        <v>0</v>
      </c>
      <c r="F12" s="85">
        <v>0</v>
      </c>
      <c r="G12" s="131">
        <v>0</v>
      </c>
      <c r="H12" s="85">
        <v>-1E-3</v>
      </c>
      <c r="I12" s="85">
        <v>0</v>
      </c>
      <c r="J12" s="131">
        <v>0</v>
      </c>
    </row>
    <row r="13" spans="1:10">
      <c r="A13" s="53" t="s">
        <v>36</v>
      </c>
      <c r="B13" s="85">
        <v>3092385.9029999999</v>
      </c>
      <c r="C13" s="85">
        <v>2004776.3130000001</v>
      </c>
      <c r="D13" s="131">
        <v>0.54250919809999998</v>
      </c>
      <c r="E13" s="85">
        <v>18203886.311999999</v>
      </c>
      <c r="F13" s="85">
        <v>9794067.5120000001</v>
      </c>
      <c r="G13" s="131">
        <v>0.8586645732</v>
      </c>
      <c r="H13" s="85">
        <v>45990629.575999998</v>
      </c>
      <c r="I13" s="85">
        <v>37355046.670000002</v>
      </c>
      <c r="J13" s="131">
        <v>0.2311758029</v>
      </c>
    </row>
    <row r="14" spans="1:10">
      <c r="A14" s="53" t="s">
        <v>37</v>
      </c>
      <c r="B14" s="85">
        <v>4569813.0039999997</v>
      </c>
      <c r="C14" s="85">
        <v>4620834.5870000003</v>
      </c>
      <c r="D14" s="131">
        <v>-1.1041638100000001E-2</v>
      </c>
      <c r="E14" s="85">
        <v>26493509.660999998</v>
      </c>
      <c r="F14" s="85">
        <v>27440255.432</v>
      </c>
      <c r="G14" s="131">
        <v>-3.4502075700000003E-2</v>
      </c>
      <c r="H14" s="85">
        <v>58237229.344999999</v>
      </c>
      <c r="I14" s="85">
        <v>59460314.401000001</v>
      </c>
      <c r="J14" s="131">
        <v>-2.0569771099999998E-2</v>
      </c>
    </row>
    <row r="15" spans="1:10">
      <c r="A15" s="53" t="s">
        <v>38</v>
      </c>
      <c r="B15" s="85">
        <v>3351161.5219999999</v>
      </c>
      <c r="C15" s="85">
        <v>2339523.5839999998</v>
      </c>
      <c r="D15" s="131">
        <v>0.4324119427</v>
      </c>
      <c r="E15" s="85">
        <v>10461783.681</v>
      </c>
      <c r="F15" s="85">
        <v>7387863.2869999995</v>
      </c>
      <c r="G15" s="131">
        <v>0.41607705430000003</v>
      </c>
      <c r="H15" s="85">
        <v>23577452.585999999</v>
      </c>
      <c r="I15" s="85">
        <v>17017608.592</v>
      </c>
      <c r="J15" s="131">
        <v>0.38547390240000001</v>
      </c>
    </row>
    <row r="16" spans="1:10">
      <c r="A16" s="53" t="s">
        <v>39</v>
      </c>
      <c r="B16" s="85">
        <v>621163.75100000005</v>
      </c>
      <c r="C16" s="85">
        <v>645597.45700000005</v>
      </c>
      <c r="D16" s="131">
        <v>-3.7846657800000003E-2</v>
      </c>
      <c r="E16" s="85">
        <v>1533993.5049999999</v>
      </c>
      <c r="F16" s="85">
        <v>1508215.7590000001</v>
      </c>
      <c r="G16" s="131">
        <v>1.7091550600000002E-2</v>
      </c>
      <c r="H16" s="85">
        <v>4731281.5010000002</v>
      </c>
      <c r="I16" s="85">
        <v>4737284.4340000004</v>
      </c>
      <c r="J16" s="131">
        <v>-1.2671675E-3</v>
      </c>
    </row>
    <row r="17" spans="1:14">
      <c r="A17" s="53" t="s">
        <v>40</v>
      </c>
      <c r="B17" s="85">
        <v>395924.82</v>
      </c>
      <c r="C17" s="85">
        <v>390090.81300000002</v>
      </c>
      <c r="D17" s="131">
        <v>1.49555099E-2</v>
      </c>
      <c r="E17" s="85">
        <v>2050703.8049999999</v>
      </c>
      <c r="F17" s="85">
        <v>1894656.4809999999</v>
      </c>
      <c r="G17" s="131">
        <v>8.2361803100000006E-2</v>
      </c>
      <c r="H17" s="85">
        <v>4865242.523</v>
      </c>
      <c r="I17" s="85">
        <v>4616565.7149999999</v>
      </c>
      <c r="J17" s="131">
        <v>5.38661904E-2</v>
      </c>
    </row>
    <row r="18" spans="1:14">
      <c r="A18" s="53" t="s">
        <v>41</v>
      </c>
      <c r="B18" s="85">
        <v>1862000.31</v>
      </c>
      <c r="C18" s="85">
        <v>2203757.281</v>
      </c>
      <c r="D18" s="131">
        <v>-0.15507922490000001</v>
      </c>
      <c r="E18" s="85">
        <v>10025759.852</v>
      </c>
      <c r="F18" s="85">
        <v>10879344.616</v>
      </c>
      <c r="G18" s="131">
        <v>-7.8459208200000005E-2</v>
      </c>
      <c r="H18" s="85">
        <v>25182903.760000002</v>
      </c>
      <c r="I18" s="85">
        <v>26963774.055</v>
      </c>
      <c r="J18" s="131">
        <v>-6.6046774099999997E-2</v>
      </c>
    </row>
    <row r="19" spans="1:14">
      <c r="A19" s="53" t="s">
        <v>43</v>
      </c>
      <c r="B19" s="85">
        <v>67480.593500000003</v>
      </c>
      <c r="C19" s="85">
        <v>53009.402999999998</v>
      </c>
      <c r="D19" s="131">
        <v>0.27299289710000002</v>
      </c>
      <c r="E19" s="85">
        <v>340053.76949999999</v>
      </c>
      <c r="F19" s="85">
        <v>291123.65149999998</v>
      </c>
      <c r="G19" s="131">
        <v>0.16807331780000001</v>
      </c>
      <c r="H19" s="85">
        <v>799794.70400000003</v>
      </c>
      <c r="I19" s="85">
        <v>674155.29949999996</v>
      </c>
      <c r="J19" s="131">
        <v>0.18636567060000001</v>
      </c>
    </row>
    <row r="20" spans="1:14">
      <c r="A20" s="53" t="s">
        <v>42</v>
      </c>
      <c r="B20" s="85">
        <v>158102.01449999999</v>
      </c>
      <c r="C20" s="85">
        <v>170747.408</v>
      </c>
      <c r="D20" s="131">
        <v>-7.4059065699999996E-2</v>
      </c>
      <c r="E20" s="85">
        <v>793876.15150000004</v>
      </c>
      <c r="F20" s="85">
        <v>851098.31550000003</v>
      </c>
      <c r="G20" s="131">
        <v>-6.7233318400000006E-2</v>
      </c>
      <c r="H20" s="85">
        <v>2053228.8640000001</v>
      </c>
      <c r="I20" s="85">
        <v>1986400.9014999999</v>
      </c>
      <c r="J20" s="131">
        <v>3.3642736700000002E-2</v>
      </c>
    </row>
    <row r="21" spans="1:14">
      <c r="A21" s="66" t="s">
        <v>72</v>
      </c>
      <c r="B21" s="86">
        <v>20930493.207637999</v>
      </c>
      <c r="C21" s="86">
        <v>19532546.260024</v>
      </c>
      <c r="D21" s="67">
        <v>7.1570133699999997E-2</v>
      </c>
      <c r="E21" s="86">
        <v>106247107.967418</v>
      </c>
      <c r="F21" s="86">
        <v>103228986.924254</v>
      </c>
      <c r="G21" s="67">
        <v>2.9237146799999999E-2</v>
      </c>
      <c r="H21" s="86">
        <v>249822821.02919599</v>
      </c>
      <c r="I21" s="86">
        <v>247968343.739252</v>
      </c>
      <c r="J21" s="67">
        <v>7.4786855999999999E-3</v>
      </c>
    </row>
    <row r="22" spans="1:14">
      <c r="A22" s="53" t="s">
        <v>73</v>
      </c>
      <c r="B22" s="85">
        <v>-450127.565</v>
      </c>
      <c r="C22" s="85">
        <v>-393883.63104800001</v>
      </c>
      <c r="D22" s="131">
        <v>0.14279327580000001</v>
      </c>
      <c r="E22" s="85">
        <v>-2340176.5659520002</v>
      </c>
      <c r="F22" s="85">
        <v>-2475134.4178380002</v>
      </c>
      <c r="G22" s="131">
        <v>-5.4525463699999999E-2</v>
      </c>
      <c r="H22" s="85">
        <v>-4182920.9538440001</v>
      </c>
      <c r="I22" s="85">
        <v>-4664372.2231740002</v>
      </c>
      <c r="J22" s="131">
        <v>-0.10321887840000001</v>
      </c>
    </row>
    <row r="23" spans="1:14">
      <c r="A23" s="53" t="s">
        <v>44</v>
      </c>
      <c r="B23" s="85">
        <v>-32047.056</v>
      </c>
      <c r="C23" s="85">
        <v>-111601.713</v>
      </c>
      <c r="D23" s="131">
        <v>-0.71284440770000002</v>
      </c>
      <c r="E23" s="85">
        <v>-155039.23699999999</v>
      </c>
      <c r="F23" s="85">
        <v>-602271.50399999996</v>
      </c>
      <c r="G23" s="131">
        <v>-0.74257583839999997</v>
      </c>
      <c r="H23" s="85">
        <v>-442996.7</v>
      </c>
      <c r="I23" s="85">
        <v>-1503416.419</v>
      </c>
      <c r="J23" s="131">
        <v>-0.70533998799999997</v>
      </c>
    </row>
    <row r="24" spans="1:14">
      <c r="A24" s="53" t="s">
        <v>74</v>
      </c>
      <c r="B24" s="85">
        <v>-1313644.1580000001</v>
      </c>
      <c r="C24" s="85">
        <v>269051.48300000001</v>
      </c>
      <c r="D24" s="131">
        <v>-5.8825010861999996</v>
      </c>
      <c r="E24" s="85">
        <v>-5428569.3320000004</v>
      </c>
      <c r="F24" s="85">
        <v>767796.53700000001</v>
      </c>
      <c r="G24" s="131">
        <v>-8.0703227618</v>
      </c>
      <c r="H24" s="85">
        <v>-5301374.6720000003</v>
      </c>
      <c r="I24" s="85">
        <v>119335.993</v>
      </c>
      <c r="J24" s="131">
        <v>-45.4239373112</v>
      </c>
    </row>
    <row r="25" spans="1:14">
      <c r="A25" s="66" t="s">
        <v>75</v>
      </c>
      <c r="B25" s="86">
        <v>19134674.428638</v>
      </c>
      <c r="C25" s="86">
        <v>19296112.398975998</v>
      </c>
      <c r="D25" s="67">
        <v>-8.3663469000000001E-3</v>
      </c>
      <c r="E25" s="86">
        <v>98323322.832466006</v>
      </c>
      <c r="F25" s="86">
        <v>100919377.539416</v>
      </c>
      <c r="G25" s="67">
        <v>-2.5724046E-2</v>
      </c>
      <c r="H25" s="86">
        <v>239895528.703352</v>
      </c>
      <c r="I25" s="86">
        <v>241919891.090078</v>
      </c>
      <c r="J25" s="67">
        <v>-8.3679037999999997E-3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1"/>
      <c r="B30" s="121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</row>
    <row r="31" spans="1:14">
      <c r="A31" s="121"/>
      <c r="B31" s="121" t="s">
        <v>54</v>
      </c>
      <c r="C31" s="133" t="s">
        <v>99</v>
      </c>
      <c r="D31" s="133" t="s">
        <v>100</v>
      </c>
      <c r="E31" s="133" t="s">
        <v>101</v>
      </c>
      <c r="F31" s="133" t="s">
        <v>102</v>
      </c>
      <c r="G31" s="133" t="s">
        <v>103</v>
      </c>
      <c r="H31" s="133" t="s">
        <v>104</v>
      </c>
      <c r="I31" s="133" t="s">
        <v>105</v>
      </c>
      <c r="J31" s="133" t="s">
        <v>106</v>
      </c>
      <c r="K31" s="133" t="s">
        <v>107</v>
      </c>
      <c r="L31" s="133" t="s">
        <v>108</v>
      </c>
      <c r="M31" s="133" t="s">
        <v>109</v>
      </c>
      <c r="N31" s="133" t="s">
        <v>110</v>
      </c>
    </row>
    <row r="32" spans="1:1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</row>
    <row r="33" spans="1:15">
      <c r="A33" s="123" t="s">
        <v>133</v>
      </c>
      <c r="B33" s="123" t="s">
        <v>134</v>
      </c>
      <c r="C33" s="127">
        <v>0.11099000000000001</v>
      </c>
      <c r="D33" s="127">
        <v>6.6699999999999997E-3</v>
      </c>
      <c r="E33" s="127">
        <v>-2.164E-2</v>
      </c>
      <c r="F33" s="127">
        <v>0.12595999999999999</v>
      </c>
      <c r="G33" s="127">
        <v>5.3940000000000002E-2</v>
      </c>
      <c r="H33" s="127">
        <v>3.6999999999999999E-4</v>
      </c>
      <c r="I33" s="127">
        <v>3.3600000000000001E-3</v>
      </c>
      <c r="J33" s="127">
        <v>5.0209999999999998E-2</v>
      </c>
      <c r="K33" s="127">
        <v>2.0699999999999998E-3</v>
      </c>
      <c r="L33" s="127">
        <v>7.5000000000000002E-4</v>
      </c>
      <c r="M33" s="127">
        <v>4.4999999999999999E-4</v>
      </c>
      <c r="N33" s="127">
        <v>8.7000000000000001E-4</v>
      </c>
      <c r="O33" s="65" t="str">
        <f t="shared" ref="O33:O45" si="0">MID(UPPER(TEXT(A33,"mmm")),1,1)</f>
        <v>M</v>
      </c>
    </row>
    <row r="34" spans="1:15">
      <c r="A34" s="123" t="s">
        <v>135</v>
      </c>
      <c r="B34" s="123" t="s">
        <v>136</v>
      </c>
      <c r="C34" s="127">
        <v>6.7049999999999998E-2</v>
      </c>
      <c r="D34" s="127">
        <v>4.62E-3</v>
      </c>
      <c r="E34" s="127">
        <v>2.82E-3</v>
      </c>
      <c r="F34" s="127">
        <v>5.9610000000000003E-2</v>
      </c>
      <c r="G34" s="127">
        <v>5.6050000000000003E-2</v>
      </c>
      <c r="H34" s="127">
        <v>1.0499999999999999E-3</v>
      </c>
      <c r="I34" s="127">
        <v>3.2799999999999999E-3</v>
      </c>
      <c r="J34" s="127">
        <v>5.1720000000000002E-2</v>
      </c>
      <c r="K34" s="127">
        <v>1.393E-2</v>
      </c>
      <c r="L34" s="127">
        <v>5.1999999999999995E-4</v>
      </c>
      <c r="M34" s="127">
        <v>1.1000000000000001E-3</v>
      </c>
      <c r="N34" s="127">
        <v>1.231E-2</v>
      </c>
      <c r="O34" s="65" t="str">
        <f t="shared" si="0"/>
        <v>J</v>
      </c>
    </row>
    <row r="35" spans="1:15">
      <c r="A35" s="123" t="s">
        <v>137</v>
      </c>
      <c r="B35" s="123" t="s">
        <v>138</v>
      </c>
      <c r="C35" s="127">
        <v>-1.7659999999999999E-2</v>
      </c>
      <c r="D35" s="127">
        <v>-3.98E-3</v>
      </c>
      <c r="E35" s="127">
        <v>-1.89E-2</v>
      </c>
      <c r="F35" s="127">
        <v>5.2199999999999998E-3</v>
      </c>
      <c r="G35" s="127">
        <v>4.4159999999999998E-2</v>
      </c>
      <c r="H35" s="127">
        <v>1.2E-4</v>
      </c>
      <c r="I35" s="127">
        <v>-7.1000000000000002E-4</v>
      </c>
      <c r="J35" s="127">
        <v>4.4749999999999998E-2</v>
      </c>
      <c r="K35" s="127">
        <v>1.55E-2</v>
      </c>
      <c r="L35" s="127">
        <v>-6.9999999999999994E-5</v>
      </c>
      <c r="M35" s="127">
        <v>-1.1999999999999999E-3</v>
      </c>
      <c r="N35" s="127">
        <v>1.677E-2</v>
      </c>
      <c r="O35" s="65" t="str">
        <f t="shared" si="0"/>
        <v>J</v>
      </c>
    </row>
    <row r="36" spans="1:15">
      <c r="A36" s="123" t="s">
        <v>140</v>
      </c>
      <c r="B36" s="123" t="s">
        <v>141</v>
      </c>
      <c r="C36" s="127">
        <v>-4.4900000000000001E-3</v>
      </c>
      <c r="D36" s="127">
        <v>4.2100000000000002E-3</v>
      </c>
      <c r="E36" s="127">
        <v>-8.6300000000000005E-3</v>
      </c>
      <c r="F36" s="127">
        <v>-6.9999999999999994E-5</v>
      </c>
      <c r="G36" s="127">
        <v>3.7719999999999997E-2</v>
      </c>
      <c r="H36" s="127">
        <v>7.9000000000000001E-4</v>
      </c>
      <c r="I36" s="127">
        <v>-1.97E-3</v>
      </c>
      <c r="J36" s="127">
        <v>3.8899999999999997E-2</v>
      </c>
      <c r="K36" s="127">
        <v>1.695E-2</v>
      </c>
      <c r="L36" s="127">
        <v>2.2000000000000001E-4</v>
      </c>
      <c r="M36" s="127">
        <v>-2.5699999999999998E-3</v>
      </c>
      <c r="N36" s="127">
        <v>1.9300000000000001E-2</v>
      </c>
      <c r="O36" s="65" t="str">
        <f t="shared" si="0"/>
        <v>A</v>
      </c>
    </row>
    <row r="37" spans="1:15">
      <c r="A37" s="123" t="s">
        <v>142</v>
      </c>
      <c r="B37" s="123" t="s">
        <v>143</v>
      </c>
      <c r="C37" s="127">
        <v>1.6320000000000001E-2</v>
      </c>
      <c r="D37" s="127">
        <v>1.48E-3</v>
      </c>
      <c r="E37" s="127">
        <v>-3.0699999999999998E-3</v>
      </c>
      <c r="F37" s="127">
        <v>1.7909999999999999E-2</v>
      </c>
      <c r="G37" s="127">
        <v>3.5369999999999999E-2</v>
      </c>
      <c r="H37" s="127">
        <v>8.4000000000000003E-4</v>
      </c>
      <c r="I37" s="127">
        <v>-2.0799999999999998E-3</v>
      </c>
      <c r="J37" s="127">
        <v>3.6609999999999997E-2</v>
      </c>
      <c r="K37" s="127">
        <v>2.068E-2</v>
      </c>
      <c r="L37" s="127">
        <v>-3.2000000000000003E-4</v>
      </c>
      <c r="M37" s="127">
        <v>-3.2200000000000002E-3</v>
      </c>
      <c r="N37" s="127">
        <v>2.4219999999999998E-2</v>
      </c>
      <c r="O37" s="65" t="str">
        <f t="shared" si="0"/>
        <v>S</v>
      </c>
    </row>
    <row r="38" spans="1:15">
      <c r="A38" s="123" t="s">
        <v>144</v>
      </c>
      <c r="B38" s="123" t="s">
        <v>145</v>
      </c>
      <c r="C38" s="127">
        <v>-3.2390000000000002E-2</v>
      </c>
      <c r="D38" s="127">
        <v>-1.0970000000000001E-2</v>
      </c>
      <c r="E38" s="127">
        <v>1.0200000000000001E-3</v>
      </c>
      <c r="F38" s="127">
        <v>-2.2440000000000002E-2</v>
      </c>
      <c r="G38" s="127">
        <v>2.8580000000000001E-2</v>
      </c>
      <c r="H38" s="127">
        <v>-3.8000000000000002E-4</v>
      </c>
      <c r="I38" s="127">
        <v>-1.49E-3</v>
      </c>
      <c r="J38" s="127">
        <v>3.0450000000000001E-2</v>
      </c>
      <c r="K38" s="127">
        <v>2.0310000000000002E-2</v>
      </c>
      <c r="L38" s="127">
        <v>-3.2000000000000003E-4</v>
      </c>
      <c r="M38" s="127">
        <v>-2.15E-3</v>
      </c>
      <c r="N38" s="127">
        <v>2.2780000000000002E-2</v>
      </c>
      <c r="O38" s="65" t="str">
        <f t="shared" si="0"/>
        <v>O</v>
      </c>
    </row>
    <row r="39" spans="1:15">
      <c r="A39" s="123" t="s">
        <v>146</v>
      </c>
      <c r="B39" s="123" t="s">
        <v>147</v>
      </c>
      <c r="C39" s="127">
        <v>3.1739999999999997E-2</v>
      </c>
      <c r="D39" s="127">
        <v>4.8000000000000001E-4</v>
      </c>
      <c r="E39" s="127">
        <v>2.579E-2</v>
      </c>
      <c r="F39" s="127">
        <v>5.47E-3</v>
      </c>
      <c r="G39" s="127">
        <v>2.887E-2</v>
      </c>
      <c r="H39" s="127">
        <v>-2.9999999999999997E-4</v>
      </c>
      <c r="I39" s="127">
        <v>1.0499999999999999E-3</v>
      </c>
      <c r="J39" s="127">
        <v>2.8119999999999999E-2</v>
      </c>
      <c r="K39" s="127">
        <v>2.7990000000000001E-2</v>
      </c>
      <c r="L39" s="127">
        <v>-3.1E-4</v>
      </c>
      <c r="M39" s="127">
        <v>2.1800000000000001E-3</v>
      </c>
      <c r="N39" s="127">
        <v>2.6120000000000001E-2</v>
      </c>
      <c r="O39" s="65" t="str">
        <f t="shared" si="0"/>
        <v>N</v>
      </c>
    </row>
    <row r="40" spans="1:15">
      <c r="A40" s="123" t="s">
        <v>148</v>
      </c>
      <c r="B40" s="123" t="s">
        <v>149</v>
      </c>
      <c r="C40" s="127">
        <v>-2.2700000000000001E-2</v>
      </c>
      <c r="D40" s="127">
        <v>9.0799999999999995E-3</v>
      </c>
      <c r="E40" s="127">
        <v>-1.4489999999999999E-2</v>
      </c>
      <c r="F40" s="127">
        <v>-1.729E-2</v>
      </c>
      <c r="G40" s="127">
        <v>2.4230000000000002E-2</v>
      </c>
      <c r="H40" s="127">
        <v>7.6000000000000004E-4</v>
      </c>
      <c r="I40" s="127">
        <v>-4.0999999999999999E-4</v>
      </c>
      <c r="J40" s="127">
        <v>2.3879999999999998E-2</v>
      </c>
      <c r="K40" s="127">
        <v>2.4230000000000002E-2</v>
      </c>
      <c r="L40" s="127">
        <v>7.6000000000000004E-4</v>
      </c>
      <c r="M40" s="127">
        <v>-4.0999999999999999E-4</v>
      </c>
      <c r="N40" s="127">
        <v>2.3879999999999998E-2</v>
      </c>
      <c r="O40" s="65" t="str">
        <f t="shared" si="0"/>
        <v>D</v>
      </c>
    </row>
    <row r="41" spans="1:15">
      <c r="A41" s="123" t="s">
        <v>150</v>
      </c>
      <c r="B41" s="123" t="s">
        <v>151</v>
      </c>
      <c r="C41" s="127">
        <v>-5.5910000000000001E-2</v>
      </c>
      <c r="D41" s="127">
        <v>6.4999999999999997E-3</v>
      </c>
      <c r="E41" s="127">
        <v>-2.5930000000000002E-2</v>
      </c>
      <c r="F41" s="127">
        <v>-3.6479999999999999E-2</v>
      </c>
      <c r="G41" s="127">
        <v>-5.5910000000000001E-2</v>
      </c>
      <c r="H41" s="127">
        <v>6.4999999999999997E-3</v>
      </c>
      <c r="I41" s="127">
        <v>-2.5930000000000002E-2</v>
      </c>
      <c r="J41" s="127">
        <v>-3.6479999999999999E-2</v>
      </c>
      <c r="K41" s="127">
        <v>1.8100000000000002E-2</v>
      </c>
      <c r="L41" s="127">
        <v>2.96E-3</v>
      </c>
      <c r="M41" s="127">
        <v>-4.7200000000000002E-3</v>
      </c>
      <c r="N41" s="127">
        <v>1.9859999999999999E-2</v>
      </c>
      <c r="O41" s="65" t="str">
        <f t="shared" si="0"/>
        <v>E</v>
      </c>
    </row>
    <row r="42" spans="1:15">
      <c r="A42" s="123" t="s">
        <v>152</v>
      </c>
      <c r="B42" s="123" t="s">
        <v>154</v>
      </c>
      <c r="C42" s="127">
        <v>-8.0599999999999995E-3</v>
      </c>
      <c r="D42" s="127">
        <v>-8.8000000000000003E-4</v>
      </c>
      <c r="E42" s="127">
        <v>-4.3800000000000002E-3</v>
      </c>
      <c r="F42" s="127">
        <v>-2.8E-3</v>
      </c>
      <c r="G42" s="127">
        <v>-3.4000000000000002E-2</v>
      </c>
      <c r="H42" s="127">
        <v>3.63E-3</v>
      </c>
      <c r="I42" s="127">
        <v>-1.6400000000000001E-2</v>
      </c>
      <c r="J42" s="127">
        <v>-2.1229999999999999E-2</v>
      </c>
      <c r="K42" s="127">
        <v>2.0140000000000002E-2</v>
      </c>
      <c r="L42" s="127">
        <v>2.63E-3</v>
      </c>
      <c r="M42" s="127">
        <v>-6.4099999999999999E-3</v>
      </c>
      <c r="N42" s="127">
        <v>2.392E-2</v>
      </c>
      <c r="O42" s="65" t="str">
        <f t="shared" si="0"/>
        <v>F</v>
      </c>
    </row>
    <row r="43" spans="1:15">
      <c r="A43" s="123" t="s">
        <v>155</v>
      </c>
      <c r="B43" s="123" t="s">
        <v>156</v>
      </c>
      <c r="C43" s="127">
        <v>-2.445E-2</v>
      </c>
      <c r="D43" s="127">
        <v>6.5100000000000002E-3</v>
      </c>
      <c r="E43" s="127">
        <v>1.2789999999999999E-2</v>
      </c>
      <c r="F43" s="127">
        <v>-4.3749999999999997E-2</v>
      </c>
      <c r="G43" s="127">
        <v>-3.0839999999999999E-2</v>
      </c>
      <c r="H43" s="127">
        <v>4.6100000000000004E-3</v>
      </c>
      <c r="I43" s="127">
        <v>-6.5900000000000004E-3</v>
      </c>
      <c r="J43" s="127">
        <v>-2.886E-2</v>
      </c>
      <c r="K43" s="127">
        <v>1.4E-2</v>
      </c>
      <c r="L43" s="127">
        <v>2.6099999999999999E-3</v>
      </c>
      <c r="M43" s="127">
        <v>-5.4599999999999996E-3</v>
      </c>
      <c r="N43" s="127">
        <v>1.685E-2</v>
      </c>
      <c r="O43" s="65" t="str">
        <f t="shared" si="0"/>
        <v>M</v>
      </c>
    </row>
    <row r="44" spans="1:15">
      <c r="A44" s="123" t="s">
        <v>157</v>
      </c>
      <c r="B44" s="123" t="s">
        <v>158</v>
      </c>
      <c r="C44" s="127">
        <v>-2.6460000000000001E-2</v>
      </c>
      <c r="D44" s="127">
        <v>-5.7499999999999999E-3</v>
      </c>
      <c r="E44" s="127">
        <v>1.2869999999999999E-2</v>
      </c>
      <c r="F44" s="127">
        <v>-3.3579999999999999E-2</v>
      </c>
      <c r="G44" s="127">
        <v>-2.9829999999999999E-2</v>
      </c>
      <c r="H44" s="127">
        <v>2.1800000000000001E-3</v>
      </c>
      <c r="I44" s="127">
        <v>-1.97E-3</v>
      </c>
      <c r="J44" s="127">
        <v>-3.0040000000000001E-2</v>
      </c>
      <c r="K44" s="127">
        <v>2.7E-4</v>
      </c>
      <c r="L44" s="127">
        <v>1.73E-3</v>
      </c>
      <c r="M44" s="127">
        <v>-3.8700000000000002E-3</v>
      </c>
      <c r="N44" s="127">
        <v>2.4099999999999998E-3</v>
      </c>
      <c r="O44" s="65" t="str">
        <f t="shared" si="0"/>
        <v>A</v>
      </c>
    </row>
    <row r="45" spans="1:15">
      <c r="A45" s="123" t="s">
        <v>159</v>
      </c>
      <c r="B45" s="123" t="s">
        <v>160</v>
      </c>
      <c r="C45" s="127">
        <v>-8.3700000000000007E-3</v>
      </c>
      <c r="D45" s="127">
        <v>5.5399999999999998E-3</v>
      </c>
      <c r="E45" s="127">
        <v>2.0639999999999999E-2</v>
      </c>
      <c r="F45" s="127">
        <v>-3.4549999999999997E-2</v>
      </c>
      <c r="G45" s="127">
        <v>-2.572E-2</v>
      </c>
      <c r="H45" s="127">
        <v>2.82E-3</v>
      </c>
      <c r="I45" s="127">
        <v>2.3600000000000001E-3</v>
      </c>
      <c r="J45" s="127">
        <v>-3.09E-2</v>
      </c>
      <c r="K45" s="127">
        <v>-8.3700000000000007E-3</v>
      </c>
      <c r="L45" s="127">
        <v>1.74E-3</v>
      </c>
      <c r="M45" s="127">
        <v>-4.2000000000000002E-4</v>
      </c>
      <c r="N45" s="127">
        <v>-9.6900000000000007E-3</v>
      </c>
      <c r="O45" s="65" t="str">
        <f t="shared" si="0"/>
        <v>M</v>
      </c>
    </row>
    <row r="49" spans="1:9">
      <c r="B49" s="56" t="str">
        <f>"Máxima "&amp;MID(B2,7,4)</f>
        <v>Máxima 2022</v>
      </c>
      <c r="C49" s="56" t="str">
        <f>"Media "&amp;MID(B2,7,4)</f>
        <v>Media 2022</v>
      </c>
      <c r="D49" s="56" t="str">
        <f>"Mínima "&amp;MID(B2,7,4)</f>
        <v>Mínima 2022</v>
      </c>
      <c r="E49" s="57" t="str">
        <f>"Media "&amp;MID(B2,7,4)-1</f>
        <v>Media 2021</v>
      </c>
      <c r="F49" s="58"/>
      <c r="G49" s="57" t="str">
        <f>"Banda máxima "&amp;MID(B2,7,4)-20&amp;"-"&amp;MID(B2,7,4)-1</f>
        <v>Banda máxima 2002-2021</v>
      </c>
      <c r="H49" s="56" t="str">
        <f>"Banda mínima "&amp;MID(B2,7,4)-20&amp;"-"&amp;MID(B2,7,4)-1</f>
        <v>Banda mínima 2002-2021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164</v>
      </c>
      <c r="B52" s="54">
        <v>22.576000000000001</v>
      </c>
      <c r="C52" s="54">
        <v>17.265000000000001</v>
      </c>
      <c r="D52" s="54">
        <v>11.952999999999999</v>
      </c>
      <c r="E52" s="54">
        <v>13.507999999999999</v>
      </c>
      <c r="F52" s="55">
        <v>1</v>
      </c>
      <c r="G52" s="54">
        <v>19.9480526316</v>
      </c>
      <c r="H52" s="54">
        <v>9.6531052632000005</v>
      </c>
      <c r="I52" s="126"/>
    </row>
    <row r="53" spans="1:9">
      <c r="A53" s="53" t="s">
        <v>165</v>
      </c>
      <c r="B53" s="54">
        <v>19.405000000000001</v>
      </c>
      <c r="C53" s="54">
        <v>15.75</v>
      </c>
      <c r="D53" s="54">
        <v>12.096</v>
      </c>
      <c r="E53" s="54">
        <v>13.095000000000001</v>
      </c>
      <c r="F53" s="55">
        <v>2</v>
      </c>
      <c r="G53" s="54">
        <v>20.6464736842</v>
      </c>
      <c r="H53" s="54">
        <v>10.016894736799999</v>
      </c>
      <c r="I53" s="126"/>
    </row>
    <row r="54" spans="1:9">
      <c r="A54" s="53" t="s">
        <v>166</v>
      </c>
      <c r="B54" s="54">
        <v>18.545999999999999</v>
      </c>
      <c r="C54" s="54">
        <v>14.981999999999999</v>
      </c>
      <c r="D54" s="54">
        <v>11.417999999999999</v>
      </c>
      <c r="E54" s="54">
        <v>14.035</v>
      </c>
      <c r="F54" s="55">
        <v>3</v>
      </c>
      <c r="G54" s="54">
        <v>20.943684210499999</v>
      </c>
      <c r="H54" s="54">
        <v>10.5545263158</v>
      </c>
      <c r="I54" s="126"/>
    </row>
    <row r="55" spans="1:9">
      <c r="A55" s="53" t="s">
        <v>167</v>
      </c>
      <c r="B55" s="54">
        <v>19.010999999999999</v>
      </c>
      <c r="C55" s="54">
        <v>15.111000000000001</v>
      </c>
      <c r="D55" s="54">
        <v>11.211</v>
      </c>
      <c r="E55" s="54">
        <v>15.369</v>
      </c>
      <c r="F55" s="55">
        <v>4</v>
      </c>
      <c r="G55" s="54">
        <v>21.2815789474</v>
      </c>
      <c r="H55" s="54">
        <v>10.7868421053</v>
      </c>
      <c r="I55" s="126"/>
    </row>
    <row r="56" spans="1:9">
      <c r="A56" s="53" t="s">
        <v>168</v>
      </c>
      <c r="B56" s="54">
        <v>22.279</v>
      </c>
      <c r="C56" s="54">
        <v>16.553999999999998</v>
      </c>
      <c r="D56" s="54">
        <v>10.827999999999999</v>
      </c>
      <c r="E56" s="54">
        <v>17.152000000000001</v>
      </c>
      <c r="F56" s="55">
        <v>5</v>
      </c>
      <c r="G56" s="54">
        <v>20.794</v>
      </c>
      <c r="H56" s="54">
        <v>11.1142631579</v>
      </c>
      <c r="I56" s="126"/>
    </row>
    <row r="57" spans="1:9">
      <c r="A57" s="53" t="s">
        <v>169</v>
      </c>
      <c r="B57" s="54">
        <v>22.962</v>
      </c>
      <c r="C57" s="54">
        <v>16.765000000000001</v>
      </c>
      <c r="D57" s="54">
        <v>10.568</v>
      </c>
      <c r="E57" s="54">
        <v>17.724</v>
      </c>
      <c r="F57" s="55">
        <v>6</v>
      </c>
      <c r="G57" s="54">
        <v>21.3784210526</v>
      </c>
      <c r="H57" s="54">
        <v>10.6455263158</v>
      </c>
      <c r="I57" s="126"/>
    </row>
    <row r="58" spans="1:9">
      <c r="A58" s="53" t="s">
        <v>170</v>
      </c>
      <c r="B58" s="54">
        <v>24.266999999999999</v>
      </c>
      <c r="C58" s="54">
        <v>17.658999999999999</v>
      </c>
      <c r="D58" s="54">
        <v>11.051</v>
      </c>
      <c r="E58" s="54">
        <v>18.989999999999998</v>
      </c>
      <c r="F58" s="55">
        <v>7</v>
      </c>
      <c r="G58" s="54">
        <v>21.852736842100001</v>
      </c>
      <c r="H58" s="54">
        <v>11.3851052632</v>
      </c>
      <c r="I58" s="126"/>
    </row>
    <row r="59" spans="1:9">
      <c r="A59" s="53" t="s">
        <v>171</v>
      </c>
      <c r="B59" s="54">
        <v>24.657</v>
      </c>
      <c r="C59" s="54">
        <v>18.283000000000001</v>
      </c>
      <c r="D59" s="54">
        <v>11.909000000000001</v>
      </c>
      <c r="E59" s="54">
        <v>19.536000000000001</v>
      </c>
      <c r="F59" s="55">
        <v>8</v>
      </c>
      <c r="G59" s="54">
        <v>21.676578947399999</v>
      </c>
      <c r="H59" s="54">
        <v>12.2104736842</v>
      </c>
      <c r="I59" s="126"/>
    </row>
    <row r="60" spans="1:9">
      <c r="A60" s="53" t="s">
        <v>172</v>
      </c>
      <c r="B60" s="54">
        <v>26.096</v>
      </c>
      <c r="C60" s="54">
        <v>19.167000000000002</v>
      </c>
      <c r="D60" s="54">
        <v>12.238</v>
      </c>
      <c r="E60" s="54">
        <v>16.766999999999999</v>
      </c>
      <c r="F60" s="55">
        <v>9</v>
      </c>
      <c r="G60" s="54">
        <v>21.959</v>
      </c>
      <c r="H60" s="54">
        <v>12.3410526316</v>
      </c>
      <c r="I60" s="126"/>
    </row>
    <row r="61" spans="1:9">
      <c r="A61" s="53" t="s">
        <v>173</v>
      </c>
      <c r="B61" s="54">
        <v>26.178000000000001</v>
      </c>
      <c r="C61" s="54">
        <v>19.491</v>
      </c>
      <c r="D61" s="54">
        <v>12.805</v>
      </c>
      <c r="E61" s="54">
        <v>15.273</v>
      </c>
      <c r="F61" s="55">
        <v>10</v>
      </c>
      <c r="G61" s="54">
        <v>21.939263157900001</v>
      </c>
      <c r="H61" s="54">
        <v>12.502105263200001</v>
      </c>
      <c r="I61" s="126"/>
    </row>
    <row r="62" spans="1:9">
      <c r="A62" s="53" t="s">
        <v>174</v>
      </c>
      <c r="B62" s="54">
        <v>25.858000000000001</v>
      </c>
      <c r="C62" s="54">
        <v>19.692</v>
      </c>
      <c r="D62" s="54">
        <v>13.525</v>
      </c>
      <c r="E62" s="54">
        <v>14.742000000000001</v>
      </c>
      <c r="F62" s="55">
        <v>11</v>
      </c>
      <c r="G62" s="54">
        <v>21.955368421100001</v>
      </c>
      <c r="H62" s="54">
        <v>12.177789473700001</v>
      </c>
      <c r="I62" s="126"/>
    </row>
    <row r="63" spans="1:9">
      <c r="A63" s="53" t="s">
        <v>175</v>
      </c>
      <c r="B63" s="54">
        <v>24.486000000000001</v>
      </c>
      <c r="C63" s="54">
        <v>19.39</v>
      </c>
      <c r="D63" s="54">
        <v>14.292999999999999</v>
      </c>
      <c r="E63" s="54">
        <v>16.056000000000001</v>
      </c>
      <c r="F63" s="55">
        <v>12</v>
      </c>
      <c r="G63" s="54">
        <v>22.0500526316</v>
      </c>
      <c r="H63" s="54">
        <v>11.718999999999999</v>
      </c>
      <c r="I63" s="126"/>
    </row>
    <row r="64" spans="1:9">
      <c r="A64" s="53" t="s">
        <v>176</v>
      </c>
      <c r="B64" s="54">
        <v>26.193999999999999</v>
      </c>
      <c r="C64" s="54">
        <v>19.949000000000002</v>
      </c>
      <c r="D64" s="54">
        <v>13.705</v>
      </c>
      <c r="E64" s="54">
        <v>16.207999999999998</v>
      </c>
      <c r="F64" s="55">
        <v>13</v>
      </c>
      <c r="G64" s="54">
        <v>21.986842105299999</v>
      </c>
      <c r="H64" s="54">
        <v>11.891368421099999</v>
      </c>
      <c r="I64" s="126"/>
    </row>
    <row r="65" spans="1:9">
      <c r="A65" s="53" t="s">
        <v>177</v>
      </c>
      <c r="B65" s="54">
        <v>26.62</v>
      </c>
      <c r="C65" s="54">
        <v>20.867999999999999</v>
      </c>
      <c r="D65" s="54">
        <v>15.117000000000001</v>
      </c>
      <c r="E65" s="54">
        <v>16.591999999999999</v>
      </c>
      <c r="F65" s="55">
        <v>14</v>
      </c>
      <c r="G65" s="54">
        <v>21.7869473684</v>
      </c>
      <c r="H65" s="54">
        <v>11.688631578900001</v>
      </c>
      <c r="I65" s="126"/>
    </row>
    <row r="66" spans="1:9">
      <c r="A66" s="53" t="s">
        <v>178</v>
      </c>
      <c r="B66" s="54">
        <v>25.47</v>
      </c>
      <c r="C66" s="54">
        <v>20.358000000000001</v>
      </c>
      <c r="D66" s="54">
        <v>15.246</v>
      </c>
      <c r="E66" s="54">
        <v>18.7</v>
      </c>
      <c r="F66" s="55">
        <v>15</v>
      </c>
      <c r="G66" s="54">
        <v>22.332736842100001</v>
      </c>
      <c r="H66" s="54">
        <v>11.452684210499999</v>
      </c>
      <c r="I66" s="126"/>
    </row>
    <row r="67" spans="1:9">
      <c r="A67" s="53" t="s">
        <v>179</v>
      </c>
      <c r="B67" s="54">
        <v>26.777000000000001</v>
      </c>
      <c r="C67" s="54">
        <v>20.689</v>
      </c>
      <c r="D67" s="54">
        <v>14.601000000000001</v>
      </c>
      <c r="E67" s="54">
        <v>19.885999999999999</v>
      </c>
      <c r="F67" s="55">
        <v>16</v>
      </c>
      <c r="G67" s="54">
        <v>23.070842105299999</v>
      </c>
      <c r="H67" s="54">
        <v>11.776368421100001</v>
      </c>
      <c r="I67" s="126"/>
    </row>
    <row r="68" spans="1:9">
      <c r="A68" s="53" t="s">
        <v>180</v>
      </c>
      <c r="B68" s="54">
        <v>27.765000000000001</v>
      </c>
      <c r="C68" s="54">
        <v>21.402999999999999</v>
      </c>
      <c r="D68" s="54">
        <v>15.042</v>
      </c>
      <c r="E68" s="54">
        <v>18.192</v>
      </c>
      <c r="F68" s="55">
        <v>17</v>
      </c>
      <c r="G68" s="54">
        <v>22.692157894699999</v>
      </c>
      <c r="H68" s="54">
        <v>12.1052105263</v>
      </c>
      <c r="I68" s="126"/>
    </row>
    <row r="69" spans="1:9">
      <c r="A69" s="53" t="s">
        <v>181</v>
      </c>
      <c r="B69" s="54">
        <v>29.074999999999999</v>
      </c>
      <c r="C69" s="54">
        <v>22.526</v>
      </c>
      <c r="D69" s="54">
        <v>15.977</v>
      </c>
      <c r="E69" s="54">
        <v>18.542999999999999</v>
      </c>
      <c r="F69" s="55">
        <v>18</v>
      </c>
      <c r="G69" s="54">
        <v>22.884210526299999</v>
      </c>
      <c r="H69" s="54">
        <v>12.1458421053</v>
      </c>
      <c r="I69" s="126"/>
    </row>
    <row r="70" spans="1:9">
      <c r="A70" s="53" t="s">
        <v>182</v>
      </c>
      <c r="B70" s="54">
        <v>28.742000000000001</v>
      </c>
      <c r="C70" s="54">
        <v>22.577000000000002</v>
      </c>
      <c r="D70" s="54">
        <v>16.411999999999999</v>
      </c>
      <c r="E70" s="54">
        <v>17.853999999999999</v>
      </c>
      <c r="F70" s="55">
        <v>19</v>
      </c>
      <c r="G70" s="54">
        <v>22.898947368399998</v>
      </c>
      <c r="H70" s="54">
        <v>12.064263157899999</v>
      </c>
      <c r="I70" s="126"/>
    </row>
    <row r="71" spans="1:9">
      <c r="A71" s="53" t="s">
        <v>183</v>
      </c>
      <c r="B71" s="54">
        <v>29.227</v>
      </c>
      <c r="C71" s="54">
        <v>23.318999999999999</v>
      </c>
      <c r="D71" s="54">
        <v>17.41</v>
      </c>
      <c r="E71" s="54">
        <v>18.611000000000001</v>
      </c>
      <c r="F71" s="55">
        <v>20</v>
      </c>
      <c r="G71" s="54">
        <v>23.0711052632</v>
      </c>
      <c r="H71" s="54">
        <v>12.0306315789</v>
      </c>
      <c r="I71" s="126"/>
    </row>
    <row r="72" spans="1:9">
      <c r="A72" s="53" t="s">
        <v>184</v>
      </c>
      <c r="B72" s="54">
        <v>29.975000000000001</v>
      </c>
      <c r="C72" s="54">
        <v>23.559000000000001</v>
      </c>
      <c r="D72" s="54">
        <v>17.143000000000001</v>
      </c>
      <c r="E72" s="54">
        <v>18.756</v>
      </c>
      <c r="F72" s="55">
        <v>21</v>
      </c>
      <c r="G72" s="54">
        <v>23.314631578899998</v>
      </c>
      <c r="H72" s="54">
        <v>12.552578947400001</v>
      </c>
      <c r="I72" s="126"/>
    </row>
    <row r="73" spans="1:9">
      <c r="A73" s="53" t="s">
        <v>185</v>
      </c>
      <c r="B73" s="54">
        <v>28.222000000000001</v>
      </c>
      <c r="C73" s="54">
        <v>22.594999999999999</v>
      </c>
      <c r="D73" s="54">
        <v>16.968</v>
      </c>
      <c r="E73" s="54">
        <v>17.053999999999998</v>
      </c>
      <c r="F73" s="55">
        <v>22</v>
      </c>
      <c r="G73" s="54">
        <v>23.3054210526</v>
      </c>
      <c r="H73" s="54">
        <v>12.910473684199999</v>
      </c>
      <c r="I73" s="126"/>
    </row>
    <row r="74" spans="1:9">
      <c r="A74" s="53" t="s">
        <v>186</v>
      </c>
      <c r="B74" s="54">
        <v>26.385000000000002</v>
      </c>
      <c r="C74" s="54">
        <v>20.922999999999998</v>
      </c>
      <c r="D74" s="54">
        <v>15.462</v>
      </c>
      <c r="E74" s="54">
        <v>15.304</v>
      </c>
      <c r="F74" s="55">
        <v>23</v>
      </c>
      <c r="G74" s="54">
        <v>23.030105263199999</v>
      </c>
      <c r="H74" s="54">
        <v>12.5890526316</v>
      </c>
      <c r="I74" s="126"/>
    </row>
    <row r="75" spans="1:9">
      <c r="A75" s="53" t="s">
        <v>187</v>
      </c>
      <c r="B75" s="54">
        <v>21.899000000000001</v>
      </c>
      <c r="C75" s="54">
        <v>17.59</v>
      </c>
      <c r="D75" s="54">
        <v>13.281000000000001</v>
      </c>
      <c r="E75" s="54">
        <v>16.657</v>
      </c>
      <c r="F75" s="55">
        <v>24</v>
      </c>
      <c r="G75" s="54">
        <v>23.518315789500001</v>
      </c>
      <c r="H75" s="54">
        <v>12.9011052632</v>
      </c>
      <c r="I75" s="126"/>
    </row>
    <row r="76" spans="1:9">
      <c r="A76" s="53" t="s">
        <v>188</v>
      </c>
      <c r="B76" s="54">
        <v>22.469000000000001</v>
      </c>
      <c r="C76" s="54">
        <v>17.172999999999998</v>
      </c>
      <c r="D76" s="54">
        <v>11.877000000000001</v>
      </c>
      <c r="E76" s="54">
        <v>17.149999999999999</v>
      </c>
      <c r="F76" s="55">
        <v>25</v>
      </c>
      <c r="G76" s="54">
        <v>23.096157894699999</v>
      </c>
      <c r="H76" s="54">
        <v>13.054052631599999</v>
      </c>
      <c r="I76" s="126"/>
    </row>
    <row r="77" spans="1:9">
      <c r="A77" s="53" t="s">
        <v>189</v>
      </c>
      <c r="B77" s="54">
        <v>25.276</v>
      </c>
      <c r="C77" s="54">
        <v>18.981999999999999</v>
      </c>
      <c r="D77" s="54">
        <v>12.686999999999999</v>
      </c>
      <c r="E77" s="54">
        <v>17.945</v>
      </c>
      <c r="F77" s="55">
        <v>26</v>
      </c>
      <c r="G77" s="54">
        <v>23.410473684199999</v>
      </c>
      <c r="H77" s="54">
        <v>12.9763684211</v>
      </c>
      <c r="I77" s="126"/>
    </row>
    <row r="78" spans="1:9">
      <c r="A78" s="53" t="s">
        <v>190</v>
      </c>
      <c r="B78" s="54">
        <v>28.071000000000002</v>
      </c>
      <c r="C78" s="54">
        <v>21.318000000000001</v>
      </c>
      <c r="D78" s="54">
        <v>14.566000000000001</v>
      </c>
      <c r="E78" s="54">
        <v>18.553999999999998</v>
      </c>
      <c r="F78" s="55">
        <v>27</v>
      </c>
      <c r="G78" s="54">
        <v>24.052052631599999</v>
      </c>
      <c r="H78" s="54">
        <v>13.2114210526</v>
      </c>
      <c r="I78" s="126"/>
    </row>
    <row r="79" spans="1:9">
      <c r="A79" s="53" t="s">
        <v>191</v>
      </c>
      <c r="B79" s="54">
        <v>29.673999999999999</v>
      </c>
      <c r="C79" s="54">
        <v>22.571000000000002</v>
      </c>
      <c r="D79" s="54">
        <v>15.467000000000001</v>
      </c>
      <c r="E79" s="54">
        <v>20.141999999999999</v>
      </c>
      <c r="F79" s="55">
        <v>28</v>
      </c>
      <c r="G79" s="54">
        <v>24.098842105300001</v>
      </c>
      <c r="H79" s="54">
        <v>13.639421052599999</v>
      </c>
      <c r="I79" s="126"/>
    </row>
    <row r="80" spans="1:9">
      <c r="A80" s="53" t="s">
        <v>192</v>
      </c>
      <c r="B80" s="54">
        <v>27.602</v>
      </c>
      <c r="C80" s="54">
        <v>21.702000000000002</v>
      </c>
      <c r="D80" s="54">
        <v>15.801</v>
      </c>
      <c r="E80" s="54">
        <v>21.105</v>
      </c>
      <c r="F80" s="55">
        <v>29</v>
      </c>
      <c r="G80" s="54">
        <v>24.440789473700001</v>
      </c>
      <c r="H80" s="54">
        <v>13.6973684211</v>
      </c>
      <c r="I80" s="126"/>
    </row>
    <row r="81" spans="1:9">
      <c r="A81" s="53" t="s">
        <v>193</v>
      </c>
      <c r="B81" s="54">
        <v>24.593</v>
      </c>
      <c r="C81" s="54">
        <v>20.131</v>
      </c>
      <c r="D81" s="54">
        <v>15.67</v>
      </c>
      <c r="E81" s="54">
        <v>21.55</v>
      </c>
      <c r="F81" s="55">
        <v>30</v>
      </c>
      <c r="G81" s="54">
        <v>24.638473684200001</v>
      </c>
      <c r="H81" s="54">
        <v>14.101105263199999</v>
      </c>
      <c r="I81" s="126"/>
    </row>
    <row r="82" spans="1:9">
      <c r="A82" s="53" t="s">
        <v>160</v>
      </c>
      <c r="B82" s="54">
        <v>26.759</v>
      </c>
      <c r="C82" s="54">
        <v>20.670999999999999</v>
      </c>
      <c r="D82" s="54">
        <v>14.584</v>
      </c>
      <c r="E82" s="54">
        <v>21.667999999999999</v>
      </c>
      <c r="F82" s="55">
        <v>31</v>
      </c>
      <c r="G82" s="54">
        <v>24.8389473684</v>
      </c>
      <c r="H82" s="54">
        <v>14.433263157900001</v>
      </c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22577.217376982</v>
      </c>
      <c r="C87" s="76" t="str">
        <f>MID(UPPER(TEXT(D87,"mmm")),1,1)</f>
        <v>M</v>
      </c>
      <c r="D87" s="79" t="str">
        <f t="shared" ref="D87:D109" si="1">TEXT(EDATE(D88,-1),"mmmm aaaa")</f>
        <v>mayo 2020</v>
      </c>
      <c r="E87" s="80">
        <f>VLOOKUP(D87,A$87:B$122,2,FALSE)</f>
        <v>17368.389882903</v>
      </c>
    </row>
    <row r="88" spans="1:9">
      <c r="A88" s="53" t="s">
        <v>116</v>
      </c>
      <c r="B88" s="63">
        <v>19840.085661852001</v>
      </c>
      <c r="C88" s="77" t="str">
        <f t="shared" ref="C88:C111" si="2">MID(UPPER(TEXT(D88,"mmm")),1,1)</f>
        <v>J</v>
      </c>
      <c r="D88" s="81" t="str">
        <f t="shared" si="1"/>
        <v>junio 2020</v>
      </c>
      <c r="E88" s="82">
        <f t="shared" ref="E88:E111" si="3">VLOOKUP(D88,A$87:B$122,2,FALSE)</f>
        <v>18362.470596456002</v>
      </c>
    </row>
    <row r="89" spans="1:9">
      <c r="A89" s="53" t="s">
        <v>117</v>
      </c>
      <c r="B89" s="63">
        <v>19808.362302358</v>
      </c>
      <c r="C89" s="77" t="str">
        <f t="shared" si="2"/>
        <v>J</v>
      </c>
      <c r="D89" s="81" t="str">
        <f t="shared" si="1"/>
        <v>julio 2020</v>
      </c>
      <c r="E89" s="82">
        <f t="shared" si="3"/>
        <v>21947.259823193999</v>
      </c>
    </row>
    <row r="90" spans="1:9">
      <c r="A90" s="53" t="s">
        <v>118</v>
      </c>
      <c r="B90" s="63">
        <v>16160.449329384001</v>
      </c>
      <c r="C90" s="77" t="str">
        <f t="shared" si="2"/>
        <v>A</v>
      </c>
      <c r="D90" s="81" t="str">
        <f t="shared" si="1"/>
        <v>agosto 2020</v>
      </c>
      <c r="E90" s="82">
        <f t="shared" si="3"/>
        <v>20745.843456404</v>
      </c>
    </row>
    <row r="91" spans="1:9">
      <c r="A91" s="53" t="s">
        <v>119</v>
      </c>
      <c r="B91" s="63">
        <v>17368.389882903</v>
      </c>
      <c r="C91" s="77" t="str">
        <f t="shared" si="2"/>
        <v>S</v>
      </c>
      <c r="D91" s="81" t="str">
        <f t="shared" si="1"/>
        <v>septiembre 2020</v>
      </c>
      <c r="E91" s="82">
        <f t="shared" si="3"/>
        <v>19374.545052672001</v>
      </c>
    </row>
    <row r="92" spans="1:9">
      <c r="A92" s="53" t="s">
        <v>120</v>
      </c>
      <c r="B92" s="63">
        <v>18362.470596456002</v>
      </c>
      <c r="C92" s="77" t="str">
        <f t="shared" si="2"/>
        <v>O</v>
      </c>
      <c r="D92" s="81" t="str">
        <f t="shared" si="1"/>
        <v>octubre 2020</v>
      </c>
      <c r="E92" s="82">
        <f t="shared" si="3"/>
        <v>19617.864228332</v>
      </c>
    </row>
    <row r="93" spans="1:9">
      <c r="A93" s="53" t="s">
        <v>121</v>
      </c>
      <c r="B93" s="63">
        <v>21947.259823193999</v>
      </c>
      <c r="C93" s="77" t="str">
        <f t="shared" si="2"/>
        <v>N</v>
      </c>
      <c r="D93" s="81" t="str">
        <f t="shared" si="1"/>
        <v>noviembre 2020</v>
      </c>
      <c r="E93" s="82">
        <f t="shared" si="3"/>
        <v>19650.360050158</v>
      </c>
    </row>
    <row r="94" spans="1:9">
      <c r="A94" s="53" t="s">
        <v>122</v>
      </c>
      <c r="B94" s="63">
        <v>20745.843456404</v>
      </c>
      <c r="C94" s="77" t="str">
        <f t="shared" si="2"/>
        <v>D</v>
      </c>
      <c r="D94" s="81" t="str">
        <f t="shared" si="1"/>
        <v>diciembre 2020</v>
      </c>
      <c r="E94" s="82">
        <f t="shared" si="3"/>
        <v>21302.170343446</v>
      </c>
    </row>
    <row r="95" spans="1:9">
      <c r="A95" s="53" t="s">
        <v>124</v>
      </c>
      <c r="B95" s="63">
        <v>19374.545052672001</v>
      </c>
      <c r="C95" s="77" t="str">
        <f t="shared" si="2"/>
        <v>E</v>
      </c>
      <c r="D95" s="81" t="str">
        <f t="shared" si="1"/>
        <v>enero 2021</v>
      </c>
      <c r="E95" s="82">
        <f t="shared" si="3"/>
        <v>22753.507688590002</v>
      </c>
    </row>
    <row r="96" spans="1:9">
      <c r="A96" s="53" t="s">
        <v>125</v>
      </c>
      <c r="B96" s="63">
        <v>19617.864228332</v>
      </c>
      <c r="C96" s="77" t="str">
        <f t="shared" si="2"/>
        <v>F</v>
      </c>
      <c r="D96" s="81" t="str">
        <f t="shared" si="1"/>
        <v>febrero 2021</v>
      </c>
      <c r="E96" s="82">
        <f t="shared" si="3"/>
        <v>19213.662175914</v>
      </c>
    </row>
    <row r="97" spans="1:5">
      <c r="A97" s="53" t="s">
        <v>126</v>
      </c>
      <c r="B97" s="63">
        <v>19650.360050158</v>
      </c>
      <c r="C97" s="77" t="str">
        <f t="shared" si="2"/>
        <v>M</v>
      </c>
      <c r="D97" s="81" t="str">
        <f t="shared" si="1"/>
        <v>marzo 2021</v>
      </c>
      <c r="E97" s="82">
        <f t="shared" si="3"/>
        <v>20740.701549640002</v>
      </c>
    </row>
    <row r="98" spans="1:5">
      <c r="A98" s="53" t="s">
        <v>127</v>
      </c>
      <c r="B98" s="63">
        <v>21302.170343446</v>
      </c>
      <c r="C98" s="77" t="str">
        <f t="shared" si="2"/>
        <v>A</v>
      </c>
      <c r="D98" s="81" t="str">
        <f t="shared" si="1"/>
        <v>abril 2021</v>
      </c>
      <c r="E98" s="82">
        <f t="shared" si="3"/>
        <v>18915.393726295999</v>
      </c>
    </row>
    <row r="99" spans="1:5">
      <c r="A99" s="53" t="s">
        <v>128</v>
      </c>
      <c r="B99" s="63">
        <v>22753.507688590002</v>
      </c>
      <c r="C99" s="77" t="str">
        <f t="shared" si="2"/>
        <v>M</v>
      </c>
      <c r="D99" s="81" t="str">
        <f t="shared" si="1"/>
        <v>mayo 2021</v>
      </c>
      <c r="E99" s="82">
        <f t="shared" si="3"/>
        <v>19296.112398976002</v>
      </c>
    </row>
    <row r="100" spans="1:5">
      <c r="A100" s="53" t="s">
        <v>129</v>
      </c>
      <c r="B100" s="63">
        <v>19213.662175914</v>
      </c>
      <c r="C100" s="77" t="str">
        <f t="shared" si="2"/>
        <v>J</v>
      </c>
      <c r="D100" s="81" t="str">
        <f t="shared" si="1"/>
        <v>junio 2021</v>
      </c>
      <c r="E100" s="82">
        <f t="shared" si="3"/>
        <v>19593.724998728001</v>
      </c>
    </row>
    <row r="101" spans="1:5">
      <c r="A101" s="53" t="s">
        <v>131</v>
      </c>
      <c r="B101" s="63">
        <v>20740.701549640002</v>
      </c>
      <c r="C101" s="77" t="str">
        <f t="shared" si="2"/>
        <v>J</v>
      </c>
      <c r="D101" s="81" t="str">
        <f t="shared" si="1"/>
        <v>julio 2021</v>
      </c>
      <c r="E101" s="82">
        <f t="shared" si="3"/>
        <v>21559.740951954002</v>
      </c>
    </row>
    <row r="102" spans="1:5">
      <c r="A102" s="53" t="s">
        <v>132</v>
      </c>
      <c r="B102" s="63">
        <v>18915.393726295999</v>
      </c>
      <c r="C102" s="77" t="str">
        <f t="shared" si="2"/>
        <v>A</v>
      </c>
      <c r="D102" s="81" t="str">
        <f t="shared" si="1"/>
        <v>agosto 2021</v>
      </c>
      <c r="E102" s="82">
        <f t="shared" si="3"/>
        <v>20652.739059340001</v>
      </c>
    </row>
    <row r="103" spans="1:5">
      <c r="A103" s="53" t="s">
        <v>133</v>
      </c>
      <c r="B103" s="63">
        <v>19296.112398976002</v>
      </c>
      <c r="C103" s="77" t="str">
        <f t="shared" si="2"/>
        <v>S</v>
      </c>
      <c r="D103" s="81" t="str">
        <f t="shared" si="1"/>
        <v>septiembre 2021</v>
      </c>
      <c r="E103" s="82">
        <f t="shared" si="3"/>
        <v>19690.700732279001</v>
      </c>
    </row>
    <row r="104" spans="1:5">
      <c r="A104" s="53" t="s">
        <v>135</v>
      </c>
      <c r="B104" s="63">
        <v>19593.724998728001</v>
      </c>
      <c r="C104" s="77" t="str">
        <f t="shared" si="2"/>
        <v>O</v>
      </c>
      <c r="D104" s="81" t="str">
        <f t="shared" si="1"/>
        <v>octubre 2021</v>
      </c>
      <c r="E104" s="82">
        <f t="shared" si="3"/>
        <v>18982.498801442001</v>
      </c>
    </row>
    <row r="105" spans="1:5">
      <c r="A105" s="53" t="s">
        <v>137</v>
      </c>
      <c r="B105" s="63">
        <v>21559.740951954002</v>
      </c>
      <c r="C105" s="77" t="str">
        <f t="shared" si="2"/>
        <v>N</v>
      </c>
      <c r="D105" s="81" t="str">
        <f t="shared" si="1"/>
        <v>noviembre 2021</v>
      </c>
      <c r="E105" s="82">
        <f t="shared" si="3"/>
        <v>20274.148186414001</v>
      </c>
    </row>
    <row r="106" spans="1:5">
      <c r="A106" s="53" t="s">
        <v>140</v>
      </c>
      <c r="B106" s="63">
        <v>20652.739059340001</v>
      </c>
      <c r="C106" s="77" t="str">
        <f t="shared" si="2"/>
        <v>D</v>
      </c>
      <c r="D106" s="81" t="str">
        <f t="shared" si="1"/>
        <v>diciembre 2021</v>
      </c>
      <c r="E106" s="82">
        <f t="shared" si="3"/>
        <v>20818.653140728999</v>
      </c>
    </row>
    <row r="107" spans="1:5">
      <c r="A107" s="53" t="s">
        <v>142</v>
      </c>
      <c r="B107" s="63">
        <v>19690.700732279001</v>
      </c>
      <c r="C107" s="77" t="str">
        <f t="shared" si="2"/>
        <v>E</v>
      </c>
      <c r="D107" s="81" t="str">
        <f t="shared" si="1"/>
        <v>enero 2022</v>
      </c>
      <c r="E107" s="82">
        <f t="shared" si="3"/>
        <v>21481.349362935998</v>
      </c>
    </row>
    <row r="108" spans="1:5">
      <c r="A108" s="53" t="s">
        <v>144</v>
      </c>
      <c r="B108" s="63">
        <v>18982.498801442001</v>
      </c>
      <c r="C108" s="77" t="str">
        <f t="shared" si="2"/>
        <v>F</v>
      </c>
      <c r="D108" s="81" t="str">
        <f t="shared" si="1"/>
        <v>febrero 2022</v>
      </c>
      <c r="E108" s="82">
        <f t="shared" si="3"/>
        <v>19058.873444143999</v>
      </c>
    </row>
    <row r="109" spans="1:5">
      <c r="A109" s="53" t="s">
        <v>146</v>
      </c>
      <c r="B109" s="63">
        <v>20274.148186414001</v>
      </c>
      <c r="C109" s="77" t="str">
        <f t="shared" si="2"/>
        <v>M</v>
      </c>
      <c r="D109" s="81" t="str">
        <f t="shared" si="1"/>
        <v>marzo 2022</v>
      </c>
      <c r="E109" s="82">
        <f t="shared" si="3"/>
        <v>20233.54623086</v>
      </c>
    </row>
    <row r="110" spans="1:5">
      <c r="A110" s="53" t="s">
        <v>148</v>
      </c>
      <c r="B110" s="63">
        <v>20818.653140728999</v>
      </c>
      <c r="C110" s="77" t="str">
        <f t="shared" si="2"/>
        <v>A</v>
      </c>
      <c r="D110" s="81" t="str">
        <f>TEXT(EDATE(D111,-1),"mmmm aaaa")</f>
        <v>abril 2022</v>
      </c>
      <c r="E110" s="82">
        <f t="shared" si="3"/>
        <v>18414.879365887999</v>
      </c>
    </row>
    <row r="111" spans="1:5" ht="15" thickBot="1">
      <c r="A111" s="53" t="s">
        <v>150</v>
      </c>
      <c r="B111" s="63">
        <v>21481.349362935998</v>
      </c>
      <c r="C111" s="78" t="str">
        <f t="shared" si="2"/>
        <v>M</v>
      </c>
      <c r="D111" s="83" t="str">
        <f>A2</f>
        <v>Mayo 2022</v>
      </c>
      <c r="E111" s="84">
        <f t="shared" si="3"/>
        <v>19134.674428638002</v>
      </c>
    </row>
    <row r="112" spans="1:5">
      <c r="A112" s="53" t="s">
        <v>152</v>
      </c>
      <c r="B112" s="63">
        <v>19058.873444143999</v>
      </c>
    </row>
    <row r="113" spans="1:4">
      <c r="A113" s="53" t="s">
        <v>155</v>
      </c>
      <c r="B113" s="63">
        <v>20233.54623086</v>
      </c>
    </row>
    <row r="114" spans="1:4">
      <c r="A114" s="53" t="s">
        <v>157</v>
      </c>
      <c r="B114" s="63">
        <v>18414.879365887999</v>
      </c>
    </row>
    <row r="115" spans="1:4">
      <c r="A115" s="53" t="s">
        <v>159</v>
      </c>
      <c r="B115" s="63">
        <v>19134.674428638002</v>
      </c>
      <c r="C115"/>
      <c r="D115"/>
    </row>
    <row r="116" spans="1:4">
      <c r="A116" s="53" t="s">
        <v>196</v>
      </c>
      <c r="B116" s="63">
        <v>5820.9609</v>
      </c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164</v>
      </c>
      <c r="B129" s="62">
        <v>24166.473000000002</v>
      </c>
      <c r="C129" s="55">
        <v>1</v>
      </c>
      <c r="D129" s="62">
        <v>493.75616072600002</v>
      </c>
      <c r="E129" s="87">
        <f>MAX(D129:D159)</f>
        <v>714.84162776000005</v>
      </c>
    </row>
    <row r="130" spans="1:5">
      <c r="A130" s="53" t="s">
        <v>165</v>
      </c>
      <c r="B130" s="62">
        <v>28364.196</v>
      </c>
      <c r="C130" s="55">
        <v>2</v>
      </c>
      <c r="D130" s="62">
        <v>576.02127835199997</v>
      </c>
    </row>
    <row r="131" spans="1:5">
      <c r="A131" s="53" t="s">
        <v>166</v>
      </c>
      <c r="B131" s="62">
        <v>30227.746999999999</v>
      </c>
      <c r="C131" s="55">
        <v>3</v>
      </c>
      <c r="D131" s="62">
        <v>639.11489429599999</v>
      </c>
    </row>
    <row r="132" spans="1:5">
      <c r="A132" s="53" t="s">
        <v>167</v>
      </c>
      <c r="B132" s="62">
        <v>30177.06</v>
      </c>
      <c r="C132" s="55">
        <v>4</v>
      </c>
      <c r="D132" s="62">
        <v>648.186864808</v>
      </c>
    </row>
    <row r="133" spans="1:5">
      <c r="A133" s="53" t="s">
        <v>168</v>
      </c>
      <c r="B133" s="62">
        <v>30057.109</v>
      </c>
      <c r="C133" s="55">
        <v>5</v>
      </c>
      <c r="D133" s="62">
        <v>641.79581628799997</v>
      </c>
    </row>
    <row r="134" spans="1:5">
      <c r="A134" s="53" t="s">
        <v>169</v>
      </c>
      <c r="B134" s="62">
        <v>29068.338159999999</v>
      </c>
      <c r="C134" s="55">
        <v>6</v>
      </c>
      <c r="D134" s="62">
        <v>629.59834231399998</v>
      </c>
    </row>
    <row r="135" spans="1:5">
      <c r="A135" s="53" t="s">
        <v>170</v>
      </c>
      <c r="B135" s="62">
        <v>25668.883000000002</v>
      </c>
      <c r="C135" s="55">
        <v>7</v>
      </c>
      <c r="D135" s="62">
        <v>559.04620930399994</v>
      </c>
    </row>
    <row r="136" spans="1:5">
      <c r="A136" s="53" t="s">
        <v>171</v>
      </c>
      <c r="B136" s="62">
        <v>25383.712</v>
      </c>
      <c r="C136" s="55">
        <v>8</v>
      </c>
      <c r="D136" s="62">
        <v>515.31132016799995</v>
      </c>
    </row>
    <row r="137" spans="1:5">
      <c r="A137" s="53" t="s">
        <v>172</v>
      </c>
      <c r="B137" s="62">
        <v>29125.870999999999</v>
      </c>
      <c r="C137" s="55">
        <v>9</v>
      </c>
      <c r="D137" s="62">
        <v>611.82611690399995</v>
      </c>
    </row>
    <row r="138" spans="1:5">
      <c r="A138" s="53" t="s">
        <v>173</v>
      </c>
      <c r="B138" s="62">
        <v>29365.26</v>
      </c>
      <c r="C138" s="55">
        <v>10</v>
      </c>
      <c r="D138" s="62">
        <v>631.49449900800005</v>
      </c>
    </row>
    <row r="139" spans="1:5">
      <c r="A139" s="53" t="s">
        <v>174</v>
      </c>
      <c r="B139" s="62">
        <v>29790.368999999999</v>
      </c>
      <c r="C139" s="55">
        <v>11</v>
      </c>
      <c r="D139" s="62">
        <v>638.58088999999995</v>
      </c>
    </row>
    <row r="140" spans="1:5">
      <c r="A140" s="53" t="s">
        <v>175</v>
      </c>
      <c r="B140" s="62">
        <v>29712.141</v>
      </c>
      <c r="C140" s="55">
        <v>12</v>
      </c>
      <c r="D140" s="62">
        <v>643.88098591200003</v>
      </c>
    </row>
    <row r="141" spans="1:5">
      <c r="A141" s="53" t="s">
        <v>176</v>
      </c>
      <c r="B141" s="62">
        <v>29744.648000000001</v>
      </c>
      <c r="C141" s="55">
        <v>13</v>
      </c>
      <c r="D141" s="62">
        <v>638.75947050399998</v>
      </c>
    </row>
    <row r="142" spans="1:5">
      <c r="A142" s="53" t="s">
        <v>177</v>
      </c>
      <c r="B142" s="62">
        <v>26476.494992</v>
      </c>
      <c r="C142" s="55">
        <v>14</v>
      </c>
      <c r="D142" s="62">
        <v>575.01064754399999</v>
      </c>
    </row>
    <row r="143" spans="1:5">
      <c r="A143" s="53" t="s">
        <v>178</v>
      </c>
      <c r="B143" s="62">
        <v>25323.580999999998</v>
      </c>
      <c r="C143" s="55">
        <v>15</v>
      </c>
      <c r="D143" s="62">
        <v>529.04189251599996</v>
      </c>
    </row>
    <row r="144" spans="1:5">
      <c r="A144" s="53" t="s">
        <v>179</v>
      </c>
      <c r="B144" s="62">
        <v>29232.600999999999</v>
      </c>
      <c r="C144" s="55">
        <v>16</v>
      </c>
      <c r="D144" s="62">
        <v>618.58922527200002</v>
      </c>
    </row>
    <row r="145" spans="1:5">
      <c r="A145" s="53" t="s">
        <v>180</v>
      </c>
      <c r="B145" s="62">
        <v>30463.356</v>
      </c>
      <c r="C145" s="55">
        <v>17</v>
      </c>
      <c r="D145" s="62">
        <v>648.62951097400003</v>
      </c>
    </row>
    <row r="146" spans="1:5">
      <c r="A146" s="53" t="s">
        <v>181</v>
      </c>
      <c r="B146" s="62">
        <v>31089.16635</v>
      </c>
      <c r="C146" s="55">
        <v>18</v>
      </c>
      <c r="D146" s="62">
        <v>660.65652133200001</v>
      </c>
    </row>
    <row r="147" spans="1:5">
      <c r="A147" s="53" t="s">
        <v>182</v>
      </c>
      <c r="B147" s="62">
        <v>31787.434000000001</v>
      </c>
      <c r="C147" s="55">
        <v>19</v>
      </c>
      <c r="D147" s="62">
        <v>675.12342980000005</v>
      </c>
    </row>
    <row r="148" spans="1:5">
      <c r="A148" s="53" t="s">
        <v>183</v>
      </c>
      <c r="B148" s="62">
        <v>31770.17885</v>
      </c>
      <c r="C148" s="55">
        <v>20</v>
      </c>
      <c r="D148" s="62">
        <v>673.02830032199995</v>
      </c>
    </row>
    <row r="149" spans="1:5">
      <c r="A149" s="53" t="s">
        <v>184</v>
      </c>
      <c r="B149" s="62">
        <v>28211.648440000001</v>
      </c>
      <c r="C149" s="55">
        <v>21</v>
      </c>
      <c r="D149" s="62">
        <v>605.78528740199999</v>
      </c>
    </row>
    <row r="150" spans="1:5">
      <c r="A150" s="53" t="s">
        <v>185</v>
      </c>
      <c r="B150" s="62">
        <v>26350.8256</v>
      </c>
      <c r="C150" s="55">
        <v>22</v>
      </c>
      <c r="D150" s="62">
        <v>553.11446321799997</v>
      </c>
    </row>
    <row r="151" spans="1:5">
      <c r="A151" s="53" t="s">
        <v>186</v>
      </c>
      <c r="B151" s="62">
        <v>31135.451000000001</v>
      </c>
      <c r="C151" s="55">
        <v>23</v>
      </c>
      <c r="D151" s="62">
        <v>650.36842349799997</v>
      </c>
    </row>
    <row r="152" spans="1:5">
      <c r="A152" s="53" t="s">
        <v>187</v>
      </c>
      <c r="B152" s="62">
        <v>30759.313999999998</v>
      </c>
      <c r="C152" s="55">
        <v>24</v>
      </c>
      <c r="D152" s="62">
        <v>657.78294613599996</v>
      </c>
    </row>
    <row r="153" spans="1:5">
      <c r="A153" s="53" t="s">
        <v>188</v>
      </c>
      <c r="B153" s="62">
        <v>29652.986000000001</v>
      </c>
      <c r="C153" s="55">
        <v>25</v>
      </c>
      <c r="D153" s="62">
        <v>641.88816359199996</v>
      </c>
    </row>
    <row r="154" spans="1:5">
      <c r="A154" s="53" t="s">
        <v>189</v>
      </c>
      <c r="B154" s="62">
        <v>33066.934000000001</v>
      </c>
      <c r="C154" s="55">
        <v>26</v>
      </c>
      <c r="D154" s="62">
        <v>714.84162776000005</v>
      </c>
    </row>
    <row r="155" spans="1:5">
      <c r="A155" s="53" t="s">
        <v>190</v>
      </c>
      <c r="B155" s="62">
        <v>30221.050999999999</v>
      </c>
      <c r="C155" s="55">
        <v>27</v>
      </c>
      <c r="D155" s="62">
        <v>651.79340752799999</v>
      </c>
    </row>
    <row r="156" spans="1:5">
      <c r="A156" s="53" t="s">
        <v>191</v>
      </c>
      <c r="B156" s="62">
        <v>27123.858</v>
      </c>
      <c r="C156" s="55">
        <v>28</v>
      </c>
      <c r="D156" s="62">
        <v>587.46843539999998</v>
      </c>
    </row>
    <row r="157" spans="1:5">
      <c r="A157" s="53" t="s">
        <v>192</v>
      </c>
      <c r="B157" s="62">
        <v>25779.99</v>
      </c>
      <c r="C157" s="55">
        <v>29</v>
      </c>
      <c r="D157" s="62">
        <v>539.99776495399999</v>
      </c>
      <c r="E157"/>
    </row>
    <row r="158" spans="1:5">
      <c r="A158" s="53" t="s">
        <v>193</v>
      </c>
      <c r="B158" s="62">
        <v>29676.914400000001</v>
      </c>
      <c r="C158" s="55">
        <v>30</v>
      </c>
      <c r="D158" s="62">
        <v>630.24445388599997</v>
      </c>
      <c r="E158"/>
    </row>
    <row r="159" spans="1:5">
      <c r="A159" s="53" t="s">
        <v>160</v>
      </c>
      <c r="B159" s="62">
        <v>30481.434799999999</v>
      </c>
      <c r="C159" s="55">
        <v>31</v>
      </c>
      <c r="D159" s="62">
        <v>653.93707891999998</v>
      </c>
      <c r="E159"/>
    </row>
    <row r="160" spans="1:5">
      <c r="A160"/>
      <c r="C160"/>
      <c r="D160" s="88">
        <v>663</v>
      </c>
      <c r="E160" s="118">
        <f>(MAX(D129:D159)/D160-1)*100</f>
        <v>7.8192500392156861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39" t="s">
        <v>13</v>
      </c>
      <c r="C163" s="140"/>
      <c r="D163"/>
      <c r="E163" s="89"/>
    </row>
    <row r="164" spans="1:5">
      <c r="A164" s="51" t="s">
        <v>54</v>
      </c>
      <c r="B164" s="132" t="s">
        <v>64</v>
      </c>
      <c r="C164" s="132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159</v>
      </c>
      <c r="B166" s="63">
        <v>32127</v>
      </c>
      <c r="C166" s="120" t="s">
        <v>200</v>
      </c>
      <c r="D166" s="88">
        <v>31666</v>
      </c>
      <c r="E166" s="118">
        <f>(B166/D166-1)*100</f>
        <v>1.4558201225288947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2020</v>
      </c>
      <c r="B172" s="63">
        <v>40423</v>
      </c>
      <c r="C172" s="120" t="s">
        <v>115</v>
      </c>
      <c r="D172" s="63">
        <v>38972</v>
      </c>
      <c r="E172" s="120" t="s">
        <v>123</v>
      </c>
    </row>
    <row r="173" spans="1:5">
      <c r="A173" s="55">
        <v>2021</v>
      </c>
      <c r="B173" s="63">
        <v>42225</v>
      </c>
      <c r="C173" s="120" t="s">
        <v>130</v>
      </c>
      <c r="D173" s="63">
        <v>37385</v>
      </c>
      <c r="E173" s="120" t="s">
        <v>139</v>
      </c>
    </row>
    <row r="174" spans="1:5">
      <c r="A174" s="55">
        <v>2022</v>
      </c>
      <c r="B174" s="63">
        <v>37926</v>
      </c>
      <c r="C174" s="120" t="s">
        <v>153</v>
      </c>
      <c r="D174" s="63">
        <v>32672</v>
      </c>
      <c r="E174" s="120" t="s">
        <v>202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2021</v>
      </c>
      <c r="B185" s="69">
        <f>D173</f>
        <v>37385</v>
      </c>
      <c r="C185" s="69">
        <f>B173</f>
        <v>42225</v>
      </c>
      <c r="D185" s="70" t="str">
        <f>MID(Dat_01!E173,1,2)+0&amp;" "&amp;TEXT(DATE(MID(Dat_01!E173,7,4),MID(Dat_01!E173,4,2),MID(Dat_01!E173,1,2)),"mmmm")&amp;" ("&amp;MID(Dat_01!E173,12,16)&amp;" h)"</f>
        <v>22 julio (14:43 h)</v>
      </c>
      <c r="E185" s="70" t="str">
        <f>MID(Dat_01!C173,1,2)+0&amp;" "&amp;TEXT(DATE(MID(Dat_01!C173,7,4),MID(Dat_01!C173,4,2),MID(Dat_01!C173,1,2)),"mmmm")&amp;" ("&amp;MID(Dat_01!C173,12,16)&amp;" h)"</f>
        <v>8 enero (14:05 h)</v>
      </c>
    </row>
    <row r="186" spans="1:6">
      <c r="A186" s="71">
        <f>A174</f>
        <v>2022</v>
      </c>
      <c r="B186" s="69"/>
      <c r="C186" s="69">
        <f>B174</f>
        <v>37926</v>
      </c>
      <c r="D186" s="70"/>
      <c r="E186" s="70" t="str">
        <f>MID(Dat_01!C174,1,2)+0&amp;" "&amp;TEXT(DATE(MID(Dat_01!C174,7,4),MID(Dat_01!C174,4,2),MID(Dat_01!C174,1,2)),"mmmm")&amp;" ("&amp;MID(Dat_01!C174,12,16)&amp;" h)"</f>
        <v>19 enero (20:10 h)</v>
      </c>
    </row>
    <row r="187" spans="1:6">
      <c r="A187" s="72" t="str">
        <f>LOWER(MID(A166,1,3))&amp;"-"&amp;MID(A174,3,2)</f>
        <v>may-22</v>
      </c>
      <c r="B187" s="73" t="str">
        <f>IF(B163="Invierno","",B166)</f>
        <v/>
      </c>
      <c r="C187" s="73">
        <f>IF(B163="Invierno",B166,"")</f>
        <v>32127</v>
      </c>
      <c r="D187" s="74" t="str">
        <f>IF(B187="","",MID(Dat_01!C166,1,2)+0&amp;" "&amp;TEXT(DATE(MID(Dat_01!C166,7,4),MID(Dat_01!C166,4,2),MID(Dat_01!C166,1,2)),"mmmm")&amp;" ("&amp;MID(Dat_01!C166,12,16)&amp;" h)")</f>
        <v/>
      </c>
      <c r="E187" s="74" t="str">
        <f>IF(C187="","",MID(Dat_01!C166,1,2)+0&amp;" "&amp;TEXT(DATE(MID(Dat_01!C166,7,4),MID(Dat_01!C166,4,2),MID(Dat_01!C166,1,2)),"mmmm")&amp;" ("&amp;MID(Dat_01!C166,12,16)&amp;" h)")</f>
        <v>20 mayo (13:48 h)</v>
      </c>
    </row>
    <row r="188" spans="1:6" ht="15">
      <c r="D188" s="124"/>
      <c r="E188" s="124" t="str">
        <f>CONCATENATE(MID(E187,1,FIND(" ",E187)+3)," ",MID(E187,FIND("(",E187)+1,7))</f>
        <v>20 may 13:48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2022-06-15T13:33:29Z</dcterms:modified>
</cp:coreProperties>
</file>