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4\JUN\INF_ELABORADA\"/>
    </mc:Choice>
  </mc:AlternateContent>
  <xr:revisionPtr revIDLastSave="0" documentId="13_ncr:1_{0196E690-7F63-4691-BAE6-6D7241B1E366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6" i="10" l="1"/>
  <c r="B186" i="10"/>
  <c r="B185" i="10"/>
  <c r="E186" i="10"/>
  <c r="D185" i="10"/>
  <c r="E188" i="10"/>
  <c r="B36" i="16"/>
  <c r="C36" i="16"/>
  <c r="D36" i="16"/>
  <c r="E36" i="16"/>
  <c r="F36" i="16"/>
  <c r="G36" i="16"/>
  <c r="H36" i="16"/>
  <c r="C187" i="10"/>
  <c r="E187" i="10" s="1"/>
  <c r="E160" i="10"/>
  <c r="B35" i="16"/>
  <c r="C35" i="16"/>
  <c r="D35" i="16"/>
  <c r="E35" i="16"/>
  <c r="F35" i="16"/>
  <c r="G35" i="16"/>
  <c r="H35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7" i="10" l="1"/>
  <c r="D187" i="10" l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G108" i="16" l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<sst xmlns="http://schemas.openxmlformats.org/spreadsheetml/2006/main" count="339" uniqueCount="207">
  <si>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</si>
  <si>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</si>
  <si>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</si>
  <si>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</si>
  <si>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</si>
  <si>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</si>
  <si>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</si>
  <si>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</si>
  <si>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</si>
  <si>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</si>
  <si>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</si>
  <si>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</si>
  <si>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</si>
  <si>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</si>
  <si>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</si>
  <si>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</si>
  <si>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</si>
  <si>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</si>
  <si>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</si>
  <si>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</si>
  <si>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</si>
  <si>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</si>
  <si>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</si>
  <si>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</si>
  <si>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</si>
  <si>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</si>
  <si>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</si>
  <si>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</si>
  <si>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</si>
  <si>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</si>
  <si>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</si>
  <si>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</si>
  <si>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</si>
  <si>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</si>
  <si>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</si>
  <si>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</si>
  <si>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</si>
  <si>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</si>
  <si>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</si>
  <si>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</si>
  <si>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</si>
  <si>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</si>
  <si>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</si>
  <si>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</si>
  <si>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</si>
  <si>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</si>
  <si>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</si>
  <si>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</si>
  <si>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</si>
  <si>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</si>
  <si>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</si>
  <si>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</si>
  <si>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</si>
  <si>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</si>
  <si>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</si>
  <si>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</si>
  <si>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</si>
  <si>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</si>
  <si>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</si>
  <si>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</si>
  <si>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</si>
  <si>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</si>
  <si>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</si>
  <si>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</si>
  <si>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</si>
  <si>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</si>
  <si>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</si>
  <si>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</si>
  <si>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</si>
  <si>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</si>
  <si>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</si>
  <si>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</si>
  <si>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</si>
  <si>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</si>
  <si>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</si>
  <si>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</si>
  <si>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</si>
  <si>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</si>
  <si>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</si>
  <si>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</si>
  <si>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</si>
  <si>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</si>
  <si>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</si>
  <si>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</si>
  <si>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</si>
  <si>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</si>
  <si>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</si>
  <si>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</si>
  <si>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</si>
  <si>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</si>
  <si>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</si>
  <si>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</si>
  <si>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</si>
  <si>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</si>
  <si>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</si>
  <si>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</si>
  <si>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</si>
  <si>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</si>
  <si>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</si>
  <si>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</si>
  <si>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</si>
  <si>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</si>
  <si>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</si>
  <si>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</si>
  <si>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</si>
  <si>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</si>
  <si>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</si>
  <si>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</si>
  <si>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</si>
  <si>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</si>
  <si>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</si>
  <si>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</si>
  <si>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</si>
  <si>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</si>
  <si>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2022</t>
  </si>
  <si>
    <t>Febrero 2022</t>
  </si>
  <si>
    <t>19/01/2022 20:10</t>
  </si>
  <si>
    <t>Marzo 2022</t>
  </si>
  <si>
    <t>Abril 2022</t>
  </si>
  <si>
    <t>Mayo 2022</t>
  </si>
  <si>
    <t>Junio 2022</t>
  </si>
  <si>
    <t>Julio 2022</t>
  </si>
  <si>
    <t>Agosto 2022</t>
  </si>
  <si>
    <t>14/07/2022 14:19</t>
  </si>
  <si>
    <t>Septiembre 2022</t>
  </si>
  <si>
    <t>Octubre 2022</t>
  </si>
  <si>
    <t>Noviembre 2022</t>
  </si>
  <si>
    <t>Diciembre 2022</t>
  </si>
  <si>
    <t>Enero 2023</t>
  </si>
  <si>
    <t>Febrero 2023</t>
  </si>
  <si>
    <t>24/01/2023 20:43</t>
  </si>
  <si>
    <t>Marzo 2023</t>
  </si>
  <si>
    <t>Abril 2023</t>
  </si>
  <si>
    <t>Mayo 2023</t>
  </si>
  <si>
    <t>Junio 2023</t>
  </si>
  <si>
    <t>30/06/2023</t>
  </si>
  <si>
    <t>Julio 2023</t>
  </si>
  <si>
    <t>31/07/2023</t>
  </si>
  <si>
    <t>19/07/2023 14:27</t>
  </si>
  <si>
    <t>Agosto 2023</t>
  </si>
  <si>
    <t>31/08/2023</t>
  </si>
  <si>
    <t>Septiembre 2023</t>
  </si>
  <si>
    <t>30/09/2023</t>
  </si>
  <si>
    <t>Octubre 2023</t>
  </si>
  <si>
    <t>31/10/2023</t>
  </si>
  <si>
    <t>Noviembre 2023</t>
  </si>
  <si>
    <t>30/11/2023</t>
  </si>
  <si>
    <t>Diciembre 2023</t>
  </si>
  <si>
    <t>31/12/2023</t>
  </si>
  <si>
    <t>Enero 2024</t>
  </si>
  <si>
    <t>31/01/2024</t>
  </si>
  <si>
    <t>Febrero 2024</t>
  </si>
  <si>
    <t>09/01/2024 20:56</t>
  </si>
  <si>
    <t>29/02/2024</t>
  </si>
  <si>
    <t>Marzo 2024</t>
  </si>
  <si>
    <t>31/03/2024</t>
  </si>
  <si>
    <t>Abril 2024</t>
  </si>
  <si>
    <t>30/04/2024</t>
  </si>
  <si>
    <t>Mayo 2024</t>
  </si>
  <si>
    <t>31/05/2024</t>
  </si>
  <si>
    <t>Junio 2024</t>
  </si>
  <si>
    <t>30/06/2024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</si>
  <si>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ut="07/10/2024 10:29:16" si="2.0000000141780fa184136a9c582c71fea9903c773404200afe16700c87b50b97e2ee79dab621857cf973c6d394aca1f36b2b436c08c79bb87cd7eb8c9cbdc88ac29d1e1a79cfa4d2b8e284ce546479de166c9327921973fab7dada3be334236ab80a02ee388d9a2849b417b7f11ad21eea4b4a205161ef97e0fa7647698fdedfa7a868bcfe1d518fad916e91695e15f3c46353fab53fd8cee8560c6fb6f99e10cde9.p.3082.0.1.Europe/Madrid.upriv*_1*_pidn2*_3*_session*-lat*_1.00000001980c21adc48a4ab23afc3a6fe341868dbc6025e0486861c648be7a46c48d149fabcc93deb929181004dc0f01796a6cfa840cb6ab.00000001e6347a8ca83918982674f62b292e4fd4bc6025e040e81fc8340bc87c82cb88aa2473ce5701a9acfe66514bf6a4d3fd5329aecb12.0.1.1.BDEbi.D066E1C611E6257C10D00080EF253B44.0-3082.1.1_-0.1.0_-3082.1.1_5.5.0.*0.0000000187937eaa4122e9994b48dd61925e010ec911585a219e81cf044ae0515ed1a9900961708c.0.23.11*.2*.0400*.31152J.e.00000001cf1d453de4abe8ac68a106c98d405821c911585a553d75ebe8d69bc0b22c398bf8b725ba.0.10*.131*.122*.122.0.0" msgID="3BA2737811EF3EA763450080EF656310"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</si>
  <si>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Desconocido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</si>
  <si>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ut="07/10/2024 10:48:40" si="2.0000000141780fa184136a9c582c71fea9903c773404200afe16700c87b50b97e2ee79dab621857cf973c6d394aca1f36b2b436c08c79bb87cd7eb8c9cbdc88ac29d1e1a79cfa4d2b8e284ce546479de166c9327921973fab7dada3be334236ab80a02ee388d9a2849b417b7f11ad21eea4b4a205161ef97e0fa7647698fdedfa7a868bcfe1d518fad916e91695e15f3c46353fab53fd8cee8560c6fb6f99e10cde9.p.3082.0.1.Europe/Madrid.upriv*_1*_pidn2*_3*_session*-lat*_1.00000001980c21adc48a4ab23afc3a6fe341868dbc6025e0486861c648be7a46c48d149fabcc93deb929181004dc0f01796a6cfa840cb6ab.00000001e6347a8ca83918982674f62b292e4fd4bc6025e040e81fc8340bc87c82cb88aa2473ce5701a9acfe66514bf6a4d3fd5329aecb12.0.1.1.BDEbi.D066E1C611E6257C10D00080EF253B44.0-3082.1.1_-0.1.0_-3082.1.1_5.5.0.*0.0000000187937eaa4122e9994b48dd61925e010ec911585a219e81cf044ae0515ed1a9900961708c.0.23.11*.2*.0400*.31152J.e.00000001cf1d453de4abe8ac68a106c98d405821c911585a553d75ebe8d69bc0b22c398bf8b725ba.0.10*.131*.122*.122.0.0" msgID="4CB7A97611EF3EA763450080EF656310"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rows="23" cols="10" /&gt;&lt;esdo ews="" ece="" ptn="" /&gt;&lt;/excel&gt;&lt;pgs&gt;&lt;pg rows="19" cols="9" nrr="1843" nrc="804"&gt;&lt;pg /&gt;&lt;bls&gt;&lt;bl sr="1" sc="1" rfetch="19" cfetch="9" posid="1" darows="0" dacols="1"&gt;&lt;excel&gt;&lt;epo ews="Dat_01" ece="A4" enr="MSTR.Balance_B.C._Mensual_Sistema_eléctrico" ptn="" qtn="" rows="23" cols="10" /&gt;&lt;esdo ews="" ece="" ptn="" /&gt;&lt;/excel&gt;&lt;gridRng&gt;&lt;sect id="TITLE_AREA" rngprop="1:1:4:1" /&gt;&lt;sect id="ROWHEADERS_AREA" rngprop="5:1:19:1" /&gt;&lt;sect id="COLUMNHEADERS_AREA" rngprop="1:2:4:9" /&gt;&lt;sect id="DATA_AREA" rngprop="5:2:19:9"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</si>
  <si>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ut="07/10/2024 10:50:05" si="2.0000000141780fa184136a9c582c71fea9903c773404200afe16700c87b50b97e2ee79dab621857cf973c6d394aca1f36b2b436c08c79bb87cd7eb8c9cbdc88ac29d1e1a79cfa4d2b8e284ce546479de166c9327921973fab7dada3be334236ab80a02ee388d9a2849b417b7f11ad21eea4b4a205161ef97e0fa7647698fdedfa7a868bcfe1d518fad916e91695e15f3c46353fab53fd8cee8560c6fb6f99e10cde9.p.3082.0.1.Europe/Madrid.upriv*_1*_pidn2*_3*_session*-lat*_1.00000001980c21adc48a4ab23afc3a6fe341868dbc6025e0486861c648be7a46c48d149fabcc93deb929181004dc0f01796a6cfa840cb6ab.00000001e6347a8ca83918982674f62b292e4fd4bc6025e040e81fc8340bc87c82cb88aa2473ce5701a9acfe66514bf6a4d3fd5329aecb12.0.1.1.BDEbi.D066E1C611E6257C10D00080EF253B44.0-3082.1.1_-0.1.0_-3082.1.1_5.5.0.*0.0000000187937eaa4122e9994b48dd61925e010ec911585a219e81cf044ae0515ed1a9900961708c.0.23.11*.2*.0400*.31152J.e.00000001cf1d453de4abe8ac68a106c98d405821c911585a553d75ebe8d69bc0b22c398bf8b725ba.0.10*.131*.122*.122.0.0" msgID="18F6A47C11EF3EAA63450080EF95C311"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nrr="939" nrc="1020"&gt;&lt;pg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</si>
  <si>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01/06/2024</t>
  </si>
  <si>
    <t>02/06/2024</t>
  </si>
  <si>
    <t>03/06/2024</t>
  </si>
  <si>
    <t>04/06/2024</t>
  </si>
  <si>
    <t>05/06/2024</t>
  </si>
  <si>
    <t>06/06/2024</t>
  </si>
  <si>
    <t>07/06/2024</t>
  </si>
  <si>
    <t>08/06/2024</t>
  </si>
  <si>
    <t>09/06/2024</t>
  </si>
  <si>
    <t>10/06/2024</t>
  </si>
  <si>
    <t>11/06/2024</t>
  </si>
  <si>
    <t>12/06/2024</t>
  </si>
  <si>
    <t>13/06/2024</t>
  </si>
  <si>
    <t>14/06/2024</t>
  </si>
  <si>
    <t>15/06/2024</t>
  </si>
  <si>
    <t>16/06/2024</t>
  </si>
  <si>
    <t>17/06/2024</t>
  </si>
  <si>
    <t>18/06/2024</t>
  </si>
  <si>
    <t>19/06/2024</t>
  </si>
  <si>
    <t>20/06/2024</t>
  </si>
  <si>
    <t>21/06/2024</t>
  </si>
  <si>
    <t>22/06/2024</t>
  </si>
  <si>
    <t>23/06/2024</t>
  </si>
  <si>
    <t>24/06/2024</t>
  </si>
  <si>
    <t>25/06/2024</t>
  </si>
  <si>
    <t>26/06/2024</t>
  </si>
  <si>
    <t>27/06/2024</t>
  </si>
  <si>
    <t>28/06/2024</t>
  </si>
  <si>
    <t>29/06/2024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</si>
  <si>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ut="07/10/2024 10:50:43" si="2.0000000141780fa184136a9c582c71fea9903c773404200afe16700c87b50b97e2ee79dab621857cf973c6d394aca1f36b2b436c08c79bb87cd7eb8c9cbdc88ac29d1e1a79cfa4d2b8e284ce546479de166c9327921973fab7dada3be334236ab80a02ee388d9a2849b417b7f11ad21eea4b4a205161ef97e0fa7647698fdedfa7a868bcfe1d518fad916e91695e15f3c46353fab53fd8cee8560c6fb6f99e10cde9.p.3082.0.1.Europe/Madrid.upriv*_1*_pidn2*_3*_session*-lat*_1.00000001980c21adc48a4ab23afc3a6fe341868dbc6025e0486861c648be7a46c48d149fabcc93deb929181004dc0f01796a6cfa840cb6ab.00000001e6347a8ca83918982674f62b292e4fd4bc6025e040e81fc8340bc87c82cb88aa2473ce5701a9acfe66514bf6a4d3fd5329aecb12.0.1.1.BDEbi.D066E1C611E6257C10D00080EF253B44.0-3082.1.1_-0.1.0_-3082.1.1_5.5.0.*0.0000000187937eaa4122e9994b48dd61925e010ec911585a219e81cf044ae0515ed1a9900961708c.0.23.11*.2*.0400*.31152J.e.00000001cf1d453de4abe8ac68a106c98d405821c911585a553d75ebe8d69bc0b22c398bf8b725ba.0.10*.131*.122*.122.0.0" msgID="3DB0FAB011EF3EAA63450080EFC52411"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nrr="2998" nrc="396"&gt;&lt;pg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</si>
  <si>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ut="07/10/2024 10:51:10" si="2.0000000141780fa184136a9c582c71fea9903c773404200afe16700c87b50b97e2ee79dab621857cf973c6d394aca1f36b2b436c08c79bb87cd7eb8c9cbdc88ac29d1e1a79cfa4d2b8e284ce546479de166c9327921973fab7dada3be334236ab80a02ee388d9a2849b417b7f11ad21eea4b4a205161ef97e0fa7647698fdedfa7a868bcfe1d518fad916e91695e15f3c46353fab53fd8cee8560c6fb6f99e10cde9.p.3082.0.1.Europe/Madrid.upriv*_1*_pidn2*_3*_session*-lat*_1.00000001980c21adc48a4ab23afc3a6fe341868dbc6025e0486861c648be7a46c48d149fabcc93deb929181004dc0f01796a6cfa840cb6ab.00000001e6347a8ca83918982674f62b292e4fd4bc6025e040e81fc8340bc87c82cb88aa2473ce5701a9acfe66514bf6a4d3fd5329aecb12.0.1.1.BDEbi.D066E1C611E6257C10D00080EF253B44.0-3082.1.1_-0.1.0_-3082.1.1_5.5.0.*0.0000000187937eaa4122e9994b48dd61925e010ec911585a219e81cf044ae0515ed1a9900961708c.0.23.11*.2*.0400*.31152J.e.00000001cf1d453de4abe8ac68a106c98d405821c911585a553d75ebe8d69bc0b22c398bf8b725ba.0.10*.131*.122*.122.0.0" msgID="4DC4082B11EF3EAA63450080EF95C10D"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nrr="3055" nrc="202"&gt;&lt;pg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</si>
  <si>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Julio 2024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</si>
  <si>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ut="07/10/2024 11:28:14" si="2.0000000145fd45963d0448d4d16109c2437a3c4ce390656584e2853026f371d662325340bd80375901de0e80ecf3d3b959f7270b80c404c66e23360b472f4c9616862f702a5a93bbf1dc03d0f15f575ac0f508e58cd914a217d67e93da8a78e320eb48fc361f0fe383d5883edf4b69855ca1e060e32421b52c0338945f709574e8632007fa44d8b561e1935065a06ac96ce65b77c4f81342f4bc5905cc91655a0dd9.p.3082.0.1.Europe/Madrid.upriv*_1*_pidn2*_46*_session*-lat*_1.00000001e412a3b87fac28cc15a34dea18cbb5ddbc6025e068cc77139a2b376ac2e1d18a0838b781e4e938cc998d8ca1696702a66cd3426f.00000001511eeaef66359056aadc5968761e971ebc6025e010e88e928e418ff7908e6da57fc6f03ec155e706fc9fce928c3a4f70b651388d.0.1.1.BDEbi.D066E1C611E6257C10D00080EF253B44.0-3082.1.1_-0.1.0_-3082.1.1_5.5.0.*0.00000001b9d07c769ea0d8641a90abb4f00eca5cc911585a420446e42ae23022362f4cf828b6c066.0.23.11*.2*.0400*.31152J.e.0000000177d0ff13d3c9f67c192f2de07d707fc6c911585a6697d98571eea3e298190e9130735ac6.0.10*.131*.122*.122.0.0" msgID="B52F273A11EF3EAD9A360080EF757199"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rows="33" cols="2" /&gt;&lt;esdo ews="" ece="" ptn="" /&gt;&lt;/excel&gt;&lt;pgs&gt;&lt;pg rows="31" cols="1" nrr="2965" nrc="97"&gt;&lt;pg /&gt;&lt;bls&gt;&lt;bl sr="1" sc="1" rfetch="31" cfetch="1" posid="1" darows="0" dacols="1"&gt;&lt;excel&gt;&lt;epo ews="Dat_01" ece="A85" enr="MSTR.Serie_Balance_B.C._Mensual"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</si>
  <si>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ut="07/10/2024 11:30:03" si="2.0000000145fd45963d0448d4d16109c2437a3c4ce390656584e2853026f371d662325340bd80375901de0e80ecf3d3b959f7270b80c404c66e23360b472f4c9616862f702a5a93bbf1dc03d0f15f575ac0f508e58cd914a217d67e93da8a78e320eb48fc361f0fe383d5883edf4b69855ca1e060e32421b52c0338945f709574e8632007fa44d8b561e1935065a06ac96ce65b77c4f81342f4bc5905cc91655a0dd9.p.3082.0.1.Europe/Madrid.upriv*_1*_pidn2*_46*_session*-lat*_1.00000001e412a3b87fac28cc15a34dea18cbb5ddbc6025e068cc77139a2b376ac2e1d18a0838b781e4e938cc998d8ca1696702a66cd3426f.00000001511eeaef66359056aadc5968761e971ebc6025e010e88e928e418ff7908e6da57fc6f03ec155e706fc9fce928c3a4f70b651388d.0.1.1.BDEbi.D066E1C611E6257C10D00080EF253B44.0-3082.1.1_-0.1.0_-3082.1.1_5.5.0.*0.00000001b9d07c769ea0d8641a90abb4f00eca5cc911585a420446e42ae23022362f4cf828b6c066.0.23.11*.2*.0400*.31152J.e.0000000177d0ff13d3c9f67c192f2de07d707fc6c911585a6697d98571eea3e298190e9130735ac6.0.10*.131*.122*.122.0.0" msgID="A941C9E411EF3EAF9A360080EF95B098"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nrr="3091" nrc="104"&gt;&lt;pg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</si>
  <si>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ut="07/10/2024 11:30:28" si="2.0000000145fd45963d0448d4d16109c2437a3c4ce390656584e2853026f371d662325340bd80375901de0e80ecf3d3b959f7270b80c404c66e23360b472f4c9616862f702a5a93bbf1dc03d0f15f575ac0f508e58cd914a217d67e93da8a78e320eb48fc361f0fe383d5883edf4b69855ca1e060e32421b52c0338945f709574e8632007fa44d8b561e1935065a06ac96ce65b77c4f81342f4bc5905cc91655a0dd9.p.3082.0.1.Europe/Madrid.upriv*_1*_pidn2*_46*_session*-lat*_1.00000001e412a3b87fac28cc15a34dea18cbb5ddbc6025e068cc77139a2b376ac2e1d18a0838b781e4e938cc998d8ca1696702a66cd3426f.00000001511eeaef66359056aadc5968761e971ebc6025e010e88e928e418ff7908e6da57fc6f03ec155e706fc9fce928c3a4f70b651388d.0.1.1.BDEbi.D066E1C611E6257C10D00080EF253B44.0-3082.1.1_-0.1.0_-3082.1.1_5.5.0.*0.00000001b9d07c769ea0d8641a90abb4f00eca5cc911585a420446e42ae23022362f4cf828b6c066.0.23.11*.2*.0400*.31152J.e.0000000177d0ff13d3c9f67c192f2de07d707fc6c911585a6697d98571eea3e298190e9130735ac6.0.10*.131*.122*.122.0.0" msgID="C7D8FB6611EF3EAF9A360080EF757097"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nrr="3060" nrc="103"&gt;&lt;pg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</si>
  <si>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25/06/2024 21:13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</si>
  <si>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ut="07/10/2024 11:33:25" si="2.0000000145fd45963d0448d4d16109c2437a3c4ce390656584e2853026f371d662325340bd80375901de0e80ecf3d3b959f7270b80c404c66e23360b472f4c9616862f702a5a93bbf1dc03d0f15f575ac0f508e58cd914a217d67e93da8a78e320eb48fc361f0fe383d5883edf4b69855ca1e060e32421b52c0338945f709574e8632007fa44d8b561e1935065a06ac96ce65b77c4f81342f4bc5905cc91655a0dd9.p.3082.0.1.Europe/Madrid.upriv*_1*_pidn2*_46*_session*-lat*_1.00000001e412a3b87fac28cc15a34dea18cbb5ddbc6025e068cc77139a2b376ac2e1d18a0838b781e4e938cc998d8ca1696702a66cd3426f.00000001511eeaef66359056aadc5968761e971ebc6025e010e88e928e418ff7908e6da57fc6f03ec155e706fc9fce928c3a4f70b651388d.0.1.1.BDEbi.D066E1C611E6257C10D00080EF253B44.0-3082.1.1_-0.1.0_-3082.1.1_5.5.0.*0.00000001b9d07c769ea0d8641a90abb4f00eca5cc911585a420446e42ae23022362f4cf828b6c066.0.23.11*.2*.0400*.31152J.e.0000000177d0ff13d3c9f67c192f2de07d707fc6c911585a6697d98571eea3e298190e9130735ac6.0.10*.131*.122*.122.0.0" msgID="34D0D7A211EF3EB09A360080EF451199"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nrr="103" nrc="206"&gt;&lt;pg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</si>
  <si>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ut="07/10/2024 11:34:40" si="2.0000000145fd45963d0448d4d16109c2437a3c4ce390656584e2853026f371d662325340bd80375901de0e80ecf3d3b959f7270b80c404c66e23360b472f4c9616862f702a5a93bbf1dc03d0f15f575ac0f508e58cd914a217d67e93da8a78e320eb48fc361f0fe383d5883edf4b69855ca1e060e32421b52c0338945f709574e8632007fa44d8b561e1935065a06ac96ce65b77c4f81342f4bc5905cc91655a0dd9.p.3082.0.1.Europe/Madrid.upriv*_1*_pidn2*_46*_session*-lat*_1.00000001e412a3b87fac28cc15a34dea18cbb5ddbc6025e068cc77139a2b376ac2e1d18a0838b781e4e938cc998d8ca1696702a66cd3426f.00000001511eeaef66359056aadc5968761e971ebc6025e010e88e928e418ff7908e6da57fc6f03ec155e706fc9fce928c3a4f70b651388d.0.1.1.BDEbi.D066E1C611E6257C10D00080EF253B44.0-3082.1.1_-0.1.0_-3082.1.1_5.5.0.*0.00000001b9d07c769ea0d8641a90abb4f00eca5cc911585a420446e42ae23022362f4cf828b6c066.0.23.11*.2*.0400*.31152J.e.0000000177d0ff13d3c9f67c192f2de07d707fc6c911585a6697d98571eea3e298190e9130735ac6.0.10*.131*.122*.122.0.0" msgID="63D9411B11EF3EB09A360080EF757097"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nrr="39" nrc="52"&gt;&lt;pg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</si>
  <si>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ut="07/10/2024 11:35:23" si="2.0000000145fd45963d0448d4d16109c2437a3c4ce390656584e2853026f371d662325340bd80375901de0e80ecf3d3b959f7270b80c404c66e23360b472f4c9616862f702a5a93bbf1dc03d0f15f575ac0f508e58cd914a217d67e93da8a78e320eb48fc361f0fe383d5883edf4b69855ca1e060e32421b52c0338945f709574e8632007fa44d8b561e1935065a06ac96ce65b77c4f81342f4bc5905cc91655a0dd9.p.3082.0.1.Europe/Madrid.upriv*_1*_pidn2*_46*_session*-lat*_1.00000001e412a3b87fac28cc15a34dea18cbb5ddbc6025e068cc77139a2b376ac2e1d18a0838b781e4e938cc998d8ca1696702a66cd3426f.00000001511eeaef66359056aadc5968761e971ebc6025e010e88e928e418ff7908e6da57fc6f03ec155e706fc9fce928c3a4f70b651388d.0.1.1.BDEbi.D066E1C611E6257C10D00080EF253B44.0-3082.1.1_-0.1.0_-3082.1.1_5.5.0.*0.00000001b9d07c769ea0d8641a90abb4f00eca5cc911585a420446e42ae23022362f4cf828b6c066.0.23.11*.2*.0400*.31152J.e.0000000177d0ff13d3c9f67c192f2de07d707fc6c911585a6697d98571eea3e298190e9130735ac6.0.10*.131*.122*.122.0.0" msgID="7E0768FB11EF3EB09A360080EFB5F19A"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nrr="100" nrc="400"&gt;&lt;pg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</si>
  <si>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a3b8d031c56c41c0ba4d7659d95943f6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</si>
  <si>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ut="07/10/2024 11:38:48" si="2.00000001ad237dd75e125629dd14b45bc12639bd7e40ea5e52086ff7d726ad3fda060163266f44e4c2915e392ff4b4ae9498c356082c75574c9b91c4c929e90a13685a6972dcf295d9a1da14a515e1cf72110aa161e30e167371b2fbc7ca1377e7022fb54d00bcabba96fcb78ad384724ac80e613d0204fb4b5f50aab19555a71ab9b9e87791cc323d11f6b4579a0ff69b631af3ec7ea7b7132041a0937e75bb7888.p.3082.0.1.Europe/Madrid.upriv*_1*_pidn2*_51*_session*-lat*_1.00000001fb732c0ca1a67822a2f2e437663111a7bc6025e0f548a8f246643327823177606fe10fdd0707e64b159988fce6660bc2cfca7478.00000001a7fb8d53abc5dc3554852315b6afe935bc6025e03a592eb7394d24384a10b2ed0a0a3bcc06ef94d5a0608eca57d5d34b82220b95.0.1.1.BDEbi.D066E1C611E6257C10D00080EF253B44.0-3082.1.1_-0.1.0_-3082.1.1_5.5.0.*0.00000001d7198b3c28b4855887f62c17e10d0ef7c911585a210c9fb06586ba772f6da80fbd0bc82f.0.23.11*.2*.0400*.31152J.e.000000010f001c51f7543322fe769f1f25595e47c911585a163e596237884d5f08ba07f2a8bcf5b9.0.10*.131*.122*.122.0.0" msgID="EB74743C11EF3EB063450080EF25E20E"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nrr="1847" nrc="996"&gt;&lt;pg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</si>
</sst>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6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164" fontId="25" fillId="6" borderId="6" xfId="20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3.7000000000000002E-3</c:v>
                </c:pt>
                <c:pt idx="1">
                  <c:v>-1.2199999999999999E-3</c:v>
                </c:pt>
                <c:pt idx="2">
                  <c:v>-2.7999999999999998E-4</c:v>
                </c:pt>
                <c:pt idx="3">
                  <c:v>-3.4499999999999999E-3</c:v>
                </c:pt>
                <c:pt idx="4">
                  <c:v>2.4499999999999999E-3</c:v>
                </c:pt>
                <c:pt idx="5">
                  <c:v>1.5200000000000001E-3</c:v>
                </c:pt>
                <c:pt idx="6">
                  <c:v>-7.3699999999999998E-3</c:v>
                </c:pt>
                <c:pt idx="7">
                  <c:v>1.439E-2</c:v>
                </c:pt>
                <c:pt idx="8">
                  <c:v>2.15E-3</c:v>
                </c:pt>
                <c:pt idx="9">
                  <c:v>-2.92E-2</c:v>
                </c:pt>
                <c:pt idx="10">
                  <c:v>3.2399999999999998E-2</c:v>
                </c:pt>
                <c:pt idx="11">
                  <c:v>2.3E-3</c:v>
                </c:pt>
                <c:pt idx="12">
                  <c:v>-1.1769999999999999E-2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-1.123E-2</c:v>
                </c:pt>
                <c:pt idx="1">
                  <c:v>-2.3120000000000002E-2</c:v>
                </c:pt>
                <c:pt idx="2">
                  <c:v>9.5E-4</c:v>
                </c:pt>
                <c:pt idx="3">
                  <c:v>-4.1700000000000001E-3</c:v>
                </c:pt>
                <c:pt idx="4">
                  <c:v>8.8400000000000006E-3</c:v>
                </c:pt>
                <c:pt idx="5">
                  <c:v>1.1999999999999999E-3</c:v>
                </c:pt>
                <c:pt idx="6">
                  <c:v>1.106E-2</c:v>
                </c:pt>
                <c:pt idx="7">
                  <c:v>-1.5630000000000002E-2</c:v>
                </c:pt>
                <c:pt idx="8">
                  <c:v>-2.7560000000000001E-2</c:v>
                </c:pt>
                <c:pt idx="9">
                  <c:v>6.1900000000000002E-3</c:v>
                </c:pt>
                <c:pt idx="10">
                  <c:v>1.91E-3</c:v>
                </c:pt>
                <c:pt idx="11">
                  <c:v>2.7799999999999999E-3</c:v>
                </c:pt>
                <c:pt idx="12">
                  <c:v>-1.507E-2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-6.6030000000000005E-2</c:v>
                </c:pt>
                <c:pt idx="1">
                  <c:v>-2.0570000000000001E-2</c:v>
                </c:pt>
                <c:pt idx="2">
                  <c:v>-1.8110000000000001E-2</c:v>
                </c:pt>
                <c:pt idx="3">
                  <c:v>-2.9700000000000001E-2</c:v>
                </c:pt>
                <c:pt idx="4">
                  <c:v>1.06E-2</c:v>
                </c:pt>
                <c:pt idx="5">
                  <c:v>3.3029999999999997E-2</c:v>
                </c:pt>
                <c:pt idx="6">
                  <c:v>3.9140000000000001E-2</c:v>
                </c:pt>
                <c:pt idx="7">
                  <c:v>9.41E-3</c:v>
                </c:pt>
                <c:pt idx="8">
                  <c:v>1.1679999999999999E-2</c:v>
                </c:pt>
                <c:pt idx="9">
                  <c:v>2.334E-2</c:v>
                </c:pt>
                <c:pt idx="10">
                  <c:v>2.01E-2</c:v>
                </c:pt>
                <c:pt idx="11">
                  <c:v>8.3700000000000007E-3</c:v>
                </c:pt>
                <c:pt idx="12">
                  <c:v>5.7299999999999999E-3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-7.356E-2</c:v>
                </c:pt>
                <c:pt idx="1">
                  <c:v>-4.4909999999999999E-2</c:v>
                </c:pt>
                <c:pt idx="2">
                  <c:v>-1.7440000000000001E-2</c:v>
                </c:pt>
                <c:pt idx="3">
                  <c:v>-3.7319999999999999E-2</c:v>
                </c:pt>
                <c:pt idx="4">
                  <c:v>2.189E-2</c:v>
                </c:pt>
                <c:pt idx="5">
                  <c:v>3.5749999999999997E-2</c:v>
                </c:pt>
                <c:pt idx="6">
                  <c:v>4.283E-2</c:v>
                </c:pt>
                <c:pt idx="7">
                  <c:v>8.1700000000000002E-3</c:v>
                </c:pt>
                <c:pt idx="8">
                  <c:v>-1.3729999999999999E-2</c:v>
                </c:pt>
                <c:pt idx="9">
                  <c:v>3.3E-4</c:v>
                </c:pt>
                <c:pt idx="10">
                  <c:v>5.441E-2</c:v>
                </c:pt>
                <c:pt idx="11">
                  <c:v>1.345E-2</c:v>
                </c:pt>
                <c:pt idx="12">
                  <c:v>-2.111E-2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2004-2023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25.0494210526</c:v>
                </c:pt>
                <c:pt idx="1">
                  <c:v>25.657</c:v>
                </c:pt>
                <c:pt idx="2">
                  <c:v>25.470052631600002</c:v>
                </c:pt>
                <c:pt idx="3">
                  <c:v>24.948263157900001</c:v>
                </c:pt>
                <c:pt idx="4">
                  <c:v>25.506684210500001</c:v>
                </c:pt>
                <c:pt idx="5">
                  <c:v>25.673157894700001</c:v>
                </c:pt>
                <c:pt idx="6">
                  <c:v>25.613210526300001</c:v>
                </c:pt>
                <c:pt idx="7">
                  <c:v>25.511736842099999</c:v>
                </c:pt>
                <c:pt idx="8">
                  <c:v>25.677210526300001</c:v>
                </c:pt>
                <c:pt idx="9">
                  <c:v>25.770473684199999</c:v>
                </c:pt>
                <c:pt idx="10">
                  <c:v>25.739105263199999</c:v>
                </c:pt>
                <c:pt idx="11">
                  <c:v>26.349473684199999</c:v>
                </c:pt>
                <c:pt idx="12">
                  <c:v>26.354157894699998</c:v>
                </c:pt>
                <c:pt idx="13">
                  <c:v>25.565473684200001</c:v>
                </c:pt>
                <c:pt idx="14">
                  <c:v>26.630789473699998</c:v>
                </c:pt>
                <c:pt idx="15">
                  <c:v>26.616105263200001</c:v>
                </c:pt>
                <c:pt idx="16">
                  <c:v>26.770894736799999</c:v>
                </c:pt>
                <c:pt idx="17">
                  <c:v>27.2232631579</c:v>
                </c:pt>
                <c:pt idx="18">
                  <c:v>26.469684210499999</c:v>
                </c:pt>
                <c:pt idx="19">
                  <c:v>26.421052631599999</c:v>
                </c:pt>
                <c:pt idx="20">
                  <c:v>27.2645789474</c:v>
                </c:pt>
                <c:pt idx="21">
                  <c:v>28.273578947400001</c:v>
                </c:pt>
                <c:pt idx="22">
                  <c:v>28.103473684200001</c:v>
                </c:pt>
                <c:pt idx="23">
                  <c:v>27.939894736799999</c:v>
                </c:pt>
                <c:pt idx="24">
                  <c:v>27.921105263200001</c:v>
                </c:pt>
                <c:pt idx="25">
                  <c:v>28.288368421099999</c:v>
                </c:pt>
                <c:pt idx="26">
                  <c:v>28.374947368400001</c:v>
                </c:pt>
                <c:pt idx="27">
                  <c:v>29.023842105300002</c:v>
                </c:pt>
                <c:pt idx="28">
                  <c:v>28.8410526316</c:v>
                </c:pt>
                <c:pt idx="29">
                  <c:v>28.59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2004-2023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14.4807894737</c:v>
                </c:pt>
                <c:pt idx="1">
                  <c:v>14.714421052600001</c:v>
                </c:pt>
                <c:pt idx="2">
                  <c:v>14.7715789474</c:v>
                </c:pt>
                <c:pt idx="3">
                  <c:v>14.669631578900001</c:v>
                </c:pt>
                <c:pt idx="4">
                  <c:v>14.641578947399999</c:v>
                </c:pt>
                <c:pt idx="5">
                  <c:v>14.8787368421</c:v>
                </c:pt>
                <c:pt idx="6">
                  <c:v>15.0978421053</c:v>
                </c:pt>
                <c:pt idx="7">
                  <c:v>15.3385789474</c:v>
                </c:pt>
                <c:pt idx="8">
                  <c:v>15.634631578900001</c:v>
                </c:pt>
                <c:pt idx="9">
                  <c:v>15.729315789499999</c:v>
                </c:pt>
                <c:pt idx="10">
                  <c:v>15.8324736842</c:v>
                </c:pt>
                <c:pt idx="11">
                  <c:v>15.9179473684</c:v>
                </c:pt>
                <c:pt idx="12">
                  <c:v>16.1087894737</c:v>
                </c:pt>
                <c:pt idx="13">
                  <c:v>15.344684210500001</c:v>
                </c:pt>
                <c:pt idx="14">
                  <c:v>15.9673684211</c:v>
                </c:pt>
                <c:pt idx="15">
                  <c:v>16.095052631600002</c:v>
                </c:pt>
                <c:pt idx="16">
                  <c:v>16.263684210499999</c:v>
                </c:pt>
                <c:pt idx="17">
                  <c:v>16.348315789499999</c:v>
                </c:pt>
                <c:pt idx="18">
                  <c:v>16.709210526300001</c:v>
                </c:pt>
                <c:pt idx="19">
                  <c:v>16.803000000000001</c:v>
                </c:pt>
                <c:pt idx="20">
                  <c:v>16.458157894700001</c:v>
                </c:pt>
                <c:pt idx="21">
                  <c:v>16.798052631600001</c:v>
                </c:pt>
                <c:pt idx="22">
                  <c:v>17.272947368400001</c:v>
                </c:pt>
                <c:pt idx="23">
                  <c:v>17.221684210500001</c:v>
                </c:pt>
                <c:pt idx="24">
                  <c:v>17.292052631600001</c:v>
                </c:pt>
                <c:pt idx="25">
                  <c:v>17.595947368400001</c:v>
                </c:pt>
                <c:pt idx="26">
                  <c:v>17.5557368421</c:v>
                </c:pt>
                <c:pt idx="27">
                  <c:v>17.672263157900002</c:v>
                </c:pt>
                <c:pt idx="28">
                  <c:v>17.8030526316</c:v>
                </c:pt>
                <c:pt idx="29">
                  <c:v>17.599578947400001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2024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24.821000000000002</c:v>
                </c:pt>
                <c:pt idx="1">
                  <c:v>25.36</c:v>
                </c:pt>
                <c:pt idx="2">
                  <c:v>26.323</c:v>
                </c:pt>
                <c:pt idx="3">
                  <c:v>27.594999999999999</c:v>
                </c:pt>
                <c:pt idx="4">
                  <c:v>28.837</c:v>
                </c:pt>
                <c:pt idx="5">
                  <c:v>29.861999999999998</c:v>
                </c:pt>
                <c:pt idx="6">
                  <c:v>28.841000000000001</c:v>
                </c:pt>
                <c:pt idx="7">
                  <c:v>25.486999999999998</c:v>
                </c:pt>
                <c:pt idx="8">
                  <c:v>24.401</c:v>
                </c:pt>
                <c:pt idx="9">
                  <c:v>22.882000000000001</c:v>
                </c:pt>
                <c:pt idx="10">
                  <c:v>23.385000000000002</c:v>
                </c:pt>
                <c:pt idx="11">
                  <c:v>23.396000000000001</c:v>
                </c:pt>
                <c:pt idx="12">
                  <c:v>26.317</c:v>
                </c:pt>
                <c:pt idx="13">
                  <c:v>28.352</c:v>
                </c:pt>
                <c:pt idx="14">
                  <c:v>26.654</c:v>
                </c:pt>
                <c:pt idx="15">
                  <c:v>27.253</c:v>
                </c:pt>
                <c:pt idx="16">
                  <c:v>28.135000000000002</c:v>
                </c:pt>
                <c:pt idx="17">
                  <c:v>26.343</c:v>
                </c:pt>
                <c:pt idx="18">
                  <c:v>25.085999999999999</c:v>
                </c:pt>
                <c:pt idx="19">
                  <c:v>23.608000000000001</c:v>
                </c:pt>
                <c:pt idx="20">
                  <c:v>26.757000000000001</c:v>
                </c:pt>
                <c:pt idx="21">
                  <c:v>28.126000000000001</c:v>
                </c:pt>
                <c:pt idx="22">
                  <c:v>27.443999999999999</c:v>
                </c:pt>
                <c:pt idx="23">
                  <c:v>28.866</c:v>
                </c:pt>
                <c:pt idx="24">
                  <c:v>29.722999999999999</c:v>
                </c:pt>
                <c:pt idx="25">
                  <c:v>28.567</c:v>
                </c:pt>
                <c:pt idx="26">
                  <c:v>28.411999999999999</c:v>
                </c:pt>
                <c:pt idx="27">
                  <c:v>27.207999999999998</c:v>
                </c:pt>
                <c:pt idx="28">
                  <c:v>25.446000000000002</c:v>
                </c:pt>
                <c:pt idx="29">
                  <c:v>26.882999999999999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2024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19.608000000000001</c:v>
                </c:pt>
                <c:pt idx="1">
                  <c:v>19.899999999999999</c:v>
                </c:pt>
                <c:pt idx="2">
                  <c:v>20.998999999999999</c:v>
                </c:pt>
                <c:pt idx="3">
                  <c:v>21.762</c:v>
                </c:pt>
                <c:pt idx="4">
                  <c:v>22.577999999999999</c:v>
                </c:pt>
                <c:pt idx="5">
                  <c:v>23.882999999999999</c:v>
                </c:pt>
                <c:pt idx="6">
                  <c:v>23.852</c:v>
                </c:pt>
                <c:pt idx="7">
                  <c:v>21.649000000000001</c:v>
                </c:pt>
                <c:pt idx="8">
                  <c:v>20.407</c:v>
                </c:pt>
                <c:pt idx="9">
                  <c:v>19.065000000000001</c:v>
                </c:pt>
                <c:pt idx="10">
                  <c:v>18.864999999999998</c:v>
                </c:pt>
                <c:pt idx="11">
                  <c:v>18.57</c:v>
                </c:pt>
                <c:pt idx="12">
                  <c:v>19.427</c:v>
                </c:pt>
                <c:pt idx="13">
                  <c:v>22.114999999999998</c:v>
                </c:pt>
                <c:pt idx="14">
                  <c:v>21.416</c:v>
                </c:pt>
                <c:pt idx="15">
                  <c:v>21.472999999999999</c:v>
                </c:pt>
                <c:pt idx="16">
                  <c:v>22.323</c:v>
                </c:pt>
                <c:pt idx="17">
                  <c:v>21.655000000000001</c:v>
                </c:pt>
                <c:pt idx="18">
                  <c:v>20.736000000000001</c:v>
                </c:pt>
                <c:pt idx="19">
                  <c:v>19.675999999999998</c:v>
                </c:pt>
                <c:pt idx="20">
                  <c:v>20.928000000000001</c:v>
                </c:pt>
                <c:pt idx="21">
                  <c:v>22.228000000000002</c:v>
                </c:pt>
                <c:pt idx="22">
                  <c:v>22.388000000000002</c:v>
                </c:pt>
                <c:pt idx="23">
                  <c:v>23.593</c:v>
                </c:pt>
                <c:pt idx="24">
                  <c:v>24.143999999999998</c:v>
                </c:pt>
                <c:pt idx="25">
                  <c:v>23.956</c:v>
                </c:pt>
                <c:pt idx="26">
                  <c:v>23.777000000000001</c:v>
                </c:pt>
                <c:pt idx="27">
                  <c:v>22.960999999999999</c:v>
                </c:pt>
                <c:pt idx="28">
                  <c:v>21.53</c:v>
                </c:pt>
                <c:pt idx="29">
                  <c:v>22.327999999999999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2024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14.394</c:v>
                </c:pt>
                <c:pt idx="1">
                  <c:v>14.441000000000001</c:v>
                </c:pt>
                <c:pt idx="2">
                  <c:v>15.673999999999999</c:v>
                </c:pt>
                <c:pt idx="3">
                  <c:v>15.929</c:v>
                </c:pt>
                <c:pt idx="4">
                  <c:v>16.32</c:v>
                </c:pt>
                <c:pt idx="5">
                  <c:v>17.902999999999999</c:v>
                </c:pt>
                <c:pt idx="6">
                  <c:v>18.861999999999998</c:v>
                </c:pt>
                <c:pt idx="7">
                  <c:v>17.811</c:v>
                </c:pt>
                <c:pt idx="8">
                  <c:v>16.413</c:v>
                </c:pt>
                <c:pt idx="9">
                  <c:v>15.247</c:v>
                </c:pt>
                <c:pt idx="10">
                  <c:v>14.343999999999999</c:v>
                </c:pt>
                <c:pt idx="11">
                  <c:v>13.744</c:v>
                </c:pt>
                <c:pt idx="12">
                  <c:v>12.537000000000001</c:v>
                </c:pt>
                <c:pt idx="13">
                  <c:v>15.879</c:v>
                </c:pt>
                <c:pt idx="14">
                  <c:v>16.178000000000001</c:v>
                </c:pt>
                <c:pt idx="15">
                  <c:v>15.692</c:v>
                </c:pt>
                <c:pt idx="16">
                  <c:v>16.512</c:v>
                </c:pt>
                <c:pt idx="17">
                  <c:v>16.968</c:v>
                </c:pt>
                <c:pt idx="18">
                  <c:v>16.387</c:v>
                </c:pt>
                <c:pt idx="19">
                  <c:v>15.743</c:v>
                </c:pt>
                <c:pt idx="20">
                  <c:v>15.098000000000001</c:v>
                </c:pt>
                <c:pt idx="21">
                  <c:v>16.329000000000001</c:v>
                </c:pt>
                <c:pt idx="22">
                  <c:v>17.331</c:v>
                </c:pt>
                <c:pt idx="23">
                  <c:v>18.32</c:v>
                </c:pt>
                <c:pt idx="24">
                  <c:v>18.565999999999999</c:v>
                </c:pt>
                <c:pt idx="25">
                  <c:v>19.344999999999999</c:v>
                </c:pt>
                <c:pt idx="26">
                  <c:v>19.140999999999998</c:v>
                </c:pt>
                <c:pt idx="27">
                  <c:v>18.715</c:v>
                </c:pt>
                <c:pt idx="28">
                  <c:v>17.614000000000001</c:v>
                </c:pt>
                <c:pt idx="29">
                  <c:v>17.771999999999998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2023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19.757999999999999</c:v>
                </c:pt>
                <c:pt idx="1">
                  <c:v>19.916</c:v>
                </c:pt>
                <c:pt idx="2">
                  <c:v>20.376000000000001</c:v>
                </c:pt>
                <c:pt idx="3">
                  <c:v>20.991</c:v>
                </c:pt>
                <c:pt idx="4">
                  <c:v>21.338000000000001</c:v>
                </c:pt>
                <c:pt idx="5">
                  <c:v>22.209</c:v>
                </c:pt>
                <c:pt idx="6">
                  <c:v>20.919</c:v>
                </c:pt>
                <c:pt idx="7">
                  <c:v>21.050999999999998</c:v>
                </c:pt>
                <c:pt idx="8">
                  <c:v>21.956</c:v>
                </c:pt>
                <c:pt idx="9">
                  <c:v>22.254000000000001</c:v>
                </c:pt>
                <c:pt idx="10">
                  <c:v>22.454999999999998</c:v>
                </c:pt>
                <c:pt idx="11">
                  <c:v>22.408999999999999</c:v>
                </c:pt>
                <c:pt idx="12">
                  <c:v>21.138000000000002</c:v>
                </c:pt>
                <c:pt idx="13">
                  <c:v>21.728000000000002</c:v>
                </c:pt>
                <c:pt idx="14">
                  <c:v>23.423999999999999</c:v>
                </c:pt>
                <c:pt idx="15">
                  <c:v>24.564</c:v>
                </c:pt>
                <c:pt idx="16">
                  <c:v>25.059000000000001</c:v>
                </c:pt>
                <c:pt idx="17">
                  <c:v>23.646999999999998</c:v>
                </c:pt>
                <c:pt idx="18">
                  <c:v>23.1</c:v>
                </c:pt>
                <c:pt idx="19">
                  <c:v>22.91</c:v>
                </c:pt>
                <c:pt idx="20">
                  <c:v>22.573</c:v>
                </c:pt>
                <c:pt idx="21">
                  <c:v>23.428000000000001</c:v>
                </c:pt>
                <c:pt idx="22">
                  <c:v>24.84</c:v>
                </c:pt>
                <c:pt idx="23">
                  <c:v>26.201000000000001</c:v>
                </c:pt>
                <c:pt idx="24">
                  <c:v>26.484000000000002</c:v>
                </c:pt>
                <c:pt idx="25">
                  <c:v>26.414000000000001</c:v>
                </c:pt>
                <c:pt idx="26">
                  <c:v>25.856000000000002</c:v>
                </c:pt>
                <c:pt idx="27">
                  <c:v>25.512</c:v>
                </c:pt>
                <c:pt idx="28">
                  <c:v>24.352</c:v>
                </c:pt>
                <c:pt idx="29">
                  <c:v>22.844999999999999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20028.621185946999</c:v>
                </c:pt>
                <c:pt idx="1">
                  <c:v>22142.272724079001</c:v>
                </c:pt>
                <c:pt idx="2">
                  <c:v>20486.167309894001</c:v>
                </c:pt>
                <c:pt idx="3">
                  <c:v>18959.861198449998</c:v>
                </c:pt>
                <c:pt idx="4">
                  <c:v>18102.428654558</c:v>
                </c:pt>
                <c:pt idx="5">
                  <c:v>18199.926079624001</c:v>
                </c:pt>
                <c:pt idx="6">
                  <c:v>19138.984155294998</c:v>
                </c:pt>
                <c:pt idx="7">
                  <c:v>20783.747203071998</c:v>
                </c:pt>
                <c:pt idx="8">
                  <c:v>19306.806581596</c:v>
                </c:pt>
                <c:pt idx="9">
                  <c:v>19343.614833938998</c:v>
                </c:pt>
                <c:pt idx="10">
                  <c:v>17071.739878231001</c:v>
                </c:pt>
                <c:pt idx="11">
                  <c:v>17925.093686863001</c:v>
                </c:pt>
                <c:pt idx="12">
                  <c:v>18555.273481952001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18555.273481952001</c:v>
                </c:pt>
                <c:pt idx="1">
                  <c:v>21147.936138133999</c:v>
                </c:pt>
                <c:pt idx="2">
                  <c:v>20128.974296336</c:v>
                </c:pt>
                <c:pt idx="3">
                  <c:v>18252.346802976001</c:v>
                </c:pt>
                <c:pt idx="4">
                  <c:v>18502.050882512998</c:v>
                </c:pt>
                <c:pt idx="5">
                  <c:v>18850.531763863</c:v>
                </c:pt>
                <c:pt idx="6">
                  <c:v>19958.679922161002</c:v>
                </c:pt>
                <c:pt idx="7">
                  <c:v>20953.458718843001</c:v>
                </c:pt>
                <c:pt idx="8">
                  <c:v>19041.808859871999</c:v>
                </c:pt>
                <c:pt idx="9">
                  <c:v>19350.07738635</c:v>
                </c:pt>
                <c:pt idx="10">
                  <c:v>18000.578486656999</c:v>
                </c:pt>
                <c:pt idx="11">
                  <c:v>18166.168767349998</c:v>
                </c:pt>
                <c:pt idx="12">
                  <c:v>18163.549147964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2023 </c:v>
                </c:pt>
                <c:pt idx="3">
                  <c:v>2024 </c:v>
                </c:pt>
                <c:pt idx="4">
                  <c:v>jun-24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37278</c:v>
                </c:pt>
                <c:pt idx="3">
                  <c:v>31685</c:v>
                </c:pt>
                <c:pt idx="4">
                  <c:v>31685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2023 </c:v>
                </c:pt>
                <c:pt idx="3">
                  <c:v>2024 </c:v>
                </c:pt>
                <c:pt idx="4">
                  <c:v>jun-24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39101</c:v>
                </c:pt>
                <c:pt idx="3">
                  <c:v>38272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559.29158103500004</c:v>
                </c:pt>
                <c:pt idx="1">
                  <c:v>516.26109033600005</c:v>
                </c:pt>
                <c:pt idx="2">
                  <c:v>615.87366002500005</c:v>
                </c:pt>
                <c:pt idx="3">
                  <c:v>628.012271016</c:v>
                </c:pt>
                <c:pt idx="4">
                  <c:v>641.45636164699999</c:v>
                </c:pt>
                <c:pt idx="5">
                  <c:v>659.463173192</c:v>
                </c:pt>
                <c:pt idx="6">
                  <c:v>657.89767312000004</c:v>
                </c:pt>
                <c:pt idx="7">
                  <c:v>575.052998484</c:v>
                </c:pt>
                <c:pt idx="8">
                  <c:v>518.24826532099996</c:v>
                </c:pt>
                <c:pt idx="9">
                  <c:v>616.64751523899997</c:v>
                </c:pt>
                <c:pt idx="10">
                  <c:v>624.28903282500005</c:v>
                </c:pt>
                <c:pt idx="11">
                  <c:v>620.34641169899999</c:v>
                </c:pt>
                <c:pt idx="12">
                  <c:v>607.94473127599997</c:v>
                </c:pt>
                <c:pt idx="13">
                  <c:v>625.00108469999998</c:v>
                </c:pt>
                <c:pt idx="14">
                  <c:v>553.582260088</c:v>
                </c:pt>
                <c:pt idx="15">
                  <c:v>516.107585105</c:v>
                </c:pt>
                <c:pt idx="16">
                  <c:v>632.45845171899998</c:v>
                </c:pt>
                <c:pt idx="17">
                  <c:v>648.15368567200005</c:v>
                </c:pt>
                <c:pt idx="18">
                  <c:v>640.37544955199996</c:v>
                </c:pt>
                <c:pt idx="19">
                  <c:v>633.95817880799996</c:v>
                </c:pt>
                <c:pt idx="20">
                  <c:v>618.97286179299999</c:v>
                </c:pt>
                <c:pt idx="21">
                  <c:v>559.34558891100005</c:v>
                </c:pt>
                <c:pt idx="22">
                  <c:v>522.35907264800005</c:v>
                </c:pt>
                <c:pt idx="23">
                  <c:v>600.70121660899997</c:v>
                </c:pt>
                <c:pt idx="24">
                  <c:v>661.77507279099996</c:v>
                </c:pt>
                <c:pt idx="25">
                  <c:v>665.70119872099997</c:v>
                </c:pt>
                <c:pt idx="26">
                  <c:v>667.366153295</c:v>
                </c:pt>
                <c:pt idx="27">
                  <c:v>661.54271248099997</c:v>
                </c:pt>
                <c:pt idx="28">
                  <c:v>579.64902096799995</c:v>
                </c:pt>
                <c:pt idx="29">
                  <c:v>535.71478888800004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26159.831399999999</c:v>
                </c:pt>
                <c:pt idx="1">
                  <c:v>26001.096000000001</c:v>
                </c:pt>
                <c:pt idx="2">
                  <c:v>29560.737000000001</c:v>
                </c:pt>
                <c:pt idx="3">
                  <c:v>29928.441999999999</c:v>
                </c:pt>
                <c:pt idx="4">
                  <c:v>30262.07</c:v>
                </c:pt>
                <c:pt idx="5">
                  <c:v>31087.451000000001</c:v>
                </c:pt>
                <c:pt idx="6">
                  <c:v>30147.062144</c:v>
                </c:pt>
                <c:pt idx="7">
                  <c:v>26044.542000000001</c:v>
                </c:pt>
                <c:pt idx="8">
                  <c:v>25765.255000000001</c:v>
                </c:pt>
                <c:pt idx="9">
                  <c:v>28940.072</c:v>
                </c:pt>
                <c:pt idx="10">
                  <c:v>28935.733</c:v>
                </c:pt>
                <c:pt idx="11">
                  <c:v>28813.969000000001</c:v>
                </c:pt>
                <c:pt idx="12">
                  <c:v>28900.766312</c:v>
                </c:pt>
                <c:pt idx="13">
                  <c:v>28758.538</c:v>
                </c:pt>
                <c:pt idx="14">
                  <c:v>25659.197336000001</c:v>
                </c:pt>
                <c:pt idx="15">
                  <c:v>26078.804</c:v>
                </c:pt>
                <c:pt idx="16">
                  <c:v>30264.75776</c:v>
                </c:pt>
                <c:pt idx="17">
                  <c:v>29793.171999999999</c:v>
                </c:pt>
                <c:pt idx="18">
                  <c:v>29446.895</c:v>
                </c:pt>
                <c:pt idx="19">
                  <c:v>29152.065495999999</c:v>
                </c:pt>
                <c:pt idx="20">
                  <c:v>28139.223999999998</c:v>
                </c:pt>
                <c:pt idx="21">
                  <c:v>25959.235720000001</c:v>
                </c:pt>
                <c:pt idx="22">
                  <c:v>25532.596000000001</c:v>
                </c:pt>
                <c:pt idx="23">
                  <c:v>28898.455000000002</c:v>
                </c:pt>
                <c:pt idx="24">
                  <c:v>31036.987000000001</c:v>
                </c:pt>
                <c:pt idx="25">
                  <c:v>30374.94</c:v>
                </c:pt>
                <c:pt idx="26">
                  <c:v>30894.902839999999</c:v>
                </c:pt>
                <c:pt idx="27">
                  <c:v>30722.908520000001</c:v>
                </c:pt>
                <c:pt idx="28">
                  <c:v>26348.088</c:v>
                </c:pt>
                <c:pt idx="29">
                  <c:v>26495.800999999999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0.76599</cdr:x>
      <cdr:y>0.14446</cdr:y>
    </cdr:from>
    <cdr:to>
      <cdr:x>0.93086</cdr:x>
      <cdr:y>0.22631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4247" y="429294"/>
          <a:ext cx="1161039" cy="2432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0.77585</cdr:x>
      <cdr:y>0.7089</cdr:y>
    </cdr:from>
    <cdr:to>
      <cdr:x>0.9299</cdr:x>
      <cdr:y>0.79971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193" y="2066183"/>
          <a:ext cx="1084354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19 julio (14:27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9 enero (20:56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25 junio (21:13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25 junio (21:13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 enero (20:43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5703125" style="16" customWidth="1"/>
    <col min="3" max="3" width="16.42578125" style="16" customWidth="1"/>
    <col min="4" max="4" width="4.5703125" style="16" customWidth="1"/>
    <col min="5" max="5" width="95.570312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Junio 2024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205</v>
      </c>
    </row>
    <row r="2" spans="1:2">
      <c r="A2" t="s">
        <v>200</v>
      </c>
    </row>
    <row r="3" spans="1:2">
      <c r="A3" t="s">
        <v>195</v>
      </c>
    </row>
    <row r="4" spans="1:2">
      <c r="A4" t="s">
        <v>196</v>
      </c>
    </row>
    <row r="5" spans="1:2">
      <c r="A5" t="s">
        <v>199</v>
      </c>
    </row>
    <row r="6" spans="1:2">
      <c r="A6" t="s">
        <v>204</v>
      </c>
    </row>
    <row r="7" spans="1:2">
      <c r="A7" t="s">
        <v>198</v>
      </c>
    </row>
    <row r="8" spans="1:2">
      <c r="A8" t="s">
        <v>162</v>
      </c>
    </row>
    <row r="9" spans="1:2">
      <c r="A9" t="s">
        <v>164</v>
      </c>
    </row>
    <row r="10" spans="1:2">
      <c r="A10" t="s">
        <v>165</v>
      </c>
    </row>
    <row r="11" spans="1:2">
      <c r="A11" t="s">
        <v>206</v>
      </c>
    </row>
    <row r="12" spans="1:2">
      <c r="A12" t="s">
        <v>202</v>
      </c>
    </row>
    <row r="13" spans="1:2">
      <c r="A13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Junio 2024</v>
      </c>
      <c r="L3" s="2"/>
    </row>
    <row r="4" spans="3:12" ht="20.100000000000001" customHeight="1">
      <c r="C4" s="29" t="s">
        <v>30</v>
      </c>
    </row>
    <row r="5" spans="3:12" ht="12.6" customHeight="1"/>
    <row r="7" spans="3:12" ht="12.75" customHeight="1">
      <c r="C7" s="135" t="s">
        <v>7</v>
      </c>
      <c r="E7" s="4"/>
      <c r="F7" s="137" t="str">
        <f>K3</f>
        <v>Junio 2024</v>
      </c>
      <c r="G7" s="138"/>
      <c r="H7" s="138" t="s">
        <v>1</v>
      </c>
      <c r="I7" s="138"/>
      <c r="J7" s="138" t="s">
        <v>2</v>
      </c>
      <c r="K7" s="138"/>
    </row>
    <row r="8" spans="3:12">
      <c r="C8" s="135"/>
      <c r="E8" s="5"/>
      <c r="F8" s="42" t="s">
        <v>3</v>
      </c>
      <c r="G8" s="46" t="str">
        <f>CONCATENATE("% ",RIGHT(F7,2),"/",RIGHT(F7,2)-1)</f>
        <v>% 24/23</v>
      </c>
      <c r="H8" s="42" t="s">
        <v>3</v>
      </c>
      <c r="I8" s="45" t="str">
        <f>G8</f>
        <v>% 24/23</v>
      </c>
      <c r="J8" s="42" t="s">
        <v>3</v>
      </c>
      <c r="K8" s="45" t="str">
        <f>G8</f>
        <v>% 24/23</v>
      </c>
    </row>
    <row r="9" spans="3:12">
      <c r="C9" s="37"/>
      <c r="E9" s="30" t="s">
        <v>4</v>
      </c>
      <c r="F9" s="31">
        <f>VLOOKUP("Demanda transporte (b.c.)",Dat_01!A4:J29,2,FALSE)/1000</f>
        <v>18163.558353963999</v>
      </c>
      <c r="G9" s="47">
        <f>VLOOKUP("Demanda transporte (b.c.)",Dat_01!A4:J29,4,FALSE)*100</f>
        <v>-2.1110717000000001</v>
      </c>
      <c r="H9" s="31">
        <f>VLOOKUP("Demanda transporte (b.c.)",Dat_01!A4:J29,5,FALSE)/1000</f>
        <v>113675.65057303599</v>
      </c>
      <c r="I9" s="47">
        <f>VLOOKUP("Demanda transporte (b.c.)",Dat_01!A4:J29,7,FALSE)*100</f>
        <v>0.61014038999999998</v>
      </c>
      <c r="J9" s="31">
        <f>VLOOKUP("Demanda transporte (b.c.)",Dat_01!A4:J29,8,FALSE)/1000</f>
        <v>230516.17037901899</v>
      </c>
      <c r="K9" s="47">
        <f>VLOOKUP("Demanda transporte (b.c.)",Dat_01!A4:J29,10,FALSE)*100</f>
        <v>0.21748695000000001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-1.1769999999999998</v>
      </c>
      <c r="H12" s="43"/>
      <c r="I12" s="43">
        <f>Dat_01!H45*100</f>
        <v>0.13100000000000001</v>
      </c>
      <c r="J12" s="43"/>
      <c r="K12" s="43">
        <f>Dat_01!L45*100</f>
        <v>-1.8000000000000002E-2</v>
      </c>
    </row>
    <row r="13" spans="3:12">
      <c r="E13" s="34" t="s">
        <v>26</v>
      </c>
      <c r="F13" s="33"/>
      <c r="G13" s="43">
        <f>Dat_01!E45*100</f>
        <v>-1.5070000000000001</v>
      </c>
      <c r="H13" s="43"/>
      <c r="I13" s="43">
        <f>Dat_01!I45*100</f>
        <v>-0.83800000000000008</v>
      </c>
      <c r="J13" s="43"/>
      <c r="K13" s="43">
        <f>Dat_01!M45*100</f>
        <v>-0.53600000000000003</v>
      </c>
    </row>
    <row r="14" spans="3:12">
      <c r="E14" s="35" t="s">
        <v>5</v>
      </c>
      <c r="F14" s="36"/>
      <c r="G14" s="44">
        <f>Dat_01!F45*100</f>
        <v>0.57299999999999995</v>
      </c>
      <c r="H14" s="44"/>
      <c r="I14" s="44">
        <f>Dat_01!J45*100</f>
        <v>1.3169999999999999</v>
      </c>
      <c r="J14" s="44"/>
      <c r="K14" s="44">
        <f>Dat_01!N45*100</f>
        <v>0.77100000000000002</v>
      </c>
    </row>
    <row r="15" spans="3:12">
      <c r="E15" s="139" t="s">
        <v>27</v>
      </c>
      <c r="F15" s="139"/>
      <c r="G15" s="139"/>
      <c r="H15" s="139"/>
      <c r="I15" s="139"/>
      <c r="J15" s="139"/>
      <c r="K15" s="139"/>
    </row>
    <row r="16" spans="3:12" ht="21.75" customHeight="1">
      <c r="E16" s="136" t="s">
        <v>28</v>
      </c>
      <c r="F16" s="136"/>
      <c r="G16" s="136"/>
      <c r="H16" s="136"/>
      <c r="I16" s="136"/>
      <c r="J16" s="136"/>
      <c r="K16" s="136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Junio 2024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98</v>
      </c>
      <c r="E7" s="9"/>
    </row>
    <row r="8" spans="3:11">
      <c r="C8" s="135"/>
      <c r="E8" s="9"/>
      <c r="I8" t="s">
        <v>76</v>
      </c>
    </row>
    <row r="9" spans="3:11">
      <c r="C9" s="135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Junio 2024</v>
      </c>
    </row>
    <row r="4" spans="3:5" ht="20.100000000000001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5" t="s">
        <v>16</v>
      </c>
      <c r="E7" s="9"/>
    </row>
    <row r="8" spans="3:5">
      <c r="C8" s="135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Junio 2024</v>
      </c>
    </row>
    <row r="4" spans="3:11" ht="20.100000000000001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18</v>
      </c>
      <c r="E7" s="9"/>
    </row>
    <row r="8" spans="3:11">
      <c r="C8" s="135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Junio 2024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5" t="s">
        <v>21</v>
      </c>
      <c r="D7" s="12"/>
      <c r="E7" s="12"/>
    </row>
    <row r="8" spans="2:5">
      <c r="B8" s="135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Junio 2024</v>
      </c>
    </row>
    <row r="4" spans="3:27" ht="20.100000000000001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5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5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/>
  </sheetViews>
  <sheetFormatPr baseColWidth="10" defaultColWidth="11.42578125" defaultRowHeight="11.25" customHeight="1"/>
  <cols>
    <col min="1" max="1" width="2.5703125" style="94" customWidth="1"/>
    <col min="2" max="2" width="16.5703125" style="94" customWidth="1"/>
    <col min="3" max="5" width="11.42578125" style="94"/>
    <col min="6" max="7" width="22.570312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Junio 2024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junio</v>
      </c>
      <c r="B5" s="93" t="s">
        <v>77</v>
      </c>
    </row>
    <row r="6" spans="1:16" ht="15">
      <c r="A6" s="95">
        <f>YEAR(B7)-1</f>
        <v>2023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01/06/2024</v>
      </c>
      <c r="C7" s="99">
        <f>Dat_01!B52</f>
        <v>24.821000000000002</v>
      </c>
      <c r="D7" s="99">
        <f>Dat_01!C52</f>
        <v>19.608000000000001</v>
      </c>
      <c r="E7" s="99">
        <f>Dat_01!D52</f>
        <v>14.394</v>
      </c>
      <c r="F7" s="99">
        <f>Dat_01!H52</f>
        <v>14.4807894737</v>
      </c>
      <c r="G7" s="99">
        <f>Dat_01!G52</f>
        <v>25.0494210526</v>
      </c>
      <c r="H7" s="99">
        <f>Dat_01!E52</f>
        <v>19.757999999999999</v>
      </c>
    </row>
    <row r="8" spans="1:16" ht="11.25" customHeight="1">
      <c r="A8" s="92">
        <v>2</v>
      </c>
      <c r="B8" s="98" t="str">
        <f>Dat_01!A53</f>
        <v>02/06/2024</v>
      </c>
      <c r="C8" s="99">
        <f>Dat_01!B53</f>
        <v>25.36</v>
      </c>
      <c r="D8" s="99">
        <f>Dat_01!C53</f>
        <v>19.899999999999999</v>
      </c>
      <c r="E8" s="99">
        <f>Dat_01!D53</f>
        <v>14.441000000000001</v>
      </c>
      <c r="F8" s="99">
        <f>Dat_01!H53</f>
        <v>14.714421052600001</v>
      </c>
      <c r="G8" s="99">
        <f>Dat_01!G53</f>
        <v>25.657</v>
      </c>
      <c r="H8" s="99">
        <f>Dat_01!E53</f>
        <v>19.916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03/06/2024</v>
      </c>
      <c r="C9" s="99">
        <f>Dat_01!B54</f>
        <v>26.323</v>
      </c>
      <c r="D9" s="99">
        <f>Dat_01!C54</f>
        <v>20.998999999999999</v>
      </c>
      <c r="E9" s="99">
        <f>Dat_01!D54</f>
        <v>15.673999999999999</v>
      </c>
      <c r="F9" s="99">
        <f>Dat_01!H54</f>
        <v>14.7715789474</v>
      </c>
      <c r="G9" s="99">
        <f>Dat_01!G54</f>
        <v>25.470052631600002</v>
      </c>
      <c r="H9" s="99">
        <f>Dat_01!E54</f>
        <v>20.376000000000001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04/06/2024</v>
      </c>
      <c r="C10" s="99">
        <f>Dat_01!B55</f>
        <v>27.594999999999999</v>
      </c>
      <c r="D10" s="99">
        <f>Dat_01!C55</f>
        <v>21.762</v>
      </c>
      <c r="E10" s="99">
        <f>Dat_01!D55</f>
        <v>15.929</v>
      </c>
      <c r="F10" s="99">
        <f>Dat_01!H55</f>
        <v>14.669631578900001</v>
      </c>
      <c r="G10" s="99">
        <f>Dat_01!G55</f>
        <v>24.948263157900001</v>
      </c>
      <c r="H10" s="99">
        <f>Dat_01!E55</f>
        <v>20.991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05/06/2024</v>
      </c>
      <c r="C11" s="99">
        <f>Dat_01!B56</f>
        <v>28.837</v>
      </c>
      <c r="D11" s="99">
        <f>Dat_01!C56</f>
        <v>22.577999999999999</v>
      </c>
      <c r="E11" s="99">
        <f>Dat_01!D56</f>
        <v>16.32</v>
      </c>
      <c r="F11" s="99">
        <f>Dat_01!H56</f>
        <v>14.641578947399999</v>
      </c>
      <c r="G11" s="99">
        <f>Dat_01!G56</f>
        <v>25.506684210500001</v>
      </c>
      <c r="H11" s="99">
        <f>Dat_01!E56</f>
        <v>21.338000000000001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06/06/2024</v>
      </c>
      <c r="C12" s="99">
        <f>Dat_01!B57</f>
        <v>29.861999999999998</v>
      </c>
      <c r="D12" s="99">
        <f>Dat_01!C57</f>
        <v>23.882999999999999</v>
      </c>
      <c r="E12" s="99">
        <f>Dat_01!D57</f>
        <v>17.902999999999999</v>
      </c>
      <c r="F12" s="99">
        <f>Dat_01!H57</f>
        <v>14.8787368421</v>
      </c>
      <c r="G12" s="99">
        <f>Dat_01!G57</f>
        <v>25.673157894700001</v>
      </c>
      <c r="H12" s="99">
        <f>Dat_01!E57</f>
        <v>22.209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07/06/2024</v>
      </c>
      <c r="C13" s="99">
        <f>Dat_01!B58</f>
        <v>28.841000000000001</v>
      </c>
      <c r="D13" s="99">
        <f>Dat_01!C58</f>
        <v>23.852</v>
      </c>
      <c r="E13" s="99">
        <f>Dat_01!D58</f>
        <v>18.861999999999998</v>
      </c>
      <c r="F13" s="99">
        <f>Dat_01!H58</f>
        <v>15.0978421053</v>
      </c>
      <c r="G13" s="99">
        <f>Dat_01!G58</f>
        <v>25.613210526300001</v>
      </c>
      <c r="H13" s="99">
        <f>Dat_01!E58</f>
        <v>20.919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08/06/2024</v>
      </c>
      <c r="C14" s="99">
        <f>Dat_01!B59</f>
        <v>25.486999999999998</v>
      </c>
      <c r="D14" s="99">
        <f>Dat_01!C59</f>
        <v>21.649000000000001</v>
      </c>
      <c r="E14" s="99">
        <f>Dat_01!D59</f>
        <v>17.811</v>
      </c>
      <c r="F14" s="99">
        <f>Dat_01!H59</f>
        <v>15.3385789474</v>
      </c>
      <c r="G14" s="99">
        <f>Dat_01!G59</f>
        <v>25.511736842099999</v>
      </c>
      <c r="H14" s="99">
        <f>Dat_01!E59</f>
        <v>21.050999999999998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09/06/2024</v>
      </c>
      <c r="C15" s="99">
        <f>Dat_01!B60</f>
        <v>24.401</v>
      </c>
      <c r="D15" s="99">
        <f>Dat_01!C60</f>
        <v>20.407</v>
      </c>
      <c r="E15" s="99">
        <f>Dat_01!D60</f>
        <v>16.413</v>
      </c>
      <c r="F15" s="99">
        <f>Dat_01!H60</f>
        <v>15.634631578900001</v>
      </c>
      <c r="G15" s="99">
        <f>Dat_01!G60</f>
        <v>25.677210526300001</v>
      </c>
      <c r="H15" s="99">
        <f>Dat_01!E60</f>
        <v>21.956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10/06/2024</v>
      </c>
      <c r="C16" s="99">
        <f>Dat_01!B61</f>
        <v>22.882000000000001</v>
      </c>
      <c r="D16" s="99">
        <f>Dat_01!C61</f>
        <v>19.065000000000001</v>
      </c>
      <c r="E16" s="99">
        <f>Dat_01!D61</f>
        <v>15.247</v>
      </c>
      <c r="F16" s="99">
        <f>Dat_01!H61</f>
        <v>15.729315789499999</v>
      </c>
      <c r="G16" s="99">
        <f>Dat_01!G61</f>
        <v>25.770473684199999</v>
      </c>
      <c r="H16" s="99">
        <f>Dat_01!E61</f>
        <v>22.254000000000001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11/06/2024</v>
      </c>
      <c r="C17" s="99">
        <f>Dat_01!B62</f>
        <v>23.385000000000002</v>
      </c>
      <c r="D17" s="99">
        <f>Dat_01!C62</f>
        <v>18.864999999999998</v>
      </c>
      <c r="E17" s="99">
        <f>Dat_01!D62</f>
        <v>14.343999999999999</v>
      </c>
      <c r="F17" s="99">
        <f>Dat_01!H62</f>
        <v>15.8324736842</v>
      </c>
      <c r="G17" s="99">
        <f>Dat_01!G62</f>
        <v>25.739105263199999</v>
      </c>
      <c r="H17" s="99">
        <f>Dat_01!E62</f>
        <v>22.454999999999998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12/06/2024</v>
      </c>
      <c r="C18" s="99">
        <f>Dat_01!B63</f>
        <v>23.396000000000001</v>
      </c>
      <c r="D18" s="99">
        <f>Dat_01!C63</f>
        <v>18.57</v>
      </c>
      <c r="E18" s="99">
        <f>Dat_01!D63</f>
        <v>13.744</v>
      </c>
      <c r="F18" s="99">
        <f>Dat_01!H63</f>
        <v>15.9179473684</v>
      </c>
      <c r="G18" s="99">
        <f>Dat_01!G63</f>
        <v>26.349473684199999</v>
      </c>
      <c r="H18" s="99">
        <f>Dat_01!E63</f>
        <v>22.408999999999999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13/06/2024</v>
      </c>
      <c r="C19" s="99">
        <f>Dat_01!B64</f>
        <v>26.317</v>
      </c>
      <c r="D19" s="99">
        <f>Dat_01!C64</f>
        <v>19.427</v>
      </c>
      <c r="E19" s="99">
        <f>Dat_01!D64</f>
        <v>12.537000000000001</v>
      </c>
      <c r="F19" s="99">
        <f>Dat_01!H64</f>
        <v>16.1087894737</v>
      </c>
      <c r="G19" s="99">
        <f>Dat_01!G64</f>
        <v>26.354157894699998</v>
      </c>
      <c r="H19" s="99">
        <f>Dat_01!E64</f>
        <v>21.138000000000002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14/06/2024</v>
      </c>
      <c r="C20" s="99">
        <f>Dat_01!B65</f>
        <v>28.352</v>
      </c>
      <c r="D20" s="99">
        <f>Dat_01!C65</f>
        <v>22.114999999999998</v>
      </c>
      <c r="E20" s="99">
        <f>Dat_01!D65</f>
        <v>15.879</v>
      </c>
      <c r="F20" s="99">
        <f>Dat_01!H65</f>
        <v>15.344684210500001</v>
      </c>
      <c r="G20" s="99">
        <f>Dat_01!G65</f>
        <v>25.565473684200001</v>
      </c>
      <c r="H20" s="99">
        <f>Dat_01!E65</f>
        <v>21.728000000000002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15/06/2024</v>
      </c>
      <c r="C21" s="99">
        <f>Dat_01!B66</f>
        <v>26.654</v>
      </c>
      <c r="D21" s="99">
        <f>Dat_01!C66</f>
        <v>21.416</v>
      </c>
      <c r="E21" s="99">
        <f>Dat_01!D66</f>
        <v>16.178000000000001</v>
      </c>
      <c r="F21" s="99">
        <f>Dat_01!H66</f>
        <v>15.9673684211</v>
      </c>
      <c r="G21" s="99">
        <f>Dat_01!G66</f>
        <v>26.630789473699998</v>
      </c>
      <c r="H21" s="99">
        <f>Dat_01!E66</f>
        <v>23.423999999999999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16/06/2024</v>
      </c>
      <c r="C22" s="99">
        <f>Dat_01!B67</f>
        <v>27.253</v>
      </c>
      <c r="D22" s="99">
        <f>Dat_01!C67</f>
        <v>21.472999999999999</v>
      </c>
      <c r="E22" s="99">
        <f>Dat_01!D67</f>
        <v>15.692</v>
      </c>
      <c r="F22" s="99">
        <f>Dat_01!H67</f>
        <v>16.095052631600002</v>
      </c>
      <c r="G22" s="99">
        <f>Dat_01!G67</f>
        <v>26.616105263200001</v>
      </c>
      <c r="H22" s="99">
        <f>Dat_01!E67</f>
        <v>24.564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17/06/2024</v>
      </c>
      <c r="C23" s="99">
        <f>Dat_01!B68</f>
        <v>28.135000000000002</v>
      </c>
      <c r="D23" s="99">
        <f>Dat_01!C68</f>
        <v>22.323</v>
      </c>
      <c r="E23" s="99">
        <f>Dat_01!D68</f>
        <v>16.512</v>
      </c>
      <c r="F23" s="99">
        <f>Dat_01!H68</f>
        <v>16.263684210499999</v>
      </c>
      <c r="G23" s="99">
        <f>Dat_01!G68</f>
        <v>26.770894736799999</v>
      </c>
      <c r="H23" s="99">
        <f>Dat_01!E68</f>
        <v>25.059000000000001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18/06/2024</v>
      </c>
      <c r="C24" s="99">
        <f>Dat_01!B69</f>
        <v>26.343</v>
      </c>
      <c r="D24" s="99">
        <f>Dat_01!C69</f>
        <v>21.655000000000001</v>
      </c>
      <c r="E24" s="99">
        <f>Dat_01!D69</f>
        <v>16.968</v>
      </c>
      <c r="F24" s="99">
        <f>Dat_01!H69</f>
        <v>16.348315789499999</v>
      </c>
      <c r="G24" s="99">
        <f>Dat_01!G69</f>
        <v>27.2232631579</v>
      </c>
      <c r="H24" s="99">
        <f>Dat_01!E69</f>
        <v>23.646999999999998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19/06/2024</v>
      </c>
      <c r="C25" s="99">
        <f>Dat_01!B70</f>
        <v>25.085999999999999</v>
      </c>
      <c r="D25" s="99">
        <f>Dat_01!C70</f>
        <v>20.736000000000001</v>
      </c>
      <c r="E25" s="99">
        <f>Dat_01!D70</f>
        <v>16.387</v>
      </c>
      <c r="F25" s="99">
        <f>Dat_01!H70</f>
        <v>16.709210526300001</v>
      </c>
      <c r="G25" s="99">
        <f>Dat_01!G70</f>
        <v>26.469684210499999</v>
      </c>
      <c r="H25" s="99">
        <f>Dat_01!E70</f>
        <v>23.1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20/06/2024</v>
      </c>
      <c r="C26" s="99">
        <f>Dat_01!B71</f>
        <v>23.608000000000001</v>
      </c>
      <c r="D26" s="99">
        <f>Dat_01!C71</f>
        <v>19.675999999999998</v>
      </c>
      <c r="E26" s="99">
        <f>Dat_01!D71</f>
        <v>15.743</v>
      </c>
      <c r="F26" s="99">
        <f>Dat_01!H71</f>
        <v>16.803000000000001</v>
      </c>
      <c r="G26" s="99">
        <f>Dat_01!G71</f>
        <v>26.421052631599999</v>
      </c>
      <c r="H26" s="99">
        <f>Dat_01!E71</f>
        <v>22.91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21/06/2024</v>
      </c>
      <c r="C27" s="99">
        <f>Dat_01!B72</f>
        <v>26.757000000000001</v>
      </c>
      <c r="D27" s="99">
        <f>Dat_01!C72</f>
        <v>20.928000000000001</v>
      </c>
      <c r="E27" s="99">
        <f>Dat_01!D72</f>
        <v>15.098000000000001</v>
      </c>
      <c r="F27" s="99">
        <f>Dat_01!H72</f>
        <v>16.458157894700001</v>
      </c>
      <c r="G27" s="99">
        <f>Dat_01!G72</f>
        <v>27.2645789474</v>
      </c>
      <c r="H27" s="99">
        <f>Dat_01!E72</f>
        <v>22.573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22/06/2024</v>
      </c>
      <c r="C28" s="99">
        <f>Dat_01!B73</f>
        <v>28.126000000000001</v>
      </c>
      <c r="D28" s="99">
        <f>Dat_01!C73</f>
        <v>22.228000000000002</v>
      </c>
      <c r="E28" s="99">
        <f>Dat_01!D73</f>
        <v>16.329000000000001</v>
      </c>
      <c r="F28" s="99">
        <f>Dat_01!H73</f>
        <v>16.798052631600001</v>
      </c>
      <c r="G28" s="99">
        <f>Dat_01!G73</f>
        <v>28.273578947400001</v>
      </c>
      <c r="H28" s="99">
        <f>Dat_01!E73</f>
        <v>23.428000000000001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23/06/2024</v>
      </c>
      <c r="C29" s="99">
        <f>Dat_01!B74</f>
        <v>27.443999999999999</v>
      </c>
      <c r="D29" s="99">
        <f>Dat_01!C74</f>
        <v>22.388000000000002</v>
      </c>
      <c r="E29" s="99">
        <f>Dat_01!D74</f>
        <v>17.331</v>
      </c>
      <c r="F29" s="99">
        <f>Dat_01!H74</f>
        <v>17.272947368400001</v>
      </c>
      <c r="G29" s="99">
        <f>Dat_01!G74</f>
        <v>28.103473684200001</v>
      </c>
      <c r="H29" s="99">
        <f>Dat_01!E74</f>
        <v>24.84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24/06/2024</v>
      </c>
      <c r="C30" s="99">
        <f>Dat_01!B75</f>
        <v>28.866</v>
      </c>
      <c r="D30" s="99">
        <f>Dat_01!C75</f>
        <v>23.593</v>
      </c>
      <c r="E30" s="99">
        <f>Dat_01!D75</f>
        <v>18.32</v>
      </c>
      <c r="F30" s="99">
        <f>Dat_01!H75</f>
        <v>17.221684210500001</v>
      </c>
      <c r="G30" s="99">
        <f>Dat_01!G75</f>
        <v>27.939894736799999</v>
      </c>
      <c r="H30" s="99">
        <f>Dat_01!E75</f>
        <v>26.201000000000001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25/06/2024</v>
      </c>
      <c r="C31" s="99">
        <f>Dat_01!B76</f>
        <v>29.722999999999999</v>
      </c>
      <c r="D31" s="99">
        <f>Dat_01!C76</f>
        <v>24.143999999999998</v>
      </c>
      <c r="E31" s="99">
        <f>Dat_01!D76</f>
        <v>18.565999999999999</v>
      </c>
      <c r="F31" s="99">
        <f>Dat_01!H76</f>
        <v>17.292052631600001</v>
      </c>
      <c r="G31" s="99">
        <f>Dat_01!G76</f>
        <v>27.921105263200001</v>
      </c>
      <c r="H31" s="99">
        <f>Dat_01!E76</f>
        <v>26.484000000000002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26/06/2024</v>
      </c>
      <c r="C32" s="99">
        <f>Dat_01!B77</f>
        <v>28.567</v>
      </c>
      <c r="D32" s="99">
        <f>Dat_01!C77</f>
        <v>23.956</v>
      </c>
      <c r="E32" s="99">
        <f>Dat_01!D77</f>
        <v>19.344999999999999</v>
      </c>
      <c r="F32" s="99">
        <f>Dat_01!H77</f>
        <v>17.595947368400001</v>
      </c>
      <c r="G32" s="99">
        <f>Dat_01!G77</f>
        <v>28.288368421099999</v>
      </c>
      <c r="H32" s="99">
        <f>Dat_01!E77</f>
        <v>26.414000000000001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27/06/2024</v>
      </c>
      <c r="C33" s="99">
        <f>Dat_01!B78</f>
        <v>28.411999999999999</v>
      </c>
      <c r="D33" s="99">
        <f>Dat_01!C78</f>
        <v>23.777000000000001</v>
      </c>
      <c r="E33" s="99">
        <f>Dat_01!D78</f>
        <v>19.140999999999998</v>
      </c>
      <c r="F33" s="99">
        <f>Dat_01!H78</f>
        <v>17.5557368421</v>
      </c>
      <c r="G33" s="99">
        <f>Dat_01!G78</f>
        <v>28.374947368400001</v>
      </c>
      <c r="H33" s="99">
        <f>Dat_01!E78</f>
        <v>25.856000000000002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28/06/2024</v>
      </c>
      <c r="C34" s="99">
        <f>Dat_01!B79</f>
        <v>27.207999999999998</v>
      </c>
      <c r="D34" s="99">
        <f>Dat_01!C79</f>
        <v>22.960999999999999</v>
      </c>
      <c r="E34" s="99">
        <f>Dat_01!D79</f>
        <v>18.715</v>
      </c>
      <c r="F34" s="99">
        <f>Dat_01!H79</f>
        <v>17.672263157900002</v>
      </c>
      <c r="G34" s="99">
        <f>Dat_01!G79</f>
        <v>29.023842105300002</v>
      </c>
      <c r="H34" s="99">
        <f>Dat_01!E79</f>
        <v>25.512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29/06/2024</v>
      </c>
      <c r="C35" s="99">
        <f>Dat_01!B80</f>
        <v>25.446000000000002</v>
      </c>
      <c r="D35" s="99">
        <f>Dat_01!C80</f>
        <v>21.53</v>
      </c>
      <c r="E35" s="99">
        <f>Dat_01!D80</f>
        <v>17.614000000000001</v>
      </c>
      <c r="F35" s="99">
        <f>Dat_01!H80</f>
        <v>17.8030526316</v>
      </c>
      <c r="G35" s="99">
        <f>Dat_01!G80</f>
        <v>28.8410526316</v>
      </c>
      <c r="H35" s="99">
        <f>Dat_01!E80</f>
        <v>24.352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30/06/2024</v>
      </c>
      <c r="C36" s="99">
        <f>Dat_01!B81</f>
        <v>26.882999999999999</v>
      </c>
      <c r="D36" s="99">
        <f>Dat_01!C81</f>
        <v>22.327999999999999</v>
      </c>
      <c r="E36" s="99">
        <f>Dat_01!D81</f>
        <v>17.771999999999998</v>
      </c>
      <c r="F36" s="99">
        <f>Dat_01!H81</f>
        <v>17.599578947400001</v>
      </c>
      <c r="G36" s="99">
        <f>Dat_01!G81</f>
        <v>28.59</v>
      </c>
      <c r="H36" s="99">
        <f>Dat_01!E81</f>
        <v>22.844999999999999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/>
      <c r="C37" s="99"/>
      <c r="D37" s="99"/>
      <c r="E37" s="99"/>
      <c r="F37" s="99"/>
      <c r="G37" s="99"/>
      <c r="H37" s="99"/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 t="shared" ref="C38:H38" si="0">AVERAGE(C7:C37)</f>
        <v>26.678999999999995</v>
      </c>
      <c r="D38" s="101">
        <f t="shared" si="0"/>
        <v>21.593066666666669</v>
      </c>
      <c r="E38" s="101">
        <f t="shared" si="0"/>
        <v>16.506966666666663</v>
      </c>
      <c r="F38" s="101">
        <f t="shared" si="0"/>
        <v>16.153903508773332</v>
      </c>
      <c r="G38" s="101">
        <f t="shared" si="0"/>
        <v>26.721268421053335</v>
      </c>
      <c r="H38" s="101">
        <f t="shared" si="0"/>
        <v>22.990233333333332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20486.167309894001</v>
      </c>
    </row>
    <row r="43" spans="1:16" ht="11.25" customHeight="1">
      <c r="A43" s="103" t="s">
        <v>87</v>
      </c>
      <c r="B43" s="98">
        <v>42643</v>
      </c>
      <c r="C43" s="104">
        <f>Dat_01!B95</f>
        <v>18959.861198449998</v>
      </c>
    </row>
    <row r="44" spans="1:16" ht="11.25" customHeight="1">
      <c r="A44" s="103" t="s">
        <v>88</v>
      </c>
      <c r="B44" s="98">
        <v>42674</v>
      </c>
      <c r="C44" s="104">
        <f>Dat_01!B96</f>
        <v>18102.428654558</v>
      </c>
    </row>
    <row r="45" spans="1:16" ht="11.25" customHeight="1">
      <c r="A45" s="103" t="s">
        <v>89</v>
      </c>
      <c r="B45" s="98">
        <v>42704</v>
      </c>
      <c r="C45" s="104">
        <f>Dat_01!B97</f>
        <v>18199.926079624001</v>
      </c>
    </row>
    <row r="46" spans="1:16" ht="11.25" customHeight="1">
      <c r="A46" s="103" t="s">
        <v>90</v>
      </c>
      <c r="B46" s="98">
        <v>42735</v>
      </c>
      <c r="C46" s="104">
        <f>Dat_01!B98</f>
        <v>19138.984155294998</v>
      </c>
    </row>
    <row r="47" spans="1:16" ht="11.25" customHeight="1">
      <c r="A47" s="103" t="s">
        <v>91</v>
      </c>
      <c r="B47" s="98">
        <v>42766</v>
      </c>
      <c r="C47" s="104">
        <f>Dat_01!B99</f>
        <v>20783.747203071998</v>
      </c>
    </row>
    <row r="48" spans="1:16" ht="11.25" customHeight="1">
      <c r="A48" s="103" t="s">
        <v>92</v>
      </c>
      <c r="B48" s="98">
        <v>42794</v>
      </c>
      <c r="C48" s="104">
        <f>Dat_01!B100</f>
        <v>19306.806581596</v>
      </c>
    </row>
    <row r="49" spans="1:3" ht="11.25" customHeight="1">
      <c r="A49" s="103" t="s">
        <v>93</v>
      </c>
      <c r="B49" s="98">
        <v>42825</v>
      </c>
      <c r="C49" s="104">
        <f>Dat_01!B101</f>
        <v>19343.614833938998</v>
      </c>
    </row>
    <row r="50" spans="1:3" ht="11.25" customHeight="1">
      <c r="A50" s="103" t="s">
        <v>94</v>
      </c>
      <c r="B50" s="98">
        <v>42855</v>
      </c>
      <c r="C50" s="104">
        <f>Dat_01!B102</f>
        <v>17071.739878231001</v>
      </c>
    </row>
    <row r="51" spans="1:3" ht="11.25" customHeight="1">
      <c r="A51" s="103" t="s">
        <v>87</v>
      </c>
      <c r="B51" s="98">
        <v>42886</v>
      </c>
      <c r="C51" s="104">
        <f>Dat_01!B103</f>
        <v>17925.093686863001</v>
      </c>
    </row>
    <row r="52" spans="1:3" ht="11.25" customHeight="1">
      <c r="A52" s="103" t="s">
        <v>94</v>
      </c>
      <c r="B52" s="98">
        <v>42916</v>
      </c>
      <c r="C52" s="104">
        <f>Dat_01!B104</f>
        <v>18555.273481952001</v>
      </c>
    </row>
    <row r="53" spans="1:3" ht="11.25" customHeight="1">
      <c r="A53" s="103" t="s">
        <v>86</v>
      </c>
      <c r="B53" s="98">
        <v>42947</v>
      </c>
      <c r="C53" s="104">
        <f>Dat_01!B105</f>
        <v>21147.936138133999</v>
      </c>
    </row>
    <row r="54" spans="1:3" ht="11.25" customHeight="1">
      <c r="A54" s="103" t="s">
        <v>86</v>
      </c>
      <c r="B54" s="98">
        <v>42978</v>
      </c>
      <c r="C54" s="104">
        <f>Dat_01!B106</f>
        <v>20128.974296336</v>
      </c>
    </row>
    <row r="55" spans="1:3" ht="11.25" customHeight="1">
      <c r="A55" s="103" t="s">
        <v>87</v>
      </c>
      <c r="B55" s="98">
        <v>43008</v>
      </c>
      <c r="C55" s="104">
        <f>Dat_01!B107</f>
        <v>18252.346802976001</v>
      </c>
    </row>
    <row r="56" spans="1:3" ht="11.25" customHeight="1">
      <c r="A56" s="103" t="s">
        <v>88</v>
      </c>
      <c r="B56" s="98">
        <v>43039</v>
      </c>
      <c r="C56" s="104">
        <f>Dat_01!B108</f>
        <v>18502.050882512998</v>
      </c>
    </row>
    <row r="57" spans="1:3" ht="11.25" customHeight="1">
      <c r="A57" s="103" t="s">
        <v>89</v>
      </c>
      <c r="B57" s="98">
        <v>43069</v>
      </c>
      <c r="C57" s="104">
        <f>Dat_01!B109</f>
        <v>18850.531763863</v>
      </c>
    </row>
    <row r="58" spans="1:3" ht="11.25" customHeight="1">
      <c r="A58" s="103" t="s">
        <v>90</v>
      </c>
      <c r="B58" s="98">
        <v>43100</v>
      </c>
      <c r="C58" s="104">
        <f>Dat_01!B110</f>
        <v>19958.679922161002</v>
      </c>
    </row>
    <row r="59" spans="1:3" ht="11.25" customHeight="1">
      <c r="A59" s="103" t="s">
        <v>91</v>
      </c>
      <c r="B59" s="98">
        <v>43131</v>
      </c>
      <c r="C59" s="104">
        <f>Dat_01!B111</f>
        <v>20953.458718843001</v>
      </c>
    </row>
    <row r="60" spans="1:3" ht="11.25" customHeight="1">
      <c r="A60" s="103" t="s">
        <v>92</v>
      </c>
      <c r="B60" s="98">
        <v>43159</v>
      </c>
      <c r="C60" s="104">
        <f>Dat_01!B112</f>
        <v>19041.808859871999</v>
      </c>
    </row>
    <row r="61" spans="1:3" ht="11.25" customHeight="1">
      <c r="A61" s="103" t="s">
        <v>93</v>
      </c>
      <c r="B61" s="98">
        <v>43190</v>
      </c>
      <c r="C61" s="104">
        <f>Dat_01!B113</f>
        <v>19350.07738635</v>
      </c>
    </row>
    <row r="62" spans="1:3" ht="11.25" customHeight="1">
      <c r="A62" s="103" t="s">
        <v>94</v>
      </c>
      <c r="B62" s="98">
        <v>43220</v>
      </c>
      <c r="C62" s="104">
        <f>Dat_01!B114</f>
        <v>18000.578486656999</v>
      </c>
    </row>
    <row r="63" spans="1:3" ht="11.25" customHeight="1">
      <c r="A63" s="103" t="s">
        <v>87</v>
      </c>
      <c r="B63" s="98">
        <v>43251</v>
      </c>
      <c r="C63" s="104">
        <f>Dat_01!B115</f>
        <v>18166.168767349998</v>
      </c>
    </row>
    <row r="64" spans="1:3" ht="11.25" customHeight="1">
      <c r="A64" s="103" t="s">
        <v>94</v>
      </c>
      <c r="B64" s="98">
        <v>43281</v>
      </c>
      <c r="C64" s="104">
        <f>Dat_01!B116</f>
        <v>18163.549147964</v>
      </c>
    </row>
    <row r="65" spans="1:4" ht="11.25" customHeight="1">
      <c r="A65" s="103" t="s">
        <v>86</v>
      </c>
      <c r="B65" s="98">
        <v>43312</v>
      </c>
      <c r="C65" s="104">
        <f>Dat_01!B117</f>
        <v>6529.0493999999999</v>
      </c>
    </row>
    <row r="66" spans="1:4" ht="11.25" customHeight="1">
      <c r="A66" s="103" t="s">
        <v>86</v>
      </c>
      <c r="B66" s="105">
        <v>43343</v>
      </c>
      <c r="C66" s="106">
        <f>Dat_01!B118</f>
        <v>0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01/06/2024</v>
      </c>
      <c r="C70" s="104">
        <f>Dat_01!B129</f>
        <v>26159.831399999999</v>
      </c>
      <c r="D70" s="104">
        <f>Dat_01!D129</f>
        <v>559.29158103500004</v>
      </c>
    </row>
    <row r="71" spans="1:4" ht="11.25" customHeight="1">
      <c r="A71" s="92">
        <v>2</v>
      </c>
      <c r="B71" s="98" t="str">
        <f>Dat_01!A130</f>
        <v>02/06/2024</v>
      </c>
      <c r="C71" s="104">
        <f>Dat_01!B130</f>
        <v>26001.096000000001</v>
      </c>
      <c r="D71" s="104">
        <f>Dat_01!D130</f>
        <v>516.26109033600005</v>
      </c>
    </row>
    <row r="72" spans="1:4" ht="11.25" customHeight="1">
      <c r="A72" s="92">
        <v>3</v>
      </c>
      <c r="B72" s="98" t="str">
        <f>Dat_01!A131</f>
        <v>03/06/2024</v>
      </c>
      <c r="C72" s="104">
        <f>Dat_01!B131</f>
        <v>29560.737000000001</v>
      </c>
      <c r="D72" s="104">
        <f>Dat_01!D131</f>
        <v>615.87366002500005</v>
      </c>
    </row>
    <row r="73" spans="1:4" ht="11.25" customHeight="1">
      <c r="A73" s="92">
        <v>4</v>
      </c>
      <c r="B73" s="98" t="str">
        <f>Dat_01!A132</f>
        <v>04/06/2024</v>
      </c>
      <c r="C73" s="104">
        <f>Dat_01!B132</f>
        <v>29928.441999999999</v>
      </c>
      <c r="D73" s="104">
        <f>Dat_01!D132</f>
        <v>628.012271016</v>
      </c>
    </row>
    <row r="74" spans="1:4" ht="11.25" customHeight="1">
      <c r="A74" s="92">
        <v>5</v>
      </c>
      <c r="B74" s="98" t="str">
        <f>Dat_01!A133</f>
        <v>05/06/2024</v>
      </c>
      <c r="C74" s="104">
        <f>Dat_01!B133</f>
        <v>30262.07</v>
      </c>
      <c r="D74" s="104">
        <f>Dat_01!D133</f>
        <v>641.45636164699999</v>
      </c>
    </row>
    <row r="75" spans="1:4" ht="11.25" customHeight="1">
      <c r="A75" s="92">
        <v>6</v>
      </c>
      <c r="B75" s="98" t="str">
        <f>Dat_01!A134</f>
        <v>06/06/2024</v>
      </c>
      <c r="C75" s="104">
        <f>Dat_01!B134</f>
        <v>31087.451000000001</v>
      </c>
      <c r="D75" s="104">
        <f>Dat_01!D134</f>
        <v>659.463173192</v>
      </c>
    </row>
    <row r="76" spans="1:4" ht="11.25" customHeight="1">
      <c r="A76" s="92">
        <v>7</v>
      </c>
      <c r="B76" s="98" t="str">
        <f>Dat_01!A135</f>
        <v>07/06/2024</v>
      </c>
      <c r="C76" s="104">
        <f>Dat_01!B135</f>
        <v>30147.062144</v>
      </c>
      <c r="D76" s="104">
        <f>Dat_01!D135</f>
        <v>657.89767312000004</v>
      </c>
    </row>
    <row r="77" spans="1:4" ht="11.25" customHeight="1">
      <c r="A77" s="92">
        <v>8</v>
      </c>
      <c r="B77" s="98" t="str">
        <f>Dat_01!A136</f>
        <v>08/06/2024</v>
      </c>
      <c r="C77" s="104">
        <f>Dat_01!B136</f>
        <v>26044.542000000001</v>
      </c>
      <c r="D77" s="104">
        <f>Dat_01!D136</f>
        <v>575.052998484</v>
      </c>
    </row>
    <row r="78" spans="1:4" ht="11.25" customHeight="1">
      <c r="A78" s="92">
        <v>9</v>
      </c>
      <c r="B78" s="98" t="str">
        <f>Dat_01!A137</f>
        <v>09/06/2024</v>
      </c>
      <c r="C78" s="104">
        <f>Dat_01!B137</f>
        <v>25765.255000000001</v>
      </c>
      <c r="D78" s="104">
        <f>Dat_01!D137</f>
        <v>518.24826532099996</v>
      </c>
    </row>
    <row r="79" spans="1:4" ht="11.25" customHeight="1">
      <c r="A79" s="92">
        <v>10</v>
      </c>
      <c r="B79" s="98" t="str">
        <f>Dat_01!A138</f>
        <v>10/06/2024</v>
      </c>
      <c r="C79" s="104">
        <f>Dat_01!B138</f>
        <v>28940.072</v>
      </c>
      <c r="D79" s="104">
        <f>Dat_01!D138</f>
        <v>616.64751523899997</v>
      </c>
    </row>
    <row r="80" spans="1:4" ht="11.25" customHeight="1">
      <c r="A80" s="92">
        <v>11</v>
      </c>
      <c r="B80" s="98" t="str">
        <f>Dat_01!A139</f>
        <v>11/06/2024</v>
      </c>
      <c r="C80" s="104">
        <f>Dat_01!B139</f>
        <v>28935.733</v>
      </c>
      <c r="D80" s="104">
        <f>Dat_01!D139</f>
        <v>624.28903282500005</v>
      </c>
    </row>
    <row r="81" spans="1:4" ht="11.25" customHeight="1">
      <c r="A81" s="92">
        <v>12</v>
      </c>
      <c r="B81" s="98" t="str">
        <f>Dat_01!A140</f>
        <v>12/06/2024</v>
      </c>
      <c r="C81" s="104">
        <f>Dat_01!B140</f>
        <v>28813.969000000001</v>
      </c>
      <c r="D81" s="104">
        <f>Dat_01!D140</f>
        <v>620.34641169899999</v>
      </c>
    </row>
    <row r="82" spans="1:4" ht="11.25" customHeight="1">
      <c r="A82" s="92">
        <v>13</v>
      </c>
      <c r="B82" s="98" t="str">
        <f>Dat_01!A141</f>
        <v>13/06/2024</v>
      </c>
      <c r="C82" s="104">
        <f>Dat_01!B141</f>
        <v>28900.766312</v>
      </c>
      <c r="D82" s="104">
        <f>Dat_01!D141</f>
        <v>607.94473127599997</v>
      </c>
    </row>
    <row r="83" spans="1:4" ht="11.25" customHeight="1">
      <c r="A83" s="92">
        <v>14</v>
      </c>
      <c r="B83" s="98" t="str">
        <f>Dat_01!A142</f>
        <v>14/06/2024</v>
      </c>
      <c r="C83" s="104">
        <f>Dat_01!B142</f>
        <v>28758.538</v>
      </c>
      <c r="D83" s="104">
        <f>Dat_01!D142</f>
        <v>625.00108469999998</v>
      </c>
    </row>
    <row r="84" spans="1:4" ht="11.25" customHeight="1">
      <c r="A84" s="92">
        <v>15</v>
      </c>
      <c r="B84" s="98" t="str">
        <f>Dat_01!A143</f>
        <v>15/06/2024</v>
      </c>
      <c r="C84" s="104">
        <f>Dat_01!B143</f>
        <v>25659.197336000001</v>
      </c>
      <c r="D84" s="104">
        <f>Dat_01!D143</f>
        <v>553.582260088</v>
      </c>
    </row>
    <row r="85" spans="1:4" ht="11.25" customHeight="1">
      <c r="A85" s="92">
        <v>16</v>
      </c>
      <c r="B85" s="98" t="str">
        <f>Dat_01!A144</f>
        <v>16/06/2024</v>
      </c>
      <c r="C85" s="104">
        <f>Dat_01!B144</f>
        <v>26078.804</v>
      </c>
      <c r="D85" s="104">
        <f>Dat_01!D144</f>
        <v>516.107585105</v>
      </c>
    </row>
    <row r="86" spans="1:4" ht="11.25" customHeight="1">
      <c r="A86" s="92">
        <v>17</v>
      </c>
      <c r="B86" s="98" t="str">
        <f>Dat_01!A145</f>
        <v>17/06/2024</v>
      </c>
      <c r="C86" s="104">
        <f>Dat_01!B145</f>
        <v>30264.75776</v>
      </c>
      <c r="D86" s="104">
        <f>Dat_01!D145</f>
        <v>632.45845171899998</v>
      </c>
    </row>
    <row r="87" spans="1:4" ht="11.25" customHeight="1">
      <c r="A87" s="92">
        <v>18</v>
      </c>
      <c r="B87" s="98" t="str">
        <f>Dat_01!A146</f>
        <v>18/06/2024</v>
      </c>
      <c r="C87" s="104">
        <f>Dat_01!B146</f>
        <v>29793.171999999999</v>
      </c>
      <c r="D87" s="104">
        <f>Dat_01!D146</f>
        <v>648.15368567200005</v>
      </c>
    </row>
    <row r="88" spans="1:4" ht="11.25" customHeight="1">
      <c r="A88" s="92">
        <v>19</v>
      </c>
      <c r="B88" s="98" t="str">
        <f>Dat_01!A147</f>
        <v>19/06/2024</v>
      </c>
      <c r="C88" s="104">
        <f>Dat_01!B147</f>
        <v>29446.895</v>
      </c>
      <c r="D88" s="104">
        <f>Dat_01!D147</f>
        <v>640.37544955199996</v>
      </c>
    </row>
    <row r="89" spans="1:4" ht="11.25" customHeight="1">
      <c r="A89" s="92">
        <v>20</v>
      </c>
      <c r="B89" s="98" t="str">
        <f>Dat_01!A148</f>
        <v>20/06/2024</v>
      </c>
      <c r="C89" s="104">
        <f>Dat_01!B148</f>
        <v>29152.065495999999</v>
      </c>
      <c r="D89" s="104">
        <f>Dat_01!D148</f>
        <v>633.95817880799996</v>
      </c>
    </row>
    <row r="90" spans="1:4" ht="11.25" customHeight="1">
      <c r="A90" s="92">
        <v>21</v>
      </c>
      <c r="B90" s="98" t="str">
        <f>Dat_01!A149</f>
        <v>21/06/2024</v>
      </c>
      <c r="C90" s="104">
        <f>Dat_01!B149</f>
        <v>28139.223999999998</v>
      </c>
      <c r="D90" s="104">
        <f>Dat_01!D149</f>
        <v>618.97286179299999</v>
      </c>
    </row>
    <row r="91" spans="1:4" ht="11.25" customHeight="1">
      <c r="A91" s="92">
        <v>22</v>
      </c>
      <c r="B91" s="98" t="str">
        <f>Dat_01!A150</f>
        <v>22/06/2024</v>
      </c>
      <c r="C91" s="104">
        <f>Dat_01!B150</f>
        <v>25959.235720000001</v>
      </c>
      <c r="D91" s="104">
        <f>Dat_01!D150</f>
        <v>559.34558891100005</v>
      </c>
    </row>
    <row r="92" spans="1:4" ht="11.25" customHeight="1">
      <c r="A92" s="92">
        <v>23</v>
      </c>
      <c r="B92" s="98" t="str">
        <f>Dat_01!A151</f>
        <v>23/06/2024</v>
      </c>
      <c r="C92" s="104">
        <f>Dat_01!B151</f>
        <v>25532.596000000001</v>
      </c>
      <c r="D92" s="104">
        <f>Dat_01!D151</f>
        <v>522.35907264800005</v>
      </c>
    </row>
    <row r="93" spans="1:4" ht="11.25" customHeight="1">
      <c r="A93" s="92">
        <v>24</v>
      </c>
      <c r="B93" s="98" t="str">
        <f>Dat_01!A152</f>
        <v>24/06/2024</v>
      </c>
      <c r="C93" s="104">
        <f>Dat_01!B152</f>
        <v>28898.455000000002</v>
      </c>
      <c r="D93" s="104">
        <f>Dat_01!D152</f>
        <v>600.70121660899997</v>
      </c>
    </row>
    <row r="94" spans="1:4" ht="11.25" customHeight="1">
      <c r="A94" s="92">
        <v>25</v>
      </c>
      <c r="B94" s="98" t="str">
        <f>Dat_01!A153</f>
        <v>25/06/2024</v>
      </c>
      <c r="C94" s="104">
        <f>Dat_01!B153</f>
        <v>31036.987000000001</v>
      </c>
      <c r="D94" s="104">
        <f>Dat_01!D153</f>
        <v>661.77507279099996</v>
      </c>
    </row>
    <row r="95" spans="1:4" ht="11.25" customHeight="1">
      <c r="A95" s="92">
        <v>26</v>
      </c>
      <c r="B95" s="98" t="str">
        <f>Dat_01!A154</f>
        <v>26/06/2024</v>
      </c>
      <c r="C95" s="104">
        <f>Dat_01!B154</f>
        <v>30374.94</v>
      </c>
      <c r="D95" s="104">
        <f>Dat_01!D154</f>
        <v>665.70119872099997</v>
      </c>
    </row>
    <row r="96" spans="1:4" ht="11.25" customHeight="1">
      <c r="A96" s="92">
        <v>27</v>
      </c>
      <c r="B96" s="98" t="str">
        <f>Dat_01!A155</f>
        <v>27/06/2024</v>
      </c>
      <c r="C96" s="104">
        <f>Dat_01!B155</f>
        <v>30894.902839999999</v>
      </c>
      <c r="D96" s="104">
        <f>Dat_01!D155</f>
        <v>667.366153295</v>
      </c>
    </row>
    <row r="97" spans="1:9" ht="11.25" customHeight="1">
      <c r="A97" s="92">
        <v>28</v>
      </c>
      <c r="B97" s="98" t="str">
        <f>Dat_01!A156</f>
        <v>28/06/2024</v>
      </c>
      <c r="C97" s="104">
        <f>Dat_01!B156</f>
        <v>30722.908520000001</v>
      </c>
      <c r="D97" s="104">
        <f>Dat_01!D156</f>
        <v>661.54271248099997</v>
      </c>
    </row>
    <row r="98" spans="1:9" ht="11.25" customHeight="1">
      <c r="A98" s="92">
        <v>29</v>
      </c>
      <c r="B98" s="98" t="str">
        <f>Dat_01!A157</f>
        <v>29/06/2024</v>
      </c>
      <c r="C98" s="104">
        <f>Dat_01!B157</f>
        <v>26348.088</v>
      </c>
      <c r="D98" s="104">
        <f>Dat_01!D157</f>
        <v>579.64902096799995</v>
      </c>
    </row>
    <row r="99" spans="1:9" ht="11.25" customHeight="1">
      <c r="A99" s="92">
        <v>30</v>
      </c>
      <c r="B99" s="98" t="str">
        <f>Dat_01!A158</f>
        <v>30/06/2024</v>
      </c>
      <c r="C99" s="104">
        <f>Dat_01!B158</f>
        <v>26495.800999999999</v>
      </c>
      <c r="D99" s="104">
        <f>Dat_01!D158</f>
        <v>535.71478888800004</v>
      </c>
    </row>
    <row r="100" spans="1:9" ht="11.25" customHeight="1">
      <c r="A100" s="92">
        <v>31</v>
      </c>
      <c r="B100" s="98">
        <f>Dat_01!A159</f>
        <v>0</v>
      </c>
      <c r="C100" s="104">
        <f>Dat_01!B159</f>
        <v>0</v>
      </c>
      <c r="D100" s="104">
        <f>Dat_01!D159</f>
        <v>0</v>
      </c>
    </row>
    <row r="101" spans="1:9" ht="11.25" customHeight="1">
      <c r="A101" s="92"/>
      <c r="B101" s="100" t="s">
        <v>96</v>
      </c>
      <c r="C101" s="107">
        <f>MAX(C70:C100)</f>
        <v>31087.451000000001</v>
      </c>
      <c r="D101" s="107">
        <f>MAX(D70:D100)</f>
        <v>667.366153295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2023</v>
      </c>
      <c r="C107" s="110">
        <f>Dat_01!D173</f>
        <v>37278</v>
      </c>
      <c r="D107" s="110">
        <f>Dat_01!B173</f>
        <v>39101</v>
      </c>
      <c r="E107" s="110"/>
      <c r="F107" s="111" t="str">
        <f>Dat_01!D185</f>
        <v>19 julio (14:27 h)</v>
      </c>
      <c r="G107" s="111" t="str">
        <f>Dat_01!E185</f>
        <v>24 enero (20:43 h)</v>
      </c>
    </row>
    <row r="108" spans="1:9" ht="11.25" customHeight="1">
      <c r="B108" s="109">
        <f>Dat_01!A186</f>
        <v>2024</v>
      </c>
      <c r="C108" s="110">
        <f>Dat_01!D174</f>
        <v>31685</v>
      </c>
      <c r="D108" s="110">
        <f>Dat_01!B174</f>
        <v>38272</v>
      </c>
      <c r="E108" s="110"/>
      <c r="F108" s="111" t="str">
        <f>Dat_01!D186</f>
        <v>25 junio (21:13 h)</v>
      </c>
      <c r="G108" s="111" t="str">
        <f>Dat_01!E186</f>
        <v>9 enero (20:56 h)</v>
      </c>
    </row>
    <row r="109" spans="1:9" ht="11.25" customHeight="1">
      <c r="B109" s="112" t="str">
        <f>Dat_01!A187</f>
        <v>jun-24</v>
      </c>
      <c r="C109" s="113">
        <f>Dat_01!B166</f>
        <v>31685</v>
      </c>
      <c r="D109" s="113"/>
      <c r="E109" s="113"/>
      <c r="F109" s="114" t="str">
        <f>Dat_01!D187</f>
        <v>25 junio (21:13 h)</v>
      </c>
      <c r="G109" s="114" t="str">
        <f>Dat_01!E187</f>
        <v/>
      </c>
      <c r="H109" s="128">
        <f>Dat_01!D166</f>
        <v>34703</v>
      </c>
      <c r="I109" s="130">
        <f>(C109/H109-1)*100</f>
        <v>-8.696654467913433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J</v>
      </c>
      <c r="B113" s="98" t="str">
        <f>Dat_01!A33</f>
        <v>Junio 2023</v>
      </c>
      <c r="C113" s="99">
        <f>Dat_01!C33*100</f>
        <v>-7.3559999999999999</v>
      </c>
      <c r="D113" s="99">
        <f>Dat_01!D33*100</f>
        <v>0.37</v>
      </c>
      <c r="E113" s="99">
        <f>Dat_01!E33*100</f>
        <v>-1.123</v>
      </c>
      <c r="F113" s="99">
        <f>Dat_01!F33*100</f>
        <v>-6.6030000000000006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J</v>
      </c>
      <c r="B114" s="98" t="str">
        <f>Dat_01!A34</f>
        <v>Julio 2023</v>
      </c>
      <c r="C114" s="99">
        <f>Dat_01!C34*100</f>
        <v>-4.4909999999999997</v>
      </c>
      <c r="D114" s="99">
        <f>Dat_01!D34*100</f>
        <v>-0.122</v>
      </c>
      <c r="E114" s="99">
        <f>Dat_01!E34*100</f>
        <v>-2.3120000000000003</v>
      </c>
      <c r="F114" s="99">
        <f>Dat_01!F34*100</f>
        <v>-2.0569999999999999</v>
      </c>
    </row>
    <row r="115" spans="1:6" ht="11.25" customHeight="1">
      <c r="A115" s="103" t="str">
        <f t="shared" si="1"/>
        <v>A</v>
      </c>
      <c r="B115" s="98" t="str">
        <f>Dat_01!A35</f>
        <v>Agosto 2023</v>
      </c>
      <c r="C115" s="99">
        <f>Dat_01!C35*100</f>
        <v>-1.744</v>
      </c>
      <c r="D115" s="99">
        <f>Dat_01!D35*100</f>
        <v>-2.7999999999999997E-2</v>
      </c>
      <c r="E115" s="99">
        <f>Dat_01!E35*100</f>
        <v>9.5000000000000001E-2</v>
      </c>
      <c r="F115" s="99">
        <f>Dat_01!F35*100</f>
        <v>-1.8110000000000002</v>
      </c>
    </row>
    <row r="116" spans="1:6" ht="11.25" customHeight="1">
      <c r="A116" s="103" t="str">
        <f t="shared" si="1"/>
        <v>S</v>
      </c>
      <c r="B116" s="98" t="str">
        <f>Dat_01!A36</f>
        <v>Septiembre 2023</v>
      </c>
      <c r="C116" s="99">
        <f>Dat_01!C36*100</f>
        <v>-3.7319999999999998</v>
      </c>
      <c r="D116" s="99">
        <f>Dat_01!D36*100</f>
        <v>-0.34499999999999997</v>
      </c>
      <c r="E116" s="99">
        <f>Dat_01!E36*100</f>
        <v>-0.41700000000000004</v>
      </c>
      <c r="F116" s="99">
        <f>Dat_01!F36*100</f>
        <v>-2.97</v>
      </c>
    </row>
    <row r="117" spans="1:6" ht="11.25" customHeight="1">
      <c r="A117" s="103" t="str">
        <f t="shared" si="1"/>
        <v>O</v>
      </c>
      <c r="B117" s="98" t="str">
        <f>Dat_01!A37</f>
        <v>Octubre 2023</v>
      </c>
      <c r="C117" s="99">
        <f>Dat_01!C37*100</f>
        <v>2.1890000000000001</v>
      </c>
      <c r="D117" s="99">
        <f>Dat_01!D37*100</f>
        <v>0.245</v>
      </c>
      <c r="E117" s="99">
        <f>Dat_01!E37*100</f>
        <v>0.88400000000000012</v>
      </c>
      <c r="F117" s="99">
        <f>Dat_01!F37*100</f>
        <v>1.06</v>
      </c>
    </row>
    <row r="118" spans="1:6" ht="11.25" customHeight="1">
      <c r="A118" s="103" t="str">
        <f t="shared" si="1"/>
        <v>N</v>
      </c>
      <c r="B118" s="98" t="str">
        <f>Dat_01!A38</f>
        <v>Noviembre 2023</v>
      </c>
      <c r="C118" s="99">
        <f>Dat_01!C38*100</f>
        <v>3.5749999999999997</v>
      </c>
      <c r="D118" s="99">
        <f>Dat_01!D38*100</f>
        <v>0.152</v>
      </c>
      <c r="E118" s="99">
        <f>Dat_01!E38*100</f>
        <v>0.12</v>
      </c>
      <c r="F118" s="99">
        <f>Dat_01!F38*100</f>
        <v>3.3029999999999995</v>
      </c>
    </row>
    <row r="119" spans="1:6" ht="11.25" customHeight="1">
      <c r="A119" s="103" t="str">
        <f t="shared" si="1"/>
        <v>D</v>
      </c>
      <c r="B119" s="98" t="str">
        <f>Dat_01!A39</f>
        <v>Diciembre 2023</v>
      </c>
      <c r="C119" s="99">
        <f>Dat_01!C39*100</f>
        <v>4.2830000000000004</v>
      </c>
      <c r="D119" s="99">
        <f>Dat_01!D39*100</f>
        <v>-0.73699999999999999</v>
      </c>
      <c r="E119" s="99">
        <f>Dat_01!E39*100</f>
        <v>1.1060000000000001</v>
      </c>
      <c r="F119" s="99">
        <f>Dat_01!F39*100</f>
        <v>3.9140000000000001</v>
      </c>
    </row>
    <row r="120" spans="1:6" ht="11.25" customHeight="1">
      <c r="A120" s="103" t="str">
        <f t="shared" si="1"/>
        <v>E</v>
      </c>
      <c r="B120" s="98" t="str">
        <f>Dat_01!A40</f>
        <v>Enero 2024</v>
      </c>
      <c r="C120" s="99">
        <f>Dat_01!C40*100</f>
        <v>0.81700000000000006</v>
      </c>
      <c r="D120" s="99">
        <f>Dat_01!D40*100</f>
        <v>1.4390000000000001</v>
      </c>
      <c r="E120" s="99">
        <f>Dat_01!E40*100</f>
        <v>-1.5630000000000002</v>
      </c>
      <c r="F120" s="99">
        <f>Dat_01!F40*100</f>
        <v>0.94099999999999995</v>
      </c>
    </row>
    <row r="121" spans="1:6" ht="11.25" customHeight="1">
      <c r="A121" s="103" t="str">
        <f t="shared" si="1"/>
        <v>F</v>
      </c>
      <c r="B121" s="98" t="str">
        <f>Dat_01!A41</f>
        <v>Febrero 2024</v>
      </c>
      <c r="C121" s="99">
        <f>Dat_01!C41*100</f>
        <v>-1.373</v>
      </c>
      <c r="D121" s="99">
        <f>Dat_01!D41*100</f>
        <v>0.215</v>
      </c>
      <c r="E121" s="99">
        <f>Dat_01!E41*100</f>
        <v>-2.7560000000000002</v>
      </c>
      <c r="F121" s="99">
        <f>Dat_01!F41*100</f>
        <v>1.1679999999999999</v>
      </c>
    </row>
    <row r="122" spans="1:6" ht="11.25" customHeight="1">
      <c r="A122" s="103" t="str">
        <f t="shared" si="1"/>
        <v>M</v>
      </c>
      <c r="B122" s="98" t="str">
        <f>Dat_01!A42</f>
        <v>Marzo 2024</v>
      </c>
      <c r="C122" s="99">
        <f>Dat_01!C42*100</f>
        <v>3.3000000000000002E-2</v>
      </c>
      <c r="D122" s="99">
        <f>Dat_01!D42*100</f>
        <v>-2.92</v>
      </c>
      <c r="E122" s="99">
        <f>Dat_01!E42*100</f>
        <v>0.61899999999999999</v>
      </c>
      <c r="F122" s="99">
        <f>Dat_01!F42*100</f>
        <v>2.3340000000000001</v>
      </c>
    </row>
    <row r="123" spans="1:6" ht="11.25" customHeight="1">
      <c r="A123" s="103" t="str">
        <f t="shared" si="1"/>
        <v>A</v>
      </c>
      <c r="B123" s="98" t="str">
        <f>Dat_01!A43</f>
        <v>Abril 2024</v>
      </c>
      <c r="C123" s="99">
        <f>Dat_01!C43*100</f>
        <v>5.4409999999999998</v>
      </c>
      <c r="D123" s="99">
        <f>Dat_01!D43*100</f>
        <v>3.2399999999999998</v>
      </c>
      <c r="E123" s="99">
        <f>Dat_01!E43*100</f>
        <v>0.191</v>
      </c>
      <c r="F123" s="99">
        <f>Dat_01!F43*100</f>
        <v>2.0099999999999998</v>
      </c>
    </row>
    <row r="124" spans="1:6" ht="11.25" customHeight="1">
      <c r="A124" s="103" t="str">
        <f t="shared" si="1"/>
        <v>M</v>
      </c>
      <c r="B124" s="98" t="str">
        <f>Dat_01!A44</f>
        <v>Mayo 2024</v>
      </c>
      <c r="C124" s="99">
        <f>Dat_01!C44*100</f>
        <v>1.345</v>
      </c>
      <c r="D124" s="99">
        <f>Dat_01!D44*100</f>
        <v>0.22999999999999998</v>
      </c>
      <c r="E124" s="99">
        <f>Dat_01!E44*100</f>
        <v>0.27799999999999997</v>
      </c>
      <c r="F124" s="99">
        <f>Dat_01!F44*100</f>
        <v>0.83700000000000008</v>
      </c>
    </row>
    <row r="125" spans="1:6" ht="11.25" customHeight="1">
      <c r="A125" s="103" t="str">
        <f t="shared" si="1"/>
        <v>J</v>
      </c>
      <c r="B125" s="105" t="str">
        <f>Dat_01!A45</f>
        <v>Junio 2024</v>
      </c>
      <c r="C125" s="116">
        <f>Dat_01!C45*100</f>
        <v>-2.1110000000000002</v>
      </c>
      <c r="D125" s="116">
        <f>Dat_01!D45*100</f>
        <v>-1.1769999999999998</v>
      </c>
      <c r="E125" s="116">
        <f>Dat_01!E45*100</f>
        <v>-1.5070000000000001</v>
      </c>
      <c r="F125" s="116">
        <f>Dat_01!F45*100</f>
        <v>0.57299999999999995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zoomScale="90" zoomScaleNormal="90" workbookViewId="0"/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21.7109375" style="49" customWidth="1"/>
    <col min="7" max="8" width="34.42578125" style="49" customWidth="1"/>
    <col min="9" max="9" width="20.42578125" style="49" bestFit="1" customWidth="1"/>
    <col min="10" max="11" width="27.85546875" style="49" bestFit="1" customWidth="1"/>
    <col min="12" max="12" width="24" style="49" bestFit="1" customWidth="1"/>
    <col min="13" max="13" width="24.7109375" style="49" bestFit="1" customWidth="1"/>
    <col min="14" max="14" width="32" style="49" bestFit="1" customWidth="1"/>
    <col min="15" max="15" width="30.42578125" style="49" bestFit="1" customWidth="1"/>
    <col min="16" max="16" width="25.5703125" style="49" bestFit="1" customWidth="1"/>
    <col min="17" max="17" width="26.42578125" style="49" bestFit="1" customWidth="1"/>
    <col min="18" max="18" width="40.425781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42578125" style="49" bestFit="1" customWidth="1"/>
    <col min="26" max="26" width="40.42578125" style="49" bestFit="1" customWidth="1"/>
    <col min="27" max="27" width="30.42578125" style="49" bestFit="1" customWidth="1"/>
    <col min="28" max="28" width="25.5703125" style="49" bestFit="1" customWidth="1"/>
    <col min="29" max="29" width="26.42578125" style="49" bestFit="1" customWidth="1"/>
    <col min="30" max="30" width="40.425781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42578125" style="49" bestFit="1" customWidth="1"/>
    <col min="38" max="38" width="40.42578125" style="49" bestFit="1" customWidth="1"/>
    <col min="39" max="39" width="30.42578125" style="49" bestFit="1" customWidth="1"/>
    <col min="40" max="40" width="25.5703125" style="49" bestFit="1" customWidth="1"/>
    <col min="41" max="41" width="26.42578125" style="49" bestFit="1" customWidth="1"/>
    <col min="42" max="42" width="40.425781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42578125" style="49" bestFit="1" customWidth="1"/>
    <col min="50" max="50" width="40.42578125" style="49" bestFit="1" customWidth="1"/>
    <col min="51" max="51" width="30.42578125" style="49" bestFit="1" customWidth="1"/>
    <col min="52" max="52" width="25.5703125" style="49" bestFit="1" customWidth="1"/>
    <col min="53" max="53" width="26.42578125" style="49" bestFit="1" customWidth="1"/>
    <col min="54" max="54" width="40.425781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42578125" style="49" bestFit="1" customWidth="1"/>
    <col min="62" max="62" width="40.42578125" style="49" bestFit="1" customWidth="1"/>
    <col min="63" max="63" width="30.42578125" style="49" bestFit="1" customWidth="1"/>
    <col min="64" max="64" width="25.5703125" style="49" bestFit="1" customWidth="1"/>
    <col min="65" max="65" width="26.42578125" style="49" bestFit="1" customWidth="1"/>
    <col min="66" max="66" width="40.425781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42578125" style="49" bestFit="1" customWidth="1"/>
    <col min="74" max="74" width="40.425781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160</v>
      </c>
      <c r="B2" s="53" t="s">
        <v>161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junio</v>
      </c>
    </row>
    <row r="4" spans="1:10">
      <c r="A4" s="51" t="s">
        <v>52</v>
      </c>
      <c r="B4" s="140" t="s">
        <v>160</v>
      </c>
      <c r="C4" s="141"/>
      <c r="D4" s="141"/>
      <c r="E4" s="141"/>
      <c r="F4" s="141"/>
      <c r="G4" s="141"/>
      <c r="H4" s="141"/>
      <c r="I4" s="141"/>
      <c r="J4" s="141"/>
    </row>
    <row r="5" spans="1:10">
      <c r="A5" s="51" t="s">
        <v>53</v>
      </c>
      <c r="B5" s="142" t="s">
        <v>45</v>
      </c>
      <c r="C5" s="143"/>
      <c r="D5" s="143"/>
      <c r="E5" s="143"/>
      <c r="F5" s="143"/>
      <c r="G5" s="143"/>
      <c r="H5" s="143"/>
      <c r="I5" s="143"/>
      <c r="J5" s="143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2387207.415399</v>
      </c>
      <c r="C8" s="85">
        <v>1919722.9374220001</v>
      </c>
      <c r="D8" s="131">
        <v>0.2435166392</v>
      </c>
      <c r="E8" s="85">
        <v>20885537.783498</v>
      </c>
      <c r="F8" s="85">
        <v>13211026.805202</v>
      </c>
      <c r="G8" s="131">
        <v>0.5809170696</v>
      </c>
      <c r="H8" s="85">
        <v>33000746.523341998</v>
      </c>
      <c r="I8" s="85">
        <v>21164717.637809001</v>
      </c>
      <c r="J8" s="131">
        <v>0.55923396140000003</v>
      </c>
    </row>
    <row r="9" spans="1:10">
      <c r="A9" s="53" t="s">
        <v>32</v>
      </c>
      <c r="B9" s="85">
        <v>503334.26956500002</v>
      </c>
      <c r="C9" s="85">
        <v>288840.67598599999</v>
      </c>
      <c r="D9" s="131">
        <v>0.7426017573</v>
      </c>
      <c r="E9" s="85">
        <v>3181072.7101779999</v>
      </c>
      <c r="F9" s="85">
        <v>2726749.0174699998</v>
      </c>
      <c r="G9" s="131">
        <v>0.166617349</v>
      </c>
      <c r="H9" s="85">
        <v>5658262.7896379996</v>
      </c>
      <c r="I9" s="85">
        <v>4820287.9677729998</v>
      </c>
      <c r="J9" s="131">
        <v>0.1738433113</v>
      </c>
    </row>
    <row r="10" spans="1:10">
      <c r="A10" s="53" t="s">
        <v>33</v>
      </c>
      <c r="B10" s="85">
        <v>4324513.9270000001</v>
      </c>
      <c r="C10" s="85">
        <v>4008721.1260000002</v>
      </c>
      <c r="D10" s="131">
        <v>7.8776445400000006E-2</v>
      </c>
      <c r="E10" s="85">
        <v>24476099.024</v>
      </c>
      <c r="F10" s="85">
        <v>27104772.945999999</v>
      </c>
      <c r="G10" s="131">
        <v>-9.6981956899999999E-2</v>
      </c>
      <c r="H10" s="85">
        <v>51647229.023999996</v>
      </c>
      <c r="I10" s="85">
        <v>55512175.803000003</v>
      </c>
      <c r="J10" s="131">
        <v>-6.9623406499999999E-2</v>
      </c>
    </row>
    <row r="11" spans="1:10">
      <c r="A11" s="53" t="s">
        <v>34</v>
      </c>
      <c r="B11" s="85">
        <v>186627.87</v>
      </c>
      <c r="C11" s="85">
        <v>297649.54599999997</v>
      </c>
      <c r="D11" s="131">
        <v>-0.37299460890000002</v>
      </c>
      <c r="E11" s="85">
        <v>1297306.8489999999</v>
      </c>
      <c r="F11" s="85">
        <v>1915016.9410000001</v>
      </c>
      <c r="G11" s="131">
        <v>-0.3225611632</v>
      </c>
      <c r="H11" s="85">
        <v>3190278.0079999999</v>
      </c>
      <c r="I11" s="85">
        <v>5589165.9960000003</v>
      </c>
      <c r="J11" s="131">
        <v>-0.42920321020000002</v>
      </c>
    </row>
    <row r="12" spans="1:10">
      <c r="A12" s="53" t="s">
        <v>35</v>
      </c>
      <c r="B12" s="85">
        <v>0</v>
      </c>
      <c r="C12" s="85">
        <v>0</v>
      </c>
      <c r="D12" s="131">
        <v>0</v>
      </c>
      <c r="E12" s="85">
        <v>1E-3</v>
      </c>
      <c r="F12" s="85">
        <v>-1E-3</v>
      </c>
      <c r="G12" s="131">
        <v>-2</v>
      </c>
      <c r="H12" s="85">
        <v>0</v>
      </c>
      <c r="I12" s="85">
        <v>-1E-3</v>
      </c>
      <c r="J12" s="131">
        <v>-1</v>
      </c>
    </row>
    <row r="13" spans="1:10">
      <c r="A13" s="53" t="s">
        <v>36</v>
      </c>
      <c r="B13" s="85">
        <v>1592247.909</v>
      </c>
      <c r="C13" s="85">
        <v>4052604.0469999998</v>
      </c>
      <c r="D13" s="131">
        <v>-0.60710498960000003</v>
      </c>
      <c r="E13" s="85">
        <v>10573525.273</v>
      </c>
      <c r="F13" s="85">
        <v>17883341.999000002</v>
      </c>
      <c r="G13" s="131">
        <v>-0.4087500382</v>
      </c>
      <c r="H13" s="85">
        <v>31972635.647999998</v>
      </c>
      <c r="I13" s="85">
        <v>54411594.751000002</v>
      </c>
      <c r="J13" s="131">
        <v>-0.41239296889999999</v>
      </c>
    </row>
    <row r="14" spans="1:10">
      <c r="A14" s="53" t="s">
        <v>37</v>
      </c>
      <c r="B14" s="85">
        <v>4302933.7139999997</v>
      </c>
      <c r="C14" s="85">
        <v>3018974.827</v>
      </c>
      <c r="D14" s="131">
        <v>0.42529632099999998</v>
      </c>
      <c r="E14" s="85">
        <v>31598353.252</v>
      </c>
      <c r="F14" s="85">
        <v>31672441.136999998</v>
      </c>
      <c r="G14" s="131">
        <v>-2.3391909E-3</v>
      </c>
      <c r="H14" s="85">
        <v>61248152.825000003</v>
      </c>
      <c r="I14" s="85">
        <v>61339302.111000001</v>
      </c>
      <c r="J14" s="131">
        <v>-1.4859851E-3</v>
      </c>
    </row>
    <row r="15" spans="1:10">
      <c r="A15" s="53" t="s">
        <v>38</v>
      </c>
      <c r="B15" s="85">
        <v>4671878.4730000002</v>
      </c>
      <c r="C15" s="85">
        <v>3801415.0809999998</v>
      </c>
      <c r="D15" s="131">
        <v>0.2289840424</v>
      </c>
      <c r="E15" s="85">
        <v>21045946.794</v>
      </c>
      <c r="F15" s="85">
        <v>18167421.848000001</v>
      </c>
      <c r="G15" s="131">
        <v>0.158444328</v>
      </c>
      <c r="H15" s="85">
        <v>39615228.603</v>
      </c>
      <c r="I15" s="85">
        <v>31889788.052999999</v>
      </c>
      <c r="J15" s="131">
        <v>0.2422543711</v>
      </c>
    </row>
    <row r="16" spans="1:10">
      <c r="A16" s="53" t="s">
        <v>39</v>
      </c>
      <c r="B16" s="85">
        <v>494558.02</v>
      </c>
      <c r="C16" s="85">
        <v>541927.30000000005</v>
      </c>
      <c r="D16" s="131">
        <v>-8.7408920000000001E-2</v>
      </c>
      <c r="E16" s="85">
        <v>1959979.9280000001</v>
      </c>
      <c r="F16" s="85">
        <v>2376178.4300000002</v>
      </c>
      <c r="G16" s="131">
        <v>-0.17515456609999999</v>
      </c>
      <c r="H16" s="85">
        <v>4279611.2230000002</v>
      </c>
      <c r="I16" s="85">
        <v>4431388.7089999998</v>
      </c>
      <c r="J16" s="131">
        <v>-3.4250546700000002E-2</v>
      </c>
    </row>
    <row r="17" spans="1:74">
      <c r="A17" s="53" t="s">
        <v>40</v>
      </c>
      <c r="B17" s="85">
        <v>329115.53100000002</v>
      </c>
      <c r="C17" s="85">
        <v>320830.93699999998</v>
      </c>
      <c r="D17" s="131">
        <v>2.5822304000000001E-2</v>
      </c>
      <c r="E17" s="85">
        <v>1791606.79</v>
      </c>
      <c r="F17" s="85">
        <v>1885171.0730000001</v>
      </c>
      <c r="G17" s="131">
        <v>-4.9631720099999999E-2</v>
      </c>
      <c r="H17" s="85">
        <v>3492340.5759999999</v>
      </c>
      <c r="I17" s="85">
        <v>4068935.7820000001</v>
      </c>
      <c r="J17" s="131">
        <v>-0.141706637</v>
      </c>
    </row>
    <row r="18" spans="1:74">
      <c r="A18" s="53" t="s">
        <v>41</v>
      </c>
      <c r="B18" s="85">
        <v>1429739.0870000001</v>
      </c>
      <c r="C18" s="85">
        <v>1726556.497</v>
      </c>
      <c r="D18" s="131">
        <v>-0.1719129438</v>
      </c>
      <c r="E18" s="85">
        <v>7884814.9409999996</v>
      </c>
      <c r="F18" s="85">
        <v>9654454.1449999996</v>
      </c>
      <c r="G18" s="131">
        <v>-0.18329769630000001</v>
      </c>
      <c r="H18" s="85">
        <v>15507709.414000001</v>
      </c>
      <c r="I18" s="85">
        <v>15860907.768999999</v>
      </c>
      <c r="J18" s="131">
        <v>-2.2268482999999999E-2</v>
      </c>
    </row>
    <row r="19" spans="1:74">
      <c r="A19" s="53" t="s">
        <v>43</v>
      </c>
      <c r="B19" s="85">
        <v>53415.584499999997</v>
      </c>
      <c r="C19" s="85">
        <v>65021.735000000001</v>
      </c>
      <c r="D19" s="131">
        <v>-0.1784964751</v>
      </c>
      <c r="E19" s="85">
        <v>279985.77600000001</v>
      </c>
      <c r="F19" s="85">
        <v>328665.196</v>
      </c>
      <c r="G19" s="131">
        <v>-0.14811248830000001</v>
      </c>
      <c r="H19" s="85">
        <v>658807.73250000004</v>
      </c>
      <c r="I19" s="85">
        <v>664133.79599999997</v>
      </c>
      <c r="J19" s="131">
        <v>-8.0195639999999999E-3</v>
      </c>
    </row>
    <row r="20" spans="1:74">
      <c r="A20" s="53" t="s">
        <v>42</v>
      </c>
      <c r="B20" s="85">
        <v>92293.391499999998</v>
      </c>
      <c r="C20" s="85">
        <v>106863.46</v>
      </c>
      <c r="D20" s="131">
        <v>-0.13634284820000001</v>
      </c>
      <c r="E20" s="85">
        <v>450494.14899999998</v>
      </c>
      <c r="F20" s="85">
        <v>556518.62600000005</v>
      </c>
      <c r="G20" s="131">
        <v>-0.1905137978</v>
      </c>
      <c r="H20" s="85">
        <v>1074559.9535000001</v>
      </c>
      <c r="I20" s="85">
        <v>1381568.152</v>
      </c>
      <c r="J20" s="131">
        <v>-0.2222171943</v>
      </c>
    </row>
    <row r="21" spans="1:74">
      <c r="A21" s="66" t="s">
        <v>72</v>
      </c>
      <c r="B21" s="86">
        <v>20367865.191964</v>
      </c>
      <c r="C21" s="86">
        <v>20149128.169408001</v>
      </c>
      <c r="D21" s="67">
        <v>1.08559051E-2</v>
      </c>
      <c r="E21" s="86">
        <v>125424723.270676</v>
      </c>
      <c r="F21" s="86">
        <v>127481758.162672</v>
      </c>
      <c r="G21" s="67">
        <v>-1.6135915599999998E-2</v>
      </c>
      <c r="H21" s="86">
        <v>251345562.31998</v>
      </c>
      <c r="I21" s="86">
        <v>261133966.526582</v>
      </c>
      <c r="J21" s="67">
        <v>-3.7484224400000002E-2</v>
      </c>
    </row>
    <row r="22" spans="1:74">
      <c r="A22" s="53" t="s">
        <v>73</v>
      </c>
      <c r="B22" s="85">
        <v>-826028.01800000004</v>
      </c>
      <c r="C22" s="85">
        <v>-398395.134456</v>
      </c>
      <c r="D22" s="131">
        <v>1.0733888207</v>
      </c>
      <c r="E22" s="85">
        <v>-5169071.4806399997</v>
      </c>
      <c r="F22" s="85">
        <v>-4299014.7250189995</v>
      </c>
      <c r="G22" s="131">
        <v>0.20238515360000001</v>
      </c>
      <c r="H22" s="85">
        <v>-9063043.2189610004</v>
      </c>
      <c r="I22" s="85">
        <v>-7595048.1930290004</v>
      </c>
      <c r="J22" s="131">
        <v>0.1932831746</v>
      </c>
    </row>
    <row r="23" spans="1:74">
      <c r="A23" s="53" t="s">
        <v>44</v>
      </c>
      <c r="B23" s="85">
        <v>-145363.58900000001</v>
      </c>
      <c r="C23" s="85">
        <v>-124350.13400000001</v>
      </c>
      <c r="D23" s="131">
        <v>0.16898618700000001</v>
      </c>
      <c r="E23" s="85">
        <v>-720662.90599999996</v>
      </c>
      <c r="F23" s="85">
        <v>-637024.66500000004</v>
      </c>
      <c r="G23" s="131">
        <v>0.13129513749999999</v>
      </c>
      <c r="H23" s="85">
        <v>-1509698.1710000001</v>
      </c>
      <c r="I23" s="85">
        <v>-1049494.068</v>
      </c>
      <c r="J23" s="131">
        <v>0.43850090920000001</v>
      </c>
    </row>
    <row r="24" spans="1:74">
      <c r="A24" s="53" t="s">
        <v>74</v>
      </c>
      <c r="B24" s="85">
        <v>-1232915.2309999999</v>
      </c>
      <c r="C24" s="85">
        <v>-1071109.419</v>
      </c>
      <c r="D24" s="131">
        <v>0.1510637561</v>
      </c>
      <c r="E24" s="85">
        <v>-5859338.3109999998</v>
      </c>
      <c r="F24" s="85">
        <v>-9559443.1070000008</v>
      </c>
      <c r="G24" s="131">
        <v>-0.38706279799999999</v>
      </c>
      <c r="H24" s="85">
        <v>-10256650.551000001</v>
      </c>
      <c r="I24" s="85">
        <v>-22473508.478</v>
      </c>
      <c r="J24" s="131">
        <v>-0.54361151210000003</v>
      </c>
    </row>
    <row r="25" spans="1:74">
      <c r="A25" s="66" t="s">
        <v>75</v>
      </c>
      <c r="B25" s="86">
        <v>18163558.353964001</v>
      </c>
      <c r="C25" s="86">
        <v>18555273.481952</v>
      </c>
      <c r="D25" s="67">
        <v>-2.1110717000000001E-2</v>
      </c>
      <c r="E25" s="86">
        <v>113675650.573036</v>
      </c>
      <c r="F25" s="86">
        <v>112986275.66565301</v>
      </c>
      <c r="G25" s="67">
        <v>6.1014038999999999E-3</v>
      </c>
      <c r="H25" s="86">
        <v>230516170.37901899</v>
      </c>
      <c r="I25" s="86">
        <v>230015915.78755301</v>
      </c>
      <c r="J25" s="67">
        <v>2.1748695E-3</v>
      </c>
    </row>
    <row r="26" spans="1:74">
      <c r="A26" s="53" t="s">
        <v>163</v>
      </c>
      <c r="B26" s="85">
        <v>-9.2059999999999995</v>
      </c>
      <c r="C26" s="85">
        <v>0</v>
      </c>
      <c r="D26" s="131">
        <v>0</v>
      </c>
      <c r="E26" s="85">
        <v>-9.2059999999999995</v>
      </c>
      <c r="F26" s="85">
        <v>0</v>
      </c>
      <c r="G26" s="131">
        <v>0</v>
      </c>
      <c r="H26" s="85">
        <v>-9.2059999999999995</v>
      </c>
      <c r="I26" s="85">
        <v>0</v>
      </c>
      <c r="J26" s="131">
        <v>0</v>
      </c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5" t="s">
        <v>45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134</v>
      </c>
      <c r="B33" s="123" t="s">
        <v>135</v>
      </c>
      <c r="C33" s="127">
        <v>-7.356E-2</v>
      </c>
      <c r="D33" s="127">
        <v>3.7000000000000002E-3</v>
      </c>
      <c r="E33" s="127">
        <v>-1.123E-2</v>
      </c>
      <c r="F33" s="127">
        <v>-6.6030000000000005E-2</v>
      </c>
      <c r="G33" s="127">
        <v>-4.6300000000000001E-2</v>
      </c>
      <c r="H33" s="127">
        <v>1.1000000000000001E-3</v>
      </c>
      <c r="I33" s="127">
        <v>-6.3E-3</v>
      </c>
      <c r="J33" s="127">
        <v>-4.1099999999999998E-2</v>
      </c>
      <c r="K33" s="127">
        <v>-4.3589999999999997E-2</v>
      </c>
      <c r="L33" s="127">
        <v>8.1999999999999998E-4</v>
      </c>
      <c r="M33" s="127">
        <v>1.8799999999999999E-3</v>
      </c>
      <c r="N33" s="127">
        <v>-4.6289999999999998E-2</v>
      </c>
      <c r="O33" s="65" t="str">
        <f t="shared" ref="O33:O45" si="0">MID(UPPER(TEXT(A33,"mmm")),1,1)</f>
        <v>J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136</v>
      </c>
      <c r="B34" s="123" t="s">
        <v>137</v>
      </c>
      <c r="C34" s="127">
        <v>-4.4909999999999999E-2</v>
      </c>
      <c r="D34" s="127">
        <v>-1.2199999999999999E-3</v>
      </c>
      <c r="E34" s="127">
        <v>-2.3120000000000002E-2</v>
      </c>
      <c r="F34" s="127">
        <v>-2.0570000000000001E-2</v>
      </c>
      <c r="G34" s="127">
        <v>-4.6080000000000003E-2</v>
      </c>
      <c r="H34" s="127">
        <v>7.3999999999999999E-4</v>
      </c>
      <c r="I34" s="127">
        <v>-8.77E-3</v>
      </c>
      <c r="J34" s="127">
        <v>-3.805E-2</v>
      </c>
      <c r="K34" s="127">
        <v>-4.9939999999999998E-2</v>
      </c>
      <c r="L34" s="127">
        <v>1.4300000000000001E-3</v>
      </c>
      <c r="M34" s="127">
        <v>-4.0000000000000001E-3</v>
      </c>
      <c r="N34" s="127">
        <v>-4.7370000000000002E-2</v>
      </c>
      <c r="O34" s="65" t="str">
        <f t="shared" si="0"/>
        <v>J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139</v>
      </c>
      <c r="B35" s="123" t="s">
        <v>140</v>
      </c>
      <c r="C35" s="127">
        <v>-1.7440000000000001E-2</v>
      </c>
      <c r="D35" s="127">
        <v>-2.7999999999999998E-4</v>
      </c>
      <c r="E35" s="127">
        <v>9.5E-4</v>
      </c>
      <c r="F35" s="127">
        <v>-1.8110000000000001E-2</v>
      </c>
      <c r="G35" s="127">
        <v>-4.2439999999999999E-2</v>
      </c>
      <c r="H35" s="127">
        <v>5.5999999999999995E-4</v>
      </c>
      <c r="I35" s="127">
        <v>-7.4400000000000004E-3</v>
      </c>
      <c r="J35" s="127">
        <v>-3.5560000000000001E-2</v>
      </c>
      <c r="K35" s="127">
        <v>-5.0729999999999997E-2</v>
      </c>
      <c r="L35" s="127">
        <v>1.06E-3</v>
      </c>
      <c r="M35" s="127">
        <v>-5.7400000000000003E-3</v>
      </c>
      <c r="N35" s="127">
        <v>-4.6050000000000001E-2</v>
      </c>
      <c r="O35" s="65" t="str">
        <f t="shared" si="0"/>
        <v>A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141</v>
      </c>
      <c r="B36" s="123" t="s">
        <v>142</v>
      </c>
      <c r="C36" s="127">
        <v>-3.7319999999999999E-2</v>
      </c>
      <c r="D36" s="127">
        <v>-3.4499999999999999E-3</v>
      </c>
      <c r="E36" s="127">
        <v>-4.1700000000000001E-3</v>
      </c>
      <c r="F36" s="127">
        <v>-2.9700000000000001E-2</v>
      </c>
      <c r="G36" s="127">
        <v>-4.19E-2</v>
      </c>
      <c r="H36" s="127">
        <v>1.4999999999999999E-4</v>
      </c>
      <c r="I36" s="127">
        <v>-7.0899999999999999E-3</v>
      </c>
      <c r="J36" s="127">
        <v>-3.4959999999999998E-2</v>
      </c>
      <c r="K36" s="127">
        <v>-5.0869999999999999E-2</v>
      </c>
      <c r="L36" s="127">
        <v>8.1999999999999998E-4</v>
      </c>
      <c r="M36" s="127">
        <v>-6.8700000000000002E-3</v>
      </c>
      <c r="N36" s="127">
        <v>-4.4819999999999999E-2</v>
      </c>
      <c r="O36" s="65" t="str">
        <f t="shared" si="0"/>
        <v>S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143</v>
      </c>
      <c r="B37" s="123" t="s">
        <v>144</v>
      </c>
      <c r="C37" s="127">
        <v>2.189E-2</v>
      </c>
      <c r="D37" s="127">
        <v>2.4499999999999999E-3</v>
      </c>
      <c r="E37" s="127">
        <v>8.8400000000000006E-3</v>
      </c>
      <c r="F37" s="127">
        <v>1.06E-2</v>
      </c>
      <c r="G37" s="127">
        <v>-3.6069999999999998E-2</v>
      </c>
      <c r="H37" s="127">
        <v>3.5E-4</v>
      </c>
      <c r="I37" s="127">
        <v>-5.79E-3</v>
      </c>
      <c r="J37" s="127">
        <v>-3.0630000000000001E-2</v>
      </c>
      <c r="K37" s="127">
        <v>-4.5719999999999997E-2</v>
      </c>
      <c r="L37" s="127">
        <v>7.7999999999999999E-4</v>
      </c>
      <c r="M37" s="127">
        <v>-7.5700000000000003E-3</v>
      </c>
      <c r="N37" s="127">
        <v>-3.8929999999999999E-2</v>
      </c>
      <c r="O37" s="65" t="str">
        <f t="shared" si="0"/>
        <v>O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145</v>
      </c>
      <c r="B38" s="123" t="s">
        <v>146</v>
      </c>
      <c r="C38" s="127">
        <v>3.5749999999999997E-2</v>
      </c>
      <c r="D38" s="127">
        <v>1.5200000000000001E-3</v>
      </c>
      <c r="E38" s="127">
        <v>1.1999999999999999E-3</v>
      </c>
      <c r="F38" s="127">
        <v>3.3029999999999997E-2</v>
      </c>
      <c r="G38" s="127">
        <v>-3.0030000000000001E-2</v>
      </c>
      <c r="H38" s="127">
        <v>5.0000000000000001E-4</v>
      </c>
      <c r="I38" s="127">
        <v>-5.4200000000000003E-3</v>
      </c>
      <c r="J38" s="127">
        <v>-2.511E-2</v>
      </c>
      <c r="K38" s="127">
        <v>-3.4569999999999997E-2</v>
      </c>
      <c r="L38" s="127">
        <v>8.5999999999999998E-4</v>
      </c>
      <c r="M38" s="127">
        <v>-5.6100000000000004E-3</v>
      </c>
      <c r="N38" s="127">
        <v>-2.9819999999999999E-2</v>
      </c>
      <c r="O38" s="65" t="str">
        <f t="shared" si="0"/>
        <v>N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147</v>
      </c>
      <c r="B39" s="123" t="s">
        <v>148</v>
      </c>
      <c r="C39" s="127">
        <v>4.283E-2</v>
      </c>
      <c r="D39" s="127">
        <v>-7.3699999999999998E-3</v>
      </c>
      <c r="E39" s="127">
        <v>1.106E-2</v>
      </c>
      <c r="F39" s="127">
        <v>3.9140000000000001E-2</v>
      </c>
      <c r="G39" s="127">
        <v>-2.4109999999999999E-2</v>
      </c>
      <c r="H39" s="127">
        <v>-3.2000000000000003E-4</v>
      </c>
      <c r="I39" s="127">
        <v>-4.1399999999999996E-3</v>
      </c>
      <c r="J39" s="127">
        <v>-1.9650000000000001E-2</v>
      </c>
      <c r="K39" s="127">
        <v>-2.4109999999999999E-2</v>
      </c>
      <c r="L39" s="127">
        <v>-3.2000000000000003E-4</v>
      </c>
      <c r="M39" s="127">
        <v>-4.1399999999999996E-3</v>
      </c>
      <c r="N39" s="127">
        <v>-1.9650000000000001E-2</v>
      </c>
      <c r="O39" s="65" t="str">
        <f t="shared" si="0"/>
        <v>D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149</v>
      </c>
      <c r="B40" s="123" t="s">
        <v>150</v>
      </c>
      <c r="C40" s="127">
        <v>8.1700000000000002E-3</v>
      </c>
      <c r="D40" s="127">
        <v>1.439E-2</v>
      </c>
      <c r="E40" s="127">
        <v>-1.5630000000000002E-2</v>
      </c>
      <c r="F40" s="127">
        <v>9.41E-3</v>
      </c>
      <c r="G40" s="127">
        <v>8.1700000000000002E-3</v>
      </c>
      <c r="H40" s="127">
        <v>1.439E-2</v>
      </c>
      <c r="I40" s="127">
        <v>-1.5630000000000002E-2</v>
      </c>
      <c r="J40" s="127">
        <v>9.41E-3</v>
      </c>
      <c r="K40" s="127">
        <v>-2.034E-2</v>
      </c>
      <c r="L40" s="127">
        <v>2.5000000000000001E-4</v>
      </c>
      <c r="M40" s="127">
        <v>-5.8700000000000002E-3</v>
      </c>
      <c r="N40" s="127">
        <v>-1.472E-2</v>
      </c>
      <c r="O40" s="65" t="str">
        <f t="shared" si="0"/>
        <v>E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151</v>
      </c>
      <c r="B41" s="123" t="s">
        <v>153</v>
      </c>
      <c r="C41" s="127">
        <v>-1.3729999999999999E-2</v>
      </c>
      <c r="D41" s="127">
        <v>2.15E-3</v>
      </c>
      <c r="E41" s="127">
        <v>-2.7560000000000001E-2</v>
      </c>
      <c r="F41" s="127">
        <v>1.1679999999999999E-2</v>
      </c>
      <c r="G41" s="127">
        <v>-2.3800000000000002E-3</v>
      </c>
      <c r="H41" s="127">
        <v>8.4399999999999996E-3</v>
      </c>
      <c r="I41" s="127">
        <v>-2.1350000000000001E-2</v>
      </c>
      <c r="J41" s="127">
        <v>1.0529999999999999E-2</v>
      </c>
      <c r="K41" s="127">
        <v>-2.2370000000000001E-2</v>
      </c>
      <c r="L41" s="127">
        <v>4.0000000000000002E-4</v>
      </c>
      <c r="M41" s="127">
        <v>-1.0059999999999999E-2</v>
      </c>
      <c r="N41" s="127">
        <v>-1.2710000000000001E-2</v>
      </c>
      <c r="O41" s="65" t="str">
        <f t="shared" si="0"/>
        <v>F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154</v>
      </c>
      <c r="B42" s="123" t="s">
        <v>155</v>
      </c>
      <c r="C42" s="127">
        <v>3.3E-4</v>
      </c>
      <c r="D42" s="127">
        <v>-2.92E-2</v>
      </c>
      <c r="E42" s="127">
        <v>6.1900000000000002E-3</v>
      </c>
      <c r="F42" s="127">
        <v>2.334E-2</v>
      </c>
      <c r="G42" s="127">
        <v>-1.49E-3</v>
      </c>
      <c r="H42" s="127">
        <v>-3.6600000000000001E-3</v>
      </c>
      <c r="I42" s="127">
        <v>-1.2160000000000001E-2</v>
      </c>
      <c r="J42" s="127">
        <v>1.4330000000000001E-2</v>
      </c>
      <c r="K42" s="127">
        <v>-1.839E-2</v>
      </c>
      <c r="L42" s="127">
        <v>-1.83E-3</v>
      </c>
      <c r="M42" s="127">
        <v>-7.7400000000000004E-3</v>
      </c>
      <c r="N42" s="127">
        <v>-8.8199999999999997E-3</v>
      </c>
      <c r="O42" s="65" t="str">
        <f t="shared" si="0"/>
        <v>M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156</v>
      </c>
      <c r="B43" s="123" t="s">
        <v>157</v>
      </c>
      <c r="C43" s="127">
        <v>5.441E-2</v>
      </c>
      <c r="D43" s="127">
        <v>3.2399999999999998E-2</v>
      </c>
      <c r="E43" s="127">
        <v>1.91E-3</v>
      </c>
      <c r="F43" s="127">
        <v>2.01E-2</v>
      </c>
      <c r="G43" s="127">
        <v>1.098E-2</v>
      </c>
      <c r="H43" s="127">
        <v>4.28E-3</v>
      </c>
      <c r="I43" s="127">
        <v>-9.2999999999999992E-3</v>
      </c>
      <c r="J43" s="127">
        <v>1.6E-2</v>
      </c>
      <c r="K43" s="127">
        <v>-8.5699999999999995E-3</v>
      </c>
      <c r="L43" s="127">
        <v>9.6000000000000002E-4</v>
      </c>
      <c r="M43" s="127">
        <v>-6.8599999999999998E-3</v>
      </c>
      <c r="N43" s="127">
        <v>-2.6700000000000001E-3</v>
      </c>
      <c r="O43" s="65" t="str">
        <f t="shared" si="0"/>
        <v>A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158</v>
      </c>
      <c r="B44" s="123" t="s">
        <v>159</v>
      </c>
      <c r="C44" s="127">
        <v>1.345E-2</v>
      </c>
      <c r="D44" s="127">
        <v>2.3E-3</v>
      </c>
      <c r="E44" s="127">
        <v>2.7799999999999999E-3</v>
      </c>
      <c r="F44" s="127">
        <v>8.3700000000000007E-3</v>
      </c>
      <c r="G44" s="127">
        <v>1.145E-2</v>
      </c>
      <c r="H44" s="127">
        <v>3.8999999999999998E-3</v>
      </c>
      <c r="I44" s="127">
        <v>-6.9699999999999996E-3</v>
      </c>
      <c r="J44" s="127">
        <v>1.452E-2</v>
      </c>
      <c r="K44" s="127">
        <v>-2.5100000000000001E-3</v>
      </c>
      <c r="L44" s="127">
        <v>1.07E-3</v>
      </c>
      <c r="M44" s="127">
        <v>-5.1900000000000002E-3</v>
      </c>
      <c r="N44" s="127">
        <v>1.6100000000000001E-3</v>
      </c>
      <c r="O44" s="65" t="str">
        <f t="shared" si="0"/>
        <v>M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160</v>
      </c>
      <c r="B45" s="123" t="s">
        <v>161</v>
      </c>
      <c r="C45" s="127">
        <v>-2.111E-2</v>
      </c>
      <c r="D45" s="127">
        <v>-1.1769999999999999E-2</v>
      </c>
      <c r="E45" s="127">
        <v>-1.507E-2</v>
      </c>
      <c r="F45" s="127">
        <v>5.7299999999999999E-3</v>
      </c>
      <c r="G45" s="127">
        <v>6.1000000000000004E-3</v>
      </c>
      <c r="H45" s="127">
        <v>1.31E-3</v>
      </c>
      <c r="I45" s="127">
        <v>-8.3800000000000003E-3</v>
      </c>
      <c r="J45" s="127">
        <v>1.3169999999999999E-2</v>
      </c>
      <c r="K45" s="127">
        <v>2.1700000000000001E-3</v>
      </c>
      <c r="L45" s="127">
        <v>-1.8000000000000001E-4</v>
      </c>
      <c r="M45" s="127">
        <v>-5.3600000000000002E-3</v>
      </c>
      <c r="N45" s="127">
        <v>7.7099999999999998E-3</v>
      </c>
      <c r="O45" s="65" t="str">
        <f t="shared" si="0"/>
        <v>J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2024</v>
      </c>
      <c r="C49" s="56" t="str">
        <f>"Media "&amp;MID(B2,7,4)</f>
        <v>Media 2024</v>
      </c>
      <c r="D49" s="56" t="str">
        <f>"Mínima "&amp;MID(B2,7,4)</f>
        <v>Mínima 2024</v>
      </c>
      <c r="E49" s="57" t="str">
        <f>"Media "&amp;MID(B2,7,4)-1</f>
        <v>Media 2023</v>
      </c>
      <c r="F49" s="58"/>
      <c r="G49" s="57" t="str">
        <f>"Banda máxima "&amp;MID(B2,7,4)-20&amp;"-"&amp;MID(B2,7,4)-1</f>
        <v>Banda máxima 2004-2023</v>
      </c>
      <c r="H49" s="56" t="str">
        <f>"Banda mínima "&amp;MID(B2,7,4)-20&amp;"-"&amp;MID(B2,7,4)-1</f>
        <v>Banda mínima 2004-2023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166</v>
      </c>
      <c r="B52" s="54">
        <v>24.821000000000002</v>
      </c>
      <c r="C52" s="54">
        <v>19.608000000000001</v>
      </c>
      <c r="D52" s="54">
        <v>14.394</v>
      </c>
      <c r="E52" s="54">
        <v>19.757999999999999</v>
      </c>
      <c r="F52" s="55">
        <v>1</v>
      </c>
      <c r="G52" s="54">
        <v>25.0494210526</v>
      </c>
      <c r="H52" s="54">
        <v>14.4807894737</v>
      </c>
      <c r="I52" s="126"/>
    </row>
    <row r="53" spans="1:9">
      <c r="A53" s="53" t="s">
        <v>167</v>
      </c>
      <c r="B53" s="54">
        <v>25.36</v>
      </c>
      <c r="C53" s="54">
        <v>19.899999999999999</v>
      </c>
      <c r="D53" s="54">
        <v>14.441000000000001</v>
      </c>
      <c r="E53" s="54">
        <v>19.916</v>
      </c>
      <c r="F53" s="55">
        <v>2</v>
      </c>
      <c r="G53" s="54">
        <v>25.657</v>
      </c>
      <c r="H53" s="54">
        <v>14.714421052600001</v>
      </c>
      <c r="I53" s="126"/>
    </row>
    <row r="54" spans="1:9">
      <c r="A54" s="53" t="s">
        <v>168</v>
      </c>
      <c r="B54" s="54">
        <v>26.323</v>
      </c>
      <c r="C54" s="54">
        <v>20.998999999999999</v>
      </c>
      <c r="D54" s="54">
        <v>15.673999999999999</v>
      </c>
      <c r="E54" s="54">
        <v>20.376000000000001</v>
      </c>
      <c r="F54" s="55">
        <v>3</v>
      </c>
      <c r="G54" s="54">
        <v>25.470052631600002</v>
      </c>
      <c r="H54" s="54">
        <v>14.7715789474</v>
      </c>
      <c r="I54" s="126"/>
    </row>
    <row r="55" spans="1:9">
      <c r="A55" s="53" t="s">
        <v>169</v>
      </c>
      <c r="B55" s="54">
        <v>27.594999999999999</v>
      </c>
      <c r="C55" s="54">
        <v>21.762</v>
      </c>
      <c r="D55" s="54">
        <v>15.929</v>
      </c>
      <c r="E55" s="54">
        <v>20.991</v>
      </c>
      <c r="F55" s="55">
        <v>4</v>
      </c>
      <c r="G55" s="54">
        <v>24.948263157900001</v>
      </c>
      <c r="H55" s="54">
        <v>14.669631578900001</v>
      </c>
      <c r="I55" s="126"/>
    </row>
    <row r="56" spans="1:9">
      <c r="A56" s="53" t="s">
        <v>170</v>
      </c>
      <c r="B56" s="54">
        <v>28.837</v>
      </c>
      <c r="C56" s="54">
        <v>22.577999999999999</v>
      </c>
      <c r="D56" s="54">
        <v>16.32</v>
      </c>
      <c r="E56" s="54">
        <v>21.338000000000001</v>
      </c>
      <c r="F56" s="55">
        <v>5</v>
      </c>
      <c r="G56" s="54">
        <v>25.506684210500001</v>
      </c>
      <c r="H56" s="54">
        <v>14.641578947399999</v>
      </c>
      <c r="I56" s="126"/>
    </row>
    <row r="57" spans="1:9">
      <c r="A57" s="53" t="s">
        <v>171</v>
      </c>
      <c r="B57" s="54">
        <v>29.861999999999998</v>
      </c>
      <c r="C57" s="54">
        <v>23.882999999999999</v>
      </c>
      <c r="D57" s="54">
        <v>17.902999999999999</v>
      </c>
      <c r="E57" s="54">
        <v>22.209</v>
      </c>
      <c r="F57" s="55">
        <v>6</v>
      </c>
      <c r="G57" s="54">
        <v>25.673157894700001</v>
      </c>
      <c r="H57" s="54">
        <v>14.8787368421</v>
      </c>
      <c r="I57" s="126"/>
    </row>
    <row r="58" spans="1:9">
      <c r="A58" s="53" t="s">
        <v>172</v>
      </c>
      <c r="B58" s="54">
        <v>28.841000000000001</v>
      </c>
      <c r="C58" s="54">
        <v>23.852</v>
      </c>
      <c r="D58" s="54">
        <v>18.861999999999998</v>
      </c>
      <c r="E58" s="54">
        <v>20.919</v>
      </c>
      <c r="F58" s="55">
        <v>7</v>
      </c>
      <c r="G58" s="54">
        <v>25.613210526300001</v>
      </c>
      <c r="H58" s="54">
        <v>15.0978421053</v>
      </c>
      <c r="I58" s="126"/>
    </row>
    <row r="59" spans="1:9">
      <c r="A59" s="53" t="s">
        <v>173</v>
      </c>
      <c r="B59" s="54">
        <v>25.486999999999998</v>
      </c>
      <c r="C59" s="54">
        <v>21.649000000000001</v>
      </c>
      <c r="D59" s="54">
        <v>17.811</v>
      </c>
      <c r="E59" s="54">
        <v>21.050999999999998</v>
      </c>
      <c r="F59" s="55">
        <v>8</v>
      </c>
      <c r="G59" s="54">
        <v>25.511736842099999</v>
      </c>
      <c r="H59" s="54">
        <v>15.3385789474</v>
      </c>
      <c r="I59" s="126"/>
    </row>
    <row r="60" spans="1:9">
      <c r="A60" s="53" t="s">
        <v>174</v>
      </c>
      <c r="B60" s="54">
        <v>24.401</v>
      </c>
      <c r="C60" s="54">
        <v>20.407</v>
      </c>
      <c r="D60" s="54">
        <v>16.413</v>
      </c>
      <c r="E60" s="54">
        <v>21.956</v>
      </c>
      <c r="F60" s="55">
        <v>9</v>
      </c>
      <c r="G60" s="54">
        <v>25.677210526300001</v>
      </c>
      <c r="H60" s="54">
        <v>15.634631578900001</v>
      </c>
      <c r="I60" s="126"/>
    </row>
    <row r="61" spans="1:9">
      <c r="A61" s="53" t="s">
        <v>175</v>
      </c>
      <c r="B61" s="54">
        <v>22.882000000000001</v>
      </c>
      <c r="C61" s="54">
        <v>19.065000000000001</v>
      </c>
      <c r="D61" s="54">
        <v>15.247</v>
      </c>
      <c r="E61" s="54">
        <v>22.254000000000001</v>
      </c>
      <c r="F61" s="55">
        <v>10</v>
      </c>
      <c r="G61" s="54">
        <v>25.770473684199999</v>
      </c>
      <c r="H61" s="54">
        <v>15.729315789499999</v>
      </c>
      <c r="I61" s="126"/>
    </row>
    <row r="62" spans="1:9">
      <c r="A62" s="53" t="s">
        <v>176</v>
      </c>
      <c r="B62" s="54">
        <v>23.385000000000002</v>
      </c>
      <c r="C62" s="54">
        <v>18.864999999999998</v>
      </c>
      <c r="D62" s="54">
        <v>14.343999999999999</v>
      </c>
      <c r="E62" s="54">
        <v>22.454999999999998</v>
      </c>
      <c r="F62" s="55">
        <v>11</v>
      </c>
      <c r="G62" s="54">
        <v>25.739105263199999</v>
      </c>
      <c r="H62" s="54">
        <v>15.8324736842</v>
      </c>
      <c r="I62" s="126"/>
    </row>
    <row r="63" spans="1:9">
      <c r="A63" s="53" t="s">
        <v>177</v>
      </c>
      <c r="B63" s="54">
        <v>23.396000000000001</v>
      </c>
      <c r="C63" s="54">
        <v>18.57</v>
      </c>
      <c r="D63" s="54">
        <v>13.744</v>
      </c>
      <c r="E63" s="54">
        <v>22.408999999999999</v>
      </c>
      <c r="F63" s="55">
        <v>12</v>
      </c>
      <c r="G63" s="54">
        <v>26.349473684199999</v>
      </c>
      <c r="H63" s="54">
        <v>15.9179473684</v>
      </c>
      <c r="I63" s="126"/>
    </row>
    <row r="64" spans="1:9">
      <c r="A64" s="53" t="s">
        <v>178</v>
      </c>
      <c r="B64" s="54">
        <v>26.317</v>
      </c>
      <c r="C64" s="54">
        <v>19.427</v>
      </c>
      <c r="D64" s="54">
        <v>12.537000000000001</v>
      </c>
      <c r="E64" s="54">
        <v>21.138000000000002</v>
      </c>
      <c r="F64" s="55">
        <v>13</v>
      </c>
      <c r="G64" s="54">
        <v>26.354157894699998</v>
      </c>
      <c r="H64" s="54">
        <v>16.1087894737</v>
      </c>
      <c r="I64" s="126"/>
    </row>
    <row r="65" spans="1:9">
      <c r="A65" s="53" t="s">
        <v>179</v>
      </c>
      <c r="B65" s="54">
        <v>28.352</v>
      </c>
      <c r="C65" s="54">
        <v>22.114999999999998</v>
      </c>
      <c r="D65" s="54">
        <v>15.879</v>
      </c>
      <c r="E65" s="54">
        <v>21.728000000000002</v>
      </c>
      <c r="F65" s="55">
        <v>14</v>
      </c>
      <c r="G65" s="54">
        <v>25.565473684200001</v>
      </c>
      <c r="H65" s="54">
        <v>15.344684210500001</v>
      </c>
      <c r="I65" s="126"/>
    </row>
    <row r="66" spans="1:9">
      <c r="A66" s="53" t="s">
        <v>180</v>
      </c>
      <c r="B66" s="54">
        <v>26.654</v>
      </c>
      <c r="C66" s="54">
        <v>21.416</v>
      </c>
      <c r="D66" s="54">
        <v>16.178000000000001</v>
      </c>
      <c r="E66" s="54">
        <v>23.423999999999999</v>
      </c>
      <c r="F66" s="55">
        <v>15</v>
      </c>
      <c r="G66" s="54">
        <v>26.630789473699998</v>
      </c>
      <c r="H66" s="54">
        <v>15.9673684211</v>
      </c>
      <c r="I66" s="126"/>
    </row>
    <row r="67" spans="1:9">
      <c r="A67" s="53" t="s">
        <v>181</v>
      </c>
      <c r="B67" s="54">
        <v>27.253</v>
      </c>
      <c r="C67" s="54">
        <v>21.472999999999999</v>
      </c>
      <c r="D67" s="54">
        <v>15.692</v>
      </c>
      <c r="E67" s="54">
        <v>24.564</v>
      </c>
      <c r="F67" s="55">
        <v>16</v>
      </c>
      <c r="G67" s="54">
        <v>26.616105263200001</v>
      </c>
      <c r="H67" s="54">
        <v>16.095052631600002</v>
      </c>
      <c r="I67" s="126"/>
    </row>
    <row r="68" spans="1:9">
      <c r="A68" s="53" t="s">
        <v>182</v>
      </c>
      <c r="B68" s="54">
        <v>28.135000000000002</v>
      </c>
      <c r="C68" s="54">
        <v>22.323</v>
      </c>
      <c r="D68" s="54">
        <v>16.512</v>
      </c>
      <c r="E68" s="54">
        <v>25.059000000000001</v>
      </c>
      <c r="F68" s="55">
        <v>17</v>
      </c>
      <c r="G68" s="54">
        <v>26.770894736799999</v>
      </c>
      <c r="H68" s="54">
        <v>16.263684210499999</v>
      </c>
      <c r="I68" s="126"/>
    </row>
    <row r="69" spans="1:9">
      <c r="A69" s="53" t="s">
        <v>183</v>
      </c>
      <c r="B69" s="54">
        <v>26.343</v>
      </c>
      <c r="C69" s="54">
        <v>21.655000000000001</v>
      </c>
      <c r="D69" s="54">
        <v>16.968</v>
      </c>
      <c r="E69" s="54">
        <v>23.646999999999998</v>
      </c>
      <c r="F69" s="55">
        <v>18</v>
      </c>
      <c r="G69" s="54">
        <v>27.2232631579</v>
      </c>
      <c r="H69" s="54">
        <v>16.348315789499999</v>
      </c>
      <c r="I69" s="126"/>
    </row>
    <row r="70" spans="1:9">
      <c r="A70" s="53" t="s">
        <v>184</v>
      </c>
      <c r="B70" s="54">
        <v>25.085999999999999</v>
      </c>
      <c r="C70" s="54">
        <v>20.736000000000001</v>
      </c>
      <c r="D70" s="54">
        <v>16.387</v>
      </c>
      <c r="E70" s="54">
        <v>23.1</v>
      </c>
      <c r="F70" s="55">
        <v>19</v>
      </c>
      <c r="G70" s="54">
        <v>26.469684210499999</v>
      </c>
      <c r="H70" s="54">
        <v>16.709210526300001</v>
      </c>
      <c r="I70" s="126"/>
    </row>
    <row r="71" spans="1:9">
      <c r="A71" s="53" t="s">
        <v>185</v>
      </c>
      <c r="B71" s="54">
        <v>23.608000000000001</v>
      </c>
      <c r="C71" s="54">
        <v>19.675999999999998</v>
      </c>
      <c r="D71" s="54">
        <v>15.743</v>
      </c>
      <c r="E71" s="54">
        <v>22.91</v>
      </c>
      <c r="F71" s="55">
        <v>20</v>
      </c>
      <c r="G71" s="54">
        <v>26.421052631599999</v>
      </c>
      <c r="H71" s="54">
        <v>16.803000000000001</v>
      </c>
      <c r="I71" s="126"/>
    </row>
    <row r="72" spans="1:9">
      <c r="A72" s="53" t="s">
        <v>186</v>
      </c>
      <c r="B72" s="54">
        <v>26.757000000000001</v>
      </c>
      <c r="C72" s="54">
        <v>20.928000000000001</v>
      </c>
      <c r="D72" s="54">
        <v>15.098000000000001</v>
      </c>
      <c r="E72" s="54">
        <v>22.573</v>
      </c>
      <c r="F72" s="55">
        <v>21</v>
      </c>
      <c r="G72" s="54">
        <v>27.2645789474</v>
      </c>
      <c r="H72" s="54">
        <v>16.458157894700001</v>
      </c>
      <c r="I72" s="126"/>
    </row>
    <row r="73" spans="1:9">
      <c r="A73" s="53" t="s">
        <v>187</v>
      </c>
      <c r="B73" s="54">
        <v>28.126000000000001</v>
      </c>
      <c r="C73" s="54">
        <v>22.228000000000002</v>
      </c>
      <c r="D73" s="54">
        <v>16.329000000000001</v>
      </c>
      <c r="E73" s="54">
        <v>23.428000000000001</v>
      </c>
      <c r="F73" s="55">
        <v>22</v>
      </c>
      <c r="G73" s="54">
        <v>28.273578947400001</v>
      </c>
      <c r="H73" s="54">
        <v>16.798052631600001</v>
      </c>
      <c r="I73" s="126"/>
    </row>
    <row r="74" spans="1:9">
      <c r="A74" s="53" t="s">
        <v>188</v>
      </c>
      <c r="B74" s="54">
        <v>27.443999999999999</v>
      </c>
      <c r="C74" s="54">
        <v>22.388000000000002</v>
      </c>
      <c r="D74" s="54">
        <v>17.331</v>
      </c>
      <c r="E74" s="54">
        <v>24.84</v>
      </c>
      <c r="F74" s="55">
        <v>23</v>
      </c>
      <c r="G74" s="54">
        <v>28.103473684200001</v>
      </c>
      <c r="H74" s="54">
        <v>17.272947368400001</v>
      </c>
      <c r="I74" s="126"/>
    </row>
    <row r="75" spans="1:9">
      <c r="A75" s="53" t="s">
        <v>189</v>
      </c>
      <c r="B75" s="54">
        <v>28.866</v>
      </c>
      <c r="C75" s="54">
        <v>23.593</v>
      </c>
      <c r="D75" s="54">
        <v>18.32</v>
      </c>
      <c r="E75" s="54">
        <v>26.201000000000001</v>
      </c>
      <c r="F75" s="55">
        <v>24</v>
      </c>
      <c r="G75" s="54">
        <v>27.939894736799999</v>
      </c>
      <c r="H75" s="54">
        <v>17.221684210500001</v>
      </c>
      <c r="I75" s="126"/>
    </row>
    <row r="76" spans="1:9">
      <c r="A76" s="53" t="s">
        <v>190</v>
      </c>
      <c r="B76" s="54">
        <v>29.722999999999999</v>
      </c>
      <c r="C76" s="54">
        <v>24.143999999999998</v>
      </c>
      <c r="D76" s="54">
        <v>18.565999999999999</v>
      </c>
      <c r="E76" s="54">
        <v>26.484000000000002</v>
      </c>
      <c r="F76" s="55">
        <v>25</v>
      </c>
      <c r="G76" s="54">
        <v>27.921105263200001</v>
      </c>
      <c r="H76" s="54">
        <v>17.292052631600001</v>
      </c>
      <c r="I76" s="126"/>
    </row>
    <row r="77" spans="1:9">
      <c r="A77" s="53" t="s">
        <v>191</v>
      </c>
      <c r="B77" s="54">
        <v>28.567</v>
      </c>
      <c r="C77" s="54">
        <v>23.956</v>
      </c>
      <c r="D77" s="54">
        <v>19.344999999999999</v>
      </c>
      <c r="E77" s="54">
        <v>26.414000000000001</v>
      </c>
      <c r="F77" s="55">
        <v>26</v>
      </c>
      <c r="G77" s="54">
        <v>28.288368421099999</v>
      </c>
      <c r="H77" s="54">
        <v>17.595947368400001</v>
      </c>
      <c r="I77" s="126"/>
    </row>
    <row r="78" spans="1:9">
      <c r="A78" s="53" t="s">
        <v>192</v>
      </c>
      <c r="B78" s="54">
        <v>28.411999999999999</v>
      </c>
      <c r="C78" s="54">
        <v>23.777000000000001</v>
      </c>
      <c r="D78" s="54">
        <v>19.140999999999998</v>
      </c>
      <c r="E78" s="54">
        <v>25.856000000000002</v>
      </c>
      <c r="F78" s="55">
        <v>27</v>
      </c>
      <c r="G78" s="54">
        <v>28.374947368400001</v>
      </c>
      <c r="H78" s="54">
        <v>17.5557368421</v>
      </c>
      <c r="I78" s="126"/>
    </row>
    <row r="79" spans="1:9">
      <c r="A79" s="53" t="s">
        <v>193</v>
      </c>
      <c r="B79" s="54">
        <v>27.207999999999998</v>
      </c>
      <c r="C79" s="54">
        <v>22.960999999999999</v>
      </c>
      <c r="D79" s="54">
        <v>18.715</v>
      </c>
      <c r="E79" s="54">
        <v>25.512</v>
      </c>
      <c r="F79" s="55">
        <v>28</v>
      </c>
      <c r="G79" s="54">
        <v>29.023842105300002</v>
      </c>
      <c r="H79" s="54">
        <v>17.672263157900002</v>
      </c>
      <c r="I79" s="126"/>
    </row>
    <row r="80" spans="1:9">
      <c r="A80" s="53" t="s">
        <v>194</v>
      </c>
      <c r="B80" s="54">
        <v>25.446000000000002</v>
      </c>
      <c r="C80" s="54">
        <v>21.53</v>
      </c>
      <c r="D80" s="54">
        <v>17.614000000000001</v>
      </c>
      <c r="E80" s="54">
        <v>24.352</v>
      </c>
      <c r="F80" s="55">
        <v>29</v>
      </c>
      <c r="G80" s="54">
        <v>28.8410526316</v>
      </c>
      <c r="H80" s="54">
        <v>17.8030526316</v>
      </c>
      <c r="I80" s="126"/>
    </row>
    <row r="81" spans="1:9">
      <c r="A81" s="53" t="s">
        <v>161</v>
      </c>
      <c r="B81" s="54">
        <v>26.882999999999999</v>
      </c>
      <c r="C81" s="54">
        <v>22.327999999999999</v>
      </c>
      <c r="D81" s="54">
        <v>17.771999999999998</v>
      </c>
      <c r="E81" s="54">
        <v>22.844999999999999</v>
      </c>
      <c r="F81" s="55">
        <v>30</v>
      </c>
      <c r="G81" s="54">
        <v>28.59</v>
      </c>
      <c r="H81" s="54">
        <v>17.599578947400001</v>
      </c>
      <c r="I81" s="126"/>
    </row>
    <row r="82" spans="1:9">
      <c r="A82"/>
      <c r="B82"/>
      <c r="C82"/>
      <c r="D82"/>
      <c r="E82"/>
      <c r="F82"/>
      <c r="G82"/>
      <c r="H82"/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21516.771039136001</v>
      </c>
      <c r="C87" s="76" t="str">
        <f>MID(UPPER(TEXT(D87,"mmm")),1,1)</f>
        <v>J</v>
      </c>
      <c r="D87" s="79" t="str">
        <f t="shared" ref="D87:D109" si="1">TEXT(EDATE(D88,-1),"mmmm aaaa")</f>
        <v>junio 2022</v>
      </c>
      <c r="E87" s="80">
        <f>VLOOKUP(D87,A$87:B$122,2,FALSE)</f>
        <v>20028.621185946999</v>
      </c>
    </row>
    <row r="88" spans="1:9">
      <c r="A88" s="53" t="s">
        <v>115</v>
      </c>
      <c r="B88" s="63">
        <v>19090.950745144</v>
      </c>
      <c r="C88" s="77" t="str">
        <f t="shared" ref="C88:C111" si="2">MID(UPPER(TEXT(D88,"mmm")),1,1)</f>
        <v>J</v>
      </c>
      <c r="D88" s="81" t="str">
        <f t="shared" si="1"/>
        <v>julio 2022</v>
      </c>
      <c r="E88" s="82">
        <f t="shared" ref="E88:E111" si="3">VLOOKUP(D88,A$87:B$122,2,FALSE)</f>
        <v>22142.272724079001</v>
      </c>
    </row>
    <row r="89" spans="1:9">
      <c r="A89" s="53" t="s">
        <v>117</v>
      </c>
      <c r="B89" s="63">
        <v>20289.026170149999</v>
      </c>
      <c r="C89" s="77" t="str">
        <f t="shared" si="2"/>
        <v>A</v>
      </c>
      <c r="D89" s="81" t="str">
        <f t="shared" si="1"/>
        <v>agosto 2022</v>
      </c>
      <c r="E89" s="82">
        <f t="shared" si="3"/>
        <v>20486.167309894001</v>
      </c>
    </row>
    <row r="90" spans="1:9">
      <c r="A90" s="53" t="s">
        <v>118</v>
      </c>
      <c r="B90" s="63">
        <v>18449.237369888</v>
      </c>
      <c r="C90" s="77" t="str">
        <f t="shared" si="2"/>
        <v>S</v>
      </c>
      <c r="D90" s="81" t="str">
        <f t="shared" si="1"/>
        <v>septiembre 2022</v>
      </c>
      <c r="E90" s="82">
        <f t="shared" si="3"/>
        <v>18959.861198449998</v>
      </c>
    </row>
    <row r="91" spans="1:9">
      <c r="A91" s="53" t="s">
        <v>119</v>
      </c>
      <c r="B91" s="63">
        <v>19096.727579549999</v>
      </c>
      <c r="C91" s="77" t="str">
        <f t="shared" si="2"/>
        <v>O</v>
      </c>
      <c r="D91" s="81" t="str">
        <f t="shared" si="1"/>
        <v>octubre 2022</v>
      </c>
      <c r="E91" s="82">
        <f t="shared" si="3"/>
        <v>18102.428654558</v>
      </c>
    </row>
    <row r="92" spans="1:9">
      <c r="A92" s="53" t="s">
        <v>120</v>
      </c>
      <c r="B92" s="63">
        <v>20028.621185946999</v>
      </c>
      <c r="C92" s="77" t="str">
        <f t="shared" si="2"/>
        <v>N</v>
      </c>
      <c r="D92" s="81" t="str">
        <f t="shared" si="1"/>
        <v>noviembre 2022</v>
      </c>
      <c r="E92" s="82">
        <f t="shared" si="3"/>
        <v>18199.926079624001</v>
      </c>
    </row>
    <row r="93" spans="1:9">
      <c r="A93" s="53" t="s">
        <v>121</v>
      </c>
      <c r="B93" s="63">
        <v>22142.272724079001</v>
      </c>
      <c r="C93" s="77" t="str">
        <f t="shared" si="2"/>
        <v>D</v>
      </c>
      <c r="D93" s="81" t="str">
        <f t="shared" si="1"/>
        <v>diciembre 2022</v>
      </c>
      <c r="E93" s="82">
        <f t="shared" si="3"/>
        <v>19138.984155294998</v>
      </c>
    </row>
    <row r="94" spans="1:9">
      <c r="A94" s="53" t="s">
        <v>122</v>
      </c>
      <c r="B94" s="63">
        <v>20486.167309894001</v>
      </c>
      <c r="C94" s="77" t="str">
        <f t="shared" si="2"/>
        <v>E</v>
      </c>
      <c r="D94" s="81" t="str">
        <f t="shared" si="1"/>
        <v>enero 2023</v>
      </c>
      <c r="E94" s="82">
        <f t="shared" si="3"/>
        <v>20783.747203071998</v>
      </c>
    </row>
    <row r="95" spans="1:9">
      <c r="A95" s="53" t="s">
        <v>124</v>
      </c>
      <c r="B95" s="63">
        <v>18959.861198449998</v>
      </c>
      <c r="C95" s="77" t="str">
        <f t="shared" si="2"/>
        <v>F</v>
      </c>
      <c r="D95" s="81" t="str">
        <f t="shared" si="1"/>
        <v>febrero 2023</v>
      </c>
      <c r="E95" s="82">
        <f t="shared" si="3"/>
        <v>19306.806581596</v>
      </c>
    </row>
    <row r="96" spans="1:9">
      <c r="A96" s="53" t="s">
        <v>125</v>
      </c>
      <c r="B96" s="63">
        <v>18102.428654558</v>
      </c>
      <c r="C96" s="77" t="str">
        <f t="shared" si="2"/>
        <v>M</v>
      </c>
      <c r="D96" s="81" t="str">
        <f t="shared" si="1"/>
        <v>marzo 2023</v>
      </c>
      <c r="E96" s="82">
        <f t="shared" si="3"/>
        <v>19343.614833938998</v>
      </c>
    </row>
    <row r="97" spans="1:5">
      <c r="A97" s="53" t="s">
        <v>126</v>
      </c>
      <c r="B97" s="63">
        <v>18199.926079624001</v>
      </c>
      <c r="C97" s="77" t="str">
        <f t="shared" si="2"/>
        <v>A</v>
      </c>
      <c r="D97" s="81" t="str">
        <f t="shared" si="1"/>
        <v>abril 2023</v>
      </c>
      <c r="E97" s="82">
        <f t="shared" si="3"/>
        <v>17071.739878231001</v>
      </c>
    </row>
    <row r="98" spans="1:5">
      <c r="A98" s="53" t="s">
        <v>127</v>
      </c>
      <c r="B98" s="63">
        <v>19138.984155294998</v>
      </c>
      <c r="C98" s="77" t="str">
        <f t="shared" si="2"/>
        <v>M</v>
      </c>
      <c r="D98" s="81" t="str">
        <f t="shared" si="1"/>
        <v>mayo 2023</v>
      </c>
      <c r="E98" s="82">
        <f t="shared" si="3"/>
        <v>17925.093686863001</v>
      </c>
    </row>
    <row r="99" spans="1:5">
      <c r="A99" s="53" t="s">
        <v>128</v>
      </c>
      <c r="B99" s="63">
        <v>20783.747203071998</v>
      </c>
      <c r="C99" s="77" t="str">
        <f t="shared" si="2"/>
        <v>J</v>
      </c>
      <c r="D99" s="81" t="str">
        <f t="shared" si="1"/>
        <v>junio 2023</v>
      </c>
      <c r="E99" s="82">
        <f t="shared" si="3"/>
        <v>18555.273481952001</v>
      </c>
    </row>
    <row r="100" spans="1:5">
      <c r="A100" s="53" t="s">
        <v>129</v>
      </c>
      <c r="B100" s="63">
        <v>19306.806581596</v>
      </c>
      <c r="C100" s="77" t="str">
        <f t="shared" si="2"/>
        <v>J</v>
      </c>
      <c r="D100" s="81" t="str">
        <f t="shared" si="1"/>
        <v>julio 2023</v>
      </c>
      <c r="E100" s="82">
        <f t="shared" si="3"/>
        <v>21147.936138133999</v>
      </c>
    </row>
    <row r="101" spans="1:5">
      <c r="A101" s="53" t="s">
        <v>131</v>
      </c>
      <c r="B101" s="63">
        <v>19343.614833938998</v>
      </c>
      <c r="C101" s="77" t="str">
        <f t="shared" si="2"/>
        <v>A</v>
      </c>
      <c r="D101" s="81" t="str">
        <f t="shared" si="1"/>
        <v>agosto 2023</v>
      </c>
      <c r="E101" s="82">
        <f t="shared" si="3"/>
        <v>20128.974296336</v>
      </c>
    </row>
    <row r="102" spans="1:5">
      <c r="A102" s="53" t="s">
        <v>132</v>
      </c>
      <c r="B102" s="63">
        <v>17071.739878231001</v>
      </c>
      <c r="C102" s="77" t="str">
        <f t="shared" si="2"/>
        <v>S</v>
      </c>
      <c r="D102" s="81" t="str">
        <f t="shared" si="1"/>
        <v>septiembre 2023</v>
      </c>
      <c r="E102" s="82">
        <f t="shared" si="3"/>
        <v>18252.346802976001</v>
      </c>
    </row>
    <row r="103" spans="1:5">
      <c r="A103" s="53" t="s">
        <v>133</v>
      </c>
      <c r="B103" s="63">
        <v>17925.093686863001</v>
      </c>
      <c r="C103" s="77" t="str">
        <f t="shared" si="2"/>
        <v>O</v>
      </c>
      <c r="D103" s="81" t="str">
        <f t="shared" si="1"/>
        <v>octubre 2023</v>
      </c>
      <c r="E103" s="82">
        <f t="shared" si="3"/>
        <v>18502.050882512998</v>
      </c>
    </row>
    <row r="104" spans="1:5">
      <c r="A104" s="53" t="s">
        <v>134</v>
      </c>
      <c r="B104" s="63">
        <v>18555.273481952001</v>
      </c>
      <c r="C104" s="77" t="str">
        <f t="shared" si="2"/>
        <v>N</v>
      </c>
      <c r="D104" s="81" t="str">
        <f t="shared" si="1"/>
        <v>noviembre 2023</v>
      </c>
      <c r="E104" s="82">
        <f t="shared" si="3"/>
        <v>18850.531763863</v>
      </c>
    </row>
    <row r="105" spans="1:5">
      <c r="A105" s="53" t="s">
        <v>136</v>
      </c>
      <c r="B105" s="63">
        <v>21147.936138133999</v>
      </c>
      <c r="C105" s="77" t="str">
        <f t="shared" si="2"/>
        <v>D</v>
      </c>
      <c r="D105" s="81" t="str">
        <f t="shared" si="1"/>
        <v>diciembre 2023</v>
      </c>
      <c r="E105" s="82">
        <f t="shared" si="3"/>
        <v>19958.679922161002</v>
      </c>
    </row>
    <row r="106" spans="1:5">
      <c r="A106" s="53" t="s">
        <v>139</v>
      </c>
      <c r="B106" s="63">
        <v>20128.974296336</v>
      </c>
      <c r="C106" s="77" t="str">
        <f t="shared" si="2"/>
        <v>E</v>
      </c>
      <c r="D106" s="81" t="str">
        <f t="shared" si="1"/>
        <v>enero 2024</v>
      </c>
      <c r="E106" s="82">
        <f t="shared" si="3"/>
        <v>20953.458718843001</v>
      </c>
    </row>
    <row r="107" spans="1:5">
      <c r="A107" s="53" t="s">
        <v>141</v>
      </c>
      <c r="B107" s="63">
        <v>18252.346802976001</v>
      </c>
      <c r="C107" s="77" t="str">
        <f t="shared" si="2"/>
        <v>F</v>
      </c>
      <c r="D107" s="81" t="str">
        <f t="shared" si="1"/>
        <v>febrero 2024</v>
      </c>
      <c r="E107" s="82">
        <f t="shared" si="3"/>
        <v>19041.808859871999</v>
      </c>
    </row>
    <row r="108" spans="1:5">
      <c r="A108" s="53" t="s">
        <v>143</v>
      </c>
      <c r="B108" s="63">
        <v>18502.050882512998</v>
      </c>
      <c r="C108" s="77" t="str">
        <f t="shared" si="2"/>
        <v>M</v>
      </c>
      <c r="D108" s="81" t="str">
        <f t="shared" si="1"/>
        <v>marzo 2024</v>
      </c>
      <c r="E108" s="82">
        <f t="shared" si="3"/>
        <v>19350.07738635</v>
      </c>
    </row>
    <row r="109" spans="1:5">
      <c r="A109" s="53" t="s">
        <v>145</v>
      </c>
      <c r="B109" s="63">
        <v>18850.531763863</v>
      </c>
      <c r="C109" s="77" t="str">
        <f t="shared" si="2"/>
        <v>A</v>
      </c>
      <c r="D109" s="81" t="str">
        <f t="shared" si="1"/>
        <v>abril 2024</v>
      </c>
      <c r="E109" s="82">
        <f t="shared" si="3"/>
        <v>18000.578486656999</v>
      </c>
    </row>
    <row r="110" spans="1:5">
      <c r="A110" s="53" t="s">
        <v>147</v>
      </c>
      <c r="B110" s="63">
        <v>19958.679922161002</v>
      </c>
      <c r="C110" s="77" t="str">
        <f t="shared" si="2"/>
        <v>M</v>
      </c>
      <c r="D110" s="81" t="str">
        <f>TEXT(EDATE(D111,-1),"mmmm aaaa")</f>
        <v>mayo 2024</v>
      </c>
      <c r="E110" s="82">
        <f t="shared" si="3"/>
        <v>18166.168767349998</v>
      </c>
    </row>
    <row r="111" spans="1:5" ht="15" thickBot="1">
      <c r="A111" s="53" t="s">
        <v>149</v>
      </c>
      <c r="B111" s="63">
        <v>20953.458718843001</v>
      </c>
      <c r="C111" s="78" t="str">
        <f t="shared" si="2"/>
        <v>J</v>
      </c>
      <c r="D111" s="83" t="str">
        <f>A2</f>
        <v>Junio 2024</v>
      </c>
      <c r="E111" s="84">
        <f t="shared" si="3"/>
        <v>18163.549147964</v>
      </c>
    </row>
    <row r="112" spans="1:5">
      <c r="A112" s="53" t="s">
        <v>151</v>
      </c>
      <c r="B112" s="63">
        <v>19041.808859871999</v>
      </c>
    </row>
    <row r="113" spans="1:4">
      <c r="A113" s="53" t="s">
        <v>154</v>
      </c>
      <c r="B113" s="63">
        <v>19350.07738635</v>
      </c>
    </row>
    <row r="114" spans="1:4">
      <c r="A114" s="53" t="s">
        <v>156</v>
      </c>
      <c r="B114" s="63">
        <v>18000.578486656999</v>
      </c>
    </row>
    <row r="115" spans="1:4">
      <c r="A115" s="53" t="s">
        <v>158</v>
      </c>
      <c r="B115" s="63">
        <v>18166.168767349998</v>
      </c>
      <c r="C115"/>
      <c r="D115"/>
    </row>
    <row r="116" spans="1:4">
      <c r="A116" s="53" t="s">
        <v>160</v>
      </c>
      <c r="B116" s="63">
        <v>18163.549147964</v>
      </c>
      <c r="C116"/>
      <c r="D116"/>
    </row>
    <row r="117" spans="1:4">
      <c r="A117" s="53" t="s">
        <v>197</v>
      </c>
      <c r="B117" s="63">
        <v>6529.0493999999999</v>
      </c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4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166</v>
      </c>
      <c r="B129" s="62">
        <v>26159.831399999999</v>
      </c>
      <c r="C129" s="55">
        <v>1</v>
      </c>
      <c r="D129" s="62">
        <v>559.29158103500004</v>
      </c>
      <c r="E129" s="87">
        <f>MAX(D129:D159)</f>
        <v>667.366153295</v>
      </c>
    </row>
    <row r="130" spans="1:5">
      <c r="A130" s="53" t="s">
        <v>167</v>
      </c>
      <c r="B130" s="62">
        <v>26001.096000000001</v>
      </c>
      <c r="C130" s="55">
        <v>2</v>
      </c>
      <c r="D130" s="62">
        <v>516.26109033600005</v>
      </c>
    </row>
    <row r="131" spans="1:5">
      <c r="A131" s="53" t="s">
        <v>168</v>
      </c>
      <c r="B131" s="62">
        <v>29560.737000000001</v>
      </c>
      <c r="C131" s="55">
        <v>3</v>
      </c>
      <c r="D131" s="62">
        <v>615.87366002500005</v>
      </c>
    </row>
    <row r="132" spans="1:5">
      <c r="A132" s="53" t="s">
        <v>169</v>
      </c>
      <c r="B132" s="62">
        <v>29928.441999999999</v>
      </c>
      <c r="C132" s="55">
        <v>4</v>
      </c>
      <c r="D132" s="62">
        <v>628.012271016</v>
      </c>
    </row>
    <row r="133" spans="1:5">
      <c r="A133" s="53" t="s">
        <v>170</v>
      </c>
      <c r="B133" s="62">
        <v>30262.07</v>
      </c>
      <c r="C133" s="55">
        <v>5</v>
      </c>
      <c r="D133" s="62">
        <v>641.45636164699999</v>
      </c>
    </row>
    <row r="134" spans="1:5">
      <c r="A134" s="53" t="s">
        <v>171</v>
      </c>
      <c r="B134" s="62">
        <v>31087.451000000001</v>
      </c>
      <c r="C134" s="55">
        <v>6</v>
      </c>
      <c r="D134" s="62">
        <v>659.463173192</v>
      </c>
    </row>
    <row r="135" spans="1:5">
      <c r="A135" s="53" t="s">
        <v>172</v>
      </c>
      <c r="B135" s="62">
        <v>30147.062144</v>
      </c>
      <c r="C135" s="55">
        <v>7</v>
      </c>
      <c r="D135" s="62">
        <v>657.89767312000004</v>
      </c>
    </row>
    <row r="136" spans="1:5">
      <c r="A136" s="53" t="s">
        <v>173</v>
      </c>
      <c r="B136" s="62">
        <v>26044.542000000001</v>
      </c>
      <c r="C136" s="55">
        <v>8</v>
      </c>
      <c r="D136" s="62">
        <v>575.052998484</v>
      </c>
    </row>
    <row r="137" spans="1:5">
      <c r="A137" s="53" t="s">
        <v>174</v>
      </c>
      <c r="B137" s="62">
        <v>25765.255000000001</v>
      </c>
      <c r="C137" s="55">
        <v>9</v>
      </c>
      <c r="D137" s="62">
        <v>518.24826532099996</v>
      </c>
    </row>
    <row r="138" spans="1:5">
      <c r="A138" s="53" t="s">
        <v>175</v>
      </c>
      <c r="B138" s="62">
        <v>28940.072</v>
      </c>
      <c r="C138" s="55">
        <v>10</v>
      </c>
      <c r="D138" s="62">
        <v>616.64751523899997</v>
      </c>
    </row>
    <row r="139" spans="1:5">
      <c r="A139" s="53" t="s">
        <v>176</v>
      </c>
      <c r="B139" s="62">
        <v>28935.733</v>
      </c>
      <c r="C139" s="55">
        <v>11</v>
      </c>
      <c r="D139" s="62">
        <v>624.28903282500005</v>
      </c>
    </row>
    <row r="140" spans="1:5">
      <c r="A140" s="53" t="s">
        <v>177</v>
      </c>
      <c r="B140" s="62">
        <v>28813.969000000001</v>
      </c>
      <c r="C140" s="55">
        <v>12</v>
      </c>
      <c r="D140" s="62">
        <v>620.34641169899999</v>
      </c>
    </row>
    <row r="141" spans="1:5">
      <c r="A141" s="53" t="s">
        <v>178</v>
      </c>
      <c r="B141" s="62">
        <v>28900.766312</v>
      </c>
      <c r="C141" s="55">
        <v>13</v>
      </c>
      <c r="D141" s="62">
        <v>607.94473127599997</v>
      </c>
    </row>
    <row r="142" spans="1:5">
      <c r="A142" s="53" t="s">
        <v>179</v>
      </c>
      <c r="B142" s="62">
        <v>28758.538</v>
      </c>
      <c r="C142" s="55">
        <v>14</v>
      </c>
      <c r="D142" s="62">
        <v>625.00108469999998</v>
      </c>
    </row>
    <row r="143" spans="1:5">
      <c r="A143" s="53" t="s">
        <v>180</v>
      </c>
      <c r="B143" s="62">
        <v>25659.197336000001</v>
      </c>
      <c r="C143" s="55">
        <v>15</v>
      </c>
      <c r="D143" s="62">
        <v>553.582260088</v>
      </c>
    </row>
    <row r="144" spans="1:5">
      <c r="A144" s="53" t="s">
        <v>181</v>
      </c>
      <c r="B144" s="62">
        <v>26078.804</v>
      </c>
      <c r="C144" s="55">
        <v>16</v>
      </c>
      <c r="D144" s="62">
        <v>516.107585105</v>
      </c>
    </row>
    <row r="145" spans="1:5">
      <c r="A145" s="53" t="s">
        <v>182</v>
      </c>
      <c r="B145" s="62">
        <v>30264.75776</v>
      </c>
      <c r="C145" s="55">
        <v>17</v>
      </c>
      <c r="D145" s="62">
        <v>632.45845171899998</v>
      </c>
    </row>
    <row r="146" spans="1:5">
      <c r="A146" s="53" t="s">
        <v>183</v>
      </c>
      <c r="B146" s="62">
        <v>29793.171999999999</v>
      </c>
      <c r="C146" s="55">
        <v>18</v>
      </c>
      <c r="D146" s="62">
        <v>648.15368567200005</v>
      </c>
    </row>
    <row r="147" spans="1:5">
      <c r="A147" s="53" t="s">
        <v>184</v>
      </c>
      <c r="B147" s="62">
        <v>29446.895</v>
      </c>
      <c r="C147" s="55">
        <v>19</v>
      </c>
      <c r="D147" s="62">
        <v>640.37544955199996</v>
      </c>
    </row>
    <row r="148" spans="1:5">
      <c r="A148" s="53" t="s">
        <v>185</v>
      </c>
      <c r="B148" s="62">
        <v>29152.065495999999</v>
      </c>
      <c r="C148" s="55">
        <v>20</v>
      </c>
      <c r="D148" s="62">
        <v>633.95817880799996</v>
      </c>
    </row>
    <row r="149" spans="1:5">
      <c r="A149" s="53" t="s">
        <v>186</v>
      </c>
      <c r="B149" s="62">
        <v>28139.223999999998</v>
      </c>
      <c r="C149" s="55">
        <v>21</v>
      </c>
      <c r="D149" s="62">
        <v>618.97286179299999</v>
      </c>
    </row>
    <row r="150" spans="1:5">
      <c r="A150" s="53" t="s">
        <v>187</v>
      </c>
      <c r="B150" s="62">
        <v>25959.235720000001</v>
      </c>
      <c r="C150" s="55">
        <v>22</v>
      </c>
      <c r="D150" s="62">
        <v>559.34558891100005</v>
      </c>
    </row>
    <row r="151" spans="1:5">
      <c r="A151" s="53" t="s">
        <v>188</v>
      </c>
      <c r="B151" s="62">
        <v>25532.596000000001</v>
      </c>
      <c r="C151" s="55">
        <v>23</v>
      </c>
      <c r="D151" s="62">
        <v>522.35907264800005</v>
      </c>
    </row>
    <row r="152" spans="1:5">
      <c r="A152" s="53" t="s">
        <v>189</v>
      </c>
      <c r="B152" s="62">
        <v>28898.455000000002</v>
      </c>
      <c r="C152" s="55">
        <v>24</v>
      </c>
      <c r="D152" s="62">
        <v>600.70121660899997</v>
      </c>
    </row>
    <row r="153" spans="1:5">
      <c r="A153" s="53" t="s">
        <v>190</v>
      </c>
      <c r="B153" s="62">
        <v>31036.987000000001</v>
      </c>
      <c r="C153" s="55">
        <v>25</v>
      </c>
      <c r="D153" s="62">
        <v>661.77507279099996</v>
      </c>
    </row>
    <row r="154" spans="1:5">
      <c r="A154" s="53" t="s">
        <v>191</v>
      </c>
      <c r="B154" s="62">
        <v>30374.94</v>
      </c>
      <c r="C154" s="55">
        <v>26</v>
      </c>
      <c r="D154" s="62">
        <v>665.70119872099997</v>
      </c>
    </row>
    <row r="155" spans="1:5">
      <c r="A155" s="53" t="s">
        <v>192</v>
      </c>
      <c r="B155" s="62">
        <v>30894.902839999999</v>
      </c>
      <c r="C155" s="55">
        <v>27</v>
      </c>
      <c r="D155" s="62">
        <v>667.366153295</v>
      </c>
    </row>
    <row r="156" spans="1:5">
      <c r="A156" s="53" t="s">
        <v>193</v>
      </c>
      <c r="B156" s="62">
        <v>30722.908520000001</v>
      </c>
      <c r="C156" s="55">
        <v>28</v>
      </c>
      <c r="D156" s="62">
        <v>661.54271248099997</v>
      </c>
    </row>
    <row r="157" spans="1:5">
      <c r="A157" s="53" t="s">
        <v>194</v>
      </c>
      <c r="B157" s="62">
        <v>26348.088</v>
      </c>
      <c r="C157" s="55">
        <v>29</v>
      </c>
      <c r="D157" s="62">
        <v>579.64902096799995</v>
      </c>
      <c r="E157"/>
    </row>
    <row r="158" spans="1:5">
      <c r="A158" s="53" t="s">
        <v>161</v>
      </c>
      <c r="B158" s="62">
        <v>26495.800999999999</v>
      </c>
      <c r="C158" s="55">
        <v>30</v>
      </c>
      <c r="D158" s="62">
        <v>535.71478888800004</v>
      </c>
      <c r="E158"/>
    </row>
    <row r="159" spans="1:5">
      <c r="A159"/>
      <c r="B159"/>
      <c r="C159"/>
      <c r="D159"/>
      <c r="E159"/>
    </row>
    <row r="160" spans="1:5">
      <c r="A160"/>
      <c r="C160"/>
      <c r="D160" s="88">
        <v>725</v>
      </c>
      <c r="E160" s="118">
        <f>(MAX(D129:D159)/D160-1)*100</f>
        <v>-7.949496097241382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40" t="s">
        <v>14</v>
      </c>
      <c r="C163" s="141"/>
      <c r="D163"/>
      <c r="E163" s="89"/>
    </row>
    <row r="164" spans="1:5">
      <c r="A164" s="51" t="s">
        <v>54</v>
      </c>
      <c r="B164" s="134" t="s">
        <v>64</v>
      </c>
      <c r="C164" s="134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160</v>
      </c>
      <c r="B166" s="63">
        <v>31685</v>
      </c>
      <c r="C166" s="120" t="s">
        <v>201</v>
      </c>
      <c r="D166" s="88">
        <v>34703</v>
      </c>
      <c r="E166" s="118">
        <f>(B166/D166-1)*100</f>
        <v>-8.696654467913433</v>
      </c>
    </row>
    <row r="167" spans="1:5">
      <c r="A167"/>
      <c r="B167"/>
      <c r="C167"/>
    </row>
    <row r="169" spans="1:5">
      <c r="A169" s="51" t="s">
        <v>66</v>
      </c>
      <c r="B169" s="140" t="s">
        <v>13</v>
      </c>
      <c r="C169" s="144"/>
      <c r="D169" s="140" t="s">
        <v>14</v>
      </c>
      <c r="E169" s="141"/>
    </row>
    <row r="170" spans="1:5">
      <c r="A170" s="51" t="s">
        <v>54</v>
      </c>
      <c r="B170" s="134" t="s">
        <v>64</v>
      </c>
      <c r="C170" s="134" t="s">
        <v>65</v>
      </c>
      <c r="D170" s="134" t="s">
        <v>64</v>
      </c>
      <c r="E170" s="134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2022</v>
      </c>
      <c r="B172" s="63">
        <v>37926</v>
      </c>
      <c r="C172" s="120" t="s">
        <v>116</v>
      </c>
      <c r="D172" s="63">
        <v>38284</v>
      </c>
      <c r="E172" s="120" t="s">
        <v>123</v>
      </c>
    </row>
    <row r="173" spans="1:5">
      <c r="A173" s="55">
        <v>2023</v>
      </c>
      <c r="B173" s="63">
        <v>39101</v>
      </c>
      <c r="C173" s="120" t="s">
        <v>130</v>
      </c>
      <c r="D173" s="63">
        <v>37278</v>
      </c>
      <c r="E173" s="120" t="s">
        <v>138</v>
      </c>
    </row>
    <row r="174" spans="1:5">
      <c r="A174" s="55">
        <v>2024</v>
      </c>
      <c r="B174" s="63">
        <v>38272</v>
      </c>
      <c r="C174" s="120" t="s">
        <v>152</v>
      </c>
      <c r="D174" s="63">
        <v>31685</v>
      </c>
      <c r="E174" s="120" t="s">
        <v>201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40" t="s">
        <v>13</v>
      </c>
      <c r="C177" s="144"/>
      <c r="D177" s="140" t="s">
        <v>14</v>
      </c>
      <c r="E177" s="141"/>
    </row>
    <row r="178" spans="1:6">
      <c r="A178" s="51" t="s">
        <v>54</v>
      </c>
      <c r="B178" s="134" t="s">
        <v>64</v>
      </c>
      <c r="C178" s="134" t="s">
        <v>65</v>
      </c>
      <c r="D178" s="134" t="s">
        <v>64</v>
      </c>
      <c r="E178" s="134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2023</v>
      </c>
      <c r="B185" s="69">
        <f>D173</f>
        <v>37278</v>
      </c>
      <c r="C185" s="69">
        <f>B173</f>
        <v>39101</v>
      </c>
      <c r="D185" s="70" t="str">
        <f>MID(Dat_01!E173,1,2)+0&amp;" "&amp;TEXT(DATE(MID(Dat_01!E173,7,4),MID(Dat_01!E173,4,2),MID(Dat_01!E173,1,2)),"mmmm")&amp;" ("&amp;MID(Dat_01!E173,12,16)&amp;" h)"</f>
        <v>19 julio (14:27 h)</v>
      </c>
      <c r="E185" s="70" t="str">
        <f>MID(Dat_01!C173,1,2)+0&amp;" "&amp;TEXT(DATE(MID(Dat_01!C173,7,4),MID(Dat_01!C173,4,2),MID(Dat_01!C173,1,2)),"mmmm")&amp;" ("&amp;MID(Dat_01!C173,12,16)&amp;" h)"</f>
        <v>24 enero (20:43 h)</v>
      </c>
    </row>
    <row r="186" spans="1:6">
      <c r="A186" s="71">
        <f>A174</f>
        <v>2024</v>
      </c>
      <c r="B186" s="69">
        <f>D174</f>
        <v>31685</v>
      </c>
      <c r="C186" s="69">
        <f>B174</f>
        <v>38272</v>
      </c>
      <c r="D186" s="70" t="str">
        <f>MID(Dat_01!E174,1,2)+0&amp;" "&amp;TEXT(DATE(MID(Dat_01!E174,7,4),MID(Dat_01!E174,4,2),MID(Dat_01!E174,1,2)),"mmmm")&amp;" ("&amp;MID(Dat_01!E174,12,16)&amp;" h)"</f>
        <v>25 junio (21:13 h)</v>
      </c>
      <c r="E186" s="70" t="str">
        <f>MID(Dat_01!C174,1,2)+0&amp;" "&amp;TEXT(DATE(MID(Dat_01!C174,7,4),MID(Dat_01!C174,4,2),MID(Dat_01!C174,1,2)),"mmmm")&amp;" ("&amp;MID(Dat_01!C174,12,16)&amp;" h)"</f>
        <v>9 enero (20:56 h)</v>
      </c>
    </row>
    <row r="187" spans="1:6">
      <c r="A187" s="72" t="str">
        <f>LOWER(MID(A166,1,3))&amp;"-"&amp;MID(A174,3,2)</f>
        <v>jun-24</v>
      </c>
      <c r="B187" s="73">
        <f>IF(B163="Invierno","",B166)</f>
        <v>31685</v>
      </c>
      <c r="C187" s="73" t="str">
        <f>IF(B163="Invierno",B166,"")</f>
        <v/>
      </c>
      <c r="D187" s="74" t="str">
        <f>IF(B187="","",MID(Dat_01!C166,1,2)+0&amp;" "&amp;TEXT(DATE(MID(Dat_01!C166,7,4),MID(Dat_01!C166,4,2),MID(Dat_01!C166,1,2)),"mmmm")&amp;" ("&amp;MID(Dat_01!C166,12,16)&amp;" h)")</f>
        <v>25 junio (21:13 h)</v>
      </c>
      <c r="E187" s="74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D188" s="124"/>
      <c r="E188" s="124" t="str">
        <f>CONCATENATE(MID(D187,1,FIND(" ",D187)+3)," ",MID(D187,FIND("(",D187)+1,7))</f>
        <v>25 jun 21:13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2024-07-12T08:52:49Z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