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JUL\"/>
    </mc:Choice>
  </mc:AlternateContent>
  <xr:revisionPtr revIDLastSave="0" documentId="8_{EECFAAA8-D8E8-45A3-B9F2-15A52C6E6F5B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Dat_01!$A$30:$N$45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Dat_01!$A$127:$B$159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6" i="10" l="1"/>
  <c r="D186" i="10"/>
  <c r="D185" i="10"/>
  <c r="C187" i="10"/>
  <c r="E187" i="10" s="1"/>
  <c r="E160" i="10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5" i="10" l="1"/>
  <c r="B187" i="10"/>
  <c r="D187" i="10" s="1"/>
  <c r="E188" i="10" s="1"/>
  <c r="H109" i="16" l="1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<sst xmlns="http://schemas.openxmlformats.org/spreadsheetml/2006/main" count="342" uniqueCount="209">
  <si>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</si>
  <si>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</si>
  <si>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</si>
  <si>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</si>
  <si>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</si>
  <si>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</si>
  <si>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</si>
  <si>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</si>
  <si>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</si>
  <si>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</si>
  <si>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</si>
  <si>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</si>
  <si>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</si>
  <si>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</si>
  <si>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</si>
  <si>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</si>
  <si>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</si>
  <si>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</si>
  <si>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</si>
  <si>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</si>
  <si>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</si>
  <si>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</si>
  <si>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</si>
  <si>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</si>
  <si>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</si>
  <si>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</si>
  <si>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</si>
  <si>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</si>
  <si>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</si>
  <si>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</si>
  <si>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</si>
  <si>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</si>
  <si>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</si>
  <si>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</si>
  <si>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</si>
  <si>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</si>
  <si>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</si>
  <si>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</si>
  <si>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</si>
  <si>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</si>
  <si>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</si>
  <si>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</si>
  <si>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</si>
  <si>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</si>
  <si>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</si>
  <si>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</si>
  <si>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</si>
  <si>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</si>
  <si>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</si>
  <si>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</si>
  <si>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</si>
  <si>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</si>
  <si>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</si>
  <si>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</si>
  <si>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</si>
  <si>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</si>
  <si>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</si>
  <si>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</si>
  <si>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</si>
  <si>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</si>
  <si>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</si>
  <si>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</si>
  <si>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</si>
  <si>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</si>
  <si>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</si>
  <si>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</si>
  <si>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</si>
  <si>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</si>
  <si>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</si>
  <si>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</si>
  <si>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</si>
  <si>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</si>
  <si>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</si>
  <si>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</si>
  <si>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</si>
  <si>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</si>
  <si>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</si>
  <si>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</si>
  <si>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</si>
  <si>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</si>
  <si>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</si>
  <si>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</si>
  <si>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</si>
  <si>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</si>
  <si>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</si>
  <si>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</si>
  <si>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</si>
  <si>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</si>
  <si>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</si>
  <si>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</si>
  <si>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</si>
  <si>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</si>
  <si>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</si>
  <si>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</si>
  <si>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</si>
  <si>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</si>
  <si>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</si>
  <si>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</si>
  <si>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</si>
  <si>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</si>
  <si>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</si>
  <si>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</si>
  <si>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</si>
  <si>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</si>
  <si>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</si>
  <si>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</si>
  <si>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</si>
  <si>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</si>
  <si>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</si>
  <si>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</si>
  <si>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</si>
  <si>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</si>
  <si>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</si>
  <si>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</si>
  <si>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</si>
  <si>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</si>
  <si>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</si>
  <si>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</si>
  <si>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</si>
  <si>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</si>
  <si>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</si>
  <si>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</si>
  <si>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22/07/2021 14:43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</si>
  <si>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</si>
  <si>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</si>
  <si>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</si>
  <si>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</si>
  <si>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</si>
  <si>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</si>
  <si>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</si>
  <si>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</si>
  <si>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</si>
  <si>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</si>
  <si>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</si>
  <si>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</si>
  <si>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</si>
  <si>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31/07/2022</t>
  </si>
  <si>
    <t>Agosto 2022</t>
  </si>
  <si>
    <t>14/07/2022 14:19</t>
  </si>
  <si>
    <t>31/08/2022</t>
  </si>
  <si>
    <t>Septiembre 2022</t>
  </si>
  <si>
    <t>30/09/2022</t>
  </si>
  <si>
    <t>Octubre 2022</t>
  </si>
  <si>
    <t>31/10/2022</t>
  </si>
  <si>
    <t>Noviembre 2022</t>
  </si>
  <si>
    <t>30/11/2022</t>
  </si>
  <si>
    <t>Diciembre 2022</t>
  </si>
  <si>
    <t>31/12/2022</t>
  </si>
  <si>
    <t>Desconocido</t>
  </si>
  <si>
    <t>Enero 2023</t>
  </si>
  <si>
    <t>31/01/2023</t>
  </si>
  <si>
    <t>Febrero 2023</t>
  </si>
  <si>
    <t>24/01/2023 20:43</t>
  </si>
  <si>
    <t>28/02/2023</t>
  </si>
  <si>
    <t>Marzo 2023</t>
  </si>
  <si>
    <t>31/03/2023</t>
  </si>
  <si>
    <t>Abril 2023</t>
  </si>
  <si>
    <t>30/04/2023</t>
  </si>
  <si>
    <t>Mayo 2023</t>
  </si>
  <si>
    <t>31/05/2023</t>
  </si>
  <si>
    <t>Junio 2023</t>
  </si>
  <si>
    <t>30/06/2023</t>
  </si>
  <si>
    <t>Julio 2023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</si>
  <si>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ut="07/13/2023 08:39:47" si="2.000000019673ba1ca83f40314446cc649d000a99b3c88724a0e76e1622c97e7d5af6b3640b0eab7705934633e88a642f1a0e711cd563ac917a6f8b9843094f945eb2465c5e0defe7e0082c3bd5365d4034e374fae71f8fb76e78bdfb40f57979f73976ff769b0a22fd20b87e51dc5f9df558d6a99bb920fda9e31b9da9809cd7dcb9deb4ef261d5ab02dfe65dbc9ba8103b07fb05a5f0a4c273e2a195e3d1c326a70.p.3082.0.1.Europe/Madrid.upriv*_1*_pidn2*_13*_session*-lat*_1.00000001d30f2fa36144d28c26497135af430f2cbc6025e01946fb95028fbe33dd931b2563d0904c552fe999fd1b4f6eb2a9d3e88f4d231e.0000000105ea7190b8134c201bbd0a591e568c14bc6025e03f89924b364df5795b4829a55b32289264ff7b10236979cc79b636d42f716a9d.0.1.1.BDEbi.D066E1C611E6257C10D00080EF253B44.0-3082.1.1_-0.1.0_-3082.1.1_5.5.0.*0.0000000113237ade171a262a736b4d415f6e915cc911585aa46ffbc17b8a9ffef10ce3a6632d8eb9.0.23.11*.2*.0400*.31152J.e.00000001c2ab2e45919bdfbcf71fd8306ad0be15c911585a59df31f6dc2ac4158cf40b5f21a393aa.0.10*.131*.122*.122.0.0" msgID="C7233E4A11EE2158885B0080EFF5B848"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nrr="1547" nrc="852"&gt;&lt;pg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</si>
  <si>
    <t>31/07/2023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</si>
  <si>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ut="08/14/2023 10:14:13" si="2.00000001e48b949332133f0b29a8ba4172eee4601f8041f34dc7ba779bdb612030c49fb50a1a59a4319a7bcf2eaec359440db29f1c26844212219edde73fb9b6db82db8cc4565f9fffe530682e295981dd414c46fab773e434ecb80ce5ed365d634e36fd46530846f28406f5263528c134d93fe42cda576b312c96a637dd95c00f8adde5914169fb5b3b3c3733d93c9c30a8b31e2dacc28efbfb1cabfe5474acc383.p.3082.0.1.Europe/Madrid.upriv*_1*_pidn2*_4*_session*-lat*_1.00000001d49b5e0eedf04289ef3b2ab3de462827b5ee3e7252ee26b954cbf5a6f9939744050f1fac61caf58024192fd4241f4c177b374bdd.00000001763daec898e46a317926343fa1f44c98b5ee3e7212dec5a6296407827ddf0e86e563181ffe05c071b4c82d1837249584e73a59f9.0.1.1.BDEbi.D066E1C611E6257C10D00080EF253B44.0-3082.1.1_-0.1.0_-3082.1.1_5.5.0.*0.0000000148c7718d8d009dd0d446eaa2025eace3c911585af1e711bd845008fc54955cd7a569ff94.0.23.11*.2*.0400*.31152J.e.00000001e9dd882a4b30b0e9d49ade981df72ea4c911585ab119a6c88e2a71261b351e17df3a0c8d.0.10*.131*.122*.122.0.0" msgID="5280BE3611EE3A8B885B0080EF05D848"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</si>
  <si>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19/07/2023 14:27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</si>
  <si>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ut="08/14/2023 10:15:02" si="2.00000001e48b949332133f0b29a8ba4172eee4601f8041f34dc7ba779bdb612030c49fb50a1a59a4319a7bcf2eaec359440db29f1c26844212219edde73fb9b6db82db8cc4565f9fffe530682e295981dd414c46fab773e434ecb80ce5ed365d634e36fd46530846f28406f5263528c134d93fe42cda576b312c96a637dd95c00f8adde5914169fb5b3b3c3733d93c9c30a8b31e2dacc28efbfb1cabfe5474acc383.p.3082.0.1.Europe/Madrid.upriv*_1*_pidn2*_4*_session*-lat*_1.00000001d49b5e0eedf04289ef3b2ab3de462827b5ee3e7252ee26b954cbf5a6f9939744050f1fac61caf58024192fd4241f4c177b374bdd.00000001763daec898e46a317926343fa1f44c98b5ee3e7212dec5a6296407827ddf0e86e563181ffe05c071b4c82d1837249584e73a59f9.0.1.1.BDEbi.D066E1C611E6257C10D00080EF253B44.0-3082.1.1_-0.1.0_-3082.1.1_5.5.0.*0.0000000148c7718d8d009dd0d446eaa2025eace3c911585af1e711bd845008fc54955cd7a569ff94.0.23.11*.2*.0400*.31152J.e.00000001e9dd882a4b30b0e9d49ade981df72ea4c911585ab119a6c88e2a71261b351e17df3a0c8d.0.10*.131*.122*.122.0.0" msgID="75CCDEBA11EE3A8B885B0080EFB53645"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nrr="90" nrc="180"&gt;&lt;pg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</si>
  <si>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ut="08/14/2023 10:15:35" si="2.00000001e48b949332133f0b29a8ba4172eee4601f8041f34dc7ba779bdb612030c49fb50a1a59a4319a7bcf2eaec359440db29f1c26844212219edde73fb9b6db82db8cc4565f9fffe530682e295981dd414c46fab773e434ecb80ce5ed365d634e36fd46530846f28406f5263528c134d93fe42cda576b312c96a637dd95c00f8adde5914169fb5b3b3c3733d93c9c30a8b31e2dacc28efbfb1cabfe5474acc383.p.3082.0.1.Europe/Madrid.upriv*_1*_pidn2*_4*_session*-lat*_1.00000001d49b5e0eedf04289ef3b2ab3de462827b5ee3e7252ee26b954cbf5a6f9939744050f1fac61caf58024192fd4241f4c177b374bdd.00000001763daec898e46a317926343fa1f44c98b5ee3e7212dec5a6296407827ddf0e86e563181ffe05c071b4c82d1837249584e73a59f9.0.1.1.BDEbi.D066E1C611E6257C10D00080EF253B44.0-3082.1.1_-0.1.0_-3082.1.1_5.5.0.*0.0000000148c7718d8d009dd0d446eaa2025eace3c911585af1e711bd845008fc54955cd7a569ff94.0.23.11*.2*.0400*.31152J.e.00000001e9dd882a4b30b0e9d49ade981df72ea4c911585ab119a6c88e2a71261b351e17df3a0c8d.0.10*.131*.122*.122.0.0" msgID="88CD2A1A11EE3A8B885B0080EF95F645"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nrr="2693" nrc="178"&gt;&lt;pg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</si>
  <si>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01/07/2023</t>
  </si>
  <si>
    <t>02/07/2023</t>
  </si>
  <si>
    <t>03/07/2023</t>
  </si>
  <si>
    <t>04/07/2023</t>
  </si>
  <si>
    <t>05/07/2023</t>
  </si>
  <si>
    <t>06/07/2023</t>
  </si>
  <si>
    <t>07/07/2023</t>
  </si>
  <si>
    <t>08/07/2023</t>
  </si>
  <si>
    <t>09/07/2023</t>
  </si>
  <si>
    <t>10/07/2023</t>
  </si>
  <si>
    <t>11/07/2023</t>
  </si>
  <si>
    <t>12/07/2023</t>
  </si>
  <si>
    <t>13/07/2023</t>
  </si>
  <si>
    <t>14/07/2023</t>
  </si>
  <si>
    <t>15/07/2023</t>
  </si>
  <si>
    <t>16/07/2023</t>
  </si>
  <si>
    <t>17/07/2023</t>
  </si>
  <si>
    <t>18/07/2023</t>
  </si>
  <si>
    <t>19/07/2023</t>
  </si>
  <si>
    <t>20/07/2023</t>
  </si>
  <si>
    <t>21/07/2023</t>
  </si>
  <si>
    <t>22/07/2023</t>
  </si>
  <si>
    <t>23/07/2023</t>
  </si>
  <si>
    <t>24/07/2023</t>
  </si>
  <si>
    <t>25/07/2023</t>
  </si>
  <si>
    <t>26/07/2023</t>
  </si>
  <si>
    <t>27/07/2023</t>
  </si>
  <si>
    <t>28/07/2023</t>
  </si>
  <si>
    <t>29/07/2023</t>
  </si>
  <si>
    <t>30/07/2023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</si>
  <si>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ut="08/14/2023 10:16:18" si="2.00000001e48b949332133f0b29a8ba4172eee4601f8041f34dc7ba779bdb612030c49fb50a1a59a4319a7bcf2eaec359440db29f1c26844212219edde73fb9b6db82db8cc4565f9fffe530682e295981dd414c46fab773e434ecb80ce5ed365d634e36fd46530846f28406f5263528c134d93fe42cda576b312c96a637dd95c00f8adde5914169fb5b3b3c3733d93c9c30a8b31e2dacc28efbfb1cabfe5474acc383.p.3082.0.1.Europe/Madrid.upriv*_1*_pidn2*_4*_session*-lat*_1.00000001d49b5e0eedf04289ef3b2ab3de462827b5ee3e7252ee26b954cbf5a6f9939744050f1fac61caf58024192fd4241f4c177b374bdd.00000001763daec898e46a317926343fa1f44c98b5ee3e7212dec5a6296407827ddf0e86e563181ffe05c071b4c82d1837249584e73a59f9.0.1.1.BDEbi.D066E1C611E6257C10D00080EF253B44.0-3082.1.1_-0.1.0_-3082.1.1_5.5.0.*0.0000000148c7718d8d009dd0d446eaa2025eace3c911585af1e711bd845008fc54955cd7a569ff94.0.23.11*.2*.0400*.31152J.e.00000001e9dd882a4b30b0e9d49ade981df72ea4c911585ab119a6c88e2a71261b351e17df3a0c8d.0.10*.131*.122*.122.0.0" msgID="A2E3FA2811EE3A8B885B0080EF95F645"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nrr="2634" nrc="348"&gt;&lt;pg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</si>
  <si>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ut="08/14/2023 10:17:46" si="2.00000001e48b949332133f0b29a8ba4172eee4601f8041f34dc7ba779bdb612030c49fb50a1a59a4319a7bcf2eaec359440db29f1c26844212219edde73fb9b6db82db8cc4565f9fffe530682e295981dd414c46fab773e434ecb80ce5ed365d634e36fd46530846f28406f5263528c134d93fe42cda576b312c96a637dd95c00f8adde5914169fb5b3b3c3733d93c9c30a8b31e2dacc28efbfb1cabfe5474acc383.p.3082.0.1.Europe/Madrid.upriv*_1*_pidn2*_4*_session*-lat*_1.00000001d49b5e0eedf04289ef3b2ab3de462827b5ee3e7252ee26b954cbf5a6f9939744050f1fac61caf58024192fd4241f4c177b374bdd.00000001763daec898e46a317926343fa1f44c98b5ee3e7212dec5a6296407827ddf0e86e563181ffe05c071b4c82d1837249584e73a59f9.0.1.1.BDEbi.D066E1C611E6257C10D00080EF253B44.0-3082.1.1_-0.1.0_-3082.1.1_5.5.0.*0.0000000148c7718d8d009dd0d446eaa2025eace3c911585af1e711bd845008fc54955cd7a569ff94.0.23.11*.2*.0400*.31152J.e.00000001e9dd882a4b30b0e9d49ade981df72ea4c911585ab119a6c88e2a71261b351e17df3a0c8d.0.10*.131*.122*.122.0.0" msgID="D77185C611EE3A8B885B0080EF251848"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nrr="2696" nrc="91"&gt;&lt;pg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</si>
  <si>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li="FUEPERRO" am="s" /&gt;&lt;lu ut="08/14/2023 10:47:02" si="2.00000001e48b949332133f0b29a8ba4172eee4601f8041f34dc7ba779bdb612030c49fb50a1a59a4319a7bcf2eaec359440db29f1c26844212219edde73fb9b6db82db8cc4565f9fffe530682e295981dd414c46fab773e434ecb80ce5ed365d634e36fd46530846f28406f5263528c134d93fe42cda576b312c96a637dd95c00f8adde5914169fb5b3b3c3733d93c9c30a8b31e2dacc28efbfb1cabfe5474acc383.p.3082.0.1.Europe/Madrid.upriv*_1*_pidn2*_4*_session*-lat*_1.00000001d49b5e0eedf04289ef3b2ab3de462827b5ee3e7252ee26b954cbf5a6f9939744050f1fac61caf58024192fd4241f4c177b374bdd.00000001763daec898e46a317926343fa1f44c98b5ee3e7212dec5a6296407827ddf0e86e563181ffe05c071b4c82d1837249584e73a59f9.0.1.1.BDEbi.D066E1C611E6257C10D00080EF253B44.0-3082.1.1_-0.1.0_-3082.1.1_5.5.0.*0.0000000148c7718d8d009dd0d446eaa2025eace3c911585af1e711bd845008fc54955cd7a569ff94.0.23.11*.2*.0400*.31152J.e.00000001e9dd882a4b30b0e9d49ade981df72ea4c911585ab119a6c88e2a71261b351e17df3a0c8d.0.10*.131*.122*.122.0.0" msgID="EA4E346E11EE3A8B885B0080EF95F747"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nrr="783" nrc="876"&gt;&lt;pg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</si>
  <si>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ut="08/14/2023 10:47:49" si="2.00000001e48b949332133f0b29a8ba4172eee4601f8041f34dc7ba779bdb612030c49fb50a1a59a4319a7bcf2eaec359440db29f1c26844212219edde73fb9b6db82db8cc4565f9fffe530682e295981dd414c46fab773e434ecb80ce5ed365d634e36fd46530846f28406f5263528c134d93fe42cda576b312c96a637dd95c00f8adde5914169fb5b3b3c3733d93c9c30a8b31e2dacc28efbfb1cabfe5474acc383.p.3082.0.1.Europe/Madrid.upriv*_1*_pidn2*_4*_session*-lat*_1.00000001d49b5e0eedf04289ef3b2ab3de462827b5ee3e7252ee26b954cbf5a6f9939744050f1fac61caf58024192fd4241f4c177b374bdd.00000001763daec898e46a317926343fa1f44c98b5ee3e7212dec5a6296407827ddf0e86e563181ffe05c071b4c82d1837249584e73a59f9.0.1.1.BDEbi.D066E1C611E6257C10D00080EF253B44.0-3082.1.1_-0.1.0_-3082.1.1_5.5.0.*0.0000000148c7718d8d009dd0d446eaa2025eace3c911585af1e711bd845008fc54955cd7a569ff94.0.23.11*.2*.0400*.31152J.e.00000001e9dd882a4b30b0e9d49ade981df72ea4c911585ab119a6c88e2a71261b351e17df3a0c8d.0.10*.131*.122*.122.0.0" msgID="0B0CB36611EE3A90885B0080EF85D645"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nrr="88" nrc="352"&gt;&lt;pg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</si>
  <si>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ut="08/14/2023 10:48:23" si="2.00000001e48b949332133f0b29a8ba4172eee4601f8041f34dc7ba779bdb612030c49fb50a1a59a4319a7bcf2eaec359440db29f1c26844212219edde73fb9b6db82db8cc4565f9fffe530682e295981dd414c46fab773e434ecb80ce5ed365d634e36fd46530846f28406f5263528c134d93fe42cda576b312c96a637dd95c00f8adde5914169fb5b3b3c3733d93c9c30a8b31e2dacc28efbfb1cabfe5474acc383.p.3082.0.1.Europe/Madrid.upriv*_1*_pidn2*_4*_session*-lat*_1.00000001d49b5e0eedf04289ef3b2ab3de462827b5ee3e7252ee26b954cbf5a6f9939744050f1fac61caf58024192fd4241f4c177b374bdd.00000001763daec898e46a317926343fa1f44c98b5ee3e7212dec5a6296407827ddf0e86e563181ffe05c071b4c82d1837249584e73a59f9.0.1.1.BDEbi.D066E1C611E6257C10D00080EF253B44.0-3082.1.1_-0.1.0_-3082.1.1_5.5.0.*0.0000000148c7718d8d009dd0d446eaa2025eace3c911585af1e711bd845008fc54955cd7a569ff94.0.23.11*.2*.0400*.31152J.e.00000001e9dd882a4b30b0e9d49ade981df72ea4c911585ab119a6c88e2a71261b351e17df3a0c8d.0.10*.131*.122*.122.0.0" msgID="1F971A4D11EE3A90885B0080EFC55847"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nrr="276" nrc="376"&gt;&lt;pg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</si>
  <si>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Agosto 2023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</si>
  <si>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ut="08/14/2023 10:57:11" si="2.00000001e48b949332133f0b29a8ba4172eee4601f8041f34dc7ba779bdb612030c49fb50a1a59a4319a7bcf2eaec359440db29f1c26844212219edde73fb9b6db82db8cc4565f9fffe530682e295981dd414c46fab773e434ecb80ce5ed365d634e36fd46530846f28406f5263528c134d93fe42cda576b312c96a637dd95c00f8adde5914169fb5b3b3c3733d93c9c30a8b31e2dacc28efbfb1cabfe5474acc383.p.3082.0.1.Europe/Madrid.upriv*_1*_pidn2*_4*_session*-lat*_1.00000001d49b5e0eedf04289ef3b2ab3de462827b5ee3e7252ee26b954cbf5a6f9939744050f1fac61caf58024192fd4241f4c177b374bdd.00000001763daec898e46a317926343fa1f44c98b5ee3e7212dec5a6296407827ddf0e86e563181ffe05c071b4c82d1837249584e73a59f9.0.1.1.BDEbi.D066E1C611E6257C10D00080EF253B44.0-3082.1.1_-0.1.0_-3082.1.1_5.5.0.*0.0000000148c7718d8d009dd0d446eaa2025eace3c911585af1e711bd845008fc54955cd7a569ff94.0.23.11*.2*.0400*.31152J.e.00000001e9dd882a4b30b0e9d49ade981df72ea4c911585ab119a6c88e2a71261b351e17df3a0c8d.0.10*.131*.122*.122.0.0" msgID="2C36133F11EE3A90885B0080EFA51747"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rows="34" cols="2" /&gt;&lt;esdo ews="" ece="" ptn="" /&gt;&lt;/excel&gt;&lt;pgs&gt;&lt;pg rows="32" cols="1" nrr="2593" nrc="85"&gt;&lt;pg /&gt;&lt;bls&gt;&lt;bl sr="1" sc="1" rfetch="32" cfetch="1" posid="1" darows="0" dacols="1"&gt;&lt;excel&gt;&lt;epo ews="Dat_01" ece="A85" enr="MSTR.Serie_Balance_B.C._Mensual" ptn="" qtn="" rows="34" cols="2" /&gt;&lt;esdo ews="" ece="" ptn="" /&gt;&lt;/excel&gt;&lt;gridRng&gt;&lt;sect id="TITLE_AREA" rngprop="1:1:2:1" /&gt;&lt;sect id="ROWHEADERS_AREA" rngprop="3:1:32:1" /&gt;&lt;sect id="COLUMNHEADERS_AREA" rngprop="1:2:2:1" /&gt;&lt;sect id="DATA_AREA" rngprop="3:2:32:1"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</si>
  <si>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ut="08/14/2023 11:12:36" si="2.00000001e48b949332133f0b29a8ba4172eee4601f8041f34dc7ba779bdb612030c49fb50a1a59a4319a7bcf2eaec359440db29f1c26844212219edde73fb9b6db82db8cc4565f9fffe530682e295981dd414c46fab773e434ecb80ce5ed365d634e36fd46530846f28406f5263528c134d93fe42cda576b312c96a637dd95c00f8adde5914169fb5b3b3c3733d93c9c30a8b31e2dacc28efbfb1cabfe5474acc383.p.3082.0.1.Europe/Madrid.upriv*_1*_pidn2*_4*_session*-lat*_1.00000001d49b5e0eedf04289ef3b2ab3de462827b5ee3e7252ee26b954cbf5a6f9939744050f1fac61caf58024192fd4241f4c177b374bdd.00000001763daec898e46a317926343fa1f44c98b5ee3e7212dec5a6296407827ddf0e86e563181ffe05c071b4c82d1837249584e73a59f9.0.1.1.BDEbi.D066E1C611E6257C10D00080EF253B44.0-3082.1.1_-0.1.0_-3082.1.1_5.5.0.*0.0000000148c7718d8d009dd0d446eaa2025eace3c911585af1e711bd845008fc54955cd7a569ff94.0.23.11*.2*.0400*.31152J.e.00000001e9dd882a4b30b0e9d49ade981df72ea4c911585ab119a6c88e2a71261b351e17df3a0c8d.0.10*.131*.122*.122.0.0" msgID="97F35C0311EE3A91885B0080EF557746"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rows="23" cols="10" /&gt;&lt;esdo ews="" ece="" ptn="" /&gt;&lt;/excel&gt;&lt;pgs&gt;&lt;pg rows="19" cols="9" nrr="1604" nrc="687"&gt;&lt;pg /&gt;&lt;bls&gt;&lt;bl sr="1" sc="1" rfetch="19" cfetch="9" posid="1" darows="0" dacols="1"&gt;&lt;excel&gt;&lt;epo ews="Dat_01" ece="A4" enr="MSTR.Balance_B.C._Mensual_Sistema_eléctrico"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</si>
  <si>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f6edb6eddcd048cba3f7d6f2a723ad62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</si>
  <si>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ut="08/16/2023 07:26:15" si="2.00000001514bc6ce06b40132ada00fa7dbc02239f745a85ca69708837722ff9c94464fefac38fa28245c606a81a628c02597016811e9ad8b44da22def6d0b7a37038ade9e54a6810f43603e6c66257b527bbb6c737c90761992a1a10009f51b5724bef90bd939602fb759cfdccf538b51ca655f01ed8d21434ff698e8dc871aba7e4a3040e1132bb20f45f84d92b1195607d4219581dc049a163911c9425a9044725.p.3082.0.1.Europe/Madrid.upriv*_1*_pidn2*_3*_session*-lat*_1.00000001fe548bf91dd3d2ff70f46a7410cc6980b5ee3e728ad45f1b4013c23e7fee586ac155df4fcc2d0f4acc60cd15447e3d645bdf709e.0000000170195388cc443df1ca5df68009f3da0bb5ee3e72ba24ed419b4828136811e0a76513ff5df336bb36bf28dba3e554dc1f81d393be.0.1.1.BDEbi.D066E1C611E6257C10D00080EF253B44.0-3082.1.1_-0.1.0_-3082.1.1_5.5.0.*0.00000001af1e7ffa15e2e416f0aa96adddf63b9cc911585a8eb3767e223f84508a478e4bfe32b003.0.23.11*.2*.0400*.31152J.e.000000014b116cde0968529d5efa25a0a7240c0cc911585ad13fad0593775faa879f9555cf5ff09d.0.10*.131*.122*.122.0.0" msgID="14141F5E11EE3C06EC870080EF0503D9"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nrr="2727" nrc="92"&gt;&lt;pg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</si>
</sst>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-8.9200000000000008E-3</c:v>
                </c:pt>
                <c:pt idx="1">
                  <c:v>4.3800000000000002E-3</c:v>
                </c:pt>
                <c:pt idx="2">
                  <c:v>-3.5E-4</c:v>
                </c:pt>
                <c:pt idx="3">
                  <c:v>2.7399999999999998E-3</c:v>
                </c:pt>
                <c:pt idx="4">
                  <c:v>2.1199999999999999E-3</c:v>
                </c:pt>
                <c:pt idx="5">
                  <c:v>2.97E-3</c:v>
                </c:pt>
                <c:pt idx="6">
                  <c:v>7.3099999999999997E-3</c:v>
                </c:pt>
                <c:pt idx="7">
                  <c:v>-1.4999999999999999E-4</c:v>
                </c:pt>
                <c:pt idx="8">
                  <c:v>-6.4000000000000005E-4</c:v>
                </c:pt>
                <c:pt idx="9">
                  <c:v>-6.5500000000000003E-3</c:v>
                </c:pt>
                <c:pt idx="10">
                  <c:v>1.0399999999999999E-3</c:v>
                </c:pt>
                <c:pt idx="11">
                  <c:v>3.7200000000000002E-3</c:v>
                </c:pt>
                <c:pt idx="12">
                  <c:v>-1.24E-3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4.2689999999999999E-2</c:v>
                </c:pt>
                <c:pt idx="1">
                  <c:v>2.2200000000000001E-2</c:v>
                </c:pt>
                <c:pt idx="2">
                  <c:v>9.5899999999999996E-3</c:v>
                </c:pt>
                <c:pt idx="3">
                  <c:v>1.423E-2</c:v>
                </c:pt>
                <c:pt idx="4">
                  <c:v>-2.571E-2</c:v>
                </c:pt>
                <c:pt idx="5">
                  <c:v>-7.7299999999999999E-3</c:v>
                </c:pt>
                <c:pt idx="6">
                  <c:v>4.45E-3</c:v>
                </c:pt>
                <c:pt idx="7">
                  <c:v>2.385E-2</c:v>
                </c:pt>
                <c:pt idx="8">
                  <c:v>-2.1530000000000001E-2</c:v>
                </c:pt>
                <c:pt idx="9">
                  <c:v>-1.3849999999999999E-2</c:v>
                </c:pt>
                <c:pt idx="10">
                  <c:v>-1.9290000000000002E-2</c:v>
                </c:pt>
                <c:pt idx="11">
                  <c:v>-1.149E-2</c:v>
                </c:pt>
                <c:pt idx="12">
                  <c:v>-2.358E-2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-7.7999999999999996E-3</c:v>
                </c:pt>
                <c:pt idx="1">
                  <c:v>-3.4930000000000003E-2</c:v>
                </c:pt>
                <c:pt idx="2">
                  <c:v>-4.5429999999999998E-2</c:v>
                </c:pt>
                <c:pt idx="3">
                  <c:v>-6.343E-2</c:v>
                </c:pt>
                <c:pt idx="4">
                  <c:v>-7.6929999999999998E-2</c:v>
                </c:pt>
                <c:pt idx="5">
                  <c:v>-7.7090000000000006E-2</c:v>
                </c:pt>
                <c:pt idx="6">
                  <c:v>-4.5859999999999998E-2</c:v>
                </c:pt>
                <c:pt idx="7">
                  <c:v>-1.2019999999999999E-2</c:v>
                </c:pt>
                <c:pt idx="8">
                  <c:v>-2.512E-2</c:v>
                </c:pt>
                <c:pt idx="9">
                  <c:v>-5.5669999999999997E-2</c:v>
                </c:pt>
                <c:pt idx="10">
                  <c:v>-4.4790000000000003E-2</c:v>
                </c:pt>
                <c:pt idx="11">
                  <c:v>-6.9379999999999997E-2</c:v>
                </c:pt>
                <c:pt idx="12">
                  <c:v>-2.462E-2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2.597E-2</c:v>
                </c:pt>
                <c:pt idx="1">
                  <c:v>-8.3499999999999998E-3</c:v>
                </c:pt>
                <c:pt idx="2">
                  <c:v>-3.619E-2</c:v>
                </c:pt>
                <c:pt idx="3">
                  <c:v>-4.6460000000000001E-2</c:v>
                </c:pt>
                <c:pt idx="4">
                  <c:v>-0.10052</c:v>
                </c:pt>
                <c:pt idx="5">
                  <c:v>-8.1850000000000006E-2</c:v>
                </c:pt>
                <c:pt idx="6">
                  <c:v>-3.4099999999999998E-2</c:v>
                </c:pt>
                <c:pt idx="7">
                  <c:v>1.1679999999999999E-2</c:v>
                </c:pt>
                <c:pt idx="8">
                  <c:v>-4.7289999999999999E-2</c:v>
                </c:pt>
                <c:pt idx="9">
                  <c:v>-7.6069999999999999E-2</c:v>
                </c:pt>
                <c:pt idx="10">
                  <c:v>-6.3039999999999999E-2</c:v>
                </c:pt>
                <c:pt idx="11">
                  <c:v>-7.7149999999999996E-2</c:v>
                </c:pt>
                <c:pt idx="12">
                  <c:v>-4.9439999999999998E-2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2003-2022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28.314</c:v>
                </c:pt>
                <c:pt idx="1">
                  <c:v>28.4604736842</c:v>
                </c:pt>
                <c:pt idx="2">
                  <c:v>28.910947368399999</c:v>
                </c:pt>
                <c:pt idx="3">
                  <c:v>29.459157894699999</c:v>
                </c:pt>
                <c:pt idx="4">
                  <c:v>29.256105263199998</c:v>
                </c:pt>
                <c:pt idx="5">
                  <c:v>29.162315789499999</c:v>
                </c:pt>
                <c:pt idx="6">
                  <c:v>29.1502105263</c:v>
                </c:pt>
                <c:pt idx="7">
                  <c:v>29.369947368399998</c:v>
                </c:pt>
                <c:pt idx="8">
                  <c:v>29.596578947400001</c:v>
                </c:pt>
                <c:pt idx="9">
                  <c:v>30.0192105263</c:v>
                </c:pt>
                <c:pt idx="10">
                  <c:v>30.088578947399998</c:v>
                </c:pt>
                <c:pt idx="11">
                  <c:v>30.081105263200001</c:v>
                </c:pt>
                <c:pt idx="12">
                  <c:v>30.172526315799999</c:v>
                </c:pt>
                <c:pt idx="13">
                  <c:v>29.7803684211</c:v>
                </c:pt>
                <c:pt idx="14">
                  <c:v>30.335842105299999</c:v>
                </c:pt>
                <c:pt idx="15">
                  <c:v>30.4521052632</c:v>
                </c:pt>
                <c:pt idx="16">
                  <c:v>30.844578947399999</c:v>
                </c:pt>
                <c:pt idx="17">
                  <c:v>30.942210526299998</c:v>
                </c:pt>
                <c:pt idx="18">
                  <c:v>30.8539473684</c:v>
                </c:pt>
                <c:pt idx="19">
                  <c:v>30.415526315800001</c:v>
                </c:pt>
                <c:pt idx="20">
                  <c:v>30.596368421099999</c:v>
                </c:pt>
                <c:pt idx="21">
                  <c:v>30.473947368400001</c:v>
                </c:pt>
                <c:pt idx="22">
                  <c:v>31.129000000000001</c:v>
                </c:pt>
                <c:pt idx="23">
                  <c:v>30.804052631600001</c:v>
                </c:pt>
                <c:pt idx="24">
                  <c:v>30.843842105299998</c:v>
                </c:pt>
                <c:pt idx="25">
                  <c:v>30.584157894699999</c:v>
                </c:pt>
                <c:pt idx="26">
                  <c:v>30.441421052599999</c:v>
                </c:pt>
                <c:pt idx="27">
                  <c:v>30.404947368399998</c:v>
                </c:pt>
                <c:pt idx="28">
                  <c:v>30.401263157900001</c:v>
                </c:pt>
                <c:pt idx="29">
                  <c:v>29.299894736799999</c:v>
                </c:pt>
                <c:pt idx="30">
                  <c:v>30.9134210526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2003-2022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17.830736842099999</c:v>
                </c:pt>
                <c:pt idx="1">
                  <c:v>17.6915789474</c:v>
                </c:pt>
                <c:pt idx="2">
                  <c:v>18.0715263158</c:v>
                </c:pt>
                <c:pt idx="3">
                  <c:v>18.189473684199999</c:v>
                </c:pt>
                <c:pt idx="4">
                  <c:v>18.403526315800001</c:v>
                </c:pt>
                <c:pt idx="5">
                  <c:v>18.558631578899998</c:v>
                </c:pt>
                <c:pt idx="6">
                  <c:v>18.138421052599998</c:v>
                </c:pt>
                <c:pt idx="7">
                  <c:v>18.319052631600002</c:v>
                </c:pt>
                <c:pt idx="8">
                  <c:v>18.369684210500001</c:v>
                </c:pt>
                <c:pt idx="9">
                  <c:v>18.3241052632</c:v>
                </c:pt>
                <c:pt idx="10">
                  <c:v>18.7082105263</c:v>
                </c:pt>
                <c:pt idx="11">
                  <c:v>18.651526315800002</c:v>
                </c:pt>
                <c:pt idx="12">
                  <c:v>18.4526315789</c:v>
                </c:pt>
                <c:pt idx="13">
                  <c:v>18.787052631600002</c:v>
                </c:pt>
                <c:pt idx="14">
                  <c:v>18.616105263200001</c:v>
                </c:pt>
                <c:pt idx="15">
                  <c:v>18.696736842100002</c:v>
                </c:pt>
                <c:pt idx="16">
                  <c:v>19.119631578900002</c:v>
                </c:pt>
                <c:pt idx="17">
                  <c:v>19.070736842100001</c:v>
                </c:pt>
                <c:pt idx="18">
                  <c:v>19.164578947399999</c:v>
                </c:pt>
                <c:pt idx="19">
                  <c:v>19.380315789499999</c:v>
                </c:pt>
                <c:pt idx="20">
                  <c:v>19.3813157895</c:v>
                </c:pt>
                <c:pt idx="21">
                  <c:v>19.273526315800002</c:v>
                </c:pt>
                <c:pt idx="22">
                  <c:v>19.573105263199999</c:v>
                </c:pt>
                <c:pt idx="23">
                  <c:v>19.4525263158</c:v>
                </c:pt>
                <c:pt idx="24">
                  <c:v>19.527105263199999</c:v>
                </c:pt>
                <c:pt idx="25">
                  <c:v>19.4191578947</c:v>
                </c:pt>
                <c:pt idx="26">
                  <c:v>19.2914736842</c:v>
                </c:pt>
                <c:pt idx="27">
                  <c:v>19.3004736842</c:v>
                </c:pt>
                <c:pt idx="28">
                  <c:v>19.194631578900001</c:v>
                </c:pt>
                <c:pt idx="29">
                  <c:v>19.261368421099998</c:v>
                </c:pt>
                <c:pt idx="30">
                  <c:v>19.103999999999999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2023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29.257000000000001</c:v>
                </c:pt>
                <c:pt idx="1">
                  <c:v>30.474</c:v>
                </c:pt>
                <c:pt idx="2">
                  <c:v>30.134</c:v>
                </c:pt>
                <c:pt idx="3">
                  <c:v>30.504999999999999</c:v>
                </c:pt>
                <c:pt idx="4">
                  <c:v>29.603000000000002</c:v>
                </c:pt>
                <c:pt idx="5">
                  <c:v>29.945</c:v>
                </c:pt>
                <c:pt idx="6">
                  <c:v>31.134</c:v>
                </c:pt>
                <c:pt idx="7">
                  <c:v>30.948</c:v>
                </c:pt>
                <c:pt idx="8">
                  <c:v>31.465</c:v>
                </c:pt>
                <c:pt idx="9">
                  <c:v>33.652999999999999</c:v>
                </c:pt>
                <c:pt idx="10">
                  <c:v>33.113999999999997</c:v>
                </c:pt>
                <c:pt idx="11">
                  <c:v>31.762</c:v>
                </c:pt>
                <c:pt idx="12">
                  <c:v>31.670999999999999</c:v>
                </c:pt>
                <c:pt idx="13">
                  <c:v>32.963999999999999</c:v>
                </c:pt>
                <c:pt idx="14">
                  <c:v>30.202000000000002</c:v>
                </c:pt>
                <c:pt idx="15">
                  <c:v>30.43</c:v>
                </c:pt>
                <c:pt idx="16">
                  <c:v>32.985999999999997</c:v>
                </c:pt>
                <c:pt idx="17">
                  <c:v>33.789000000000001</c:v>
                </c:pt>
                <c:pt idx="18">
                  <c:v>33.165999999999997</c:v>
                </c:pt>
                <c:pt idx="19">
                  <c:v>31.268000000000001</c:v>
                </c:pt>
                <c:pt idx="20">
                  <c:v>30.044</c:v>
                </c:pt>
                <c:pt idx="21">
                  <c:v>30.292000000000002</c:v>
                </c:pt>
                <c:pt idx="22">
                  <c:v>31.841000000000001</c:v>
                </c:pt>
                <c:pt idx="23">
                  <c:v>30.45</c:v>
                </c:pt>
                <c:pt idx="24">
                  <c:v>29.57</c:v>
                </c:pt>
                <c:pt idx="25">
                  <c:v>29.914000000000001</c:v>
                </c:pt>
                <c:pt idx="26">
                  <c:v>30.588999999999999</c:v>
                </c:pt>
                <c:pt idx="27">
                  <c:v>31.28</c:v>
                </c:pt>
                <c:pt idx="28">
                  <c:v>32.219000000000001</c:v>
                </c:pt>
                <c:pt idx="29">
                  <c:v>31.899000000000001</c:v>
                </c:pt>
                <c:pt idx="30">
                  <c:v>31.957999999999998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23.777000000000001</c:v>
                </c:pt>
                <c:pt idx="1">
                  <c:v>25.137</c:v>
                </c:pt>
                <c:pt idx="2">
                  <c:v>25.131</c:v>
                </c:pt>
                <c:pt idx="3">
                  <c:v>25.138000000000002</c:v>
                </c:pt>
                <c:pt idx="4">
                  <c:v>24.686</c:v>
                </c:pt>
                <c:pt idx="5">
                  <c:v>24.844000000000001</c:v>
                </c:pt>
                <c:pt idx="6">
                  <c:v>25.344000000000001</c:v>
                </c:pt>
                <c:pt idx="7">
                  <c:v>25.186</c:v>
                </c:pt>
                <c:pt idx="8">
                  <c:v>25.724</c:v>
                </c:pt>
                <c:pt idx="9">
                  <c:v>27.062999999999999</c:v>
                </c:pt>
                <c:pt idx="10">
                  <c:v>27.516999999999999</c:v>
                </c:pt>
                <c:pt idx="11">
                  <c:v>26.28</c:v>
                </c:pt>
                <c:pt idx="12">
                  <c:v>26.045000000000002</c:v>
                </c:pt>
                <c:pt idx="13">
                  <c:v>26.968</c:v>
                </c:pt>
                <c:pt idx="14">
                  <c:v>25.414999999999999</c:v>
                </c:pt>
                <c:pt idx="15">
                  <c:v>25.01</c:v>
                </c:pt>
                <c:pt idx="16">
                  <c:v>26.725999999999999</c:v>
                </c:pt>
                <c:pt idx="17">
                  <c:v>27.867000000000001</c:v>
                </c:pt>
                <c:pt idx="18">
                  <c:v>27.672000000000001</c:v>
                </c:pt>
                <c:pt idx="19">
                  <c:v>26.181000000000001</c:v>
                </c:pt>
                <c:pt idx="20">
                  <c:v>24.931999999999999</c:v>
                </c:pt>
                <c:pt idx="21">
                  <c:v>24.818000000000001</c:v>
                </c:pt>
                <c:pt idx="22">
                  <c:v>25.965</c:v>
                </c:pt>
                <c:pt idx="23">
                  <c:v>25.542000000000002</c:v>
                </c:pt>
                <c:pt idx="24">
                  <c:v>24.189</c:v>
                </c:pt>
                <c:pt idx="25">
                  <c:v>24.219000000000001</c:v>
                </c:pt>
                <c:pt idx="26">
                  <c:v>25.164999999999999</c:v>
                </c:pt>
                <c:pt idx="27">
                  <c:v>25.297000000000001</c:v>
                </c:pt>
                <c:pt idx="28">
                  <c:v>26.341000000000001</c:v>
                </c:pt>
                <c:pt idx="29">
                  <c:v>26.332000000000001</c:v>
                </c:pt>
                <c:pt idx="30">
                  <c:v>26.218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2023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18.297000000000001</c:v>
                </c:pt>
                <c:pt idx="1">
                  <c:v>19.800999999999998</c:v>
                </c:pt>
                <c:pt idx="2">
                  <c:v>20.126999999999999</c:v>
                </c:pt>
                <c:pt idx="3">
                  <c:v>19.771999999999998</c:v>
                </c:pt>
                <c:pt idx="4">
                  <c:v>19.768000000000001</c:v>
                </c:pt>
                <c:pt idx="5">
                  <c:v>19.742999999999999</c:v>
                </c:pt>
                <c:pt idx="6">
                  <c:v>19.553999999999998</c:v>
                </c:pt>
                <c:pt idx="7">
                  <c:v>19.423999999999999</c:v>
                </c:pt>
                <c:pt idx="8">
                  <c:v>19.984000000000002</c:v>
                </c:pt>
                <c:pt idx="9">
                  <c:v>20.472000000000001</c:v>
                </c:pt>
                <c:pt idx="10">
                  <c:v>21.92</c:v>
                </c:pt>
                <c:pt idx="11">
                  <c:v>20.797999999999998</c:v>
                </c:pt>
                <c:pt idx="12">
                  <c:v>20.419</c:v>
                </c:pt>
                <c:pt idx="13">
                  <c:v>20.972000000000001</c:v>
                </c:pt>
                <c:pt idx="14">
                  <c:v>20.626999999999999</c:v>
                </c:pt>
                <c:pt idx="15">
                  <c:v>19.588999999999999</c:v>
                </c:pt>
                <c:pt idx="16">
                  <c:v>20.466000000000001</c:v>
                </c:pt>
                <c:pt idx="17">
                  <c:v>21.945</c:v>
                </c:pt>
                <c:pt idx="18">
                  <c:v>22.178000000000001</c:v>
                </c:pt>
                <c:pt idx="19">
                  <c:v>21.093</c:v>
                </c:pt>
                <c:pt idx="20">
                  <c:v>19.821000000000002</c:v>
                </c:pt>
                <c:pt idx="21">
                  <c:v>19.344999999999999</c:v>
                </c:pt>
                <c:pt idx="22">
                  <c:v>20.09</c:v>
                </c:pt>
                <c:pt idx="23">
                  <c:v>20.632999999999999</c:v>
                </c:pt>
                <c:pt idx="24">
                  <c:v>18.806999999999999</c:v>
                </c:pt>
                <c:pt idx="25">
                  <c:v>18.524000000000001</c:v>
                </c:pt>
                <c:pt idx="26">
                  <c:v>19.739999999999998</c:v>
                </c:pt>
                <c:pt idx="27">
                  <c:v>19.315000000000001</c:v>
                </c:pt>
                <c:pt idx="28">
                  <c:v>20.463999999999999</c:v>
                </c:pt>
                <c:pt idx="29">
                  <c:v>20.765000000000001</c:v>
                </c:pt>
                <c:pt idx="30">
                  <c:v>20.478000000000002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22.189</c:v>
                </c:pt>
                <c:pt idx="1">
                  <c:v>24.073</c:v>
                </c:pt>
                <c:pt idx="2">
                  <c:v>24.388999999999999</c:v>
                </c:pt>
                <c:pt idx="3">
                  <c:v>24.367000000000001</c:v>
                </c:pt>
                <c:pt idx="4">
                  <c:v>25.091999999999999</c:v>
                </c:pt>
                <c:pt idx="5">
                  <c:v>24.225000000000001</c:v>
                </c:pt>
                <c:pt idx="6">
                  <c:v>24.32</c:v>
                </c:pt>
                <c:pt idx="7">
                  <c:v>25.204000000000001</c:v>
                </c:pt>
                <c:pt idx="8">
                  <c:v>26.276</c:v>
                </c:pt>
                <c:pt idx="9">
                  <c:v>26.675000000000001</c:v>
                </c:pt>
                <c:pt idx="10">
                  <c:v>27.166</c:v>
                </c:pt>
                <c:pt idx="11">
                  <c:v>28.175000000000001</c:v>
                </c:pt>
                <c:pt idx="12">
                  <c:v>29.204999999999998</c:v>
                </c:pt>
                <c:pt idx="13">
                  <c:v>29.234000000000002</c:v>
                </c:pt>
                <c:pt idx="14">
                  <c:v>28.99</c:v>
                </c:pt>
                <c:pt idx="15">
                  <c:v>29.347999999999999</c:v>
                </c:pt>
                <c:pt idx="16">
                  <c:v>29.533000000000001</c:v>
                </c:pt>
                <c:pt idx="17">
                  <c:v>28.713000000000001</c:v>
                </c:pt>
                <c:pt idx="18">
                  <c:v>27.73</c:v>
                </c:pt>
                <c:pt idx="19">
                  <c:v>28.091000000000001</c:v>
                </c:pt>
                <c:pt idx="20">
                  <c:v>28.995000000000001</c:v>
                </c:pt>
                <c:pt idx="21">
                  <c:v>29.376000000000001</c:v>
                </c:pt>
                <c:pt idx="22">
                  <c:v>29.733000000000001</c:v>
                </c:pt>
                <c:pt idx="23">
                  <c:v>27.776</c:v>
                </c:pt>
                <c:pt idx="24">
                  <c:v>27.754999999999999</c:v>
                </c:pt>
                <c:pt idx="25">
                  <c:v>26.23</c:v>
                </c:pt>
                <c:pt idx="26">
                  <c:v>25.591999999999999</c:v>
                </c:pt>
                <c:pt idx="27">
                  <c:v>25.946999999999999</c:v>
                </c:pt>
                <c:pt idx="28">
                  <c:v>26.344999999999999</c:v>
                </c:pt>
                <c:pt idx="29">
                  <c:v>26.959</c:v>
                </c:pt>
                <c:pt idx="30">
                  <c:v>27.541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21581.642629954</c:v>
                </c:pt>
                <c:pt idx="1">
                  <c:v>20660.576296340001</c:v>
                </c:pt>
                <c:pt idx="2">
                  <c:v>19669.459694279001</c:v>
                </c:pt>
                <c:pt idx="3">
                  <c:v>18985.552829442</c:v>
                </c:pt>
                <c:pt idx="4">
                  <c:v>20289.534024413999</c:v>
                </c:pt>
                <c:pt idx="5">
                  <c:v>20841.076042528999</c:v>
                </c:pt>
                <c:pt idx="6">
                  <c:v>21516.771039136001</c:v>
                </c:pt>
                <c:pt idx="7">
                  <c:v>19090.950745144</c:v>
                </c:pt>
                <c:pt idx="8">
                  <c:v>20289.026170149999</c:v>
                </c:pt>
                <c:pt idx="9">
                  <c:v>18449.237369888</c:v>
                </c:pt>
                <c:pt idx="10">
                  <c:v>19096.727579549999</c:v>
                </c:pt>
                <c:pt idx="11">
                  <c:v>20028.621185946999</c:v>
                </c:pt>
                <c:pt idx="12">
                  <c:v>22142.162826078998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22142.162826078998</c:v>
                </c:pt>
                <c:pt idx="1">
                  <c:v>20488.100444894</c:v>
                </c:pt>
                <c:pt idx="2">
                  <c:v>18957.591012450001</c:v>
                </c:pt>
                <c:pt idx="3">
                  <c:v>18103.482523557999</c:v>
                </c:pt>
                <c:pt idx="4">
                  <c:v>18249.937992624</c:v>
                </c:pt>
                <c:pt idx="5">
                  <c:v>19134.921273295</c:v>
                </c:pt>
                <c:pt idx="6">
                  <c:v>20781.901939071999</c:v>
                </c:pt>
                <c:pt idx="7">
                  <c:v>19312.118540595999</c:v>
                </c:pt>
                <c:pt idx="8">
                  <c:v>19326.980030939001</c:v>
                </c:pt>
                <c:pt idx="9">
                  <c:v>17042.260466231</c:v>
                </c:pt>
                <c:pt idx="10">
                  <c:v>17889.654965862999</c:v>
                </c:pt>
                <c:pt idx="11">
                  <c:v>18480.058940952</c:v>
                </c:pt>
                <c:pt idx="12">
                  <c:v>21043.489700448001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jul-23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38284</c:v>
                </c:pt>
                <c:pt idx="3">
                  <c:v>37278</c:v>
                </c:pt>
                <c:pt idx="4">
                  <c:v>37278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2022 </c:v>
                </c:pt>
                <c:pt idx="3">
                  <c:v>2023 </c:v>
                </c:pt>
                <c:pt idx="4">
                  <c:v>jul-23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37926</c:v>
                </c:pt>
                <c:pt idx="3">
                  <c:v>39101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597.50155833600002</c:v>
                </c:pt>
                <c:pt idx="1">
                  <c:v>568.75756042399996</c:v>
                </c:pt>
                <c:pt idx="2">
                  <c:v>689.17310925599998</c:v>
                </c:pt>
                <c:pt idx="3">
                  <c:v>700.29645651199996</c:v>
                </c:pt>
                <c:pt idx="4">
                  <c:v>701.82685897600004</c:v>
                </c:pt>
                <c:pt idx="5">
                  <c:v>705.74258252799996</c:v>
                </c:pt>
                <c:pt idx="6">
                  <c:v>697.14701495199995</c:v>
                </c:pt>
                <c:pt idx="7">
                  <c:v>611.97893974399994</c:v>
                </c:pt>
                <c:pt idx="8">
                  <c:v>577.51989231200002</c:v>
                </c:pt>
                <c:pt idx="9">
                  <c:v>721.823363352</c:v>
                </c:pt>
                <c:pt idx="10">
                  <c:v>761.29751136000004</c:v>
                </c:pt>
                <c:pt idx="11">
                  <c:v>750.98479328799999</c:v>
                </c:pt>
                <c:pt idx="12">
                  <c:v>738.53000109599998</c:v>
                </c:pt>
                <c:pt idx="13">
                  <c:v>739.12454443199999</c:v>
                </c:pt>
                <c:pt idx="14">
                  <c:v>642.15382668799998</c:v>
                </c:pt>
                <c:pt idx="15">
                  <c:v>586.23034321600005</c:v>
                </c:pt>
                <c:pt idx="16">
                  <c:v>721.06011569600003</c:v>
                </c:pt>
                <c:pt idx="17">
                  <c:v>764.90338740000004</c:v>
                </c:pt>
                <c:pt idx="18">
                  <c:v>777.41897100799997</c:v>
                </c:pt>
                <c:pt idx="19">
                  <c:v>758.17427657600001</c:v>
                </c:pt>
                <c:pt idx="20">
                  <c:v>718.08127516000002</c:v>
                </c:pt>
                <c:pt idx="21">
                  <c:v>626.05095060799999</c:v>
                </c:pt>
                <c:pt idx="22">
                  <c:v>593.01755551999997</c:v>
                </c:pt>
                <c:pt idx="23">
                  <c:v>691.56241826400003</c:v>
                </c:pt>
                <c:pt idx="24">
                  <c:v>662.52446484799998</c:v>
                </c:pt>
                <c:pt idx="25">
                  <c:v>675.67315963999999</c:v>
                </c:pt>
                <c:pt idx="26">
                  <c:v>690.75126400800002</c:v>
                </c:pt>
                <c:pt idx="27">
                  <c:v>681.59435803199995</c:v>
                </c:pt>
                <c:pt idx="28">
                  <c:v>624.60956315199996</c:v>
                </c:pt>
                <c:pt idx="29">
                  <c:v>591.11390943200001</c:v>
                </c:pt>
                <c:pt idx="30">
                  <c:v>676.86567463200004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27579.363799999999</c:v>
                </c:pt>
                <c:pt idx="1">
                  <c:v>28540.308000000001</c:v>
                </c:pt>
                <c:pt idx="2">
                  <c:v>33270.804528000001</c:v>
                </c:pt>
                <c:pt idx="3">
                  <c:v>32662.206999999999</c:v>
                </c:pt>
                <c:pt idx="4">
                  <c:v>32785.022040000003</c:v>
                </c:pt>
                <c:pt idx="5">
                  <c:v>32773.220999999998</c:v>
                </c:pt>
                <c:pt idx="6">
                  <c:v>32498.35</c:v>
                </c:pt>
                <c:pt idx="7">
                  <c:v>27870.399000000001</c:v>
                </c:pt>
                <c:pt idx="8">
                  <c:v>29141.845000000001</c:v>
                </c:pt>
                <c:pt idx="9">
                  <c:v>34568.228000000003</c:v>
                </c:pt>
                <c:pt idx="10">
                  <c:v>35884.284359999998</c:v>
                </c:pt>
                <c:pt idx="11">
                  <c:v>35424.066680000004</c:v>
                </c:pt>
                <c:pt idx="12">
                  <c:v>34378.402000000002</c:v>
                </c:pt>
                <c:pt idx="13">
                  <c:v>34886.048320000002</c:v>
                </c:pt>
                <c:pt idx="14">
                  <c:v>28983.924999999999</c:v>
                </c:pt>
                <c:pt idx="15">
                  <c:v>29085.873</c:v>
                </c:pt>
                <c:pt idx="16">
                  <c:v>34380.383000000002</c:v>
                </c:pt>
                <c:pt idx="17">
                  <c:v>36266.264999999999</c:v>
                </c:pt>
                <c:pt idx="18">
                  <c:v>36774.491000000002</c:v>
                </c:pt>
                <c:pt idx="19">
                  <c:v>35620.972999999998</c:v>
                </c:pt>
                <c:pt idx="20">
                  <c:v>33278.326999999997</c:v>
                </c:pt>
                <c:pt idx="21">
                  <c:v>28517.723999999998</c:v>
                </c:pt>
                <c:pt idx="22">
                  <c:v>29524.308000000001</c:v>
                </c:pt>
                <c:pt idx="23">
                  <c:v>33031.205999999998</c:v>
                </c:pt>
                <c:pt idx="24">
                  <c:v>30228.85</c:v>
                </c:pt>
                <c:pt idx="25">
                  <c:v>31041.61</c:v>
                </c:pt>
                <c:pt idx="26">
                  <c:v>32179.49</c:v>
                </c:pt>
                <c:pt idx="27">
                  <c:v>31599.030999999999</c:v>
                </c:pt>
                <c:pt idx="28">
                  <c:v>28839.271000000001</c:v>
                </c:pt>
                <c:pt idx="29">
                  <c:v>28942.350999999999</c:v>
                </c:pt>
                <c:pt idx="30">
                  <c:v>31905.543799999999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0.83945</cdr:x>
      <cdr:y>0.66968</cdr:y>
    </cdr:from>
    <cdr:to>
      <cdr:x>0.9935</cdr:x>
      <cdr:y>0.76049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9363" y="1913614"/>
          <a:ext cx="1137667" cy="259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14 julio (14:19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24 enero (20:43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19 julio (14:27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19 julio (14:27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 enero (20:10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Julio 2023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207</v>
      </c>
    </row>
    <row r="2" spans="1:2">
      <c r="A2" t="s">
        <v>200</v>
      </c>
    </row>
    <row r="3" spans="1:2">
      <c r="A3" t="s">
        <v>199</v>
      </c>
    </row>
    <row r="4" spans="1:2">
      <c r="A4" t="s">
        <v>168</v>
      </c>
    </row>
    <row r="5" spans="1:2">
      <c r="A5" t="s">
        <v>208</v>
      </c>
    </row>
    <row r="6" spans="1:2">
      <c r="A6" t="s">
        <v>202</v>
      </c>
    </row>
    <row r="7" spans="1:2">
      <c r="A7" t="s">
        <v>205</v>
      </c>
    </row>
    <row r="8" spans="1:2">
      <c r="A8" t="s">
        <v>165</v>
      </c>
    </row>
    <row r="9" spans="1:2">
      <c r="A9" t="s">
        <v>167</v>
      </c>
    </row>
    <row r="10" spans="1:2">
      <c r="A10" t="s">
        <v>206</v>
      </c>
    </row>
    <row r="11" spans="1:2">
      <c r="A11" t="s">
        <v>201</v>
      </c>
    </row>
    <row r="12" spans="1:2">
      <c r="A12" t="s">
        <v>163</v>
      </c>
    </row>
    <row r="13" spans="1:2">
      <c r="A13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F37" sqref="F3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Julio 2023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Julio 2023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23/22</v>
      </c>
      <c r="H8" s="42" t="s">
        <v>3</v>
      </c>
      <c r="I8" s="45" t="str">
        <f>G8</f>
        <v>% 23/22</v>
      </c>
      <c r="J8" s="42" t="s">
        <v>3</v>
      </c>
      <c r="K8" s="45" t="str">
        <f>G8</f>
        <v>% 23/22</v>
      </c>
    </row>
    <row r="9" spans="3:12">
      <c r="C9" s="37"/>
      <c r="E9" s="30" t="s">
        <v>4</v>
      </c>
      <c r="F9" s="31">
        <f>VLOOKUP("Demanda transporte (b.c.)",Dat_01!A4:J29,2,FALSE)/1000</f>
        <v>21043.489700447997</v>
      </c>
      <c r="G9" s="47">
        <f>VLOOKUP("Demanda transporte (b.c.)",Dat_01!A4:J29,4,FALSE)*100</f>
        <v>-4.9619051900000004</v>
      </c>
      <c r="H9" s="31">
        <f>VLOOKUP("Demanda transporte (b.c.)",Dat_01!A4:J29,5,FALSE)/1000</f>
        <v>133876.46458410102</v>
      </c>
      <c r="I9" s="47">
        <f>VLOOKUP("Demanda transporte (b.c.)",Dat_01!A4:J29,7,FALSE)*100</f>
        <v>-4.79117046</v>
      </c>
      <c r="J9" s="31">
        <f>VLOOKUP("Demanda transporte (b.c.)",Dat_01!A4:J29,8,FALSE)/1000</f>
        <v>228810.49783092202</v>
      </c>
      <c r="K9" s="47">
        <f>VLOOKUP("Demanda transporte (b.c.)",Dat_01!A4:J29,10,FALSE)*100</f>
        <v>-5.0813961000000001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-0.124</v>
      </c>
      <c r="H12" s="43"/>
      <c r="I12" s="43">
        <f>Dat_01!H45*100</f>
        <v>7.4999999999999997E-2</v>
      </c>
      <c r="J12" s="43"/>
      <c r="K12" s="43">
        <f>Dat_01!L45*100</f>
        <v>0.14499999999999999</v>
      </c>
    </row>
    <row r="13" spans="3:12">
      <c r="E13" s="34" t="s">
        <v>26</v>
      </c>
      <c r="F13" s="33"/>
      <c r="G13" s="43">
        <f>Dat_01!E45*100</f>
        <v>-2.3580000000000001</v>
      </c>
      <c r="H13" s="43"/>
      <c r="I13" s="43">
        <f>Dat_01!I45*100</f>
        <v>-0.89</v>
      </c>
      <c r="J13" s="43"/>
      <c r="K13" s="43">
        <f>Dat_01!M45*100</f>
        <v>-0.40899999999999997</v>
      </c>
    </row>
    <row r="14" spans="3:12">
      <c r="E14" s="35" t="s">
        <v>5</v>
      </c>
      <c r="F14" s="36"/>
      <c r="G14" s="44">
        <f>Dat_01!F45*100</f>
        <v>-2.4619999999999997</v>
      </c>
      <c r="H14" s="44"/>
      <c r="I14" s="44">
        <f>Dat_01!J45*100</f>
        <v>-3.9620000000000002</v>
      </c>
      <c r="J14" s="44"/>
      <c r="K14" s="44">
        <f>Dat_01!N45*100</f>
        <v>-4.8090000000000002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Julio 2023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Julio 2023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G21" sqref="G2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Julio 2023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Julio 2023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F41" sqref="F4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Julio 2023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13" workbookViewId="0">
      <selection activeCell="B37" sqref="B37:H37"/>
    </sheetView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Julio 2023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julio</v>
      </c>
      <c r="B5" s="93" t="s">
        <v>77</v>
      </c>
    </row>
    <row r="6" spans="1:16" ht="15">
      <c r="A6" s="95">
        <f>YEAR(B7)-1</f>
        <v>2022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01/07/2023</v>
      </c>
      <c r="C7" s="99">
        <f>Dat_01!B52</f>
        <v>29.257000000000001</v>
      </c>
      <c r="D7" s="99">
        <f>Dat_01!C52</f>
        <v>23.777000000000001</v>
      </c>
      <c r="E7" s="99">
        <f>Dat_01!D52</f>
        <v>18.297000000000001</v>
      </c>
      <c r="F7" s="99">
        <f>Dat_01!H52</f>
        <v>17.830736842099999</v>
      </c>
      <c r="G7" s="99">
        <f>Dat_01!G52</f>
        <v>28.314</v>
      </c>
      <c r="H7" s="99">
        <f>Dat_01!E52</f>
        <v>22.189</v>
      </c>
    </row>
    <row r="8" spans="1:16" ht="11.25" customHeight="1">
      <c r="A8" s="92">
        <v>2</v>
      </c>
      <c r="B8" s="98" t="str">
        <f>Dat_01!A53</f>
        <v>02/07/2023</v>
      </c>
      <c r="C8" s="99">
        <f>Dat_01!B53</f>
        <v>30.474</v>
      </c>
      <c r="D8" s="99">
        <f>Dat_01!C53</f>
        <v>25.137</v>
      </c>
      <c r="E8" s="99">
        <f>Dat_01!D53</f>
        <v>19.800999999999998</v>
      </c>
      <c r="F8" s="99">
        <f>Dat_01!H53</f>
        <v>17.6915789474</v>
      </c>
      <c r="G8" s="99">
        <f>Dat_01!G53</f>
        <v>28.4604736842</v>
      </c>
      <c r="H8" s="99">
        <f>Dat_01!E53</f>
        <v>24.073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03/07/2023</v>
      </c>
      <c r="C9" s="99">
        <f>Dat_01!B54</f>
        <v>30.134</v>
      </c>
      <c r="D9" s="99">
        <f>Dat_01!C54</f>
        <v>25.131</v>
      </c>
      <c r="E9" s="99">
        <f>Dat_01!D54</f>
        <v>20.126999999999999</v>
      </c>
      <c r="F9" s="99">
        <f>Dat_01!H54</f>
        <v>18.0715263158</v>
      </c>
      <c r="G9" s="99">
        <f>Dat_01!G54</f>
        <v>28.910947368399999</v>
      </c>
      <c r="H9" s="99">
        <f>Dat_01!E54</f>
        <v>24.388999999999999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04/07/2023</v>
      </c>
      <c r="C10" s="99">
        <f>Dat_01!B55</f>
        <v>30.504999999999999</v>
      </c>
      <c r="D10" s="99">
        <f>Dat_01!C55</f>
        <v>25.138000000000002</v>
      </c>
      <c r="E10" s="99">
        <f>Dat_01!D55</f>
        <v>19.771999999999998</v>
      </c>
      <c r="F10" s="99">
        <f>Dat_01!H55</f>
        <v>18.189473684199999</v>
      </c>
      <c r="G10" s="99">
        <f>Dat_01!G55</f>
        <v>29.459157894699999</v>
      </c>
      <c r="H10" s="99">
        <f>Dat_01!E55</f>
        <v>24.367000000000001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05/07/2023</v>
      </c>
      <c r="C11" s="99">
        <f>Dat_01!B56</f>
        <v>29.603000000000002</v>
      </c>
      <c r="D11" s="99">
        <f>Dat_01!C56</f>
        <v>24.686</v>
      </c>
      <c r="E11" s="99">
        <f>Dat_01!D56</f>
        <v>19.768000000000001</v>
      </c>
      <c r="F11" s="99">
        <f>Dat_01!H56</f>
        <v>18.403526315800001</v>
      </c>
      <c r="G11" s="99">
        <f>Dat_01!G56</f>
        <v>29.256105263199998</v>
      </c>
      <c r="H11" s="99">
        <f>Dat_01!E56</f>
        <v>25.091999999999999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06/07/2023</v>
      </c>
      <c r="C12" s="99">
        <f>Dat_01!B57</f>
        <v>29.945</v>
      </c>
      <c r="D12" s="99">
        <f>Dat_01!C57</f>
        <v>24.844000000000001</v>
      </c>
      <c r="E12" s="99">
        <f>Dat_01!D57</f>
        <v>19.742999999999999</v>
      </c>
      <c r="F12" s="99">
        <f>Dat_01!H57</f>
        <v>18.558631578899998</v>
      </c>
      <c r="G12" s="99">
        <f>Dat_01!G57</f>
        <v>29.162315789499999</v>
      </c>
      <c r="H12" s="99">
        <f>Dat_01!E57</f>
        <v>24.225000000000001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07/07/2023</v>
      </c>
      <c r="C13" s="99">
        <f>Dat_01!B58</f>
        <v>31.134</v>
      </c>
      <c r="D13" s="99">
        <f>Dat_01!C58</f>
        <v>25.344000000000001</v>
      </c>
      <c r="E13" s="99">
        <f>Dat_01!D58</f>
        <v>19.553999999999998</v>
      </c>
      <c r="F13" s="99">
        <f>Dat_01!H58</f>
        <v>18.138421052599998</v>
      </c>
      <c r="G13" s="99">
        <f>Dat_01!G58</f>
        <v>29.1502105263</v>
      </c>
      <c r="H13" s="99">
        <f>Dat_01!E58</f>
        <v>24.32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08/07/2023</v>
      </c>
      <c r="C14" s="99">
        <f>Dat_01!B59</f>
        <v>30.948</v>
      </c>
      <c r="D14" s="99">
        <f>Dat_01!C59</f>
        <v>25.186</v>
      </c>
      <c r="E14" s="99">
        <f>Dat_01!D59</f>
        <v>19.423999999999999</v>
      </c>
      <c r="F14" s="99">
        <f>Dat_01!H59</f>
        <v>18.319052631600002</v>
      </c>
      <c r="G14" s="99">
        <f>Dat_01!G59</f>
        <v>29.369947368399998</v>
      </c>
      <c r="H14" s="99">
        <f>Dat_01!E59</f>
        <v>25.204000000000001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09/07/2023</v>
      </c>
      <c r="C15" s="99">
        <f>Dat_01!B60</f>
        <v>31.465</v>
      </c>
      <c r="D15" s="99">
        <f>Dat_01!C60</f>
        <v>25.724</v>
      </c>
      <c r="E15" s="99">
        <f>Dat_01!D60</f>
        <v>19.984000000000002</v>
      </c>
      <c r="F15" s="99">
        <f>Dat_01!H60</f>
        <v>18.369684210500001</v>
      </c>
      <c r="G15" s="99">
        <f>Dat_01!G60</f>
        <v>29.596578947400001</v>
      </c>
      <c r="H15" s="99">
        <f>Dat_01!E60</f>
        <v>26.276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10/07/2023</v>
      </c>
      <c r="C16" s="99">
        <f>Dat_01!B61</f>
        <v>33.652999999999999</v>
      </c>
      <c r="D16" s="99">
        <f>Dat_01!C61</f>
        <v>27.062999999999999</v>
      </c>
      <c r="E16" s="99">
        <f>Dat_01!D61</f>
        <v>20.472000000000001</v>
      </c>
      <c r="F16" s="99">
        <f>Dat_01!H61</f>
        <v>18.3241052632</v>
      </c>
      <c r="G16" s="99">
        <f>Dat_01!G61</f>
        <v>30.0192105263</v>
      </c>
      <c r="H16" s="99">
        <f>Dat_01!E61</f>
        <v>26.675000000000001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11/07/2023</v>
      </c>
      <c r="C17" s="99">
        <f>Dat_01!B62</f>
        <v>33.113999999999997</v>
      </c>
      <c r="D17" s="99">
        <f>Dat_01!C62</f>
        <v>27.516999999999999</v>
      </c>
      <c r="E17" s="99">
        <f>Dat_01!D62</f>
        <v>21.92</v>
      </c>
      <c r="F17" s="99">
        <f>Dat_01!H62</f>
        <v>18.7082105263</v>
      </c>
      <c r="G17" s="99">
        <f>Dat_01!G62</f>
        <v>30.088578947399998</v>
      </c>
      <c r="H17" s="99">
        <f>Dat_01!E62</f>
        <v>27.166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12/07/2023</v>
      </c>
      <c r="C18" s="99">
        <f>Dat_01!B63</f>
        <v>31.762</v>
      </c>
      <c r="D18" s="99">
        <f>Dat_01!C63</f>
        <v>26.28</v>
      </c>
      <c r="E18" s="99">
        <f>Dat_01!D63</f>
        <v>20.797999999999998</v>
      </c>
      <c r="F18" s="99">
        <f>Dat_01!H63</f>
        <v>18.651526315800002</v>
      </c>
      <c r="G18" s="99">
        <f>Dat_01!G63</f>
        <v>30.081105263200001</v>
      </c>
      <c r="H18" s="99">
        <f>Dat_01!E63</f>
        <v>28.175000000000001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13/07/2023</v>
      </c>
      <c r="C19" s="99">
        <f>Dat_01!B64</f>
        <v>31.670999999999999</v>
      </c>
      <c r="D19" s="99">
        <f>Dat_01!C64</f>
        <v>26.045000000000002</v>
      </c>
      <c r="E19" s="99">
        <f>Dat_01!D64</f>
        <v>20.419</v>
      </c>
      <c r="F19" s="99">
        <f>Dat_01!H64</f>
        <v>18.4526315789</v>
      </c>
      <c r="G19" s="99">
        <f>Dat_01!G64</f>
        <v>30.172526315799999</v>
      </c>
      <c r="H19" s="99">
        <f>Dat_01!E64</f>
        <v>29.204999999999998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14/07/2023</v>
      </c>
      <c r="C20" s="99">
        <f>Dat_01!B65</f>
        <v>32.963999999999999</v>
      </c>
      <c r="D20" s="99">
        <f>Dat_01!C65</f>
        <v>26.968</v>
      </c>
      <c r="E20" s="99">
        <f>Dat_01!D65</f>
        <v>20.972000000000001</v>
      </c>
      <c r="F20" s="99">
        <f>Dat_01!H65</f>
        <v>18.787052631600002</v>
      </c>
      <c r="G20" s="99">
        <f>Dat_01!G65</f>
        <v>29.7803684211</v>
      </c>
      <c r="H20" s="99">
        <f>Dat_01!E65</f>
        <v>29.234000000000002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15/07/2023</v>
      </c>
      <c r="C21" s="99">
        <f>Dat_01!B66</f>
        <v>30.202000000000002</v>
      </c>
      <c r="D21" s="99">
        <f>Dat_01!C66</f>
        <v>25.414999999999999</v>
      </c>
      <c r="E21" s="99">
        <f>Dat_01!D66</f>
        <v>20.626999999999999</v>
      </c>
      <c r="F21" s="99">
        <f>Dat_01!H66</f>
        <v>18.616105263200001</v>
      </c>
      <c r="G21" s="99">
        <f>Dat_01!G66</f>
        <v>30.335842105299999</v>
      </c>
      <c r="H21" s="99">
        <f>Dat_01!E66</f>
        <v>28.99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16/07/2023</v>
      </c>
      <c r="C22" s="99">
        <f>Dat_01!B67</f>
        <v>30.43</v>
      </c>
      <c r="D22" s="99">
        <f>Dat_01!C67</f>
        <v>25.01</v>
      </c>
      <c r="E22" s="99">
        <f>Dat_01!D67</f>
        <v>19.588999999999999</v>
      </c>
      <c r="F22" s="99">
        <f>Dat_01!H67</f>
        <v>18.696736842100002</v>
      </c>
      <c r="G22" s="99">
        <f>Dat_01!G67</f>
        <v>30.4521052632</v>
      </c>
      <c r="H22" s="99">
        <f>Dat_01!E67</f>
        <v>29.347999999999999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17/07/2023</v>
      </c>
      <c r="C23" s="99">
        <f>Dat_01!B68</f>
        <v>32.985999999999997</v>
      </c>
      <c r="D23" s="99">
        <f>Dat_01!C68</f>
        <v>26.725999999999999</v>
      </c>
      <c r="E23" s="99">
        <f>Dat_01!D68</f>
        <v>20.466000000000001</v>
      </c>
      <c r="F23" s="99">
        <f>Dat_01!H68</f>
        <v>19.119631578900002</v>
      </c>
      <c r="G23" s="99">
        <f>Dat_01!G68</f>
        <v>30.844578947399999</v>
      </c>
      <c r="H23" s="99">
        <f>Dat_01!E68</f>
        <v>29.533000000000001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18/07/2023</v>
      </c>
      <c r="C24" s="99">
        <f>Dat_01!B69</f>
        <v>33.789000000000001</v>
      </c>
      <c r="D24" s="99">
        <f>Dat_01!C69</f>
        <v>27.867000000000001</v>
      </c>
      <c r="E24" s="99">
        <f>Dat_01!D69</f>
        <v>21.945</v>
      </c>
      <c r="F24" s="99">
        <f>Dat_01!H69</f>
        <v>19.070736842100001</v>
      </c>
      <c r="G24" s="99">
        <f>Dat_01!G69</f>
        <v>30.942210526299998</v>
      </c>
      <c r="H24" s="99">
        <f>Dat_01!E69</f>
        <v>28.713000000000001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19/07/2023</v>
      </c>
      <c r="C25" s="99">
        <f>Dat_01!B70</f>
        <v>33.165999999999997</v>
      </c>
      <c r="D25" s="99">
        <f>Dat_01!C70</f>
        <v>27.672000000000001</v>
      </c>
      <c r="E25" s="99">
        <f>Dat_01!D70</f>
        <v>22.178000000000001</v>
      </c>
      <c r="F25" s="99">
        <f>Dat_01!H70</f>
        <v>19.164578947399999</v>
      </c>
      <c r="G25" s="99">
        <f>Dat_01!G70</f>
        <v>30.8539473684</v>
      </c>
      <c r="H25" s="99">
        <f>Dat_01!E70</f>
        <v>27.73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20/07/2023</v>
      </c>
      <c r="C26" s="99">
        <f>Dat_01!B71</f>
        <v>31.268000000000001</v>
      </c>
      <c r="D26" s="99">
        <f>Dat_01!C71</f>
        <v>26.181000000000001</v>
      </c>
      <c r="E26" s="99">
        <f>Dat_01!D71</f>
        <v>21.093</v>
      </c>
      <c r="F26" s="99">
        <f>Dat_01!H71</f>
        <v>19.380315789499999</v>
      </c>
      <c r="G26" s="99">
        <f>Dat_01!G71</f>
        <v>30.415526315800001</v>
      </c>
      <c r="H26" s="99">
        <f>Dat_01!E71</f>
        <v>28.091000000000001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21/07/2023</v>
      </c>
      <c r="C27" s="99">
        <f>Dat_01!B72</f>
        <v>30.044</v>
      </c>
      <c r="D27" s="99">
        <f>Dat_01!C72</f>
        <v>24.931999999999999</v>
      </c>
      <c r="E27" s="99">
        <f>Dat_01!D72</f>
        <v>19.821000000000002</v>
      </c>
      <c r="F27" s="99">
        <f>Dat_01!H72</f>
        <v>19.3813157895</v>
      </c>
      <c r="G27" s="99">
        <f>Dat_01!G72</f>
        <v>30.596368421099999</v>
      </c>
      <c r="H27" s="99">
        <f>Dat_01!E72</f>
        <v>28.995000000000001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22/07/2023</v>
      </c>
      <c r="C28" s="99">
        <f>Dat_01!B73</f>
        <v>30.292000000000002</v>
      </c>
      <c r="D28" s="99">
        <f>Dat_01!C73</f>
        <v>24.818000000000001</v>
      </c>
      <c r="E28" s="99">
        <f>Dat_01!D73</f>
        <v>19.344999999999999</v>
      </c>
      <c r="F28" s="99">
        <f>Dat_01!H73</f>
        <v>19.273526315800002</v>
      </c>
      <c r="G28" s="99">
        <f>Dat_01!G73</f>
        <v>30.473947368400001</v>
      </c>
      <c r="H28" s="99">
        <f>Dat_01!E73</f>
        <v>29.376000000000001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23/07/2023</v>
      </c>
      <c r="C29" s="99">
        <f>Dat_01!B74</f>
        <v>31.841000000000001</v>
      </c>
      <c r="D29" s="99">
        <f>Dat_01!C74</f>
        <v>25.965</v>
      </c>
      <c r="E29" s="99">
        <f>Dat_01!D74</f>
        <v>20.09</v>
      </c>
      <c r="F29" s="99">
        <f>Dat_01!H74</f>
        <v>19.573105263199999</v>
      </c>
      <c r="G29" s="99">
        <f>Dat_01!G74</f>
        <v>31.129000000000001</v>
      </c>
      <c r="H29" s="99">
        <f>Dat_01!E74</f>
        <v>29.733000000000001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24/07/2023</v>
      </c>
      <c r="C30" s="99">
        <f>Dat_01!B75</f>
        <v>30.45</v>
      </c>
      <c r="D30" s="99">
        <f>Dat_01!C75</f>
        <v>25.542000000000002</v>
      </c>
      <c r="E30" s="99">
        <f>Dat_01!D75</f>
        <v>20.632999999999999</v>
      </c>
      <c r="F30" s="99">
        <f>Dat_01!H75</f>
        <v>19.4525263158</v>
      </c>
      <c r="G30" s="99">
        <f>Dat_01!G75</f>
        <v>30.804052631600001</v>
      </c>
      <c r="H30" s="99">
        <f>Dat_01!E75</f>
        <v>27.776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25/07/2023</v>
      </c>
      <c r="C31" s="99">
        <f>Dat_01!B76</f>
        <v>29.57</v>
      </c>
      <c r="D31" s="99">
        <f>Dat_01!C76</f>
        <v>24.189</v>
      </c>
      <c r="E31" s="99">
        <f>Dat_01!D76</f>
        <v>18.806999999999999</v>
      </c>
      <c r="F31" s="99">
        <f>Dat_01!H76</f>
        <v>19.527105263199999</v>
      </c>
      <c r="G31" s="99">
        <f>Dat_01!G76</f>
        <v>30.843842105299998</v>
      </c>
      <c r="H31" s="99">
        <f>Dat_01!E76</f>
        <v>27.754999999999999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26/07/2023</v>
      </c>
      <c r="C32" s="99">
        <f>Dat_01!B77</f>
        <v>29.914000000000001</v>
      </c>
      <c r="D32" s="99">
        <f>Dat_01!C77</f>
        <v>24.219000000000001</v>
      </c>
      <c r="E32" s="99">
        <f>Dat_01!D77</f>
        <v>18.524000000000001</v>
      </c>
      <c r="F32" s="99">
        <f>Dat_01!H77</f>
        <v>19.4191578947</v>
      </c>
      <c r="G32" s="99">
        <f>Dat_01!G77</f>
        <v>30.584157894699999</v>
      </c>
      <c r="H32" s="99">
        <f>Dat_01!E77</f>
        <v>26.23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27/07/2023</v>
      </c>
      <c r="C33" s="99">
        <f>Dat_01!B78</f>
        <v>30.588999999999999</v>
      </c>
      <c r="D33" s="99">
        <f>Dat_01!C78</f>
        <v>25.164999999999999</v>
      </c>
      <c r="E33" s="99">
        <f>Dat_01!D78</f>
        <v>19.739999999999998</v>
      </c>
      <c r="F33" s="99">
        <f>Dat_01!H78</f>
        <v>19.2914736842</v>
      </c>
      <c r="G33" s="99">
        <f>Dat_01!G78</f>
        <v>30.441421052599999</v>
      </c>
      <c r="H33" s="99">
        <f>Dat_01!E78</f>
        <v>25.591999999999999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28/07/2023</v>
      </c>
      <c r="C34" s="99">
        <f>Dat_01!B79</f>
        <v>31.28</v>
      </c>
      <c r="D34" s="99">
        <f>Dat_01!C79</f>
        <v>25.297000000000001</v>
      </c>
      <c r="E34" s="99">
        <f>Dat_01!D79</f>
        <v>19.315000000000001</v>
      </c>
      <c r="F34" s="99">
        <f>Dat_01!H79</f>
        <v>19.3004736842</v>
      </c>
      <c r="G34" s="99">
        <f>Dat_01!G79</f>
        <v>30.404947368399998</v>
      </c>
      <c r="H34" s="99">
        <f>Dat_01!E79</f>
        <v>25.946999999999999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29/07/2023</v>
      </c>
      <c r="C35" s="99">
        <f>Dat_01!B80</f>
        <v>32.219000000000001</v>
      </c>
      <c r="D35" s="99">
        <f>Dat_01!C80</f>
        <v>26.341000000000001</v>
      </c>
      <c r="E35" s="99">
        <f>Dat_01!D80</f>
        <v>20.463999999999999</v>
      </c>
      <c r="F35" s="99">
        <f>Dat_01!H80</f>
        <v>19.194631578900001</v>
      </c>
      <c r="G35" s="99">
        <f>Dat_01!G80</f>
        <v>30.401263157900001</v>
      </c>
      <c r="H35" s="99">
        <f>Dat_01!E80</f>
        <v>26.344999999999999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30/07/2023</v>
      </c>
      <c r="C36" s="99">
        <f>Dat_01!B81</f>
        <v>31.899000000000001</v>
      </c>
      <c r="D36" s="99">
        <f>Dat_01!C81</f>
        <v>26.332000000000001</v>
      </c>
      <c r="E36" s="99">
        <f>Dat_01!D81</f>
        <v>20.765000000000001</v>
      </c>
      <c r="F36" s="99">
        <f>Dat_01!H81</f>
        <v>19.261368421099998</v>
      </c>
      <c r="G36" s="99">
        <f>Dat_01!G81</f>
        <v>29.299894736799999</v>
      </c>
      <c r="H36" s="99">
        <f>Dat_01!E81</f>
        <v>26.959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/>
      <c r="C37" s="99"/>
      <c r="D37" s="99"/>
      <c r="E37" s="99"/>
      <c r="F37" s="99"/>
      <c r="G37" s="99"/>
      <c r="H37" s="99"/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31.218933333333336</v>
      </c>
      <c r="D38" s="101">
        <f>AVERAGE(D7:D37)</f>
        <v>25.683700000000005</v>
      </c>
      <c r="E38" s="101">
        <f t="shared" ref="E38:F38" si="0">AVERAGE(E7:E37)</f>
        <v>20.148433333333337</v>
      </c>
      <c r="F38" s="101">
        <f t="shared" si="0"/>
        <v>18.807298245616664</v>
      </c>
      <c r="G38" s="101">
        <f>AVERAGE(G7:G37)</f>
        <v>30.02148771930333</v>
      </c>
      <c r="H38" s="101">
        <f>AVERAGE(H7:H37)</f>
        <v>26.923433333333332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20660.576296340001</v>
      </c>
    </row>
    <row r="43" spans="1:16" ht="11.25" customHeight="1">
      <c r="A43" s="103" t="s">
        <v>87</v>
      </c>
      <c r="B43" s="98">
        <v>42643</v>
      </c>
      <c r="C43" s="104">
        <f>Dat_01!B95</f>
        <v>19669.459694279001</v>
      </c>
    </row>
    <row r="44" spans="1:16" ht="11.25" customHeight="1">
      <c r="A44" s="103" t="s">
        <v>88</v>
      </c>
      <c r="B44" s="98">
        <v>42674</v>
      </c>
      <c r="C44" s="104">
        <f>Dat_01!B96</f>
        <v>18985.552829442</v>
      </c>
    </row>
    <row r="45" spans="1:16" ht="11.25" customHeight="1">
      <c r="A45" s="103" t="s">
        <v>89</v>
      </c>
      <c r="B45" s="98">
        <v>42704</v>
      </c>
      <c r="C45" s="104">
        <f>Dat_01!B97</f>
        <v>20289.534024413999</v>
      </c>
    </row>
    <row r="46" spans="1:16" ht="11.25" customHeight="1">
      <c r="A46" s="103" t="s">
        <v>90</v>
      </c>
      <c r="B46" s="98">
        <v>42735</v>
      </c>
      <c r="C46" s="104">
        <f>Dat_01!B98</f>
        <v>20841.076042528999</v>
      </c>
    </row>
    <row r="47" spans="1:16" ht="11.25" customHeight="1">
      <c r="A47" s="103" t="s">
        <v>91</v>
      </c>
      <c r="B47" s="98">
        <v>42766</v>
      </c>
      <c r="C47" s="104">
        <f>Dat_01!B99</f>
        <v>21516.771039136001</v>
      </c>
    </row>
    <row r="48" spans="1:16" ht="11.25" customHeight="1">
      <c r="A48" s="103" t="s">
        <v>92</v>
      </c>
      <c r="B48" s="98">
        <v>42794</v>
      </c>
      <c r="C48" s="104">
        <f>Dat_01!B100</f>
        <v>19090.950745144</v>
      </c>
    </row>
    <row r="49" spans="1:3" ht="11.25" customHeight="1">
      <c r="A49" s="103" t="s">
        <v>93</v>
      </c>
      <c r="B49" s="98">
        <v>42825</v>
      </c>
      <c r="C49" s="104">
        <f>Dat_01!B101</f>
        <v>20289.026170149999</v>
      </c>
    </row>
    <row r="50" spans="1:3" ht="11.25" customHeight="1">
      <c r="A50" s="103" t="s">
        <v>94</v>
      </c>
      <c r="B50" s="98">
        <v>42855</v>
      </c>
      <c r="C50" s="104">
        <f>Dat_01!B102</f>
        <v>18449.237369888</v>
      </c>
    </row>
    <row r="51" spans="1:3" ht="11.25" customHeight="1">
      <c r="A51" s="103" t="s">
        <v>87</v>
      </c>
      <c r="B51" s="98">
        <v>42886</v>
      </c>
      <c r="C51" s="104">
        <f>Dat_01!B103</f>
        <v>19096.727579549999</v>
      </c>
    </row>
    <row r="52" spans="1:3" ht="11.25" customHeight="1">
      <c r="A52" s="103" t="s">
        <v>94</v>
      </c>
      <c r="B52" s="98">
        <v>42916</v>
      </c>
      <c r="C52" s="104">
        <f>Dat_01!B104</f>
        <v>20028.621185946999</v>
      </c>
    </row>
    <row r="53" spans="1:3" ht="11.25" customHeight="1">
      <c r="A53" s="103" t="s">
        <v>86</v>
      </c>
      <c r="B53" s="98">
        <v>42947</v>
      </c>
      <c r="C53" s="104">
        <f>Dat_01!B105</f>
        <v>22142.162826078998</v>
      </c>
    </row>
    <row r="54" spans="1:3" ht="11.25" customHeight="1">
      <c r="A54" s="103" t="s">
        <v>86</v>
      </c>
      <c r="B54" s="98">
        <v>42978</v>
      </c>
      <c r="C54" s="104">
        <f>Dat_01!B106</f>
        <v>20488.100444894</v>
      </c>
    </row>
    <row r="55" spans="1:3" ht="11.25" customHeight="1">
      <c r="A55" s="103" t="s">
        <v>87</v>
      </c>
      <c r="B55" s="98">
        <v>43008</v>
      </c>
      <c r="C55" s="104">
        <f>Dat_01!B107</f>
        <v>18957.591012450001</v>
      </c>
    </row>
    <row r="56" spans="1:3" ht="11.25" customHeight="1">
      <c r="A56" s="103" t="s">
        <v>88</v>
      </c>
      <c r="B56" s="98">
        <v>43039</v>
      </c>
      <c r="C56" s="104">
        <f>Dat_01!B108</f>
        <v>18103.482523557999</v>
      </c>
    </row>
    <row r="57" spans="1:3" ht="11.25" customHeight="1">
      <c r="A57" s="103" t="s">
        <v>89</v>
      </c>
      <c r="B57" s="98">
        <v>43069</v>
      </c>
      <c r="C57" s="104">
        <f>Dat_01!B109</f>
        <v>18249.937992624</v>
      </c>
    </row>
    <row r="58" spans="1:3" ht="11.25" customHeight="1">
      <c r="A58" s="103" t="s">
        <v>90</v>
      </c>
      <c r="B58" s="98">
        <v>43100</v>
      </c>
      <c r="C58" s="104">
        <f>Dat_01!B110</f>
        <v>19134.921273295</v>
      </c>
    </row>
    <row r="59" spans="1:3" ht="11.25" customHeight="1">
      <c r="A59" s="103" t="s">
        <v>91</v>
      </c>
      <c r="B59" s="98">
        <v>43131</v>
      </c>
      <c r="C59" s="104">
        <f>Dat_01!B111</f>
        <v>20781.901939071999</v>
      </c>
    </row>
    <row r="60" spans="1:3" ht="11.25" customHeight="1">
      <c r="A60" s="103" t="s">
        <v>92</v>
      </c>
      <c r="B60" s="98">
        <v>43159</v>
      </c>
      <c r="C60" s="104">
        <f>Dat_01!B112</f>
        <v>19312.118540595999</v>
      </c>
    </row>
    <row r="61" spans="1:3" ht="11.25" customHeight="1">
      <c r="A61" s="103" t="s">
        <v>93</v>
      </c>
      <c r="B61" s="98">
        <v>43190</v>
      </c>
      <c r="C61" s="104">
        <f>Dat_01!B113</f>
        <v>19326.980030939001</v>
      </c>
    </row>
    <row r="62" spans="1:3" ht="11.25" customHeight="1">
      <c r="A62" s="103" t="s">
        <v>94</v>
      </c>
      <c r="B62" s="98">
        <v>43220</v>
      </c>
      <c r="C62" s="104">
        <f>Dat_01!B114</f>
        <v>17042.260466231</v>
      </c>
    </row>
    <row r="63" spans="1:3" ht="11.25" customHeight="1">
      <c r="A63" s="103" t="s">
        <v>87</v>
      </c>
      <c r="B63" s="98">
        <v>43251</v>
      </c>
      <c r="C63" s="104">
        <f>Dat_01!B115</f>
        <v>17889.654965862999</v>
      </c>
    </row>
    <row r="64" spans="1:3" ht="11.25" customHeight="1">
      <c r="A64" s="103" t="s">
        <v>94</v>
      </c>
      <c r="B64" s="98">
        <v>43281</v>
      </c>
      <c r="C64" s="104">
        <f>Dat_01!B116</f>
        <v>18480.058940952</v>
      </c>
    </row>
    <row r="65" spans="1:4" ht="11.25" customHeight="1">
      <c r="A65" s="103" t="s">
        <v>86</v>
      </c>
      <c r="B65" s="98">
        <v>43312</v>
      </c>
      <c r="C65" s="104">
        <f>Dat_01!B117</f>
        <v>21043.489700448001</v>
      </c>
    </row>
    <row r="66" spans="1:4" ht="11.25" customHeight="1">
      <c r="A66" s="103" t="s">
        <v>86</v>
      </c>
      <c r="B66" s="105">
        <v>43343</v>
      </c>
      <c r="C66" s="106">
        <f>Dat_01!B118</f>
        <v>9030.6615999999995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01/07/2023</v>
      </c>
      <c r="C70" s="104">
        <f>Dat_01!B129</f>
        <v>27579.363799999999</v>
      </c>
      <c r="D70" s="104">
        <f>Dat_01!D129</f>
        <v>597.50155833600002</v>
      </c>
    </row>
    <row r="71" spans="1:4" ht="11.25" customHeight="1">
      <c r="A71" s="92">
        <v>2</v>
      </c>
      <c r="B71" s="98" t="str">
        <f>Dat_01!A130</f>
        <v>02/07/2023</v>
      </c>
      <c r="C71" s="104">
        <f>Dat_01!B130</f>
        <v>28540.308000000001</v>
      </c>
      <c r="D71" s="104">
        <f>Dat_01!D130</f>
        <v>568.75756042399996</v>
      </c>
    </row>
    <row r="72" spans="1:4" ht="11.25" customHeight="1">
      <c r="A72" s="92">
        <v>3</v>
      </c>
      <c r="B72" s="98" t="str">
        <f>Dat_01!A131</f>
        <v>03/07/2023</v>
      </c>
      <c r="C72" s="104">
        <f>Dat_01!B131</f>
        <v>33270.804528000001</v>
      </c>
      <c r="D72" s="104">
        <f>Dat_01!D131</f>
        <v>689.17310925599998</v>
      </c>
    </row>
    <row r="73" spans="1:4" ht="11.25" customHeight="1">
      <c r="A73" s="92">
        <v>4</v>
      </c>
      <c r="B73" s="98" t="str">
        <f>Dat_01!A132</f>
        <v>04/07/2023</v>
      </c>
      <c r="C73" s="104">
        <f>Dat_01!B132</f>
        <v>32662.206999999999</v>
      </c>
      <c r="D73" s="104">
        <f>Dat_01!D132</f>
        <v>700.29645651199996</v>
      </c>
    </row>
    <row r="74" spans="1:4" ht="11.25" customHeight="1">
      <c r="A74" s="92">
        <v>5</v>
      </c>
      <c r="B74" s="98" t="str">
        <f>Dat_01!A133</f>
        <v>05/07/2023</v>
      </c>
      <c r="C74" s="104">
        <f>Dat_01!B133</f>
        <v>32785.022040000003</v>
      </c>
      <c r="D74" s="104">
        <f>Dat_01!D133</f>
        <v>701.82685897600004</v>
      </c>
    </row>
    <row r="75" spans="1:4" ht="11.25" customHeight="1">
      <c r="A75" s="92">
        <v>6</v>
      </c>
      <c r="B75" s="98" t="str">
        <f>Dat_01!A134</f>
        <v>06/07/2023</v>
      </c>
      <c r="C75" s="104">
        <f>Dat_01!B134</f>
        <v>32773.220999999998</v>
      </c>
      <c r="D75" s="104">
        <f>Dat_01!D134</f>
        <v>705.74258252799996</v>
      </c>
    </row>
    <row r="76" spans="1:4" ht="11.25" customHeight="1">
      <c r="A76" s="92">
        <v>7</v>
      </c>
      <c r="B76" s="98" t="str">
        <f>Dat_01!A135</f>
        <v>07/07/2023</v>
      </c>
      <c r="C76" s="104">
        <f>Dat_01!B135</f>
        <v>32498.35</v>
      </c>
      <c r="D76" s="104">
        <f>Dat_01!D135</f>
        <v>697.14701495199995</v>
      </c>
    </row>
    <row r="77" spans="1:4" ht="11.25" customHeight="1">
      <c r="A77" s="92">
        <v>8</v>
      </c>
      <c r="B77" s="98" t="str">
        <f>Dat_01!A136</f>
        <v>08/07/2023</v>
      </c>
      <c r="C77" s="104">
        <f>Dat_01!B136</f>
        <v>27870.399000000001</v>
      </c>
      <c r="D77" s="104">
        <f>Dat_01!D136</f>
        <v>611.97893974399994</v>
      </c>
    </row>
    <row r="78" spans="1:4" ht="11.25" customHeight="1">
      <c r="A78" s="92">
        <v>9</v>
      </c>
      <c r="B78" s="98" t="str">
        <f>Dat_01!A137</f>
        <v>09/07/2023</v>
      </c>
      <c r="C78" s="104">
        <f>Dat_01!B137</f>
        <v>29141.845000000001</v>
      </c>
      <c r="D78" s="104">
        <f>Dat_01!D137</f>
        <v>577.51989231200002</v>
      </c>
    </row>
    <row r="79" spans="1:4" ht="11.25" customHeight="1">
      <c r="A79" s="92">
        <v>10</v>
      </c>
      <c r="B79" s="98" t="str">
        <f>Dat_01!A138</f>
        <v>10/07/2023</v>
      </c>
      <c r="C79" s="104">
        <f>Dat_01!B138</f>
        <v>34568.228000000003</v>
      </c>
      <c r="D79" s="104">
        <f>Dat_01!D138</f>
        <v>721.823363352</v>
      </c>
    </row>
    <row r="80" spans="1:4" ht="11.25" customHeight="1">
      <c r="A80" s="92">
        <v>11</v>
      </c>
      <c r="B80" s="98" t="str">
        <f>Dat_01!A139</f>
        <v>11/07/2023</v>
      </c>
      <c r="C80" s="104">
        <f>Dat_01!B139</f>
        <v>35884.284359999998</v>
      </c>
      <c r="D80" s="104">
        <f>Dat_01!D139</f>
        <v>761.29751136000004</v>
      </c>
    </row>
    <row r="81" spans="1:4" ht="11.25" customHeight="1">
      <c r="A81" s="92">
        <v>12</v>
      </c>
      <c r="B81" s="98" t="str">
        <f>Dat_01!A140</f>
        <v>12/07/2023</v>
      </c>
      <c r="C81" s="104">
        <f>Dat_01!B140</f>
        <v>35424.066680000004</v>
      </c>
      <c r="D81" s="104">
        <f>Dat_01!D140</f>
        <v>750.98479328799999</v>
      </c>
    </row>
    <row r="82" spans="1:4" ht="11.25" customHeight="1">
      <c r="A82" s="92">
        <v>13</v>
      </c>
      <c r="B82" s="98" t="str">
        <f>Dat_01!A141</f>
        <v>13/07/2023</v>
      </c>
      <c r="C82" s="104">
        <f>Dat_01!B141</f>
        <v>34378.402000000002</v>
      </c>
      <c r="D82" s="104">
        <f>Dat_01!D141</f>
        <v>738.53000109599998</v>
      </c>
    </row>
    <row r="83" spans="1:4" ht="11.25" customHeight="1">
      <c r="A83" s="92">
        <v>14</v>
      </c>
      <c r="B83" s="98" t="str">
        <f>Dat_01!A142</f>
        <v>14/07/2023</v>
      </c>
      <c r="C83" s="104">
        <f>Dat_01!B142</f>
        <v>34886.048320000002</v>
      </c>
      <c r="D83" s="104">
        <f>Dat_01!D142</f>
        <v>739.12454443199999</v>
      </c>
    </row>
    <row r="84" spans="1:4" ht="11.25" customHeight="1">
      <c r="A84" s="92">
        <v>15</v>
      </c>
      <c r="B84" s="98" t="str">
        <f>Dat_01!A143</f>
        <v>15/07/2023</v>
      </c>
      <c r="C84" s="104">
        <f>Dat_01!B143</f>
        <v>28983.924999999999</v>
      </c>
      <c r="D84" s="104">
        <f>Dat_01!D143</f>
        <v>642.15382668799998</v>
      </c>
    </row>
    <row r="85" spans="1:4" ht="11.25" customHeight="1">
      <c r="A85" s="92">
        <v>16</v>
      </c>
      <c r="B85" s="98" t="str">
        <f>Dat_01!A144</f>
        <v>16/07/2023</v>
      </c>
      <c r="C85" s="104">
        <f>Dat_01!B144</f>
        <v>29085.873</v>
      </c>
      <c r="D85" s="104">
        <f>Dat_01!D144</f>
        <v>586.23034321600005</v>
      </c>
    </row>
    <row r="86" spans="1:4" ht="11.25" customHeight="1">
      <c r="A86" s="92">
        <v>17</v>
      </c>
      <c r="B86" s="98" t="str">
        <f>Dat_01!A145</f>
        <v>17/07/2023</v>
      </c>
      <c r="C86" s="104">
        <f>Dat_01!B145</f>
        <v>34380.383000000002</v>
      </c>
      <c r="D86" s="104">
        <f>Dat_01!D145</f>
        <v>721.06011569600003</v>
      </c>
    </row>
    <row r="87" spans="1:4" ht="11.25" customHeight="1">
      <c r="A87" s="92">
        <v>18</v>
      </c>
      <c r="B87" s="98" t="str">
        <f>Dat_01!A146</f>
        <v>18/07/2023</v>
      </c>
      <c r="C87" s="104">
        <f>Dat_01!B146</f>
        <v>36266.264999999999</v>
      </c>
      <c r="D87" s="104">
        <f>Dat_01!D146</f>
        <v>764.90338740000004</v>
      </c>
    </row>
    <row r="88" spans="1:4" ht="11.25" customHeight="1">
      <c r="A88" s="92">
        <v>19</v>
      </c>
      <c r="B88" s="98" t="str">
        <f>Dat_01!A147</f>
        <v>19/07/2023</v>
      </c>
      <c r="C88" s="104">
        <f>Dat_01!B147</f>
        <v>36774.491000000002</v>
      </c>
      <c r="D88" s="104">
        <f>Dat_01!D147</f>
        <v>777.41897100799997</v>
      </c>
    </row>
    <row r="89" spans="1:4" ht="11.25" customHeight="1">
      <c r="A89" s="92">
        <v>20</v>
      </c>
      <c r="B89" s="98" t="str">
        <f>Dat_01!A148</f>
        <v>20/07/2023</v>
      </c>
      <c r="C89" s="104">
        <f>Dat_01!B148</f>
        <v>35620.972999999998</v>
      </c>
      <c r="D89" s="104">
        <f>Dat_01!D148</f>
        <v>758.17427657600001</v>
      </c>
    </row>
    <row r="90" spans="1:4" ht="11.25" customHeight="1">
      <c r="A90" s="92">
        <v>21</v>
      </c>
      <c r="B90" s="98" t="str">
        <f>Dat_01!A149</f>
        <v>21/07/2023</v>
      </c>
      <c r="C90" s="104">
        <f>Dat_01!B149</f>
        <v>33278.326999999997</v>
      </c>
      <c r="D90" s="104">
        <f>Dat_01!D149</f>
        <v>718.08127516000002</v>
      </c>
    </row>
    <row r="91" spans="1:4" ht="11.25" customHeight="1">
      <c r="A91" s="92">
        <v>22</v>
      </c>
      <c r="B91" s="98" t="str">
        <f>Dat_01!A150</f>
        <v>22/07/2023</v>
      </c>
      <c r="C91" s="104">
        <f>Dat_01!B150</f>
        <v>28517.723999999998</v>
      </c>
      <c r="D91" s="104">
        <f>Dat_01!D150</f>
        <v>626.05095060799999</v>
      </c>
    </row>
    <row r="92" spans="1:4" ht="11.25" customHeight="1">
      <c r="A92" s="92">
        <v>23</v>
      </c>
      <c r="B92" s="98" t="str">
        <f>Dat_01!A151</f>
        <v>23/07/2023</v>
      </c>
      <c r="C92" s="104">
        <f>Dat_01!B151</f>
        <v>29524.308000000001</v>
      </c>
      <c r="D92" s="104">
        <f>Dat_01!D151</f>
        <v>593.01755551999997</v>
      </c>
    </row>
    <row r="93" spans="1:4" ht="11.25" customHeight="1">
      <c r="A93" s="92">
        <v>24</v>
      </c>
      <c r="B93" s="98" t="str">
        <f>Dat_01!A152</f>
        <v>24/07/2023</v>
      </c>
      <c r="C93" s="104">
        <f>Dat_01!B152</f>
        <v>33031.205999999998</v>
      </c>
      <c r="D93" s="104">
        <f>Dat_01!D152</f>
        <v>691.56241826400003</v>
      </c>
    </row>
    <row r="94" spans="1:4" ht="11.25" customHeight="1">
      <c r="A94" s="92">
        <v>25</v>
      </c>
      <c r="B94" s="98" t="str">
        <f>Dat_01!A153</f>
        <v>25/07/2023</v>
      </c>
      <c r="C94" s="104">
        <f>Dat_01!B153</f>
        <v>30228.85</v>
      </c>
      <c r="D94" s="104">
        <f>Dat_01!D153</f>
        <v>662.52446484799998</v>
      </c>
    </row>
    <row r="95" spans="1:4" ht="11.25" customHeight="1">
      <c r="A95" s="92">
        <v>26</v>
      </c>
      <c r="B95" s="98" t="str">
        <f>Dat_01!A154</f>
        <v>26/07/2023</v>
      </c>
      <c r="C95" s="104">
        <f>Dat_01!B154</f>
        <v>31041.61</v>
      </c>
      <c r="D95" s="104">
        <f>Dat_01!D154</f>
        <v>675.67315963999999</v>
      </c>
    </row>
    <row r="96" spans="1:4" ht="11.25" customHeight="1">
      <c r="A96" s="92">
        <v>27</v>
      </c>
      <c r="B96" s="98" t="str">
        <f>Dat_01!A155</f>
        <v>27/07/2023</v>
      </c>
      <c r="C96" s="104">
        <f>Dat_01!B155</f>
        <v>32179.49</v>
      </c>
      <c r="D96" s="104">
        <f>Dat_01!D155</f>
        <v>690.75126400800002</v>
      </c>
    </row>
    <row r="97" spans="1:9" ht="11.25" customHeight="1">
      <c r="A97" s="92">
        <v>28</v>
      </c>
      <c r="B97" s="98" t="str">
        <f>Dat_01!A156</f>
        <v>28/07/2023</v>
      </c>
      <c r="C97" s="104">
        <f>Dat_01!B156</f>
        <v>31599.030999999999</v>
      </c>
      <c r="D97" s="104">
        <f>Dat_01!D156</f>
        <v>681.59435803199995</v>
      </c>
    </row>
    <row r="98" spans="1:9" ht="11.25" customHeight="1">
      <c r="A98" s="92">
        <v>29</v>
      </c>
      <c r="B98" s="98" t="str">
        <f>Dat_01!A157</f>
        <v>29/07/2023</v>
      </c>
      <c r="C98" s="104">
        <f>Dat_01!B157</f>
        <v>28839.271000000001</v>
      </c>
      <c r="D98" s="104">
        <f>Dat_01!D157</f>
        <v>624.60956315199996</v>
      </c>
    </row>
    <row r="99" spans="1:9" ht="11.25" customHeight="1">
      <c r="A99" s="92">
        <v>30</v>
      </c>
      <c r="B99" s="98" t="str">
        <f>Dat_01!A158</f>
        <v>30/07/2023</v>
      </c>
      <c r="C99" s="104">
        <f>Dat_01!B158</f>
        <v>28942.350999999999</v>
      </c>
      <c r="D99" s="104">
        <f>Dat_01!D158</f>
        <v>591.11390943200001</v>
      </c>
    </row>
    <row r="100" spans="1:9" ht="11.25" customHeight="1">
      <c r="A100" s="92">
        <v>31</v>
      </c>
      <c r="B100" s="98" t="str">
        <f>Dat_01!A159</f>
        <v>31/07/2023</v>
      </c>
      <c r="C100" s="104">
        <f>Dat_01!B159</f>
        <v>31905.543799999999</v>
      </c>
      <c r="D100" s="104">
        <f>Dat_01!D159</f>
        <v>676.86567463200004</v>
      </c>
    </row>
    <row r="101" spans="1:9" ht="11.25" customHeight="1">
      <c r="A101" s="92"/>
      <c r="B101" s="100" t="s">
        <v>96</v>
      </c>
      <c r="C101" s="107">
        <f>MAX(C70:C100)</f>
        <v>36774.491000000002</v>
      </c>
      <c r="D101" s="107">
        <f>MAX(D70:D100)</f>
        <v>777.41897100799997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2022</v>
      </c>
      <c r="C107" s="110">
        <f>Dat_01!D173</f>
        <v>38284</v>
      </c>
      <c r="D107" s="110">
        <f>Dat_01!B173</f>
        <v>37926</v>
      </c>
      <c r="E107" s="110"/>
      <c r="F107" s="111" t="str">
        <f>Dat_01!D185</f>
        <v>14 julio (14:19 h)</v>
      </c>
      <c r="G107" s="111" t="str">
        <f>Dat_01!E185</f>
        <v>19 enero (20:10 h)</v>
      </c>
    </row>
    <row r="108" spans="1:9" ht="11.25" customHeight="1">
      <c r="B108" s="109">
        <f>Dat_01!A186</f>
        <v>2023</v>
      </c>
      <c r="C108" s="110">
        <f>Dat_01!D174</f>
        <v>37278</v>
      </c>
      <c r="D108" s="110">
        <f>Dat_01!B174</f>
        <v>39101</v>
      </c>
      <c r="E108" s="110"/>
      <c r="F108" s="111" t="str">
        <f>Dat_01!D186</f>
        <v>19 julio (14:27 h)</v>
      </c>
      <c r="G108" s="111" t="str">
        <f>Dat_01!E186</f>
        <v>24 enero (20:43 h)</v>
      </c>
    </row>
    <row r="109" spans="1:9" ht="11.25" customHeight="1">
      <c r="B109" s="112" t="str">
        <f>Dat_01!A187</f>
        <v>jul-23</v>
      </c>
      <c r="C109" s="113">
        <f>Dat_01!B166</f>
        <v>37278</v>
      </c>
      <c r="D109" s="113"/>
      <c r="E109" s="113"/>
      <c r="F109" s="114" t="str">
        <f>Dat_01!D187</f>
        <v>19 julio (14:27 h)</v>
      </c>
      <c r="G109" s="114" t="str">
        <f>Dat_01!E187</f>
        <v/>
      </c>
      <c r="H109" s="128">
        <f>Dat_01!D166</f>
        <v>38284</v>
      </c>
      <c r="I109" s="130">
        <f>(C109/H109-1)*100</f>
        <v>-2.6277295998328287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J</v>
      </c>
      <c r="B113" s="98" t="str">
        <f>Dat_01!A33</f>
        <v>Julio 2022</v>
      </c>
      <c r="C113" s="99">
        <f>Dat_01!C33*100</f>
        <v>2.597</v>
      </c>
      <c r="D113" s="99">
        <f>Dat_01!D33*100</f>
        <v>-0.89200000000000013</v>
      </c>
      <c r="E113" s="99">
        <f>Dat_01!E33*100</f>
        <v>4.2690000000000001</v>
      </c>
      <c r="F113" s="99">
        <f>Dat_01!F33*100</f>
        <v>-0.77999999999999992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A</v>
      </c>
      <c r="B114" s="98" t="str">
        <f>Dat_01!A34</f>
        <v>Agosto 2022</v>
      </c>
      <c r="C114" s="99">
        <f>Dat_01!C34*100</f>
        <v>-0.83499999999999996</v>
      </c>
      <c r="D114" s="99">
        <f>Dat_01!D34*100</f>
        <v>0.438</v>
      </c>
      <c r="E114" s="99">
        <f>Dat_01!E34*100</f>
        <v>2.2200000000000002</v>
      </c>
      <c r="F114" s="99">
        <f>Dat_01!F34*100</f>
        <v>-3.4930000000000003</v>
      </c>
    </row>
    <row r="115" spans="1:6" ht="11.25" customHeight="1">
      <c r="A115" s="103" t="str">
        <f t="shared" si="1"/>
        <v>S</v>
      </c>
      <c r="B115" s="98" t="str">
        <f>Dat_01!A35</f>
        <v>Septiembre 2022</v>
      </c>
      <c r="C115" s="99">
        <f>Dat_01!C35*100</f>
        <v>-3.6189999999999998</v>
      </c>
      <c r="D115" s="99">
        <f>Dat_01!D35*100</f>
        <v>-3.4999999999999996E-2</v>
      </c>
      <c r="E115" s="99">
        <f>Dat_01!E35*100</f>
        <v>0.95899999999999996</v>
      </c>
      <c r="F115" s="99">
        <f>Dat_01!F35*100</f>
        <v>-4.5430000000000001</v>
      </c>
    </row>
    <row r="116" spans="1:6" ht="11.25" customHeight="1">
      <c r="A116" s="103" t="str">
        <f t="shared" si="1"/>
        <v>O</v>
      </c>
      <c r="B116" s="98" t="str">
        <f>Dat_01!A36</f>
        <v>Octubre 2022</v>
      </c>
      <c r="C116" s="99">
        <f>Dat_01!C36*100</f>
        <v>-4.6459999999999999</v>
      </c>
      <c r="D116" s="99">
        <f>Dat_01!D36*100</f>
        <v>0.27399999999999997</v>
      </c>
      <c r="E116" s="99">
        <f>Dat_01!E36*100</f>
        <v>1.423</v>
      </c>
      <c r="F116" s="99">
        <f>Dat_01!F36*100</f>
        <v>-6.343</v>
      </c>
    </row>
    <row r="117" spans="1:6" ht="11.25" customHeight="1">
      <c r="A117" s="103" t="str">
        <f t="shared" si="1"/>
        <v>N</v>
      </c>
      <c r="B117" s="98" t="str">
        <f>Dat_01!A37</f>
        <v>Noviembre 2022</v>
      </c>
      <c r="C117" s="99">
        <f>Dat_01!C37*100</f>
        <v>-10.052</v>
      </c>
      <c r="D117" s="99">
        <f>Dat_01!D37*100</f>
        <v>0.21199999999999999</v>
      </c>
      <c r="E117" s="99">
        <f>Dat_01!E37*100</f>
        <v>-2.5710000000000002</v>
      </c>
      <c r="F117" s="99">
        <f>Dat_01!F37*100</f>
        <v>-7.6929999999999996</v>
      </c>
    </row>
    <row r="118" spans="1:6" ht="11.25" customHeight="1">
      <c r="A118" s="103" t="str">
        <f t="shared" si="1"/>
        <v>D</v>
      </c>
      <c r="B118" s="98" t="str">
        <f>Dat_01!A38</f>
        <v>Diciembre 2022</v>
      </c>
      <c r="C118" s="99">
        <f>Dat_01!C38*100</f>
        <v>-8.1850000000000005</v>
      </c>
      <c r="D118" s="99">
        <f>Dat_01!D38*100</f>
        <v>0.29699999999999999</v>
      </c>
      <c r="E118" s="99">
        <f>Dat_01!E38*100</f>
        <v>-0.77300000000000002</v>
      </c>
      <c r="F118" s="99">
        <f>Dat_01!F38*100</f>
        <v>-7.7090000000000005</v>
      </c>
    </row>
    <row r="119" spans="1:6" ht="11.25" customHeight="1">
      <c r="A119" s="103" t="str">
        <f t="shared" si="1"/>
        <v>E</v>
      </c>
      <c r="B119" s="98" t="str">
        <f>Dat_01!A39</f>
        <v>Enero 2023</v>
      </c>
      <c r="C119" s="99">
        <f>Dat_01!C39*100</f>
        <v>-3.4099999999999997</v>
      </c>
      <c r="D119" s="99">
        <f>Dat_01!D39*100</f>
        <v>0.73099999999999998</v>
      </c>
      <c r="E119" s="99">
        <f>Dat_01!E39*100</f>
        <v>0.44500000000000001</v>
      </c>
      <c r="F119" s="99">
        <f>Dat_01!F39*100</f>
        <v>-4.5859999999999994</v>
      </c>
    </row>
    <row r="120" spans="1:6" ht="11.25" customHeight="1">
      <c r="A120" s="103" t="str">
        <f t="shared" si="1"/>
        <v>F</v>
      </c>
      <c r="B120" s="98" t="str">
        <f>Dat_01!A40</f>
        <v>Febrero 2023</v>
      </c>
      <c r="C120" s="99">
        <f>Dat_01!C40*100</f>
        <v>1.1679999999999999</v>
      </c>
      <c r="D120" s="99">
        <f>Dat_01!D40*100</f>
        <v>-1.4999999999999999E-2</v>
      </c>
      <c r="E120" s="99">
        <f>Dat_01!E40*100</f>
        <v>2.3849999999999998</v>
      </c>
      <c r="F120" s="99">
        <f>Dat_01!F40*100</f>
        <v>-1.202</v>
      </c>
    </row>
    <row r="121" spans="1:6" ht="11.25" customHeight="1">
      <c r="A121" s="103" t="str">
        <f t="shared" si="1"/>
        <v>M</v>
      </c>
      <c r="B121" s="98" t="str">
        <f>Dat_01!A41</f>
        <v>Marzo 2023</v>
      </c>
      <c r="C121" s="99">
        <f>Dat_01!C41*100</f>
        <v>-4.7290000000000001</v>
      </c>
      <c r="D121" s="99">
        <f>Dat_01!D41*100</f>
        <v>-6.4000000000000001E-2</v>
      </c>
      <c r="E121" s="99">
        <f>Dat_01!E41*100</f>
        <v>-2.153</v>
      </c>
      <c r="F121" s="99">
        <f>Dat_01!F41*100</f>
        <v>-2.512</v>
      </c>
    </row>
    <row r="122" spans="1:6" ht="11.25" customHeight="1">
      <c r="A122" s="103" t="str">
        <f t="shared" si="1"/>
        <v>A</v>
      </c>
      <c r="B122" s="98" t="str">
        <f>Dat_01!A42</f>
        <v>Abril 2023</v>
      </c>
      <c r="C122" s="99">
        <f>Dat_01!C42*100</f>
        <v>-7.6070000000000002</v>
      </c>
      <c r="D122" s="99">
        <f>Dat_01!D42*100</f>
        <v>-0.65500000000000003</v>
      </c>
      <c r="E122" s="99">
        <f>Dat_01!E42*100</f>
        <v>-1.385</v>
      </c>
      <c r="F122" s="99">
        <f>Dat_01!F42*100</f>
        <v>-5.5670000000000002</v>
      </c>
    </row>
    <row r="123" spans="1:6" ht="11.25" customHeight="1">
      <c r="A123" s="103" t="str">
        <f t="shared" si="1"/>
        <v>M</v>
      </c>
      <c r="B123" s="98" t="str">
        <f>Dat_01!A43</f>
        <v>Mayo 2023</v>
      </c>
      <c r="C123" s="99">
        <f>Dat_01!C43*100</f>
        <v>-6.3040000000000003</v>
      </c>
      <c r="D123" s="99">
        <f>Dat_01!D43*100</f>
        <v>0.104</v>
      </c>
      <c r="E123" s="99">
        <f>Dat_01!E43*100</f>
        <v>-1.9290000000000003</v>
      </c>
      <c r="F123" s="99">
        <f>Dat_01!F43*100</f>
        <v>-4.4790000000000001</v>
      </c>
    </row>
    <row r="124" spans="1:6" ht="11.25" customHeight="1">
      <c r="A124" s="103" t="str">
        <f t="shared" si="1"/>
        <v>J</v>
      </c>
      <c r="B124" s="98" t="str">
        <f>Dat_01!A44</f>
        <v>Junio 2023</v>
      </c>
      <c r="C124" s="99">
        <f>Dat_01!C44*100</f>
        <v>-7.7149999999999999</v>
      </c>
      <c r="D124" s="99">
        <f>Dat_01!D44*100</f>
        <v>0.372</v>
      </c>
      <c r="E124" s="99">
        <f>Dat_01!E44*100</f>
        <v>-1.149</v>
      </c>
      <c r="F124" s="99">
        <f>Dat_01!F44*100</f>
        <v>-6.9379999999999997</v>
      </c>
    </row>
    <row r="125" spans="1:6" ht="11.25" customHeight="1">
      <c r="A125" s="103" t="str">
        <f t="shared" si="1"/>
        <v>J</v>
      </c>
      <c r="B125" s="105" t="str">
        <f>Dat_01!A45</f>
        <v>Julio 2023</v>
      </c>
      <c r="C125" s="116">
        <f>Dat_01!C45*100</f>
        <v>-4.944</v>
      </c>
      <c r="D125" s="116">
        <f>Dat_01!D45*100</f>
        <v>-0.124</v>
      </c>
      <c r="E125" s="116">
        <f>Dat_01!E45*100</f>
        <v>-2.3580000000000001</v>
      </c>
      <c r="F125" s="116">
        <f>Dat_01!F45*100</f>
        <v>-2.4619999999999997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41" zoomScale="90" zoomScaleNormal="90" workbookViewId="0">
      <selection activeCell="I162" sqref="I162"/>
    </sheetView>
  </sheetViews>
  <sheetFormatPr baseColWidth="10" defaultColWidth="11.42578125" defaultRowHeight="14.25"/>
  <cols>
    <col min="1" max="1" width="17.5703125" style="49" customWidth="1"/>
    <col min="2" max="2" width="23.140625" style="49" customWidth="1"/>
    <col min="3" max="10" width="14.7109375" style="49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5" width="30.42578125" style="49" bestFit="1" customWidth="1"/>
    <col min="16" max="16" width="25.7109375" style="49" bestFit="1" customWidth="1"/>
    <col min="17" max="17" width="26.28515625" style="49" bestFit="1" customWidth="1"/>
    <col min="18" max="18" width="40.285156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28515625" style="49" bestFit="1" customWidth="1"/>
    <col min="26" max="26" width="40.28515625" style="49" bestFit="1" customWidth="1"/>
    <col min="27" max="27" width="30.42578125" style="49" bestFit="1" customWidth="1"/>
    <col min="28" max="28" width="25.7109375" style="49" bestFit="1" customWidth="1"/>
    <col min="29" max="29" width="26.28515625" style="49" bestFit="1" customWidth="1"/>
    <col min="30" max="30" width="40.285156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28515625" style="49" bestFit="1" customWidth="1"/>
    <col min="38" max="38" width="40.28515625" style="49" bestFit="1" customWidth="1"/>
    <col min="39" max="39" width="30.42578125" style="49" bestFit="1" customWidth="1"/>
    <col min="40" max="40" width="25.7109375" style="49" bestFit="1" customWidth="1"/>
    <col min="41" max="41" width="26.28515625" style="49" bestFit="1" customWidth="1"/>
    <col min="42" max="42" width="40.285156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28515625" style="49" bestFit="1" customWidth="1"/>
    <col min="50" max="50" width="40.28515625" style="49" bestFit="1" customWidth="1"/>
    <col min="51" max="51" width="30.42578125" style="49" bestFit="1" customWidth="1"/>
    <col min="52" max="52" width="25.7109375" style="49" bestFit="1" customWidth="1"/>
    <col min="53" max="53" width="26.28515625" style="49" bestFit="1" customWidth="1"/>
    <col min="54" max="54" width="40.285156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28515625" style="49" bestFit="1" customWidth="1"/>
    <col min="62" max="62" width="40.28515625" style="49" bestFit="1" customWidth="1"/>
    <col min="63" max="63" width="30.42578125" style="49" bestFit="1" customWidth="1"/>
    <col min="64" max="64" width="25.7109375" style="49" bestFit="1" customWidth="1"/>
    <col min="65" max="65" width="26.28515625" style="49" bestFit="1" customWidth="1"/>
    <col min="66" max="66" width="40.285156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28515625" style="49" bestFit="1" customWidth="1"/>
    <col min="74" max="74" width="40.285156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162</v>
      </c>
      <c r="B2" s="53" t="s">
        <v>164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julio</v>
      </c>
    </row>
    <row r="4" spans="1:10">
      <c r="A4" s="51" t="s">
        <v>52</v>
      </c>
      <c r="B4" s="139" t="s">
        <v>162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1281832.367352</v>
      </c>
      <c r="C8" s="85">
        <v>1044692.0248360001</v>
      </c>
      <c r="D8" s="131">
        <v>0.22699545600000001</v>
      </c>
      <c r="E8" s="85">
        <v>14480686.327554001</v>
      </c>
      <c r="F8" s="85">
        <v>10998683.539791999</v>
      </c>
      <c r="G8" s="131">
        <v>0.31658359609999998</v>
      </c>
      <c r="H8" s="85">
        <v>21385579.306325</v>
      </c>
      <c r="I8" s="85">
        <v>19036880.577199999</v>
      </c>
      <c r="J8" s="131">
        <v>0.12337623910000001</v>
      </c>
    </row>
    <row r="9" spans="1:10">
      <c r="A9" s="53" t="s">
        <v>32</v>
      </c>
      <c r="B9" s="85">
        <v>316789.981096</v>
      </c>
      <c r="C9" s="85">
        <v>216663.29902000001</v>
      </c>
      <c r="D9" s="131">
        <v>0.4621303309</v>
      </c>
      <c r="E9" s="85">
        <v>3043533.6725659999</v>
      </c>
      <c r="F9" s="85">
        <v>1899274.4975960001</v>
      </c>
      <c r="G9" s="131">
        <v>0.60247172090000001</v>
      </c>
      <c r="H9" s="85">
        <v>4920435.0558489999</v>
      </c>
      <c r="I9" s="85">
        <v>2881989.3399399999</v>
      </c>
      <c r="J9" s="131">
        <v>0.70730508530000002</v>
      </c>
    </row>
    <row r="10" spans="1:10">
      <c r="A10" s="53" t="s">
        <v>33</v>
      </c>
      <c r="B10" s="85">
        <v>5123136.9589999998</v>
      </c>
      <c r="C10" s="85">
        <v>5073367.5970000001</v>
      </c>
      <c r="D10" s="131">
        <v>9.8099263000000006E-3</v>
      </c>
      <c r="E10" s="85">
        <v>32227892.541999999</v>
      </c>
      <c r="F10" s="85">
        <v>32600069.984999999</v>
      </c>
      <c r="G10" s="131">
        <v>-1.1416461500000001E-2</v>
      </c>
      <c r="H10" s="85">
        <v>55611433.435000002</v>
      </c>
      <c r="I10" s="85">
        <v>54875478.725000001</v>
      </c>
      <c r="J10" s="131">
        <v>1.34113584E-2</v>
      </c>
    </row>
    <row r="11" spans="1:10">
      <c r="A11" s="53" t="s">
        <v>34</v>
      </c>
      <c r="B11" s="85">
        <v>278085.91499999998</v>
      </c>
      <c r="C11" s="85">
        <v>832043.32900000003</v>
      </c>
      <c r="D11" s="131">
        <v>-0.66577952699999998</v>
      </c>
      <c r="E11" s="85">
        <v>2206806.1940000001</v>
      </c>
      <c r="F11" s="85">
        <v>4841428.0599999996</v>
      </c>
      <c r="G11" s="131">
        <v>-0.54418279759999999</v>
      </c>
      <c r="H11" s="85">
        <v>5051779.4620000003</v>
      </c>
      <c r="I11" s="85">
        <v>7464540.0499999998</v>
      </c>
      <c r="J11" s="131">
        <v>-0.32322963929999998</v>
      </c>
    </row>
    <row r="12" spans="1:10">
      <c r="A12" s="53" t="s">
        <v>35</v>
      </c>
      <c r="B12" s="85">
        <v>1E-3</v>
      </c>
      <c r="C12" s="85">
        <v>0</v>
      </c>
      <c r="D12" s="131">
        <v>0</v>
      </c>
      <c r="E12" s="85">
        <v>0</v>
      </c>
      <c r="F12" s="85">
        <v>0</v>
      </c>
      <c r="G12" s="131">
        <v>0</v>
      </c>
      <c r="H12" s="85">
        <v>0</v>
      </c>
      <c r="I12" s="85">
        <v>0</v>
      </c>
      <c r="J12" s="131">
        <v>0</v>
      </c>
    </row>
    <row r="13" spans="1:10">
      <c r="A13" s="53" t="s">
        <v>36</v>
      </c>
      <c r="B13" s="85">
        <v>4383616.0640000002</v>
      </c>
      <c r="C13" s="85">
        <v>7767964.9179999996</v>
      </c>
      <c r="D13" s="131">
        <v>-0.43568024440000003</v>
      </c>
      <c r="E13" s="85">
        <v>22267534.478</v>
      </c>
      <c r="F13" s="85">
        <v>31801509.366</v>
      </c>
      <c r="G13" s="131">
        <v>-0.29979630140000002</v>
      </c>
      <c r="H13" s="85">
        <v>51027833.887999997</v>
      </c>
      <c r="I13" s="85">
        <v>53428699.607000001</v>
      </c>
      <c r="J13" s="131">
        <v>-4.4935881599999998E-2</v>
      </c>
    </row>
    <row r="14" spans="1:10">
      <c r="A14" s="53" t="s">
        <v>37</v>
      </c>
      <c r="B14" s="85">
        <v>3625878.781</v>
      </c>
      <c r="C14" s="85">
        <v>4385345.3140000002</v>
      </c>
      <c r="D14" s="131">
        <v>-0.17318283479999999</v>
      </c>
      <c r="E14" s="85">
        <v>35283863.390000001</v>
      </c>
      <c r="F14" s="85">
        <v>34538405.729999997</v>
      </c>
      <c r="G14" s="131">
        <v>2.1583441500000002E-2</v>
      </c>
      <c r="H14" s="85">
        <v>60565146.796999998</v>
      </c>
      <c r="I14" s="85">
        <v>58647595.516000003</v>
      </c>
      <c r="J14" s="131">
        <v>3.2696162000000001E-2</v>
      </c>
    </row>
    <row r="15" spans="1:10">
      <c r="A15" s="53" t="s">
        <v>38</v>
      </c>
      <c r="B15" s="85">
        <v>4455497.0640000002</v>
      </c>
      <c r="C15" s="85">
        <v>3323850.5959999999</v>
      </c>
      <c r="D15" s="131">
        <v>0.3404624953</v>
      </c>
      <c r="E15" s="85">
        <v>22542363.23</v>
      </c>
      <c r="F15" s="85">
        <v>16923448.495000001</v>
      </c>
      <c r="G15" s="131">
        <v>0.33201948980000001</v>
      </c>
      <c r="H15" s="85">
        <v>32937809.723000001</v>
      </c>
      <c r="I15" s="85">
        <v>25219329.541000001</v>
      </c>
      <c r="J15" s="131">
        <v>0.30605413869999998</v>
      </c>
    </row>
    <row r="16" spans="1:10">
      <c r="A16" s="53" t="s">
        <v>39</v>
      </c>
      <c r="B16" s="85">
        <v>768528.48100000003</v>
      </c>
      <c r="C16" s="85">
        <v>667235.59600000002</v>
      </c>
      <c r="D16" s="131">
        <v>0.1518097739</v>
      </c>
      <c r="E16" s="85">
        <v>3144680.9079999998</v>
      </c>
      <c r="F16" s="85">
        <v>2735218.145</v>
      </c>
      <c r="G16" s="131">
        <v>0.14970022180000001</v>
      </c>
      <c r="H16" s="85">
        <v>4532655.591</v>
      </c>
      <c r="I16" s="85">
        <v>4448673.0449999999</v>
      </c>
      <c r="J16" s="131">
        <v>1.8878111600000001E-2</v>
      </c>
    </row>
    <row r="17" spans="1:74">
      <c r="A17" s="53" t="s">
        <v>40</v>
      </c>
      <c r="B17" s="85">
        <v>318255.658</v>
      </c>
      <c r="C17" s="85">
        <v>408562.245</v>
      </c>
      <c r="D17" s="131">
        <v>-0.22103507629999999</v>
      </c>
      <c r="E17" s="85">
        <v>2201054.4920000001</v>
      </c>
      <c r="F17" s="85">
        <v>2873791.858</v>
      </c>
      <c r="G17" s="131">
        <v>-0.23409397730000001</v>
      </c>
      <c r="H17" s="85">
        <v>3973475.9750000001</v>
      </c>
      <c r="I17" s="85">
        <v>4980307.9649999999</v>
      </c>
      <c r="J17" s="131">
        <v>-0.20216259659999999</v>
      </c>
    </row>
    <row r="18" spans="1:74">
      <c r="A18" s="53" t="s">
        <v>41</v>
      </c>
      <c r="B18" s="85">
        <v>1481695.899</v>
      </c>
      <c r="C18" s="85">
        <v>1055238.1410000001</v>
      </c>
      <c r="D18" s="131">
        <v>0.40413413939999998</v>
      </c>
      <c r="E18" s="85">
        <v>11078365.846000001</v>
      </c>
      <c r="F18" s="85">
        <v>12572211.028000001</v>
      </c>
      <c r="G18" s="131">
        <v>-0.1188211985</v>
      </c>
      <c r="H18" s="85">
        <v>16234009.107000001</v>
      </c>
      <c r="I18" s="85">
        <v>23324219.973000001</v>
      </c>
      <c r="J18" s="131">
        <v>-0.30398490810000001</v>
      </c>
    </row>
    <row r="19" spans="1:74">
      <c r="A19" s="53" t="s">
        <v>43</v>
      </c>
      <c r="B19" s="85">
        <v>70556.625</v>
      </c>
      <c r="C19" s="85">
        <v>59032.142</v>
      </c>
      <c r="D19" s="131">
        <v>0.19522386629999999</v>
      </c>
      <c r="E19" s="85">
        <v>399223.50199999998</v>
      </c>
      <c r="F19" s="85">
        <v>462362.55050000001</v>
      </c>
      <c r="G19" s="131">
        <v>-0.13655744489999999</v>
      </c>
      <c r="H19" s="85">
        <v>675659.96</v>
      </c>
      <c r="I19" s="85">
        <v>786501.201</v>
      </c>
      <c r="J19" s="131">
        <v>-0.14092952540000001</v>
      </c>
    </row>
    <row r="20" spans="1:74">
      <c r="A20" s="53" t="s">
        <v>42</v>
      </c>
      <c r="B20" s="85">
        <v>114028.33500000001</v>
      </c>
      <c r="C20" s="85">
        <v>164320.076</v>
      </c>
      <c r="D20" s="131">
        <v>-0.30605962599999997</v>
      </c>
      <c r="E20" s="85">
        <v>670356.45499999996</v>
      </c>
      <c r="F20" s="85">
        <v>1100435.4535000001</v>
      </c>
      <c r="G20" s="131">
        <v>-0.39082619260000001</v>
      </c>
      <c r="H20" s="85">
        <v>1330973.372</v>
      </c>
      <c r="I20" s="85">
        <v>1983531.3489999999</v>
      </c>
      <c r="J20" s="131">
        <v>-0.32898798260000001</v>
      </c>
    </row>
    <row r="21" spans="1:74">
      <c r="A21" s="66" t="s">
        <v>72</v>
      </c>
      <c r="B21" s="86">
        <v>22217902.130447999</v>
      </c>
      <c r="C21" s="86">
        <v>24998315.277856</v>
      </c>
      <c r="D21" s="67">
        <v>-0.1112240212</v>
      </c>
      <c r="E21" s="86">
        <v>149546361.03712001</v>
      </c>
      <c r="F21" s="86">
        <v>153346838.708388</v>
      </c>
      <c r="G21" s="67">
        <v>-2.4783540999999999E-2</v>
      </c>
      <c r="H21" s="86">
        <v>258246791.67217401</v>
      </c>
      <c r="I21" s="86">
        <v>257077746.88914001</v>
      </c>
      <c r="J21" s="67">
        <v>4.5474367E-3</v>
      </c>
    </row>
    <row r="22" spans="1:74">
      <c r="A22" s="53" t="s">
        <v>73</v>
      </c>
      <c r="B22" s="85">
        <v>-494263.54100000003</v>
      </c>
      <c r="C22" s="85">
        <v>-366431.31077699998</v>
      </c>
      <c r="D22" s="131">
        <v>0.34885727960000001</v>
      </c>
      <c r="E22" s="85">
        <v>-4793279.7920190003</v>
      </c>
      <c r="F22" s="85">
        <v>-3165732.2214939999</v>
      </c>
      <c r="G22" s="131">
        <v>0.51411409959999999</v>
      </c>
      <c r="H22" s="85">
        <v>-7722863.5472520003</v>
      </c>
      <c r="I22" s="85">
        <v>-4678344.9762420002</v>
      </c>
      <c r="J22" s="131">
        <v>0.6507682923</v>
      </c>
    </row>
    <row r="23" spans="1:74">
      <c r="A23" s="53" t="s">
        <v>44</v>
      </c>
      <c r="B23" s="85">
        <v>-168547.82399999999</v>
      </c>
      <c r="C23" s="85">
        <v>-67033.138000000006</v>
      </c>
      <c r="D23" s="131">
        <v>1.5143955516000001</v>
      </c>
      <c r="E23" s="85">
        <v>-805572.48899999994</v>
      </c>
      <c r="F23" s="85">
        <v>-257297.43900000001</v>
      </c>
      <c r="G23" s="131">
        <v>2.1308997560999998</v>
      </c>
      <c r="H23" s="85">
        <v>-1151008.754</v>
      </c>
      <c r="I23" s="85">
        <v>-433946.21299999999</v>
      </c>
      <c r="J23" s="131">
        <v>1.6524226263999999</v>
      </c>
    </row>
    <row r="24" spans="1:74">
      <c r="A24" s="53" t="s">
        <v>74</v>
      </c>
      <c r="B24" s="85">
        <v>-511601.065</v>
      </c>
      <c r="C24" s="85">
        <v>-2422688.003</v>
      </c>
      <c r="D24" s="131">
        <v>-0.78882915819999999</v>
      </c>
      <c r="E24" s="85">
        <v>-10071044.172</v>
      </c>
      <c r="F24" s="85">
        <v>-9310312.1319999993</v>
      </c>
      <c r="G24" s="131">
        <v>8.1708543100000003E-2</v>
      </c>
      <c r="H24" s="85">
        <v>-20562421.539999999</v>
      </c>
      <c r="I24" s="85">
        <v>-10905759.897</v>
      </c>
      <c r="J24" s="131">
        <v>0.88546435410000002</v>
      </c>
    </row>
    <row r="25" spans="1:74">
      <c r="A25" s="66" t="s">
        <v>75</v>
      </c>
      <c r="B25" s="86">
        <v>21043489.700447999</v>
      </c>
      <c r="C25" s="86">
        <v>22142162.826079</v>
      </c>
      <c r="D25" s="67">
        <v>-4.9619051900000002E-2</v>
      </c>
      <c r="E25" s="86">
        <v>133876464.58410101</v>
      </c>
      <c r="F25" s="86">
        <v>140613496.915894</v>
      </c>
      <c r="G25" s="67">
        <v>-4.79117046E-2</v>
      </c>
      <c r="H25" s="86">
        <v>228810497.83092201</v>
      </c>
      <c r="I25" s="86">
        <v>241059695.80289799</v>
      </c>
      <c r="J25" s="67">
        <v>-5.0813960999999998E-2</v>
      </c>
    </row>
    <row r="26" spans="1:74">
      <c r="A26" s="53" t="s">
        <v>148</v>
      </c>
      <c r="B26" s="85">
        <v>3924.346</v>
      </c>
      <c r="C26" s="85">
        <v>0</v>
      </c>
      <c r="D26" s="131">
        <v>0</v>
      </c>
      <c r="E26" s="85">
        <v>19549.966</v>
      </c>
      <c r="F26" s="85">
        <v>0</v>
      </c>
      <c r="G26" s="131">
        <v>0</v>
      </c>
      <c r="H26" s="85">
        <v>19855.695</v>
      </c>
      <c r="I26" s="85">
        <v>0</v>
      </c>
      <c r="J26" s="131">
        <v>0</v>
      </c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135</v>
      </c>
      <c r="B33" s="123" t="s">
        <v>136</v>
      </c>
      <c r="C33" s="127">
        <v>2.597E-2</v>
      </c>
      <c r="D33" s="127">
        <v>-8.9200000000000008E-3</v>
      </c>
      <c r="E33" s="127">
        <v>4.2689999999999999E-2</v>
      </c>
      <c r="F33" s="127">
        <v>-7.7999999999999996E-3</v>
      </c>
      <c r="G33" s="127">
        <v>-1.0460000000000001E-2</v>
      </c>
      <c r="H33" s="127">
        <v>5.5999999999999995E-4</v>
      </c>
      <c r="I33" s="127">
        <v>1.197E-2</v>
      </c>
      <c r="J33" s="127">
        <v>-2.299E-2</v>
      </c>
      <c r="K33" s="127">
        <v>-7.1300000000000001E-3</v>
      </c>
      <c r="L33" s="127">
        <v>8.8999999999999995E-4</v>
      </c>
      <c r="M33" s="127">
        <v>7.0299999999999998E-3</v>
      </c>
      <c r="N33" s="127">
        <v>-1.5049999999999999E-2</v>
      </c>
      <c r="O33" s="65" t="str">
        <f t="shared" ref="O33:O45" si="0">MID(UPPER(TEXT(A33,"mmm")),1,1)</f>
        <v>J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137</v>
      </c>
      <c r="B34" s="123" t="s">
        <v>139</v>
      </c>
      <c r="C34" s="127">
        <v>-8.3499999999999998E-3</v>
      </c>
      <c r="D34" s="127">
        <v>4.3800000000000002E-3</v>
      </c>
      <c r="E34" s="127">
        <v>2.2200000000000001E-2</v>
      </c>
      <c r="F34" s="127">
        <v>-3.4930000000000003E-2</v>
      </c>
      <c r="G34" s="127">
        <v>-1.0189999999999999E-2</v>
      </c>
      <c r="H34" s="127">
        <v>1.0499999999999999E-3</v>
      </c>
      <c r="I34" s="127">
        <v>1.323E-2</v>
      </c>
      <c r="J34" s="127">
        <v>-2.4469999999999999E-2</v>
      </c>
      <c r="K34" s="127">
        <v>-7.4900000000000001E-3</v>
      </c>
      <c r="L34" s="127">
        <v>9.1E-4</v>
      </c>
      <c r="M34" s="127">
        <v>9.5399999999999999E-3</v>
      </c>
      <c r="N34" s="127">
        <v>-1.7940000000000001E-2</v>
      </c>
      <c r="O34" s="65" t="str">
        <f t="shared" si="0"/>
        <v>A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140</v>
      </c>
      <c r="B35" s="123" t="s">
        <v>141</v>
      </c>
      <c r="C35" s="127">
        <v>-3.619E-2</v>
      </c>
      <c r="D35" s="127">
        <v>-3.5E-4</v>
      </c>
      <c r="E35" s="127">
        <v>9.5899999999999996E-3</v>
      </c>
      <c r="F35" s="127">
        <v>-4.5429999999999998E-2</v>
      </c>
      <c r="G35" s="127">
        <v>-1.299E-2</v>
      </c>
      <c r="H35" s="127">
        <v>8.5999999999999998E-4</v>
      </c>
      <c r="I35" s="127">
        <v>1.285E-2</v>
      </c>
      <c r="J35" s="127">
        <v>-2.6700000000000002E-2</v>
      </c>
      <c r="K35" s="127">
        <v>-1.162E-2</v>
      </c>
      <c r="L35" s="127">
        <v>6.8000000000000005E-4</v>
      </c>
      <c r="M35" s="127">
        <v>1.0529999999999999E-2</v>
      </c>
      <c r="N35" s="127">
        <v>-2.283E-2</v>
      </c>
      <c r="O35" s="65" t="str">
        <f t="shared" si="0"/>
        <v>S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142</v>
      </c>
      <c r="B36" s="123" t="s">
        <v>143</v>
      </c>
      <c r="C36" s="127">
        <v>-4.6460000000000001E-2</v>
      </c>
      <c r="D36" s="127">
        <v>2.7399999999999998E-3</v>
      </c>
      <c r="E36" s="127">
        <v>1.423E-2</v>
      </c>
      <c r="F36" s="127">
        <v>-6.343E-2</v>
      </c>
      <c r="G36" s="127">
        <v>-1.6150000000000001E-2</v>
      </c>
      <c r="H36" s="127">
        <v>1.0499999999999999E-3</v>
      </c>
      <c r="I36" s="127">
        <v>1.3100000000000001E-2</v>
      </c>
      <c r="J36" s="127">
        <v>-3.0300000000000001E-2</v>
      </c>
      <c r="K36" s="127">
        <v>-1.268E-2</v>
      </c>
      <c r="L36" s="127">
        <v>1.81E-3</v>
      </c>
      <c r="M36" s="127">
        <v>1.167E-2</v>
      </c>
      <c r="N36" s="127">
        <v>-2.6159999999999999E-2</v>
      </c>
      <c r="O36" s="65" t="str">
        <f t="shared" si="0"/>
        <v>O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144</v>
      </c>
      <c r="B37" s="123" t="s">
        <v>145</v>
      </c>
      <c r="C37" s="127">
        <v>-0.10052</v>
      </c>
      <c r="D37" s="127">
        <v>2.1199999999999999E-3</v>
      </c>
      <c r="E37" s="127">
        <v>-2.571E-2</v>
      </c>
      <c r="F37" s="127">
        <v>-7.6929999999999998E-2</v>
      </c>
      <c r="G37" s="127">
        <v>-2.3869999999999999E-2</v>
      </c>
      <c r="H37" s="127">
        <v>1.08E-3</v>
      </c>
      <c r="I37" s="127">
        <v>9.5499999999999995E-3</v>
      </c>
      <c r="J37" s="127">
        <v>-3.4500000000000003E-2</v>
      </c>
      <c r="K37" s="127">
        <v>-2.367E-2</v>
      </c>
      <c r="L37" s="127">
        <v>1.8E-3</v>
      </c>
      <c r="M37" s="127">
        <v>7.4900000000000001E-3</v>
      </c>
      <c r="N37" s="127">
        <v>-3.2960000000000003E-2</v>
      </c>
      <c r="O37" s="65" t="str">
        <f t="shared" si="0"/>
        <v>N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146</v>
      </c>
      <c r="B38" s="123" t="s">
        <v>147</v>
      </c>
      <c r="C38" s="127">
        <v>-8.1850000000000006E-2</v>
      </c>
      <c r="D38" s="127">
        <v>2.97E-3</v>
      </c>
      <c r="E38" s="127">
        <v>-7.7299999999999999E-3</v>
      </c>
      <c r="F38" s="127">
        <v>-7.7090000000000006E-2</v>
      </c>
      <c r="G38" s="127">
        <v>-2.8850000000000001E-2</v>
      </c>
      <c r="H38" s="127">
        <v>1.4E-3</v>
      </c>
      <c r="I38" s="127">
        <v>8.0499999999999999E-3</v>
      </c>
      <c r="J38" s="127">
        <v>-3.8300000000000001E-2</v>
      </c>
      <c r="K38" s="127">
        <v>-2.8850000000000001E-2</v>
      </c>
      <c r="L38" s="127">
        <v>1.4E-3</v>
      </c>
      <c r="M38" s="127">
        <v>8.0499999999999999E-3</v>
      </c>
      <c r="N38" s="127">
        <v>-3.8300000000000001E-2</v>
      </c>
      <c r="O38" s="65" t="str">
        <f t="shared" si="0"/>
        <v>D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149</v>
      </c>
      <c r="B39" s="123" t="s">
        <v>150</v>
      </c>
      <c r="C39" s="127">
        <v>-3.4099999999999998E-2</v>
      </c>
      <c r="D39" s="127">
        <v>7.3099999999999997E-3</v>
      </c>
      <c r="E39" s="127">
        <v>4.45E-3</v>
      </c>
      <c r="F39" s="127">
        <v>-4.5859999999999998E-2</v>
      </c>
      <c r="G39" s="127">
        <v>-3.4099999999999998E-2</v>
      </c>
      <c r="H39" s="127">
        <v>7.3099999999999997E-3</v>
      </c>
      <c r="I39" s="127">
        <v>4.45E-3</v>
      </c>
      <c r="J39" s="127">
        <v>-4.5859999999999998E-2</v>
      </c>
      <c r="K39" s="127">
        <v>-2.691E-2</v>
      </c>
      <c r="L39" s="127">
        <v>1.39E-3</v>
      </c>
      <c r="M39" s="127">
        <v>1.09E-2</v>
      </c>
      <c r="N39" s="127">
        <v>-3.9199999999999999E-2</v>
      </c>
      <c r="O39" s="65" t="str">
        <f t="shared" si="0"/>
        <v>E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151</v>
      </c>
      <c r="B40" s="123" t="s">
        <v>153</v>
      </c>
      <c r="C40" s="127">
        <v>1.1679999999999999E-2</v>
      </c>
      <c r="D40" s="127">
        <v>-1.4999999999999999E-4</v>
      </c>
      <c r="E40" s="127">
        <v>2.385E-2</v>
      </c>
      <c r="F40" s="127">
        <v>-1.2019999999999999E-2</v>
      </c>
      <c r="G40" s="127">
        <v>-1.2579999999999999E-2</v>
      </c>
      <c r="H40" s="127">
        <v>4.1900000000000001E-3</v>
      </c>
      <c r="I40" s="127">
        <v>1.337E-2</v>
      </c>
      <c r="J40" s="127">
        <v>-3.014E-2</v>
      </c>
      <c r="K40" s="127">
        <v>-2.5489999999999999E-2</v>
      </c>
      <c r="L40" s="127">
        <v>1.47E-3</v>
      </c>
      <c r="M40" s="127">
        <v>1.315E-2</v>
      </c>
      <c r="N40" s="127">
        <v>-4.011E-2</v>
      </c>
      <c r="O40" s="65" t="str">
        <f t="shared" si="0"/>
        <v>F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154</v>
      </c>
      <c r="B41" s="123" t="s">
        <v>155</v>
      </c>
      <c r="C41" s="127">
        <v>-4.7289999999999999E-2</v>
      </c>
      <c r="D41" s="127">
        <v>-6.4000000000000005E-4</v>
      </c>
      <c r="E41" s="127">
        <v>-2.1530000000000001E-2</v>
      </c>
      <c r="F41" s="127">
        <v>-2.512E-2</v>
      </c>
      <c r="G41" s="127">
        <v>-2.4140000000000002E-2</v>
      </c>
      <c r="H41" s="127">
        <v>2.4499999999999999E-3</v>
      </c>
      <c r="I41" s="127">
        <v>1.75E-3</v>
      </c>
      <c r="J41" s="127">
        <v>-2.8340000000000001E-2</v>
      </c>
      <c r="K41" s="127">
        <v>-2.7650000000000001E-2</v>
      </c>
      <c r="L41" s="127">
        <v>8.1999999999999998E-4</v>
      </c>
      <c r="M41" s="127">
        <v>1.026E-2</v>
      </c>
      <c r="N41" s="127">
        <v>-3.8730000000000001E-2</v>
      </c>
      <c r="O41" s="65" t="str">
        <f t="shared" si="0"/>
        <v>M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156</v>
      </c>
      <c r="B42" s="123" t="s">
        <v>157</v>
      </c>
      <c r="C42" s="127">
        <v>-7.6069999999999999E-2</v>
      </c>
      <c r="D42" s="127">
        <v>-6.5500000000000003E-3</v>
      </c>
      <c r="E42" s="127">
        <v>-1.3849999999999999E-2</v>
      </c>
      <c r="F42" s="127">
        <v>-5.5669999999999997E-2</v>
      </c>
      <c r="G42" s="127">
        <v>-3.6220000000000002E-2</v>
      </c>
      <c r="H42" s="127">
        <v>5.1000000000000004E-4</v>
      </c>
      <c r="I42" s="127">
        <v>-1.74E-3</v>
      </c>
      <c r="J42" s="127">
        <v>-3.499E-2</v>
      </c>
      <c r="K42" s="127">
        <v>-3.1609999999999999E-2</v>
      </c>
      <c r="L42" s="127">
        <v>8.0999999999999996E-4</v>
      </c>
      <c r="M42" s="127">
        <v>8.2400000000000008E-3</v>
      </c>
      <c r="N42" s="127">
        <v>-4.0660000000000002E-2</v>
      </c>
      <c r="O42" s="65" t="str">
        <f t="shared" si="0"/>
        <v>A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158</v>
      </c>
      <c r="B43" s="123" t="s">
        <v>159</v>
      </c>
      <c r="C43" s="127">
        <v>-6.3039999999999999E-2</v>
      </c>
      <c r="D43" s="127">
        <v>1.0399999999999999E-3</v>
      </c>
      <c r="E43" s="127">
        <v>-1.9290000000000002E-2</v>
      </c>
      <c r="F43" s="127">
        <v>-4.4790000000000003E-2</v>
      </c>
      <c r="G43" s="127">
        <v>-4.1419999999999998E-2</v>
      </c>
      <c r="H43" s="127">
        <v>6.0999999999999997E-4</v>
      </c>
      <c r="I43" s="127">
        <v>-5.13E-3</v>
      </c>
      <c r="J43" s="127">
        <v>-3.6900000000000002E-2</v>
      </c>
      <c r="K43" s="127">
        <v>-3.5819999999999998E-2</v>
      </c>
      <c r="L43" s="127">
        <v>4.6999999999999999E-4</v>
      </c>
      <c r="M43" s="127">
        <v>5.0600000000000003E-3</v>
      </c>
      <c r="N43" s="127">
        <v>-4.1349999999999998E-2</v>
      </c>
      <c r="O43" s="65" t="str">
        <f t="shared" si="0"/>
        <v>M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160</v>
      </c>
      <c r="B44" s="123" t="s">
        <v>161</v>
      </c>
      <c r="C44" s="127">
        <v>-7.7149999999999996E-2</v>
      </c>
      <c r="D44" s="127">
        <v>3.7200000000000002E-3</v>
      </c>
      <c r="E44" s="127">
        <v>-1.149E-2</v>
      </c>
      <c r="F44" s="127">
        <v>-6.9379999999999997E-2</v>
      </c>
      <c r="G44" s="127">
        <v>-4.7460000000000002E-2</v>
      </c>
      <c r="H44" s="127">
        <v>1.1199999999999999E-3</v>
      </c>
      <c r="I44" s="127">
        <v>-6.3299999999999997E-3</v>
      </c>
      <c r="J44" s="127">
        <v>-4.2250000000000003E-2</v>
      </c>
      <c r="K44" s="127">
        <v>-4.3970000000000002E-2</v>
      </c>
      <c r="L44" s="127">
        <v>8.3000000000000001E-4</v>
      </c>
      <c r="M44" s="127">
        <v>1.8500000000000001E-3</v>
      </c>
      <c r="N44" s="127">
        <v>-4.6649999999999997E-2</v>
      </c>
      <c r="O44" s="65" t="str">
        <f t="shared" si="0"/>
        <v>J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162</v>
      </c>
      <c r="B45" s="123" t="s">
        <v>164</v>
      </c>
      <c r="C45" s="127">
        <v>-4.9439999999999998E-2</v>
      </c>
      <c r="D45" s="127">
        <v>-1.24E-3</v>
      </c>
      <c r="E45" s="127">
        <v>-2.358E-2</v>
      </c>
      <c r="F45" s="127">
        <v>-2.462E-2</v>
      </c>
      <c r="G45" s="127">
        <v>-4.777E-2</v>
      </c>
      <c r="H45" s="127">
        <v>7.5000000000000002E-4</v>
      </c>
      <c r="I45" s="127">
        <v>-8.8999999999999999E-3</v>
      </c>
      <c r="J45" s="127">
        <v>-3.9620000000000002E-2</v>
      </c>
      <c r="K45" s="127">
        <v>-5.0729999999999997E-2</v>
      </c>
      <c r="L45" s="127">
        <v>1.4499999999999999E-3</v>
      </c>
      <c r="M45" s="127">
        <v>-4.0899999999999999E-3</v>
      </c>
      <c r="N45" s="127">
        <v>-4.8090000000000001E-2</v>
      </c>
      <c r="O45" s="65" t="str">
        <f t="shared" si="0"/>
        <v>J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 ht="23.25">
      <c r="B49" s="56" t="str">
        <f>"Máxima "&amp;MID(B2,7,4)</f>
        <v>Máxima 2023</v>
      </c>
      <c r="C49" s="56" t="str">
        <f>"Media "&amp;MID(B2,7,4)</f>
        <v>Media 2023</v>
      </c>
      <c r="D49" s="56" t="str">
        <f>"Mínima "&amp;MID(B2,7,4)</f>
        <v>Mínima 2023</v>
      </c>
      <c r="E49" s="57" t="str">
        <f>"Media "&amp;MID(B2,7,4)-1</f>
        <v>Media 2022</v>
      </c>
      <c r="F49" s="58"/>
      <c r="G49" s="57" t="str">
        <f>"Banda máxima "&amp;MID(B2,7,4)-20&amp;"-"&amp;MID(B2,7,4)-1</f>
        <v>Banda máxima 2003-2022</v>
      </c>
      <c r="H49" s="56" t="str">
        <f>"Banda mínima "&amp;MID(B2,7,4)-20&amp;"-"&amp;MID(B2,7,4)-1</f>
        <v>Banda mínima 2003-2022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169</v>
      </c>
      <c r="B52" s="54">
        <v>29.257000000000001</v>
      </c>
      <c r="C52" s="54">
        <v>23.777000000000001</v>
      </c>
      <c r="D52" s="54">
        <v>18.297000000000001</v>
      </c>
      <c r="E52" s="54">
        <v>22.189</v>
      </c>
      <c r="F52" s="55">
        <v>1</v>
      </c>
      <c r="G52" s="54">
        <v>28.314</v>
      </c>
      <c r="H52" s="54">
        <v>17.830736842099999</v>
      </c>
      <c r="I52" s="126"/>
    </row>
    <row r="53" spans="1:9">
      <c r="A53" s="53" t="s">
        <v>170</v>
      </c>
      <c r="B53" s="54">
        <v>30.474</v>
      </c>
      <c r="C53" s="54">
        <v>25.137</v>
      </c>
      <c r="D53" s="54">
        <v>19.800999999999998</v>
      </c>
      <c r="E53" s="54">
        <v>24.073</v>
      </c>
      <c r="F53" s="55">
        <v>2</v>
      </c>
      <c r="G53" s="54">
        <v>28.4604736842</v>
      </c>
      <c r="H53" s="54">
        <v>17.6915789474</v>
      </c>
      <c r="I53" s="126"/>
    </row>
    <row r="54" spans="1:9">
      <c r="A54" s="53" t="s">
        <v>171</v>
      </c>
      <c r="B54" s="54">
        <v>30.134</v>
      </c>
      <c r="C54" s="54">
        <v>25.131</v>
      </c>
      <c r="D54" s="54">
        <v>20.126999999999999</v>
      </c>
      <c r="E54" s="54">
        <v>24.388999999999999</v>
      </c>
      <c r="F54" s="55">
        <v>3</v>
      </c>
      <c r="G54" s="54">
        <v>28.910947368399999</v>
      </c>
      <c r="H54" s="54">
        <v>18.0715263158</v>
      </c>
      <c r="I54" s="126"/>
    </row>
    <row r="55" spans="1:9">
      <c r="A55" s="53" t="s">
        <v>172</v>
      </c>
      <c r="B55" s="54">
        <v>30.504999999999999</v>
      </c>
      <c r="C55" s="54">
        <v>25.138000000000002</v>
      </c>
      <c r="D55" s="54">
        <v>19.771999999999998</v>
      </c>
      <c r="E55" s="54">
        <v>24.367000000000001</v>
      </c>
      <c r="F55" s="55">
        <v>4</v>
      </c>
      <c r="G55" s="54">
        <v>29.459157894699999</v>
      </c>
      <c r="H55" s="54">
        <v>18.189473684199999</v>
      </c>
      <c r="I55" s="126"/>
    </row>
    <row r="56" spans="1:9">
      <c r="A56" s="53" t="s">
        <v>173</v>
      </c>
      <c r="B56" s="54">
        <v>29.603000000000002</v>
      </c>
      <c r="C56" s="54">
        <v>24.686</v>
      </c>
      <c r="D56" s="54">
        <v>19.768000000000001</v>
      </c>
      <c r="E56" s="54">
        <v>25.091999999999999</v>
      </c>
      <c r="F56" s="55">
        <v>5</v>
      </c>
      <c r="G56" s="54">
        <v>29.256105263199998</v>
      </c>
      <c r="H56" s="54">
        <v>18.403526315800001</v>
      </c>
      <c r="I56" s="126"/>
    </row>
    <row r="57" spans="1:9">
      <c r="A57" s="53" t="s">
        <v>174</v>
      </c>
      <c r="B57" s="54">
        <v>29.945</v>
      </c>
      <c r="C57" s="54">
        <v>24.844000000000001</v>
      </c>
      <c r="D57" s="54">
        <v>19.742999999999999</v>
      </c>
      <c r="E57" s="54">
        <v>24.225000000000001</v>
      </c>
      <c r="F57" s="55">
        <v>6</v>
      </c>
      <c r="G57" s="54">
        <v>29.162315789499999</v>
      </c>
      <c r="H57" s="54">
        <v>18.558631578899998</v>
      </c>
      <c r="I57" s="126"/>
    </row>
    <row r="58" spans="1:9">
      <c r="A58" s="53" t="s">
        <v>175</v>
      </c>
      <c r="B58" s="54">
        <v>31.134</v>
      </c>
      <c r="C58" s="54">
        <v>25.344000000000001</v>
      </c>
      <c r="D58" s="54">
        <v>19.553999999999998</v>
      </c>
      <c r="E58" s="54">
        <v>24.32</v>
      </c>
      <c r="F58" s="55">
        <v>7</v>
      </c>
      <c r="G58" s="54">
        <v>29.1502105263</v>
      </c>
      <c r="H58" s="54">
        <v>18.138421052599998</v>
      </c>
      <c r="I58" s="126"/>
    </row>
    <row r="59" spans="1:9">
      <c r="A59" s="53" t="s">
        <v>176</v>
      </c>
      <c r="B59" s="54">
        <v>30.948</v>
      </c>
      <c r="C59" s="54">
        <v>25.186</v>
      </c>
      <c r="D59" s="54">
        <v>19.423999999999999</v>
      </c>
      <c r="E59" s="54">
        <v>25.204000000000001</v>
      </c>
      <c r="F59" s="55">
        <v>8</v>
      </c>
      <c r="G59" s="54">
        <v>29.369947368399998</v>
      </c>
      <c r="H59" s="54">
        <v>18.319052631600002</v>
      </c>
      <c r="I59" s="126"/>
    </row>
    <row r="60" spans="1:9">
      <c r="A60" s="53" t="s">
        <v>177</v>
      </c>
      <c r="B60" s="54">
        <v>31.465</v>
      </c>
      <c r="C60" s="54">
        <v>25.724</v>
      </c>
      <c r="D60" s="54">
        <v>19.984000000000002</v>
      </c>
      <c r="E60" s="54">
        <v>26.276</v>
      </c>
      <c r="F60" s="55">
        <v>9</v>
      </c>
      <c r="G60" s="54">
        <v>29.596578947400001</v>
      </c>
      <c r="H60" s="54">
        <v>18.369684210500001</v>
      </c>
      <c r="I60" s="126"/>
    </row>
    <row r="61" spans="1:9">
      <c r="A61" s="53" t="s">
        <v>178</v>
      </c>
      <c r="B61" s="54">
        <v>33.652999999999999</v>
      </c>
      <c r="C61" s="54">
        <v>27.062999999999999</v>
      </c>
      <c r="D61" s="54">
        <v>20.472000000000001</v>
      </c>
      <c r="E61" s="54">
        <v>26.675000000000001</v>
      </c>
      <c r="F61" s="55">
        <v>10</v>
      </c>
      <c r="G61" s="54">
        <v>30.0192105263</v>
      </c>
      <c r="H61" s="54">
        <v>18.3241052632</v>
      </c>
      <c r="I61" s="126"/>
    </row>
    <row r="62" spans="1:9">
      <c r="A62" s="53" t="s">
        <v>179</v>
      </c>
      <c r="B62" s="54">
        <v>33.113999999999997</v>
      </c>
      <c r="C62" s="54">
        <v>27.516999999999999</v>
      </c>
      <c r="D62" s="54">
        <v>21.92</v>
      </c>
      <c r="E62" s="54">
        <v>27.166</v>
      </c>
      <c r="F62" s="55">
        <v>11</v>
      </c>
      <c r="G62" s="54">
        <v>30.088578947399998</v>
      </c>
      <c r="H62" s="54">
        <v>18.7082105263</v>
      </c>
      <c r="I62" s="126"/>
    </row>
    <row r="63" spans="1:9">
      <c r="A63" s="53" t="s">
        <v>180</v>
      </c>
      <c r="B63" s="54">
        <v>31.762</v>
      </c>
      <c r="C63" s="54">
        <v>26.28</v>
      </c>
      <c r="D63" s="54">
        <v>20.797999999999998</v>
      </c>
      <c r="E63" s="54">
        <v>28.175000000000001</v>
      </c>
      <c r="F63" s="55">
        <v>12</v>
      </c>
      <c r="G63" s="54">
        <v>30.081105263200001</v>
      </c>
      <c r="H63" s="54">
        <v>18.651526315800002</v>
      </c>
      <c r="I63" s="126"/>
    </row>
    <row r="64" spans="1:9">
      <c r="A64" s="53" t="s">
        <v>181</v>
      </c>
      <c r="B64" s="54">
        <v>31.670999999999999</v>
      </c>
      <c r="C64" s="54">
        <v>26.045000000000002</v>
      </c>
      <c r="D64" s="54">
        <v>20.419</v>
      </c>
      <c r="E64" s="54">
        <v>29.204999999999998</v>
      </c>
      <c r="F64" s="55">
        <v>13</v>
      </c>
      <c r="G64" s="54">
        <v>30.172526315799999</v>
      </c>
      <c r="H64" s="54">
        <v>18.4526315789</v>
      </c>
      <c r="I64" s="126"/>
    </row>
    <row r="65" spans="1:9">
      <c r="A65" s="53" t="s">
        <v>182</v>
      </c>
      <c r="B65" s="54">
        <v>32.963999999999999</v>
      </c>
      <c r="C65" s="54">
        <v>26.968</v>
      </c>
      <c r="D65" s="54">
        <v>20.972000000000001</v>
      </c>
      <c r="E65" s="54">
        <v>29.234000000000002</v>
      </c>
      <c r="F65" s="55">
        <v>14</v>
      </c>
      <c r="G65" s="54">
        <v>29.7803684211</v>
      </c>
      <c r="H65" s="54">
        <v>18.787052631600002</v>
      </c>
      <c r="I65" s="126"/>
    </row>
    <row r="66" spans="1:9">
      <c r="A66" s="53" t="s">
        <v>183</v>
      </c>
      <c r="B66" s="54">
        <v>30.202000000000002</v>
      </c>
      <c r="C66" s="54">
        <v>25.414999999999999</v>
      </c>
      <c r="D66" s="54">
        <v>20.626999999999999</v>
      </c>
      <c r="E66" s="54">
        <v>28.99</v>
      </c>
      <c r="F66" s="55">
        <v>15</v>
      </c>
      <c r="G66" s="54">
        <v>30.335842105299999</v>
      </c>
      <c r="H66" s="54">
        <v>18.616105263200001</v>
      </c>
      <c r="I66" s="126"/>
    </row>
    <row r="67" spans="1:9">
      <c r="A67" s="53" t="s">
        <v>184</v>
      </c>
      <c r="B67" s="54">
        <v>30.43</v>
      </c>
      <c r="C67" s="54">
        <v>25.01</v>
      </c>
      <c r="D67" s="54">
        <v>19.588999999999999</v>
      </c>
      <c r="E67" s="54">
        <v>29.347999999999999</v>
      </c>
      <c r="F67" s="55">
        <v>16</v>
      </c>
      <c r="G67" s="54">
        <v>30.4521052632</v>
      </c>
      <c r="H67" s="54">
        <v>18.696736842100002</v>
      </c>
      <c r="I67" s="126"/>
    </row>
    <row r="68" spans="1:9">
      <c r="A68" s="53" t="s">
        <v>185</v>
      </c>
      <c r="B68" s="54">
        <v>32.985999999999997</v>
      </c>
      <c r="C68" s="54">
        <v>26.725999999999999</v>
      </c>
      <c r="D68" s="54">
        <v>20.466000000000001</v>
      </c>
      <c r="E68" s="54">
        <v>29.533000000000001</v>
      </c>
      <c r="F68" s="55">
        <v>17</v>
      </c>
      <c r="G68" s="54">
        <v>30.844578947399999</v>
      </c>
      <c r="H68" s="54">
        <v>19.119631578900002</v>
      </c>
      <c r="I68" s="126"/>
    </row>
    <row r="69" spans="1:9">
      <c r="A69" s="53" t="s">
        <v>186</v>
      </c>
      <c r="B69" s="54">
        <v>33.789000000000001</v>
      </c>
      <c r="C69" s="54">
        <v>27.867000000000001</v>
      </c>
      <c r="D69" s="54">
        <v>21.945</v>
      </c>
      <c r="E69" s="54">
        <v>28.713000000000001</v>
      </c>
      <c r="F69" s="55">
        <v>18</v>
      </c>
      <c r="G69" s="54">
        <v>30.942210526299998</v>
      </c>
      <c r="H69" s="54">
        <v>19.070736842100001</v>
      </c>
      <c r="I69" s="126"/>
    </row>
    <row r="70" spans="1:9">
      <c r="A70" s="53" t="s">
        <v>187</v>
      </c>
      <c r="B70" s="54">
        <v>33.165999999999997</v>
      </c>
      <c r="C70" s="54">
        <v>27.672000000000001</v>
      </c>
      <c r="D70" s="54">
        <v>22.178000000000001</v>
      </c>
      <c r="E70" s="54">
        <v>27.73</v>
      </c>
      <c r="F70" s="55">
        <v>19</v>
      </c>
      <c r="G70" s="54">
        <v>30.8539473684</v>
      </c>
      <c r="H70" s="54">
        <v>19.164578947399999</v>
      </c>
      <c r="I70" s="126"/>
    </row>
    <row r="71" spans="1:9">
      <c r="A71" s="53" t="s">
        <v>188</v>
      </c>
      <c r="B71" s="54">
        <v>31.268000000000001</v>
      </c>
      <c r="C71" s="54">
        <v>26.181000000000001</v>
      </c>
      <c r="D71" s="54">
        <v>21.093</v>
      </c>
      <c r="E71" s="54">
        <v>28.091000000000001</v>
      </c>
      <c r="F71" s="55">
        <v>20</v>
      </c>
      <c r="G71" s="54">
        <v>30.415526315800001</v>
      </c>
      <c r="H71" s="54">
        <v>19.380315789499999</v>
      </c>
      <c r="I71" s="126"/>
    </row>
    <row r="72" spans="1:9">
      <c r="A72" s="53" t="s">
        <v>189</v>
      </c>
      <c r="B72" s="54">
        <v>30.044</v>
      </c>
      <c r="C72" s="54">
        <v>24.931999999999999</v>
      </c>
      <c r="D72" s="54">
        <v>19.821000000000002</v>
      </c>
      <c r="E72" s="54">
        <v>28.995000000000001</v>
      </c>
      <c r="F72" s="55">
        <v>21</v>
      </c>
      <c r="G72" s="54">
        <v>30.596368421099999</v>
      </c>
      <c r="H72" s="54">
        <v>19.3813157895</v>
      </c>
      <c r="I72" s="126"/>
    </row>
    <row r="73" spans="1:9">
      <c r="A73" s="53" t="s">
        <v>190</v>
      </c>
      <c r="B73" s="54">
        <v>30.292000000000002</v>
      </c>
      <c r="C73" s="54">
        <v>24.818000000000001</v>
      </c>
      <c r="D73" s="54">
        <v>19.344999999999999</v>
      </c>
      <c r="E73" s="54">
        <v>29.376000000000001</v>
      </c>
      <c r="F73" s="55">
        <v>22</v>
      </c>
      <c r="G73" s="54">
        <v>30.473947368400001</v>
      </c>
      <c r="H73" s="54">
        <v>19.273526315800002</v>
      </c>
      <c r="I73" s="126"/>
    </row>
    <row r="74" spans="1:9">
      <c r="A74" s="53" t="s">
        <v>191</v>
      </c>
      <c r="B74" s="54">
        <v>31.841000000000001</v>
      </c>
      <c r="C74" s="54">
        <v>25.965</v>
      </c>
      <c r="D74" s="54">
        <v>20.09</v>
      </c>
      <c r="E74" s="54">
        <v>29.733000000000001</v>
      </c>
      <c r="F74" s="55">
        <v>23</v>
      </c>
      <c r="G74" s="54">
        <v>31.129000000000001</v>
      </c>
      <c r="H74" s="54">
        <v>19.573105263199999</v>
      </c>
      <c r="I74" s="126"/>
    </row>
    <row r="75" spans="1:9">
      <c r="A75" s="53" t="s">
        <v>192</v>
      </c>
      <c r="B75" s="54">
        <v>30.45</v>
      </c>
      <c r="C75" s="54">
        <v>25.542000000000002</v>
      </c>
      <c r="D75" s="54">
        <v>20.632999999999999</v>
      </c>
      <c r="E75" s="54">
        <v>27.776</v>
      </c>
      <c r="F75" s="55">
        <v>24</v>
      </c>
      <c r="G75" s="54">
        <v>30.804052631600001</v>
      </c>
      <c r="H75" s="54">
        <v>19.4525263158</v>
      </c>
      <c r="I75" s="126"/>
    </row>
    <row r="76" spans="1:9">
      <c r="A76" s="53" t="s">
        <v>193</v>
      </c>
      <c r="B76" s="54">
        <v>29.57</v>
      </c>
      <c r="C76" s="54">
        <v>24.189</v>
      </c>
      <c r="D76" s="54">
        <v>18.806999999999999</v>
      </c>
      <c r="E76" s="54">
        <v>27.754999999999999</v>
      </c>
      <c r="F76" s="55">
        <v>25</v>
      </c>
      <c r="G76" s="54">
        <v>30.843842105299998</v>
      </c>
      <c r="H76" s="54">
        <v>19.527105263199999</v>
      </c>
      <c r="I76" s="126"/>
    </row>
    <row r="77" spans="1:9">
      <c r="A77" s="53" t="s">
        <v>194</v>
      </c>
      <c r="B77" s="54">
        <v>29.914000000000001</v>
      </c>
      <c r="C77" s="54">
        <v>24.219000000000001</v>
      </c>
      <c r="D77" s="54">
        <v>18.524000000000001</v>
      </c>
      <c r="E77" s="54">
        <v>26.23</v>
      </c>
      <c r="F77" s="55">
        <v>26</v>
      </c>
      <c r="G77" s="54">
        <v>30.584157894699999</v>
      </c>
      <c r="H77" s="54">
        <v>19.4191578947</v>
      </c>
      <c r="I77" s="126"/>
    </row>
    <row r="78" spans="1:9">
      <c r="A78" s="53" t="s">
        <v>195</v>
      </c>
      <c r="B78" s="54">
        <v>30.588999999999999</v>
      </c>
      <c r="C78" s="54">
        <v>25.164999999999999</v>
      </c>
      <c r="D78" s="54">
        <v>19.739999999999998</v>
      </c>
      <c r="E78" s="54">
        <v>25.591999999999999</v>
      </c>
      <c r="F78" s="55">
        <v>27</v>
      </c>
      <c r="G78" s="54">
        <v>30.441421052599999</v>
      </c>
      <c r="H78" s="54">
        <v>19.2914736842</v>
      </c>
      <c r="I78" s="126"/>
    </row>
    <row r="79" spans="1:9">
      <c r="A79" s="53" t="s">
        <v>196</v>
      </c>
      <c r="B79" s="54">
        <v>31.28</v>
      </c>
      <c r="C79" s="54">
        <v>25.297000000000001</v>
      </c>
      <c r="D79" s="54">
        <v>19.315000000000001</v>
      </c>
      <c r="E79" s="54">
        <v>25.946999999999999</v>
      </c>
      <c r="F79" s="55">
        <v>28</v>
      </c>
      <c r="G79" s="54">
        <v>30.404947368399998</v>
      </c>
      <c r="H79" s="54">
        <v>19.3004736842</v>
      </c>
      <c r="I79" s="126"/>
    </row>
    <row r="80" spans="1:9">
      <c r="A80" s="53" t="s">
        <v>197</v>
      </c>
      <c r="B80" s="54">
        <v>32.219000000000001</v>
      </c>
      <c r="C80" s="54">
        <v>26.341000000000001</v>
      </c>
      <c r="D80" s="54">
        <v>20.463999999999999</v>
      </c>
      <c r="E80" s="54">
        <v>26.344999999999999</v>
      </c>
      <c r="F80" s="55">
        <v>29</v>
      </c>
      <c r="G80" s="54">
        <v>30.401263157900001</v>
      </c>
      <c r="H80" s="54">
        <v>19.194631578900001</v>
      </c>
      <c r="I80" s="126"/>
    </row>
    <row r="81" spans="1:9">
      <c r="A81" s="53" t="s">
        <v>198</v>
      </c>
      <c r="B81" s="54">
        <v>31.899000000000001</v>
      </c>
      <c r="C81" s="54">
        <v>26.332000000000001</v>
      </c>
      <c r="D81" s="54">
        <v>20.765000000000001</v>
      </c>
      <c r="E81" s="54">
        <v>26.959</v>
      </c>
      <c r="F81" s="55">
        <v>30</v>
      </c>
      <c r="G81" s="54">
        <v>29.299894736799999</v>
      </c>
      <c r="H81" s="54">
        <v>19.261368421099998</v>
      </c>
      <c r="I81" s="126"/>
    </row>
    <row r="82" spans="1:9">
      <c r="A82" s="53" t="s">
        <v>164</v>
      </c>
      <c r="B82" s="54">
        <v>31.957999999999998</v>
      </c>
      <c r="C82" s="54">
        <v>26.218</v>
      </c>
      <c r="D82" s="54">
        <v>20.478000000000002</v>
      </c>
      <c r="E82" s="54">
        <v>27.541</v>
      </c>
      <c r="F82" s="55">
        <v>31</v>
      </c>
      <c r="G82" s="54">
        <v>30.9134210526</v>
      </c>
      <c r="H82" s="54">
        <v>19.103999999999999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22753.55772759</v>
      </c>
      <c r="C87" s="76" t="str">
        <f>MID(UPPER(TEXT(D87,"mmm")),1,1)</f>
        <v>J</v>
      </c>
      <c r="D87" s="79" t="str">
        <f t="shared" ref="D87:D109" si="1">TEXT(EDATE(D88,-1),"mmmm aaaa")</f>
        <v>julio 2021</v>
      </c>
      <c r="E87" s="80">
        <f>VLOOKUP(D87,A$87:B$122,2,FALSE)</f>
        <v>21581.642629954</v>
      </c>
    </row>
    <row r="88" spans="1:9">
      <c r="A88" s="53" t="s">
        <v>115</v>
      </c>
      <c r="B88" s="63">
        <v>19213.729911914001</v>
      </c>
      <c r="C88" s="77" t="str">
        <f t="shared" ref="C88:C111" si="2">MID(UPPER(TEXT(D88,"mmm")),1,1)</f>
        <v>A</v>
      </c>
      <c r="D88" s="81" t="str">
        <f t="shared" si="1"/>
        <v>agosto 2021</v>
      </c>
      <c r="E88" s="82">
        <f t="shared" ref="E88:E111" si="3">VLOOKUP(D88,A$87:B$122,2,FALSE)</f>
        <v>20660.576296340001</v>
      </c>
    </row>
    <row r="89" spans="1:9">
      <c r="A89" s="53" t="s">
        <v>117</v>
      </c>
      <c r="B89" s="63">
        <v>20740.701549640002</v>
      </c>
      <c r="C89" s="77" t="str">
        <f t="shared" si="2"/>
        <v>S</v>
      </c>
      <c r="D89" s="81" t="str">
        <f t="shared" si="1"/>
        <v>septiembre 2021</v>
      </c>
      <c r="E89" s="82">
        <f t="shared" si="3"/>
        <v>19669.459694279001</v>
      </c>
    </row>
    <row r="90" spans="1:9">
      <c r="A90" s="53" t="s">
        <v>118</v>
      </c>
      <c r="B90" s="63">
        <v>18915.393726295999</v>
      </c>
      <c r="C90" s="77" t="str">
        <f t="shared" si="2"/>
        <v>O</v>
      </c>
      <c r="D90" s="81" t="str">
        <f t="shared" si="1"/>
        <v>octubre 2021</v>
      </c>
      <c r="E90" s="82">
        <f t="shared" si="3"/>
        <v>18985.552829442</v>
      </c>
    </row>
    <row r="91" spans="1:9">
      <c r="A91" s="53" t="s">
        <v>119</v>
      </c>
      <c r="B91" s="63">
        <v>19296.112398976002</v>
      </c>
      <c r="C91" s="77" t="str">
        <f t="shared" si="2"/>
        <v>N</v>
      </c>
      <c r="D91" s="81" t="str">
        <f t="shared" si="1"/>
        <v>noviembre 2021</v>
      </c>
      <c r="E91" s="82">
        <f t="shared" si="3"/>
        <v>20289.534024413999</v>
      </c>
    </row>
    <row r="92" spans="1:9">
      <c r="A92" s="53" t="s">
        <v>120</v>
      </c>
      <c r="B92" s="63">
        <v>19598.383325727998</v>
      </c>
      <c r="C92" s="77" t="str">
        <f t="shared" si="2"/>
        <v>D</v>
      </c>
      <c r="D92" s="81" t="str">
        <f t="shared" si="1"/>
        <v>diciembre 2021</v>
      </c>
      <c r="E92" s="82">
        <f t="shared" si="3"/>
        <v>20841.076042528999</v>
      </c>
    </row>
    <row r="93" spans="1:9">
      <c r="A93" s="53" t="s">
        <v>121</v>
      </c>
      <c r="B93" s="63">
        <v>21581.642629954</v>
      </c>
      <c r="C93" s="77" t="str">
        <f t="shared" si="2"/>
        <v>E</v>
      </c>
      <c r="D93" s="81" t="str">
        <f t="shared" si="1"/>
        <v>enero 2022</v>
      </c>
      <c r="E93" s="82">
        <f t="shared" si="3"/>
        <v>21516.771039136001</v>
      </c>
    </row>
    <row r="94" spans="1:9">
      <c r="A94" s="53" t="s">
        <v>123</v>
      </c>
      <c r="B94" s="63">
        <v>20660.576296340001</v>
      </c>
      <c r="C94" s="77" t="str">
        <f t="shared" si="2"/>
        <v>F</v>
      </c>
      <c r="D94" s="81" t="str">
        <f t="shared" si="1"/>
        <v>febrero 2022</v>
      </c>
      <c r="E94" s="82">
        <f t="shared" si="3"/>
        <v>19090.950745144</v>
      </c>
    </row>
    <row r="95" spans="1:9">
      <c r="A95" s="53" t="s">
        <v>124</v>
      </c>
      <c r="B95" s="63">
        <v>19669.459694279001</v>
      </c>
      <c r="C95" s="77" t="str">
        <f t="shared" si="2"/>
        <v>M</v>
      </c>
      <c r="D95" s="81" t="str">
        <f t="shared" si="1"/>
        <v>marzo 2022</v>
      </c>
      <c r="E95" s="82">
        <f t="shared" si="3"/>
        <v>20289.026170149999</v>
      </c>
    </row>
    <row r="96" spans="1:9">
      <c r="A96" s="53" t="s">
        <v>125</v>
      </c>
      <c r="B96" s="63">
        <v>18985.552829442</v>
      </c>
      <c r="C96" s="77" t="str">
        <f t="shared" si="2"/>
        <v>A</v>
      </c>
      <c r="D96" s="81" t="str">
        <f t="shared" si="1"/>
        <v>abril 2022</v>
      </c>
      <c r="E96" s="82">
        <f t="shared" si="3"/>
        <v>18449.237369888</v>
      </c>
    </row>
    <row r="97" spans="1:5">
      <c r="A97" s="53" t="s">
        <v>126</v>
      </c>
      <c r="B97" s="63">
        <v>20289.534024413999</v>
      </c>
      <c r="C97" s="77" t="str">
        <f t="shared" si="2"/>
        <v>M</v>
      </c>
      <c r="D97" s="81" t="str">
        <f t="shared" si="1"/>
        <v>mayo 2022</v>
      </c>
      <c r="E97" s="82">
        <f t="shared" si="3"/>
        <v>19096.727579549999</v>
      </c>
    </row>
    <row r="98" spans="1:5">
      <c r="A98" s="53" t="s">
        <v>127</v>
      </c>
      <c r="B98" s="63">
        <v>20841.076042528999</v>
      </c>
      <c r="C98" s="77" t="str">
        <f t="shared" si="2"/>
        <v>J</v>
      </c>
      <c r="D98" s="81" t="str">
        <f t="shared" si="1"/>
        <v>junio 2022</v>
      </c>
      <c r="E98" s="82">
        <f t="shared" si="3"/>
        <v>20028.621185946999</v>
      </c>
    </row>
    <row r="99" spans="1:5">
      <c r="A99" s="53" t="s">
        <v>128</v>
      </c>
      <c r="B99" s="63">
        <v>21516.771039136001</v>
      </c>
      <c r="C99" s="77" t="str">
        <f t="shared" si="2"/>
        <v>J</v>
      </c>
      <c r="D99" s="81" t="str">
        <f t="shared" si="1"/>
        <v>julio 2022</v>
      </c>
      <c r="E99" s="82">
        <f t="shared" si="3"/>
        <v>22142.162826078998</v>
      </c>
    </row>
    <row r="100" spans="1:5">
      <c r="A100" s="53" t="s">
        <v>129</v>
      </c>
      <c r="B100" s="63">
        <v>19090.950745144</v>
      </c>
      <c r="C100" s="77" t="str">
        <f t="shared" si="2"/>
        <v>A</v>
      </c>
      <c r="D100" s="81" t="str">
        <f t="shared" si="1"/>
        <v>agosto 2022</v>
      </c>
      <c r="E100" s="82">
        <f t="shared" si="3"/>
        <v>20488.100444894</v>
      </c>
    </row>
    <row r="101" spans="1:5">
      <c r="A101" s="53" t="s">
        <v>131</v>
      </c>
      <c r="B101" s="63">
        <v>20289.026170149999</v>
      </c>
      <c r="C101" s="77" t="str">
        <f t="shared" si="2"/>
        <v>S</v>
      </c>
      <c r="D101" s="81" t="str">
        <f t="shared" si="1"/>
        <v>septiembre 2022</v>
      </c>
      <c r="E101" s="82">
        <f t="shared" si="3"/>
        <v>18957.591012450001</v>
      </c>
    </row>
    <row r="102" spans="1:5">
      <c r="A102" s="53" t="s">
        <v>132</v>
      </c>
      <c r="B102" s="63">
        <v>18449.237369888</v>
      </c>
      <c r="C102" s="77" t="str">
        <f t="shared" si="2"/>
        <v>O</v>
      </c>
      <c r="D102" s="81" t="str">
        <f t="shared" si="1"/>
        <v>octubre 2022</v>
      </c>
      <c r="E102" s="82">
        <f t="shared" si="3"/>
        <v>18103.482523557999</v>
      </c>
    </row>
    <row r="103" spans="1:5">
      <c r="A103" s="53" t="s">
        <v>133</v>
      </c>
      <c r="B103" s="63">
        <v>19096.727579549999</v>
      </c>
      <c r="C103" s="77" t="str">
        <f t="shared" si="2"/>
        <v>N</v>
      </c>
      <c r="D103" s="81" t="str">
        <f t="shared" si="1"/>
        <v>noviembre 2022</v>
      </c>
      <c r="E103" s="82">
        <f t="shared" si="3"/>
        <v>18249.937992624</v>
      </c>
    </row>
    <row r="104" spans="1:5">
      <c r="A104" s="53" t="s">
        <v>134</v>
      </c>
      <c r="B104" s="63">
        <v>20028.621185946999</v>
      </c>
      <c r="C104" s="77" t="str">
        <f t="shared" si="2"/>
        <v>D</v>
      </c>
      <c r="D104" s="81" t="str">
        <f t="shared" si="1"/>
        <v>diciembre 2022</v>
      </c>
      <c r="E104" s="82">
        <f t="shared" si="3"/>
        <v>19134.921273295</v>
      </c>
    </row>
    <row r="105" spans="1:5">
      <c r="A105" s="53" t="s">
        <v>135</v>
      </c>
      <c r="B105" s="63">
        <v>22142.162826078998</v>
      </c>
      <c r="C105" s="77" t="str">
        <f t="shared" si="2"/>
        <v>E</v>
      </c>
      <c r="D105" s="81" t="str">
        <f t="shared" si="1"/>
        <v>enero 2023</v>
      </c>
      <c r="E105" s="82">
        <f t="shared" si="3"/>
        <v>20781.901939071999</v>
      </c>
    </row>
    <row r="106" spans="1:5">
      <c r="A106" s="53" t="s">
        <v>137</v>
      </c>
      <c r="B106" s="63">
        <v>20488.100444894</v>
      </c>
      <c r="C106" s="77" t="str">
        <f t="shared" si="2"/>
        <v>F</v>
      </c>
      <c r="D106" s="81" t="str">
        <f t="shared" si="1"/>
        <v>febrero 2023</v>
      </c>
      <c r="E106" s="82">
        <f t="shared" si="3"/>
        <v>19312.118540595999</v>
      </c>
    </row>
    <row r="107" spans="1:5">
      <c r="A107" s="53" t="s">
        <v>140</v>
      </c>
      <c r="B107" s="63">
        <v>18957.591012450001</v>
      </c>
      <c r="C107" s="77" t="str">
        <f t="shared" si="2"/>
        <v>M</v>
      </c>
      <c r="D107" s="81" t="str">
        <f t="shared" si="1"/>
        <v>marzo 2023</v>
      </c>
      <c r="E107" s="82">
        <f t="shared" si="3"/>
        <v>19326.980030939001</v>
      </c>
    </row>
    <row r="108" spans="1:5">
      <c r="A108" s="53" t="s">
        <v>142</v>
      </c>
      <c r="B108" s="63">
        <v>18103.482523557999</v>
      </c>
      <c r="C108" s="77" t="str">
        <f t="shared" si="2"/>
        <v>A</v>
      </c>
      <c r="D108" s="81" t="str">
        <f t="shared" si="1"/>
        <v>abril 2023</v>
      </c>
      <c r="E108" s="82">
        <f t="shared" si="3"/>
        <v>17042.260466231</v>
      </c>
    </row>
    <row r="109" spans="1:5">
      <c r="A109" s="53" t="s">
        <v>144</v>
      </c>
      <c r="B109" s="63">
        <v>18249.937992624</v>
      </c>
      <c r="C109" s="77" t="str">
        <f t="shared" si="2"/>
        <v>M</v>
      </c>
      <c r="D109" s="81" t="str">
        <f t="shared" si="1"/>
        <v>mayo 2023</v>
      </c>
      <c r="E109" s="82">
        <f t="shared" si="3"/>
        <v>17889.654965862999</v>
      </c>
    </row>
    <row r="110" spans="1:5">
      <c r="A110" s="53" t="s">
        <v>146</v>
      </c>
      <c r="B110" s="63">
        <v>19134.921273295</v>
      </c>
      <c r="C110" s="77" t="str">
        <f t="shared" si="2"/>
        <v>J</v>
      </c>
      <c r="D110" s="81" t="str">
        <f>TEXT(EDATE(D111,-1),"mmmm aaaa")</f>
        <v>junio 2023</v>
      </c>
      <c r="E110" s="82">
        <f t="shared" si="3"/>
        <v>18480.058940952</v>
      </c>
    </row>
    <row r="111" spans="1:5" ht="15" thickBot="1">
      <c r="A111" s="53" t="s">
        <v>149</v>
      </c>
      <c r="B111" s="63">
        <v>20781.901939071999</v>
      </c>
      <c r="C111" s="78" t="str">
        <f t="shared" si="2"/>
        <v>J</v>
      </c>
      <c r="D111" s="83" t="str">
        <f>A2</f>
        <v>Julio 2023</v>
      </c>
      <c r="E111" s="84">
        <f t="shared" si="3"/>
        <v>21043.489700448001</v>
      </c>
    </row>
    <row r="112" spans="1:5">
      <c r="A112" s="53" t="s">
        <v>151</v>
      </c>
      <c r="B112" s="63">
        <v>19312.118540595999</v>
      </c>
    </row>
    <row r="113" spans="1:4">
      <c r="A113" s="53" t="s">
        <v>154</v>
      </c>
      <c r="B113" s="63">
        <v>19326.980030939001</v>
      </c>
    </row>
    <row r="114" spans="1:4">
      <c r="A114" s="53" t="s">
        <v>156</v>
      </c>
      <c r="B114" s="63">
        <v>17042.260466231</v>
      </c>
    </row>
    <row r="115" spans="1:4">
      <c r="A115" s="53" t="s">
        <v>158</v>
      </c>
      <c r="B115" s="63">
        <v>17889.654965862999</v>
      </c>
      <c r="C115"/>
      <c r="D115"/>
    </row>
    <row r="116" spans="1:4">
      <c r="A116" s="53" t="s">
        <v>160</v>
      </c>
      <c r="B116" s="63">
        <v>18480.058940952</v>
      </c>
      <c r="C116"/>
      <c r="D116"/>
    </row>
    <row r="117" spans="1:4">
      <c r="A117" s="53" t="s">
        <v>162</v>
      </c>
      <c r="B117" s="63">
        <v>21043.489700448001</v>
      </c>
      <c r="C117"/>
      <c r="D117"/>
    </row>
    <row r="118" spans="1:4">
      <c r="A118" s="53" t="s">
        <v>204</v>
      </c>
      <c r="B118" s="63">
        <v>9030.6615999999995</v>
      </c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169</v>
      </c>
      <c r="B129" s="62">
        <v>27579.363799999999</v>
      </c>
      <c r="C129" s="55">
        <v>1</v>
      </c>
      <c r="D129" s="62">
        <v>597.50155833600002</v>
      </c>
      <c r="E129" s="87">
        <f>MAX(D129:D159)</f>
        <v>777.41897100799997</v>
      </c>
    </row>
    <row r="130" spans="1:5">
      <c r="A130" s="53" t="s">
        <v>170</v>
      </c>
      <c r="B130" s="62">
        <v>28540.308000000001</v>
      </c>
      <c r="C130" s="55">
        <v>2</v>
      </c>
      <c r="D130" s="62">
        <v>568.75756042399996</v>
      </c>
    </row>
    <row r="131" spans="1:5">
      <c r="A131" s="53" t="s">
        <v>171</v>
      </c>
      <c r="B131" s="62">
        <v>33270.804528000001</v>
      </c>
      <c r="C131" s="55">
        <v>3</v>
      </c>
      <c r="D131" s="62">
        <v>689.17310925599998</v>
      </c>
    </row>
    <row r="132" spans="1:5">
      <c r="A132" s="53" t="s">
        <v>172</v>
      </c>
      <c r="B132" s="62">
        <v>32662.206999999999</v>
      </c>
      <c r="C132" s="55">
        <v>4</v>
      </c>
      <c r="D132" s="62">
        <v>700.29645651199996</v>
      </c>
    </row>
    <row r="133" spans="1:5">
      <c r="A133" s="53" t="s">
        <v>173</v>
      </c>
      <c r="B133" s="62">
        <v>32785.022040000003</v>
      </c>
      <c r="C133" s="55">
        <v>5</v>
      </c>
      <c r="D133" s="62">
        <v>701.82685897600004</v>
      </c>
    </row>
    <row r="134" spans="1:5">
      <c r="A134" s="53" t="s">
        <v>174</v>
      </c>
      <c r="B134" s="62">
        <v>32773.220999999998</v>
      </c>
      <c r="C134" s="55">
        <v>6</v>
      </c>
      <c r="D134" s="62">
        <v>705.74258252799996</v>
      </c>
    </row>
    <row r="135" spans="1:5">
      <c r="A135" s="53" t="s">
        <v>175</v>
      </c>
      <c r="B135" s="62">
        <v>32498.35</v>
      </c>
      <c r="C135" s="55">
        <v>7</v>
      </c>
      <c r="D135" s="62">
        <v>697.14701495199995</v>
      </c>
    </row>
    <row r="136" spans="1:5">
      <c r="A136" s="53" t="s">
        <v>176</v>
      </c>
      <c r="B136" s="62">
        <v>27870.399000000001</v>
      </c>
      <c r="C136" s="55">
        <v>8</v>
      </c>
      <c r="D136" s="62">
        <v>611.97893974399994</v>
      </c>
    </row>
    <row r="137" spans="1:5">
      <c r="A137" s="53" t="s">
        <v>177</v>
      </c>
      <c r="B137" s="62">
        <v>29141.845000000001</v>
      </c>
      <c r="C137" s="55">
        <v>9</v>
      </c>
      <c r="D137" s="62">
        <v>577.51989231200002</v>
      </c>
    </row>
    <row r="138" spans="1:5">
      <c r="A138" s="53" t="s">
        <v>178</v>
      </c>
      <c r="B138" s="62">
        <v>34568.228000000003</v>
      </c>
      <c r="C138" s="55">
        <v>10</v>
      </c>
      <c r="D138" s="62">
        <v>721.823363352</v>
      </c>
    </row>
    <row r="139" spans="1:5">
      <c r="A139" s="53" t="s">
        <v>179</v>
      </c>
      <c r="B139" s="62">
        <v>35884.284359999998</v>
      </c>
      <c r="C139" s="55">
        <v>11</v>
      </c>
      <c r="D139" s="62">
        <v>761.29751136000004</v>
      </c>
    </row>
    <row r="140" spans="1:5">
      <c r="A140" s="53" t="s">
        <v>180</v>
      </c>
      <c r="B140" s="62">
        <v>35424.066680000004</v>
      </c>
      <c r="C140" s="55">
        <v>12</v>
      </c>
      <c r="D140" s="62">
        <v>750.98479328799999</v>
      </c>
    </row>
    <row r="141" spans="1:5">
      <c r="A141" s="53" t="s">
        <v>181</v>
      </c>
      <c r="B141" s="62">
        <v>34378.402000000002</v>
      </c>
      <c r="C141" s="55">
        <v>13</v>
      </c>
      <c r="D141" s="62">
        <v>738.53000109599998</v>
      </c>
    </row>
    <row r="142" spans="1:5">
      <c r="A142" s="53" t="s">
        <v>182</v>
      </c>
      <c r="B142" s="62">
        <v>34886.048320000002</v>
      </c>
      <c r="C142" s="55">
        <v>14</v>
      </c>
      <c r="D142" s="62">
        <v>739.12454443199999</v>
      </c>
    </row>
    <row r="143" spans="1:5">
      <c r="A143" s="53" t="s">
        <v>183</v>
      </c>
      <c r="B143" s="62">
        <v>28983.924999999999</v>
      </c>
      <c r="C143" s="55">
        <v>15</v>
      </c>
      <c r="D143" s="62">
        <v>642.15382668799998</v>
      </c>
    </row>
    <row r="144" spans="1:5">
      <c r="A144" s="53" t="s">
        <v>184</v>
      </c>
      <c r="B144" s="62">
        <v>29085.873</v>
      </c>
      <c r="C144" s="55">
        <v>16</v>
      </c>
      <c r="D144" s="62">
        <v>586.23034321600005</v>
      </c>
    </row>
    <row r="145" spans="1:5">
      <c r="A145" s="53" t="s">
        <v>185</v>
      </c>
      <c r="B145" s="62">
        <v>34380.383000000002</v>
      </c>
      <c r="C145" s="55">
        <v>17</v>
      </c>
      <c r="D145" s="62">
        <v>721.06011569600003</v>
      </c>
    </row>
    <row r="146" spans="1:5">
      <c r="A146" s="53" t="s">
        <v>186</v>
      </c>
      <c r="B146" s="62">
        <v>36266.264999999999</v>
      </c>
      <c r="C146" s="55">
        <v>18</v>
      </c>
      <c r="D146" s="62">
        <v>764.90338740000004</v>
      </c>
    </row>
    <row r="147" spans="1:5">
      <c r="A147" s="53" t="s">
        <v>187</v>
      </c>
      <c r="B147" s="62">
        <v>36774.491000000002</v>
      </c>
      <c r="C147" s="55">
        <v>19</v>
      </c>
      <c r="D147" s="62">
        <v>777.41897100799997</v>
      </c>
    </row>
    <row r="148" spans="1:5">
      <c r="A148" s="53" t="s">
        <v>188</v>
      </c>
      <c r="B148" s="62">
        <v>35620.972999999998</v>
      </c>
      <c r="C148" s="55">
        <v>20</v>
      </c>
      <c r="D148" s="62">
        <v>758.17427657600001</v>
      </c>
    </row>
    <row r="149" spans="1:5">
      <c r="A149" s="53" t="s">
        <v>189</v>
      </c>
      <c r="B149" s="62">
        <v>33278.326999999997</v>
      </c>
      <c r="C149" s="55">
        <v>21</v>
      </c>
      <c r="D149" s="62">
        <v>718.08127516000002</v>
      </c>
    </row>
    <row r="150" spans="1:5">
      <c r="A150" s="53" t="s">
        <v>190</v>
      </c>
      <c r="B150" s="62">
        <v>28517.723999999998</v>
      </c>
      <c r="C150" s="55">
        <v>22</v>
      </c>
      <c r="D150" s="62">
        <v>626.05095060799999</v>
      </c>
    </row>
    <row r="151" spans="1:5">
      <c r="A151" s="53" t="s">
        <v>191</v>
      </c>
      <c r="B151" s="62">
        <v>29524.308000000001</v>
      </c>
      <c r="C151" s="55">
        <v>23</v>
      </c>
      <c r="D151" s="62">
        <v>593.01755551999997</v>
      </c>
    </row>
    <row r="152" spans="1:5">
      <c r="A152" s="53" t="s">
        <v>192</v>
      </c>
      <c r="B152" s="62">
        <v>33031.205999999998</v>
      </c>
      <c r="C152" s="55">
        <v>24</v>
      </c>
      <c r="D152" s="62">
        <v>691.56241826400003</v>
      </c>
    </row>
    <row r="153" spans="1:5">
      <c r="A153" s="53" t="s">
        <v>193</v>
      </c>
      <c r="B153" s="62">
        <v>30228.85</v>
      </c>
      <c r="C153" s="55">
        <v>25</v>
      </c>
      <c r="D153" s="62">
        <v>662.52446484799998</v>
      </c>
    </row>
    <row r="154" spans="1:5">
      <c r="A154" s="53" t="s">
        <v>194</v>
      </c>
      <c r="B154" s="62">
        <v>31041.61</v>
      </c>
      <c r="C154" s="55">
        <v>26</v>
      </c>
      <c r="D154" s="62">
        <v>675.67315963999999</v>
      </c>
    </row>
    <row r="155" spans="1:5">
      <c r="A155" s="53" t="s">
        <v>195</v>
      </c>
      <c r="B155" s="62">
        <v>32179.49</v>
      </c>
      <c r="C155" s="55">
        <v>27</v>
      </c>
      <c r="D155" s="62">
        <v>690.75126400800002</v>
      </c>
    </row>
    <row r="156" spans="1:5">
      <c r="A156" s="53" t="s">
        <v>196</v>
      </c>
      <c r="B156" s="62">
        <v>31599.030999999999</v>
      </c>
      <c r="C156" s="55">
        <v>28</v>
      </c>
      <c r="D156" s="62">
        <v>681.59435803199995</v>
      </c>
    </row>
    <row r="157" spans="1:5">
      <c r="A157" s="53" t="s">
        <v>197</v>
      </c>
      <c r="B157" s="62">
        <v>28839.271000000001</v>
      </c>
      <c r="C157" s="55">
        <v>29</v>
      </c>
      <c r="D157" s="62">
        <v>624.60956315199996</v>
      </c>
      <c r="E157"/>
    </row>
    <row r="158" spans="1:5">
      <c r="A158" s="53" t="s">
        <v>198</v>
      </c>
      <c r="B158" s="62">
        <v>28942.350999999999</v>
      </c>
      <c r="C158" s="55">
        <v>30</v>
      </c>
      <c r="D158" s="62">
        <v>591.11390943200001</v>
      </c>
      <c r="E158"/>
    </row>
    <row r="159" spans="1:5">
      <c r="A159" s="53" t="s">
        <v>164</v>
      </c>
      <c r="B159" s="62">
        <v>31905.543799999999</v>
      </c>
      <c r="C159" s="55">
        <v>31</v>
      </c>
      <c r="D159" s="62">
        <v>676.86567463200004</v>
      </c>
      <c r="E159"/>
    </row>
    <row r="160" spans="1:5">
      <c r="A160"/>
      <c r="C160"/>
      <c r="D160" s="88">
        <v>788</v>
      </c>
      <c r="E160" s="118">
        <f>(MAX(D129:D159)/D160-1)*100</f>
        <v>-1.3427701766497546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14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162</v>
      </c>
      <c r="B166" s="63">
        <v>37278</v>
      </c>
      <c r="C166" s="120" t="s">
        <v>166</v>
      </c>
      <c r="D166" s="88">
        <v>38284</v>
      </c>
      <c r="E166" s="118">
        <f>(B166/D166-1)*100</f>
        <v>-2.6277295998328287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2021</v>
      </c>
      <c r="B172" s="63">
        <v>42225</v>
      </c>
      <c r="C172" s="120" t="s">
        <v>116</v>
      </c>
      <c r="D172" s="63">
        <v>37385</v>
      </c>
      <c r="E172" s="120" t="s">
        <v>122</v>
      </c>
    </row>
    <row r="173" spans="1:5">
      <c r="A173" s="55">
        <v>2022</v>
      </c>
      <c r="B173" s="63">
        <v>37926</v>
      </c>
      <c r="C173" s="120" t="s">
        <v>130</v>
      </c>
      <c r="D173" s="63">
        <v>38284</v>
      </c>
      <c r="E173" s="120" t="s">
        <v>138</v>
      </c>
    </row>
    <row r="174" spans="1:5">
      <c r="A174" s="55">
        <v>2023</v>
      </c>
      <c r="B174" s="63">
        <v>39101</v>
      </c>
      <c r="C174" s="120" t="s">
        <v>152</v>
      </c>
      <c r="D174" s="63">
        <v>37278</v>
      </c>
      <c r="E174" s="120" t="s">
        <v>166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2022</v>
      </c>
      <c r="B185" s="69">
        <f>D173</f>
        <v>38284</v>
      </c>
      <c r="C185" s="69">
        <f>B173</f>
        <v>37926</v>
      </c>
      <c r="D185" s="70" t="str">
        <f>MID(Dat_01!E173,1,2)+0&amp;" "&amp;TEXT(DATE(MID(Dat_01!E173,7,4),MID(Dat_01!E173,4,2),MID(Dat_01!E173,1,2)),"mmmm")&amp;" ("&amp;MID(Dat_01!E173,12,16)&amp;" h)"</f>
        <v>14 julio (14:19 h)</v>
      </c>
      <c r="E185" s="70" t="str">
        <f>MID(Dat_01!C173,1,2)+0&amp;" "&amp;TEXT(DATE(MID(Dat_01!C173,7,4),MID(Dat_01!C173,4,2),MID(Dat_01!C173,1,2)),"mmmm")&amp;" ("&amp;MID(Dat_01!C173,12,16)&amp;" h)"</f>
        <v>19 enero (20:10 h)</v>
      </c>
    </row>
    <row r="186" spans="1:6">
      <c r="A186" s="71">
        <f>A174</f>
        <v>2023</v>
      </c>
      <c r="B186" s="69">
        <f>D174</f>
        <v>37278</v>
      </c>
      <c r="C186" s="69">
        <f>B174</f>
        <v>39101</v>
      </c>
      <c r="D186" s="70" t="str">
        <f>MID(Dat_01!E174,1,2)+0&amp;" "&amp;TEXT(DATE(MID(Dat_01!E174,7,4),MID(Dat_01!E174,4,2),MID(Dat_01!E174,1,2)),"mmmm")&amp;" ("&amp;MID(Dat_01!E174,12,16)&amp;" h)"</f>
        <v>19 julio (14:27 h)</v>
      </c>
      <c r="E186" s="70" t="str">
        <f>MID(Dat_01!C174,1,2)+0&amp;" "&amp;TEXT(DATE(MID(Dat_01!C174,7,4),MID(Dat_01!C174,4,2),MID(Dat_01!C174,1,2)),"mmmm")&amp;" ("&amp;MID(Dat_01!C174,12,16)&amp;" h)"</f>
        <v>24 enero (20:43 h)</v>
      </c>
    </row>
    <row r="187" spans="1:6">
      <c r="A187" s="72" t="str">
        <f>LOWER(MID(A166,1,3))&amp;"-"&amp;MID(A174,3,2)</f>
        <v>jul-23</v>
      </c>
      <c r="B187" s="73">
        <f>IF(B163="Invierno","",B166)</f>
        <v>37278</v>
      </c>
      <c r="C187" s="73" t="str">
        <f>IF(B163="Invierno",B166,"")</f>
        <v/>
      </c>
      <c r="D187" s="74" t="str">
        <f>IF(B187="","",MID(Dat_01!C166,1,2)+0&amp;" "&amp;TEXT(DATE(MID(Dat_01!C166,7,4),MID(Dat_01!C166,4,2),MID(Dat_01!C166,1,2)),"mmmm")&amp;" ("&amp;MID(Dat_01!C166,12,16)&amp;" h)")</f>
        <v>19 julio (14:27 h)</v>
      </c>
      <c r="E187" s="74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24"/>
      <c r="E188" s="124" t="str">
        <f>CONCATENATE(MID(D187,1,FIND(" ",D187)+3)," ",MID(D187,FIND("(",D187)+1,7))</f>
        <v>19 jul 14:27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MSTR.Variación_y_componentes_mensual_de_la_demanda.1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2023-08-16T07:28:48Z</dcterms:modified>
</cp:coreProperties>
</file>