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4\ENE\INF_ELABORADA\"/>
    </mc:Choice>
  </mc:AlternateContent>
  <xr:revisionPtr revIDLastSave="0" documentId="13_ncr:1_{4242688A-4F1B-4A9B-97EB-48FFC88E91B5}" xr6:coauthVersionLast="47" xr6:coauthVersionMax="47" xr10:uidLastSave="{00000000-0000-0000-0000-000000000000}"/>
  <bookViews>
    <workbookView xWindow="-120" yWindow="-120" windowWidth="29040" windowHeight="1584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16" l="1"/>
  <c r="C37" i="16"/>
  <c r="D37" i="16"/>
  <c r="E37" i="16"/>
  <c r="F37" i="16"/>
  <c r="G37" i="16"/>
  <c r="H37" i="16"/>
  <c r="D185" i="10" l="1"/>
  <c r="C187" i="10"/>
  <c r="E187" i="10" s="1"/>
  <c r="E188" i="10" s="1"/>
  <c r="E160" i="10"/>
  <c r="B35" i="16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B185" i="10" l="1"/>
  <c r="B187" i="10"/>
  <c r="D187" i="10" l="1"/>
  <c r="H109" i="16"/>
  <c r="E166" i="10"/>
  <c r="E129" i="10"/>
  <c r="F108" i="16" l="1"/>
  <c r="C186" i="10" l="1"/>
  <c r="C185" i="10"/>
  <c r="B183" i="10"/>
  <c r="G2" i="16" l="1"/>
  <c r="B100" i="16" l="1"/>
  <c r="C100" i="16"/>
  <c r="D100" i="16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F38" i="16" l="1"/>
  <c r="G38" i="16"/>
  <c r="E38" i="16"/>
  <c r="C38" i="16"/>
  <c r="H38" i="16"/>
  <c r="D38" i="16"/>
  <c r="C101" i="16"/>
  <c r="A5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<sst xmlns="http://schemas.openxmlformats.org/spreadsheetml/2006/main" count="334" uniqueCount="201">
  <si>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</si>
  <si>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</si>
  <si>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</si>
  <si>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</si>
  <si>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</si>
  <si>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</si>
  <si>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</si>
  <si>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</si>
  <si>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</si>
  <si>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</si>
  <si>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</si>
  <si>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</si>
  <si>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</si>
  <si>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</si>
  <si>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</si>
  <si>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</si>
  <si>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</si>
  <si>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</si>
  <si>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</si>
  <si>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</si>
  <si>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</si>
  <si>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</si>
  <si>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</si>
  <si>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</si>
  <si>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</si>
  <si>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</si>
  <si>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</si>
  <si>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</si>
  <si>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</si>
  <si>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</si>
  <si>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</si>
  <si>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</si>
  <si>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</si>
  <si>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</si>
  <si>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</si>
  <si>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</si>
  <si>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</si>
  <si>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</si>
  <si>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</si>
  <si>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</si>
  <si>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</si>
  <si>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</si>
  <si>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</si>
  <si>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</si>
  <si>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</si>
  <si>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</si>
  <si>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</si>
  <si>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</si>
  <si>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</si>
  <si>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</si>
  <si>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</si>
  <si>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</si>
  <si>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</si>
  <si>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</si>
  <si>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</si>
  <si>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</si>
  <si>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</si>
  <si>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</si>
  <si>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</si>
  <si>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</si>
  <si>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</si>
  <si>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</si>
  <si>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</si>
  <si>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</si>
  <si>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</si>
  <si>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</si>
  <si>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</si>
  <si>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</si>
  <si>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</si>
  <si>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</si>
  <si>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</si>
  <si>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</si>
  <si>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</si>
  <si>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</si>
  <si>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</si>
  <si>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</si>
  <si>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</si>
  <si>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</si>
  <si>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</si>
  <si>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</si>
  <si>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</si>
  <si>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</si>
  <si>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</si>
  <si>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</si>
  <si>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</si>
  <si>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</si>
  <si>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</si>
  <si>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</si>
  <si>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</si>
  <si>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</si>
  <si>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</si>
  <si>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</si>
  <si>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</si>
  <si>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</si>
  <si>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</si>
  <si>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</si>
  <si>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</si>
  <si>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</si>
  <si>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</si>
  <si>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</si>
  <si>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</si>
  <si>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</si>
  <si>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</si>
  <si>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</si>
  <si>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</si>
  <si>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</si>
  <si>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</si>
  <si>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</si>
  <si>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</si>
  <si>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</si>
  <si>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</si>
  <si>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</si>
  <si>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</si>
  <si>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</si>
  <si>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2022</t>
  </si>
  <si>
    <t>Febrero 2022</t>
  </si>
  <si>
    <t>19/01/2022 20:10</t>
  </si>
  <si>
    <t>Marzo 2022</t>
  </si>
  <si>
    <t>Abril 2022</t>
  </si>
  <si>
    <t>Mayo 2022</t>
  </si>
  <si>
    <t>Junio 2022</t>
  </si>
  <si>
    <t>Julio 2022</t>
  </si>
  <si>
    <t>Agosto 2022</t>
  </si>
  <si>
    <t>14/07/2022 14:19</t>
  </si>
  <si>
    <t>Septiembre 2022</t>
  </si>
  <si>
    <t>Octubre 2022</t>
  </si>
  <si>
    <t>Noviembre 2022</t>
  </si>
  <si>
    <t>Diciembre 2022</t>
  </si>
  <si>
    <t>Enero 2023</t>
  </si>
  <si>
    <t>31/01/2023</t>
  </si>
  <si>
    <t>Febrero 2023</t>
  </si>
  <si>
    <t>24/01/2023 20:43</t>
  </si>
  <si>
    <t>28/02/2023</t>
  </si>
  <si>
    <t>Marzo 2023</t>
  </si>
  <si>
    <t>31/03/2023</t>
  </si>
  <si>
    <t>Abril 2023</t>
  </si>
  <si>
    <t>30/04/2023</t>
  </si>
  <si>
    <t>Mayo 2023</t>
  </si>
  <si>
    <t>31/05/2023</t>
  </si>
  <si>
    <t>Junio 2023</t>
  </si>
  <si>
    <t>30/06/2023</t>
  </si>
  <si>
    <t>Julio 2023</t>
  </si>
  <si>
    <t>31/07/2023</t>
  </si>
  <si>
    <t>19/07/2023 14:27</t>
  </si>
  <si>
    <t>Agosto 2023</t>
  </si>
  <si>
    <t>31/08/2023</t>
  </si>
  <si>
    <t>Septiembre 2023</t>
  </si>
  <si>
    <t>30/09/2023</t>
  </si>
  <si>
    <t>Octubre 2023</t>
  </si>
  <si>
    <t>31/10/2023</t>
  </si>
  <si>
    <t>Noviembre 2023</t>
  </si>
  <si>
    <t>30/11/2023</t>
  </si>
  <si>
    <t>Diciembre 2023</t>
  </si>
  <si>
    <t>31/12/2023</t>
  </si>
  <si>
    <t>Enero 2024</t>
  </si>
  <si>
    <t>31/01/2024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</si>
  <si>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ut="02/09/2024 11:45:29" si="2.0000000167a359173d6a15c5008f03e6b0161ab465f01d3411f840b159ed271bc643b43234f6b859bc1343078c8a30a8e5413f2f3ec7817c48107fef194f19136a7ecf525ca3f5933767b43465b5cedb58af2aea90f6e1f3efb0b2b578d6d8b7081a45592a991ad7f6d4ef55ba4579f3afe830f0716b06d84b8362242e36b352ed90019716b70587fc1d281a213d040b536fd629c692c5780da1836ce9674484f7fe.p.3082.0.1.Europe/Madrid.upriv*_1*_pidn2*_9*_session*-lat*_1.0000000187bc67a225236a7b76291359b4e431f0bc6025e0468b850e12f4ec64cfd13ed12e937c1fd627a73784102f8b753d8bc24df3f28a.00000001254cd38a059a11229b88c7c39a18c868bc6025e00cd50a849e91a348c6aa310c787ddf1b9dd294bd97050962d3d3a43a7e801577.0.1.1.BDEbi.D066E1C611E6257C10D00080EF253B44.0-3082.1.1_-0.1.0_-3082.1.1_5.5.0.*0.0000000172d422ad1288cca817193ad09fc49aa0c911585a166f1c1677dfa13cfb370345efe7f818.0.23.11*.2*.0400*.31152J.e.00000001c0b2e04329863fab015ebe6e58bf16a6c911585aa9d98f20277e23d69d7203957c292de2.0.10*.131*.122*.122.0.0" msgID="B559643111EEC74081490080EFB52402"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nrr="94"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</si>
  <si>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ut="02/09/2024 11:58:00" si="2.0000000167a359173d6a15c5008f03e6b0161ab465f01d3411f840b159ed271bc643b43234f6b859bc1343078c8a30a8e5413f2f3ec7817c48107fef194f19136a7ecf525ca3f5933767b43465b5cedb58af2aea90f6e1f3efb0b2b578d6d8b7081a45592a991ad7f6d4ef55ba4579f3afe830f0716b06d84b8362242e36b352ed90019716b70587fc1d281a213d040b536fd629c692c5780da1836ce9674484f7fe.p.3082.0.1.Europe/Madrid.upriv*_1*_pidn2*_9*_session*-lat*_1.0000000187bc67a225236a7b76291359b4e431f0bc6025e0468b850e12f4ec64cfd13ed12e937c1fd627a73784102f8b753d8bc24df3f28a.00000001254cd38a059a11229b88c7c39a18c868bc6025e00cd50a849e91a348c6aa310c787ddf1b9dd294bd97050962d3d3a43a7e801577.0.1.1.BDEbi.D066E1C611E6257C10D00080EF253B44.0-3082.1.1_-0.1.0_-3082.1.1_5.5.0.*0.0000000172d422ad1288cca817193ad09fc49aa0c911585a166f1c1677dfa13cfb370345efe7f818.0.23.11*.2*.0400*.31152J.e.00000001c0b2e04329863fab015ebe6e58bf16a6c911585aa9d98f20277e23d69d7203957c292de2.0.10*.131*.122*.122.0.0" msgID="C4DD40DE11EEC74081490080EFF5A503"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nrr="1734" nrc="750"&gt;&lt;pg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</si>
  <si>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ut="02/09/2024 12:24:55" si="2.0000000167a359173d6a15c5008f03e6b0161ab465f01d3411f840b159ed271bc643b43234f6b859bc1343078c8a30a8e5413f2f3ec7817c48107fef194f19136a7ecf525ca3f5933767b43465b5cedb58af2aea90f6e1f3efb0b2b578d6d8b7081a45592a991ad7f6d4ef55ba4579f3afe830f0716b06d84b8362242e36b352ed90019716b70587fc1d281a213d040b536fd629c692c5780da1836ce9674484f7fe.p.3082.0.1.Europe/Madrid.upriv*_1*_pidn2*_9*_session*-lat*_1.0000000187bc67a225236a7b76291359b4e431f0bc6025e0468b850e12f4ec64cfd13ed12e937c1fd627a73784102f8b753d8bc24df3f28a.00000001254cd38a059a11229b88c7c39a18c868bc6025e00cd50a849e91a348c6aa310c787ddf1b9dd294bd97050962d3d3a43a7e801577.0.1.1.BDEbi.D066E1C611E6257C10D00080EF253B44.0-3082.1.1_-0.1.0_-3082.1.1_5.5.0.*0.0000000172d422ad1288cca817193ad09fc49aa0c911585a166f1c1677dfa13cfb370345efe7f818.0.23.11*.2*.0400*.31152J.e.00000001c0b2e04329863fab015ebe6e58bf16a6c911585aa9d98f20277e23d69d7203957c292de2.0.10*.131*.122*.122.0.0" msgID="2EFDBB2E11EEC74681490080EF75A402"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nrr="861" nrc="948"&gt;&lt;pg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</si>
  <si>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01/01/2024</t>
  </si>
  <si>
    <t>02/01/2024</t>
  </si>
  <si>
    <t>03/01/2024</t>
  </si>
  <si>
    <t>04/01/2024</t>
  </si>
  <si>
    <t>05/01/2024</t>
  </si>
  <si>
    <t>06/01/2024</t>
  </si>
  <si>
    <t>07/01/2024</t>
  </si>
  <si>
    <t>08/01/2024</t>
  </si>
  <si>
    <t>09/01/2024</t>
  </si>
  <si>
    <t>10/01/2024</t>
  </si>
  <si>
    <t>11/01/2024</t>
  </si>
  <si>
    <t>12/01/2024</t>
  </si>
  <si>
    <t>13/01/2024</t>
  </si>
  <si>
    <t>14/01/2024</t>
  </si>
  <si>
    <t>15/01/2024</t>
  </si>
  <si>
    <t>16/01/2024</t>
  </si>
  <si>
    <t>17/01/2024</t>
  </si>
  <si>
    <t>18/01/2024</t>
  </si>
  <si>
    <t>19/01/2024</t>
  </si>
  <si>
    <t>20/01/2024</t>
  </si>
  <si>
    <t>21/01/2024</t>
  </si>
  <si>
    <t>22/01/2024</t>
  </si>
  <si>
    <t>23/01/2024</t>
  </si>
  <si>
    <t>24/01/2024</t>
  </si>
  <si>
    <t>25/01/2024</t>
  </si>
  <si>
    <t>26/01/2024</t>
  </si>
  <si>
    <t>27/01/2024</t>
  </si>
  <si>
    <t>28/01/2024</t>
  </si>
  <si>
    <t>29/01/2024</t>
  </si>
  <si>
    <t>30/01/2024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</si>
  <si>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ut="02/09/2024 12:25:39" si="2.0000000167a359173d6a15c5008f03e6b0161ab465f01d3411f840b159ed271bc643b43234f6b859bc1343078c8a30a8e5413f2f3ec7817c48107fef194f19136a7ecf525ca3f5933767b43465b5cedb58af2aea90f6e1f3efb0b2b578d6d8b7081a45592a991ad7f6d4ef55ba4579f3afe830f0716b06d84b8362242e36b352ed90019716b70587fc1d281a213d040b536fd629c692c5780da1836ce9674484f7fe.p.3082.0.1.Europe/Madrid.upriv*_1*_pidn2*_9*_session*-lat*_1.0000000187bc67a225236a7b76291359b4e431f0bc6025e0468b850e12f4ec64cfd13ed12e937c1fd627a73784102f8b753d8bc24df3f28a.00000001254cd38a059a11229b88c7c39a18c868bc6025e00cd50a849e91a348c6aa310c787ddf1b9dd294bd97050962d3d3a43a7e801577.0.1.1.BDEbi.D066E1C611E6257C10D00080EF253B44.0-3082.1.1_-0.1.0_-3082.1.1_5.5.0.*0.0000000172d422ad1288cca817193ad09fc49aa0c911585a166f1c1677dfa13cfb370345efe7f818.0.23.11*.2*.0400*.31152J.e.00000001c0b2e04329863fab015ebe6e58bf16a6c911585aa9d98f20277e23d69d7203957c292de2.0.10*.131*.122*.122.0.0" msgID="5249EE7211EEC74681490080EFC54604"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nrr="2818" nrc="372"&gt;&lt;pg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</si>
  <si>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ut="02/09/2024 12:26:14" si="2.0000000167a359173d6a15c5008f03e6b0161ab465f01d3411f840b159ed271bc643b43234f6b859bc1343078c8a30a8e5413f2f3ec7817c48107fef194f19136a7ecf525ca3f5933767b43465b5cedb58af2aea90f6e1f3efb0b2b578d6d8b7081a45592a991ad7f6d4ef55ba4579f3afe830f0716b06d84b8362242e36b352ed90019716b70587fc1d281a213d040b536fd629c692c5780da1836ce9674484f7fe.p.3082.0.1.Europe/Madrid.upriv*_1*_pidn2*_9*_session*-lat*_1.0000000187bc67a225236a7b76291359b4e431f0bc6025e0468b850e12f4ec64cfd13ed12e937c1fd627a73784102f8b753d8bc24df3f28a.00000001254cd38a059a11229b88c7c39a18c868bc6025e00cd50a849e91a348c6aa310c787ddf1b9dd294bd97050962d3d3a43a7e801577.0.1.1.BDEbi.D066E1C611E6257C10D00080EF253B44.0-3082.1.1_-0.1.0_-3082.1.1_5.5.0.*0.0000000172d422ad1288cca817193ad09fc49aa0c911585a166f1c1677dfa13cfb370345efe7f818.0.23.11*.2*.0400*.31152J.e.00000001c0b2e04329863fab015ebe6e58bf16a6c911585aa9d98f20277e23d69d7203957c292de2.0.10*.131*.122*.122.0.0" msgID="685D4CA411EEC74681490080EFE58503"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nrr="2877" nrc="190"&gt;&lt;pg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</si>
  <si>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Febrero 2024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</si>
  <si>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ut="02/09/2024 12:35:31" si="2.0000000167a359173d6a15c5008f03e6b0161ab465f01d3411f840b159ed271bc643b43234f6b859bc1343078c8a30a8e5413f2f3ec7817c48107fef194f19136a7ecf525ca3f5933767b43465b5cedb58af2aea90f6e1f3efb0b2b578d6d8b7081a45592a991ad7f6d4ef55ba4579f3afe830f0716b06d84b8362242e36b352ed90019716b70587fc1d281a213d040b536fd629c692c5780da1836ce9674484f7fe.p.3082.0.1.Europe/Madrid.upriv*_1*_pidn2*_9*_session*-lat*_1.0000000187bc67a225236a7b76291359b4e431f0bc6025e0468b850e12f4ec64cfd13ed12e937c1fd627a73784102f8b753d8bc24df3f28a.00000001254cd38a059a11229b88c7c39a18c868bc6025e00cd50a849e91a348c6aa310c787ddf1b9dd294bd97050962d3d3a43a7e801577.0.1.1.BDEbi.D066E1C611E6257C10D00080EF253B44.0-3082.1.1_-0.1.0_-3082.1.1_5.5.0.*0.0000000172d422ad1288cca817193ad09fc49aa0c911585a166f1c1677dfa13cfb370345efe7f818.0.23.11*.2*.0400*.31152J.e.00000001c0b2e04329863fab015ebe6e58bf16a6c911585aa9d98f20277e23d69d7203957c292de2.0.10*.131*.122*.122.0.0" msgID="8885CA0611EEC74681490080EF15E605"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rows="28" cols="2" /&gt;&lt;esdo ews="" ece="" ptn="" /&gt;&lt;/excel&gt;&lt;pgs&gt;&lt;pg rows="26" cols="1" nrr="2793" nrc="91"&gt;&lt;pg /&gt;&lt;bls&gt;&lt;bl sr="1" sc="1" rfetch="26" cfetch="1" posid="1" darows="0" dacols="1"&gt;&lt;excel&gt;&lt;epo ews="Dat_01" ece="A85" enr="MSTR.Serie_Balance_B.C._Mensual" ptn="" qtn="" rows="28" cols="2" /&gt;&lt;esdo ews="" ece="" ptn="" /&gt;&lt;/excel&gt;&lt;gridRng&gt;&lt;sect id="TITLE_AREA" rngprop="1:1:2:1" /&gt;&lt;sect id="ROWHEADERS_AREA" rngprop="3:1:26:1" /&gt;&lt;sect id="COLUMNHEADERS_AREA" rngprop="1:2:2:1" /&gt;&lt;sect id="DATA_AREA" rngprop="3:2:26:1"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</si>
  <si>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ut="02/09/2024 12:42:07" si="2.0000000167a359173d6a15c5008f03e6b0161ab465f01d3411f840b159ed271bc643b43234f6b859bc1343078c8a30a8e5413f2f3ec7817c48107fef194f19136a7ecf525ca3f5933767b43465b5cedb58af2aea90f6e1f3efb0b2b578d6d8b7081a45592a991ad7f6d4ef55ba4579f3afe830f0716b06d84b8362242e36b352ed90019716b70587fc1d281a213d040b536fd629c692c5780da1836ce9674484f7fe.p.3082.0.1.Europe/Madrid.upriv*_1*_pidn2*_9*_session*-lat*_1.0000000187bc67a225236a7b76291359b4e431f0bc6025e0468b850e12f4ec64cfd13ed12e937c1fd627a73784102f8b753d8bc24df3f28a.00000001254cd38a059a11229b88c7c39a18c868bc6025e00cd50a849e91a348c6aa310c787ddf1b9dd294bd97050962d3d3a43a7e801577.0.1.1.BDEbi.D066E1C611E6257C10D00080EF253B44.0-3082.1.1_-0.1.0_-3082.1.1_5.5.0.*0.0000000172d422ad1288cca817193ad09fc49aa0c911585a166f1c1677dfa13cfb370345efe7f818.0.23.11*.2*.0400*.31152J.e.00000001c0b2e04329863fab015ebe6e58bf16a6c911585aa9d98f20277e23d69d7203957c292de2.0.10*.131*.122*.122.0.0" msgID="8E1CFD5311EEC74881490080EF556503"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nrr="2911" nrc="98"&gt;&lt;pg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</si>
  <si>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ut="02/09/2024 12:42:31" si="2.0000000167a359173d6a15c5008f03e6b0161ab465f01d3411f840b159ed271bc643b43234f6b859bc1343078c8a30a8e5413f2f3ec7817c48107fef194f19136a7ecf525ca3f5933767b43465b5cedb58af2aea90f6e1f3efb0b2b578d6d8b7081a45592a991ad7f6d4ef55ba4579f3afe830f0716b06d84b8362242e36b352ed90019716b70587fc1d281a213d040b536fd629c692c5780da1836ce9674484f7fe.p.3082.0.1.Europe/Madrid.upriv*_1*_pidn2*_9*_session*-lat*_1.0000000187bc67a225236a7b76291359b4e431f0bc6025e0468b850e12f4ec64cfd13ed12e937c1fd627a73784102f8b753d8bc24df3f28a.00000001254cd38a059a11229b88c7c39a18c868bc6025e00cd50a849e91a348c6aa310c787ddf1b9dd294bd97050962d3d3a43a7e801577.0.1.1.BDEbi.D066E1C611E6257C10D00080EF253B44.0-3082.1.1_-0.1.0_-3082.1.1_5.5.0.*0.0000000172d422ad1288cca817193ad09fc49aa0c911585a166f1c1677dfa13cfb370345efe7f818.0.23.11*.2*.0400*.31152J.e.00000001c0b2e04329863fab015ebe6e58bf16a6c911585aa9d98f20277e23d69d7203957c292de2.0.10*.131*.122*.122.0.0" msgID="AE4CBDD911EEC74881490080EFB52504"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nrr="2880" nrc="97"&gt;&lt;pg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</si>
  <si>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09/01/2024 20:56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</si>
  <si>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ut="02/09/2024 12:44:11" si="2.0000000167a359173d6a15c5008f03e6b0161ab465f01d3411f840b159ed271bc643b43234f6b859bc1343078c8a30a8e5413f2f3ec7817c48107fef194f19136a7ecf525ca3f5933767b43465b5cedb58af2aea90f6e1f3efb0b2b578d6d8b7081a45592a991ad7f6d4ef55ba4579f3afe830f0716b06d84b8362242e36b352ed90019716b70587fc1d281a213d040b536fd629c692c5780da1836ce9674484f7fe.p.3082.0.1.Europe/Madrid.upriv*_1*_pidn2*_9*_session*-lat*_1.0000000187bc67a225236a7b76291359b4e431f0bc6025e0468b850e12f4ec64cfd13ed12e937c1fd627a73784102f8b753d8bc24df3f28a.00000001254cd38a059a11229b88c7c39a18c868bc6025e00cd50a849e91a348c6aa310c787ddf1b9dd294bd97050962d3d3a43a7e801577.0.1.1.BDEbi.D066E1C611E6257C10D00080EF253B44.0-3082.1.1_-0.1.0_-3082.1.1_5.5.0.*0.0000000172d422ad1288cca817193ad09fc49aa0c911585a166f1c1677dfa13cfb370345efe7f818.0.23.11*.2*.0400*.31152J.e.00000001c0b2e04329863fab015ebe6e58bf16a6c911585aa9d98f20277e23d69d7203957c292de2.0.10*.131*.122*.122.0.0" msgID="EA4409FE11EEC74881490080EF05C605"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nrr="97" nrc="194"&gt;&lt;pg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</si>
  <si>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guid="18e988655bfd408887e27314f1e56b26" rank="0" ds="1"&gt;&lt;ri hasPG="0" name="Potencia máxima instantánea. Años" id="9754D2B311EE472F63430080EF251746" path="Objetos públicos\Informes\Informes macros\Boletín\Potencia máxima instantánea. Años" cf="0" prompt="0" ve="0" vm="0" flashpth="C:\Users\SEVPENMA\AppData\Local\Temp\" fimagepth="C:\Users\SEVPENMA\AppData\Local\Temp\" swfn="DashboardViewer.swf" fvars="" dvis=""&gt;&lt;ci ps="BI" srv="apcpr65b" prj="BDEbi" prjid="D066E1C611E6257C10D00080EF253B44" li="SEVPENMA" am="s" /&gt;&lt;lu ut="02/09/2024 12:44:57" si="2.0000000167a359173d6a15c5008f03e6b0161ab465f01d3411f840b159ed271bc643b43234f6b859bc1343078c8a30a8e5413f2f3ec7817c48107fef194f19136a7ecf525ca3f5933767b43465b5cedb58af2aea90f6e1f3efb0b2b578d6d8b7081a45592a991ad7f6d4ef55ba4579f3afe830f0716b06d84b8362242e36b352ed90019716b70587fc1d281a213d040b536fd629c692c5780da1836ce9674484f7fe.p.3082.0.1.Europe/Madrid.upriv*_1*_pidn2*_9*_session*-lat*_1.0000000187bc67a225236a7b76291359b4e431f0bc6025e0468b850e12f4ec64cfd13ed12e937c1fd627a73784102f8b753d8bc24df3f28a.00000001254cd38a059a11229b88c7c39a18c868bc6025e00cd50a849e91a348c6aa310c787ddf1b9dd294bd97050962d3d3a43a7e801577.0.1.1.BDEbi.D066E1C611E6257C10D00080EF253B44.0-3082.1.1_-0.1.0_-3082.1.1_5.5.0.*0.0000000172d422ad1288cca817193ad09fc49aa0c911585a166f1c1677dfa13cfb370345efe7f818.0.23.11*.2*.0400*.31152J.e.00000001c0b2e04329863fab015ebe6e58bf16a6c911585aa9d98f20277e23d69d7203957c292de2.0.10*.131*.122*.122.0.0" msgID="06A5223711EEC74981490080EFC54706"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nrr="21" nrc="28"&gt;&lt;pg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</si>
  <si>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ut="02/09/2024 12:45:29" si="2.0000000167a359173d6a15c5008f03e6b0161ab465f01d3411f840b159ed271bc643b43234f6b859bc1343078c8a30a8e5413f2f3ec7817c48107fef194f19136a7ecf525ca3f5933767b43465b5cedb58af2aea90f6e1f3efb0b2b578d6d8b7081a45592a991ad7f6d4ef55ba4579f3afe830f0716b06d84b8362242e36b352ed90019716b70587fc1d281a213d040b536fd629c692c5780da1836ce9674484f7fe.p.3082.0.1.Europe/Madrid.upriv*_1*_pidn2*_9*_session*-lat*_1.0000000187bc67a225236a7b76291359b4e431f0bc6025e0468b850e12f4ec64cfd13ed12e937c1fd627a73784102f8b753d8bc24df3f28a.00000001254cd38a059a11229b88c7c39a18c868bc6025e00cd50a849e91a348c6aa310c787ddf1b9dd294bd97050962d3d3a43a7e801577.0.1.1.BDEbi.D066E1C611E6257C10D00080EF253B44.0-3082.1.1_-0.1.0_-3082.1.1_5.5.0.*0.0000000172d422ad1288cca817193ad09fc49aa0c911585a166f1c1677dfa13cfb370345efe7f818.0.23.11*.2*.0400*.31152J.e.00000001c0b2e04329863fab015ebe6e58bf16a6c911585aa9d98f20277e23d69d7203957c292de2.0.10*.131*.122*.122.0.0" msgID="19F9B0FE11EEC74981490080EF95E402"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nrr="94" nrc="376"&gt;&lt;pg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</si>
  <si>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097c00c0b28a44369ed3fae4a20205a0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</si>
  <si>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ut="02/09/2024 12:48:31" si="2.0000000183e15258d8d77323b5a68370783642864f17e7334e4d4038bec09f3f2175bef50b5ef4995cfb0917270ee19e36e4045d2faa43509b4c8328deb25f8fb02a55aff2eb880e28159b70f76c029c14799296082cb7c644117687abed120946f7e53bea577c899eaa3b0cab75bc1f267ca5a946482fd2a4b238b0ea2417e05fe6c16cad3f3562056bed28f5babb35be8f98f1159250c6f29105b42f55c07a8594.p.3082.0.1.Europe/Madrid.upriv*_1*_pidn2*_8*_session*-lat*_1.000000010b37cf5ad9556b759f8590b4588c2769bc6025e043311ecc263396f9a10f0df8c0a0d216390c8d6472ed2994f3efdc6217348492.00000001dd60e380a553e9eaff9952a1b4fcef8fbc6025e09cf9884b1f565e14e5e10c311ae95ec74a7ac0fd36332814927df01692579aec.0.1.1.BDEbi.D066E1C611E6257C10D00080EF253B44.0-3082.1.1_-0.1.0_-3082.1.1_5.5.0.*0.00000001112994bad1f41436f15f95205d652d99c911585a2513f3d062e7ab050a2ad4bec7bb2d80.0.23.11*.2*.0400*.31152J.e.00000001eb84d44f4ed8abebc7e2bff2c020fe79c911585aaa52bb5b3f224b88d2fe50fd82dabb11.0.10*.131*.122*.122.0.0" msgID="70412E7511EEC74981490080EF95E606"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nrr="1697" nrc="924"&gt;&lt;pg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</si>
</sst>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6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0" fontId="26" fillId="4" borderId="6" xfId="34" applyAlignment="1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164" fontId="26" fillId="4" borderId="6" xfId="27" applyAlignment="1">
      <alignment horizontal="right" vertic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7.3000000000000001E-3</c:v>
                </c:pt>
                <c:pt idx="1">
                  <c:v>-1.7000000000000001E-4</c:v>
                </c:pt>
                <c:pt idx="2">
                  <c:v>-6.2E-4</c:v>
                </c:pt>
                <c:pt idx="3">
                  <c:v>-6.5700000000000003E-3</c:v>
                </c:pt>
                <c:pt idx="4">
                  <c:v>1.0200000000000001E-3</c:v>
                </c:pt>
                <c:pt idx="5">
                  <c:v>3.6900000000000001E-3</c:v>
                </c:pt>
                <c:pt idx="6">
                  <c:v>-1.2199999999999999E-3</c:v>
                </c:pt>
                <c:pt idx="7">
                  <c:v>-2.9E-4</c:v>
                </c:pt>
                <c:pt idx="8">
                  <c:v>-3.4399999999999999E-3</c:v>
                </c:pt>
                <c:pt idx="9">
                  <c:v>2.3900000000000002E-3</c:v>
                </c:pt>
                <c:pt idx="10">
                  <c:v>1.6100000000000001E-3</c:v>
                </c:pt>
                <c:pt idx="11">
                  <c:v>-7.3499999999999998E-3</c:v>
                </c:pt>
                <c:pt idx="12">
                  <c:v>1.4370000000000001E-2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4.3400000000000001E-3</c:v>
                </c:pt>
                <c:pt idx="1">
                  <c:v>2.3789999999999999E-2</c:v>
                </c:pt>
                <c:pt idx="2">
                  <c:v>-2.1569999999999999E-2</c:v>
                </c:pt>
                <c:pt idx="3">
                  <c:v>-1.3769999999999999E-2</c:v>
                </c:pt>
                <c:pt idx="4">
                  <c:v>-1.9199999999999998E-2</c:v>
                </c:pt>
                <c:pt idx="5">
                  <c:v>-1.1220000000000001E-2</c:v>
                </c:pt>
                <c:pt idx="6">
                  <c:v>-2.3089999999999999E-2</c:v>
                </c:pt>
                <c:pt idx="7">
                  <c:v>9.3999999999999997E-4</c:v>
                </c:pt>
                <c:pt idx="8">
                  <c:v>-4.1700000000000001E-3</c:v>
                </c:pt>
                <c:pt idx="9">
                  <c:v>8.8500000000000002E-3</c:v>
                </c:pt>
                <c:pt idx="10">
                  <c:v>1.1999999999999999E-3</c:v>
                </c:pt>
                <c:pt idx="11">
                  <c:v>1.1039999999999999E-2</c:v>
                </c:pt>
                <c:pt idx="12">
                  <c:v>-1.5559999999999999E-2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-4.5710000000000001E-2</c:v>
                </c:pt>
                <c:pt idx="1">
                  <c:v>-1.231E-2</c:v>
                </c:pt>
                <c:pt idx="2">
                  <c:v>-2.5250000000000002E-2</c:v>
                </c:pt>
                <c:pt idx="3">
                  <c:v>-5.4730000000000001E-2</c:v>
                </c:pt>
                <c:pt idx="4">
                  <c:v>-4.3520000000000003E-2</c:v>
                </c:pt>
                <c:pt idx="5">
                  <c:v>-6.7599999999999993E-2</c:v>
                </c:pt>
                <c:pt idx="6">
                  <c:v>-2.1780000000000001E-2</c:v>
                </c:pt>
                <c:pt idx="7">
                  <c:v>-1.898E-2</c:v>
                </c:pt>
                <c:pt idx="8">
                  <c:v>-3.0689999999999999E-2</c:v>
                </c:pt>
                <c:pt idx="9">
                  <c:v>6.9499999999999996E-3</c:v>
                </c:pt>
                <c:pt idx="10">
                  <c:v>2.9499999999999998E-2</c:v>
                </c:pt>
                <c:pt idx="11">
                  <c:v>3.6999999999999998E-2</c:v>
                </c:pt>
                <c:pt idx="12">
                  <c:v>7.0099999999999997E-3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-3.4070000000000003E-2</c:v>
                </c:pt>
                <c:pt idx="1">
                  <c:v>1.1310000000000001E-2</c:v>
                </c:pt>
                <c:pt idx="2">
                  <c:v>-4.7440000000000003E-2</c:v>
                </c:pt>
                <c:pt idx="3">
                  <c:v>-7.5069999999999998E-2</c:v>
                </c:pt>
                <c:pt idx="4">
                  <c:v>-6.1699999999999998E-2</c:v>
                </c:pt>
                <c:pt idx="5">
                  <c:v>-7.5130000000000002E-2</c:v>
                </c:pt>
                <c:pt idx="6">
                  <c:v>-4.6089999999999999E-2</c:v>
                </c:pt>
                <c:pt idx="7">
                  <c:v>-1.8329999999999999E-2</c:v>
                </c:pt>
                <c:pt idx="8">
                  <c:v>-3.8300000000000001E-2</c:v>
                </c:pt>
                <c:pt idx="9">
                  <c:v>1.8190000000000001E-2</c:v>
                </c:pt>
                <c:pt idx="10">
                  <c:v>3.2309999999999998E-2</c:v>
                </c:pt>
                <c:pt idx="11">
                  <c:v>4.0689999999999997E-2</c:v>
                </c:pt>
                <c:pt idx="12">
                  <c:v>5.8199999999999997E-3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2004-2023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13.644</c:v>
                </c:pt>
                <c:pt idx="1">
                  <c:v>13.513263157900001</c:v>
                </c:pt>
                <c:pt idx="2">
                  <c:v>13.7602105263</c:v>
                </c:pt>
                <c:pt idx="3">
                  <c:v>13.207315789500001</c:v>
                </c:pt>
                <c:pt idx="4">
                  <c:v>13.069000000000001</c:v>
                </c:pt>
                <c:pt idx="5">
                  <c:v>12.638578947399999</c:v>
                </c:pt>
                <c:pt idx="6">
                  <c:v>12.5122631579</c:v>
                </c:pt>
                <c:pt idx="7">
                  <c:v>12.516368421099999</c:v>
                </c:pt>
                <c:pt idx="8">
                  <c:v>12.7817894737</c:v>
                </c:pt>
                <c:pt idx="9">
                  <c:v>12.7726842105</c:v>
                </c:pt>
                <c:pt idx="10">
                  <c:v>13.1057894737</c:v>
                </c:pt>
                <c:pt idx="11">
                  <c:v>13.2329473684</c:v>
                </c:pt>
                <c:pt idx="12">
                  <c:v>12.9413684211</c:v>
                </c:pt>
                <c:pt idx="13">
                  <c:v>12.96</c:v>
                </c:pt>
                <c:pt idx="14">
                  <c:v>12.662526315799999</c:v>
                </c:pt>
                <c:pt idx="15">
                  <c:v>12.957210526300001</c:v>
                </c:pt>
                <c:pt idx="16">
                  <c:v>13.415736842099999</c:v>
                </c:pt>
                <c:pt idx="17">
                  <c:v>12.904999999999999</c:v>
                </c:pt>
                <c:pt idx="18">
                  <c:v>13.135578947400001</c:v>
                </c:pt>
                <c:pt idx="19">
                  <c:v>12.9528421053</c:v>
                </c:pt>
                <c:pt idx="20">
                  <c:v>13.2380526316</c:v>
                </c:pt>
                <c:pt idx="21">
                  <c:v>13.1082631579</c:v>
                </c:pt>
                <c:pt idx="22">
                  <c:v>13.779473684199999</c:v>
                </c:pt>
                <c:pt idx="23">
                  <c:v>13.7256315789</c:v>
                </c:pt>
                <c:pt idx="24">
                  <c:v>12.995210526299999</c:v>
                </c:pt>
                <c:pt idx="25">
                  <c:v>12.510578947400001</c:v>
                </c:pt>
                <c:pt idx="26">
                  <c:v>12.5282631579</c:v>
                </c:pt>
                <c:pt idx="27">
                  <c:v>12.9752105263</c:v>
                </c:pt>
                <c:pt idx="28">
                  <c:v>13.397263157899999</c:v>
                </c:pt>
                <c:pt idx="29">
                  <c:v>13.7778947368</c:v>
                </c:pt>
                <c:pt idx="30">
                  <c:v>14.4090526316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2004-2023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5.1141052631999999</c:v>
                </c:pt>
                <c:pt idx="1">
                  <c:v>5.4311578947000001</c:v>
                </c:pt>
                <c:pt idx="2">
                  <c:v>5.2811578946999997</c:v>
                </c:pt>
                <c:pt idx="3">
                  <c:v>4.9537368420999996</c:v>
                </c:pt>
                <c:pt idx="4">
                  <c:v>4.2426842105000002</c:v>
                </c:pt>
                <c:pt idx="5">
                  <c:v>3.9963684211000001</c:v>
                </c:pt>
                <c:pt idx="6">
                  <c:v>4.1782105263</c:v>
                </c:pt>
                <c:pt idx="7">
                  <c:v>4.1193157894999999</c:v>
                </c:pt>
                <c:pt idx="8">
                  <c:v>4.7291052632000001</c:v>
                </c:pt>
                <c:pt idx="9">
                  <c:v>4.8157894736999998</c:v>
                </c:pt>
                <c:pt idx="10">
                  <c:v>4.4526842105000002</c:v>
                </c:pt>
                <c:pt idx="11">
                  <c:v>3.6148421053000002</c:v>
                </c:pt>
                <c:pt idx="12">
                  <c:v>4.1452631578999997</c:v>
                </c:pt>
                <c:pt idx="13">
                  <c:v>4.5670526316000002</c:v>
                </c:pt>
                <c:pt idx="14">
                  <c:v>4.3587368420999999</c:v>
                </c:pt>
                <c:pt idx="15">
                  <c:v>5.0115263158000003</c:v>
                </c:pt>
                <c:pt idx="16">
                  <c:v>4.7775789474000003</c:v>
                </c:pt>
                <c:pt idx="17">
                  <c:v>4.6634736842000004</c:v>
                </c:pt>
                <c:pt idx="18">
                  <c:v>5.0096842104999997</c:v>
                </c:pt>
                <c:pt idx="19">
                  <c:v>4.9853157895000004</c:v>
                </c:pt>
                <c:pt idx="20">
                  <c:v>4.8290526315999998</c:v>
                </c:pt>
                <c:pt idx="21">
                  <c:v>4.8223684211000002</c:v>
                </c:pt>
                <c:pt idx="22">
                  <c:v>5.1433157894999999</c:v>
                </c:pt>
                <c:pt idx="23">
                  <c:v>5.5537894737000002</c:v>
                </c:pt>
                <c:pt idx="24">
                  <c:v>5.0580526315999998</c:v>
                </c:pt>
                <c:pt idx="25">
                  <c:v>4.5654736841999997</c:v>
                </c:pt>
                <c:pt idx="26">
                  <c:v>4.8796315788999998</c:v>
                </c:pt>
                <c:pt idx="27">
                  <c:v>4.3496842105000004</c:v>
                </c:pt>
                <c:pt idx="28">
                  <c:v>4.5451052632</c:v>
                </c:pt>
                <c:pt idx="29">
                  <c:v>5.0246842105000002</c:v>
                </c:pt>
                <c:pt idx="30">
                  <c:v>5.64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2024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14.346</c:v>
                </c:pt>
                <c:pt idx="1">
                  <c:v>15.467000000000001</c:v>
                </c:pt>
                <c:pt idx="2">
                  <c:v>16.920000000000002</c:v>
                </c:pt>
                <c:pt idx="3">
                  <c:v>15.07</c:v>
                </c:pt>
                <c:pt idx="4">
                  <c:v>12.186999999999999</c:v>
                </c:pt>
                <c:pt idx="5">
                  <c:v>12.206</c:v>
                </c:pt>
                <c:pt idx="6">
                  <c:v>12.218999999999999</c:v>
                </c:pt>
                <c:pt idx="7">
                  <c:v>10.851000000000001</c:v>
                </c:pt>
                <c:pt idx="8">
                  <c:v>10.191000000000001</c:v>
                </c:pt>
                <c:pt idx="9">
                  <c:v>10.3</c:v>
                </c:pt>
                <c:pt idx="10">
                  <c:v>10.708</c:v>
                </c:pt>
                <c:pt idx="11">
                  <c:v>11.773</c:v>
                </c:pt>
                <c:pt idx="12">
                  <c:v>12.932</c:v>
                </c:pt>
                <c:pt idx="13">
                  <c:v>15.645</c:v>
                </c:pt>
                <c:pt idx="14">
                  <c:v>16.675000000000001</c:v>
                </c:pt>
                <c:pt idx="15">
                  <c:v>17.584</c:v>
                </c:pt>
                <c:pt idx="16">
                  <c:v>18.12</c:v>
                </c:pt>
                <c:pt idx="17">
                  <c:v>18.248999999999999</c:v>
                </c:pt>
                <c:pt idx="18">
                  <c:v>12.959</c:v>
                </c:pt>
                <c:pt idx="19">
                  <c:v>11.84</c:v>
                </c:pt>
                <c:pt idx="20">
                  <c:v>14.316000000000001</c:v>
                </c:pt>
                <c:pt idx="21">
                  <c:v>15.632</c:v>
                </c:pt>
                <c:pt idx="22">
                  <c:v>18.015999999999998</c:v>
                </c:pt>
                <c:pt idx="23">
                  <c:v>19.158000000000001</c:v>
                </c:pt>
                <c:pt idx="24">
                  <c:v>19.655999999999999</c:v>
                </c:pt>
                <c:pt idx="25">
                  <c:v>19.224</c:v>
                </c:pt>
                <c:pt idx="26">
                  <c:v>18.628</c:v>
                </c:pt>
                <c:pt idx="27">
                  <c:v>17.545000000000002</c:v>
                </c:pt>
                <c:pt idx="28">
                  <c:v>16.486999999999998</c:v>
                </c:pt>
                <c:pt idx="29">
                  <c:v>16.053999999999998</c:v>
                </c:pt>
                <c:pt idx="30">
                  <c:v>15.788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2024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10.167999999999999</c:v>
                </c:pt>
                <c:pt idx="1">
                  <c:v>10.863</c:v>
                </c:pt>
                <c:pt idx="2">
                  <c:v>12.912000000000001</c:v>
                </c:pt>
                <c:pt idx="3">
                  <c:v>11.664</c:v>
                </c:pt>
                <c:pt idx="4">
                  <c:v>9.5850000000000009</c:v>
                </c:pt>
                <c:pt idx="5">
                  <c:v>8.702</c:v>
                </c:pt>
                <c:pt idx="6">
                  <c:v>8.0419999999999998</c:v>
                </c:pt>
                <c:pt idx="7">
                  <c:v>6.48</c:v>
                </c:pt>
                <c:pt idx="8">
                  <c:v>7.0789999999999997</c:v>
                </c:pt>
                <c:pt idx="9">
                  <c:v>7.9050000000000002</c:v>
                </c:pt>
                <c:pt idx="10">
                  <c:v>7.3579999999999997</c:v>
                </c:pt>
                <c:pt idx="11">
                  <c:v>7.2039999999999997</c:v>
                </c:pt>
                <c:pt idx="12">
                  <c:v>8.2870000000000008</c:v>
                </c:pt>
                <c:pt idx="13">
                  <c:v>11.295999999999999</c:v>
                </c:pt>
                <c:pt idx="14">
                  <c:v>13.308</c:v>
                </c:pt>
                <c:pt idx="15">
                  <c:v>14.106999999999999</c:v>
                </c:pt>
                <c:pt idx="16">
                  <c:v>14.943</c:v>
                </c:pt>
                <c:pt idx="17">
                  <c:v>14.542999999999999</c:v>
                </c:pt>
                <c:pt idx="18">
                  <c:v>9.2210000000000001</c:v>
                </c:pt>
                <c:pt idx="19">
                  <c:v>7.5519999999999996</c:v>
                </c:pt>
                <c:pt idx="20">
                  <c:v>9.4529999999999994</c:v>
                </c:pt>
                <c:pt idx="21">
                  <c:v>10.542999999999999</c:v>
                </c:pt>
                <c:pt idx="22">
                  <c:v>12.513</c:v>
                </c:pt>
                <c:pt idx="23">
                  <c:v>13.215999999999999</c:v>
                </c:pt>
                <c:pt idx="24">
                  <c:v>13.227</c:v>
                </c:pt>
                <c:pt idx="25">
                  <c:v>13.132999999999999</c:v>
                </c:pt>
                <c:pt idx="26">
                  <c:v>12.909000000000001</c:v>
                </c:pt>
                <c:pt idx="27">
                  <c:v>12.292</c:v>
                </c:pt>
                <c:pt idx="28">
                  <c:v>12.68</c:v>
                </c:pt>
                <c:pt idx="29">
                  <c:v>12.082000000000001</c:v>
                </c:pt>
                <c:pt idx="30">
                  <c:v>11.321999999999999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2024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5.99</c:v>
                </c:pt>
                <c:pt idx="1">
                  <c:v>6.26</c:v>
                </c:pt>
                <c:pt idx="2">
                  <c:v>8.9039999999999999</c:v>
                </c:pt>
                <c:pt idx="3">
                  <c:v>8.2590000000000003</c:v>
                </c:pt>
                <c:pt idx="4">
                  <c:v>6.9829999999999997</c:v>
                </c:pt>
                <c:pt idx="5">
                  <c:v>5.1980000000000004</c:v>
                </c:pt>
                <c:pt idx="6">
                  <c:v>3.8650000000000002</c:v>
                </c:pt>
                <c:pt idx="7">
                  <c:v>2.109</c:v>
                </c:pt>
                <c:pt idx="8">
                  <c:v>3.968</c:v>
                </c:pt>
                <c:pt idx="9">
                  <c:v>5.51</c:v>
                </c:pt>
                <c:pt idx="10">
                  <c:v>4.008</c:v>
                </c:pt>
                <c:pt idx="11">
                  <c:v>2.6360000000000001</c:v>
                </c:pt>
                <c:pt idx="12">
                  <c:v>3.6419999999999999</c:v>
                </c:pt>
                <c:pt idx="13">
                  <c:v>6.9470000000000001</c:v>
                </c:pt>
                <c:pt idx="14">
                  <c:v>9.9420000000000002</c:v>
                </c:pt>
                <c:pt idx="15">
                  <c:v>10.63</c:v>
                </c:pt>
                <c:pt idx="16">
                  <c:v>11.765000000000001</c:v>
                </c:pt>
                <c:pt idx="17">
                  <c:v>10.836</c:v>
                </c:pt>
                <c:pt idx="18">
                  <c:v>5.4829999999999997</c:v>
                </c:pt>
                <c:pt idx="19">
                  <c:v>3.2650000000000001</c:v>
                </c:pt>
                <c:pt idx="20">
                  <c:v>4.5910000000000002</c:v>
                </c:pt>
                <c:pt idx="21">
                  <c:v>5.4530000000000003</c:v>
                </c:pt>
                <c:pt idx="22">
                  <c:v>7.0110000000000001</c:v>
                </c:pt>
                <c:pt idx="23">
                  <c:v>7.2729999999999997</c:v>
                </c:pt>
                <c:pt idx="24">
                  <c:v>6.798</c:v>
                </c:pt>
                <c:pt idx="25">
                  <c:v>7.0419999999999998</c:v>
                </c:pt>
                <c:pt idx="26">
                  <c:v>7.19</c:v>
                </c:pt>
                <c:pt idx="27">
                  <c:v>7.0380000000000003</c:v>
                </c:pt>
                <c:pt idx="28">
                  <c:v>8.8740000000000006</c:v>
                </c:pt>
                <c:pt idx="29">
                  <c:v>8.11</c:v>
                </c:pt>
                <c:pt idx="30">
                  <c:v>6.8570000000000002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2023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12.704000000000001</c:v>
                </c:pt>
                <c:pt idx="1">
                  <c:v>11.234999999999999</c:v>
                </c:pt>
                <c:pt idx="2">
                  <c:v>10.843999999999999</c:v>
                </c:pt>
                <c:pt idx="3">
                  <c:v>10.404999999999999</c:v>
                </c:pt>
                <c:pt idx="4">
                  <c:v>9.8629999999999995</c:v>
                </c:pt>
                <c:pt idx="5">
                  <c:v>8.8539999999999992</c:v>
                </c:pt>
                <c:pt idx="6">
                  <c:v>9.875</c:v>
                </c:pt>
                <c:pt idx="7">
                  <c:v>12.632</c:v>
                </c:pt>
                <c:pt idx="8">
                  <c:v>12.4</c:v>
                </c:pt>
                <c:pt idx="9">
                  <c:v>11.206</c:v>
                </c:pt>
                <c:pt idx="10">
                  <c:v>10.698</c:v>
                </c:pt>
                <c:pt idx="11">
                  <c:v>9.9250000000000007</c:v>
                </c:pt>
                <c:pt idx="12">
                  <c:v>10.65</c:v>
                </c:pt>
                <c:pt idx="13">
                  <c:v>10.278</c:v>
                </c:pt>
                <c:pt idx="14">
                  <c:v>10.273999999999999</c:v>
                </c:pt>
                <c:pt idx="15">
                  <c:v>10.119</c:v>
                </c:pt>
                <c:pt idx="16">
                  <c:v>10.186999999999999</c:v>
                </c:pt>
                <c:pt idx="17">
                  <c:v>7.2229999999999999</c:v>
                </c:pt>
                <c:pt idx="18">
                  <c:v>7.38</c:v>
                </c:pt>
                <c:pt idx="19">
                  <c:v>10.083</c:v>
                </c:pt>
                <c:pt idx="20">
                  <c:v>8.3059999999999992</c:v>
                </c:pt>
                <c:pt idx="21">
                  <c:v>5.9790000000000001</c:v>
                </c:pt>
                <c:pt idx="22">
                  <c:v>5.6079999999999997</c:v>
                </c:pt>
                <c:pt idx="23">
                  <c:v>6.9359999999999999</c:v>
                </c:pt>
                <c:pt idx="24">
                  <c:v>6.5910000000000002</c:v>
                </c:pt>
                <c:pt idx="25">
                  <c:v>6.2110000000000003</c:v>
                </c:pt>
                <c:pt idx="26">
                  <c:v>6.1180000000000003</c:v>
                </c:pt>
                <c:pt idx="27">
                  <c:v>6.0330000000000004</c:v>
                </c:pt>
                <c:pt idx="28">
                  <c:v>5.5069999999999997</c:v>
                </c:pt>
                <c:pt idx="29">
                  <c:v>6.2510000000000003</c:v>
                </c:pt>
                <c:pt idx="30">
                  <c:v>7.3410000000000002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21516.771039136001</c:v>
                </c:pt>
                <c:pt idx="1">
                  <c:v>19090.950745144</c:v>
                </c:pt>
                <c:pt idx="2">
                  <c:v>20289.026170149999</c:v>
                </c:pt>
                <c:pt idx="3">
                  <c:v>18449.237369888</c:v>
                </c:pt>
                <c:pt idx="4">
                  <c:v>19096.727579549999</c:v>
                </c:pt>
                <c:pt idx="5">
                  <c:v>20028.621185946999</c:v>
                </c:pt>
                <c:pt idx="6">
                  <c:v>22142.272724079001</c:v>
                </c:pt>
                <c:pt idx="7">
                  <c:v>20486.167309894001</c:v>
                </c:pt>
                <c:pt idx="8">
                  <c:v>18959.861198449998</c:v>
                </c:pt>
                <c:pt idx="9">
                  <c:v>18102.428654558</c:v>
                </c:pt>
                <c:pt idx="10">
                  <c:v>18199.926079624001</c:v>
                </c:pt>
                <c:pt idx="11">
                  <c:v>19138.984155294998</c:v>
                </c:pt>
                <c:pt idx="12">
                  <c:v>20783.747203071998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20783.747203071998</c:v>
                </c:pt>
                <c:pt idx="1">
                  <c:v>19306.806581596</c:v>
                </c:pt>
                <c:pt idx="2">
                  <c:v>19326.566961938999</c:v>
                </c:pt>
                <c:pt idx="3">
                  <c:v>17064.273372231</c:v>
                </c:pt>
                <c:pt idx="4">
                  <c:v>17918.510966862999</c:v>
                </c:pt>
                <c:pt idx="5">
                  <c:v>18523.934775951999</c:v>
                </c:pt>
                <c:pt idx="6">
                  <c:v>21121.754698133998</c:v>
                </c:pt>
                <c:pt idx="7">
                  <c:v>20110.671609336001</c:v>
                </c:pt>
                <c:pt idx="8">
                  <c:v>18233.741216975999</c:v>
                </c:pt>
                <c:pt idx="9">
                  <c:v>18431.766095977</c:v>
                </c:pt>
                <c:pt idx="10">
                  <c:v>18787.999116863</c:v>
                </c:pt>
                <c:pt idx="11">
                  <c:v>19917.72163168</c:v>
                </c:pt>
                <c:pt idx="12">
                  <c:v>20904.646871808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2023 </c:v>
                </c:pt>
                <c:pt idx="3">
                  <c:v>2024 </c:v>
                </c:pt>
                <c:pt idx="4">
                  <c:v>ene-24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37278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2023 </c:v>
                </c:pt>
                <c:pt idx="3">
                  <c:v>2024 </c:v>
                </c:pt>
                <c:pt idx="4">
                  <c:v>ene-24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39101</c:v>
                </c:pt>
                <c:pt idx="3">
                  <c:v>38272</c:v>
                </c:pt>
                <c:pt idx="4">
                  <c:v>38272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513.20026597599997</c:v>
                </c:pt>
                <c:pt idx="1">
                  <c:v>655.19150206400002</c:v>
                </c:pt>
                <c:pt idx="2">
                  <c:v>674.17612010400001</c:v>
                </c:pt>
                <c:pt idx="3">
                  <c:v>679.91378858400003</c:v>
                </c:pt>
                <c:pt idx="4">
                  <c:v>650.93390941600001</c:v>
                </c:pt>
                <c:pt idx="5">
                  <c:v>570.70916758400006</c:v>
                </c:pt>
                <c:pt idx="6">
                  <c:v>593.19108540000002</c:v>
                </c:pt>
                <c:pt idx="7">
                  <c:v>737.12715748799997</c:v>
                </c:pt>
                <c:pt idx="8">
                  <c:v>764.90235600000005</c:v>
                </c:pt>
                <c:pt idx="9">
                  <c:v>770.77903850400003</c:v>
                </c:pt>
                <c:pt idx="10">
                  <c:v>760.94045662400003</c:v>
                </c:pt>
                <c:pt idx="11">
                  <c:v>756.84222995200003</c:v>
                </c:pt>
                <c:pt idx="12">
                  <c:v>671.50484400000005</c:v>
                </c:pt>
                <c:pt idx="13">
                  <c:v>615.69025843199995</c:v>
                </c:pt>
                <c:pt idx="14">
                  <c:v>722.57484398400004</c:v>
                </c:pt>
                <c:pt idx="15">
                  <c:v>723.08900033600003</c:v>
                </c:pt>
                <c:pt idx="16">
                  <c:v>712.07012327999996</c:v>
                </c:pt>
                <c:pt idx="17">
                  <c:v>696.25403151199998</c:v>
                </c:pt>
                <c:pt idx="18">
                  <c:v>729.87809369599995</c:v>
                </c:pt>
                <c:pt idx="19">
                  <c:v>637.43842318400004</c:v>
                </c:pt>
                <c:pt idx="20">
                  <c:v>595.57998676800003</c:v>
                </c:pt>
                <c:pt idx="21">
                  <c:v>706.96798716800004</c:v>
                </c:pt>
                <c:pt idx="22">
                  <c:v>705.29350471199996</c:v>
                </c:pt>
                <c:pt idx="23">
                  <c:v>693.31630875999997</c:v>
                </c:pt>
                <c:pt idx="24">
                  <c:v>684.53759454399994</c:v>
                </c:pt>
                <c:pt idx="25">
                  <c:v>675.83756724800003</c:v>
                </c:pt>
                <c:pt idx="26">
                  <c:v>591.19034151999995</c:v>
                </c:pt>
                <c:pt idx="27">
                  <c:v>555.49057680800001</c:v>
                </c:pt>
                <c:pt idx="28">
                  <c:v>674.35854598399999</c:v>
                </c:pt>
                <c:pt idx="29">
                  <c:v>690.945616008</c:v>
                </c:pt>
                <c:pt idx="30">
                  <c:v>694.72214616799999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27243.73</c:v>
                </c:pt>
                <c:pt idx="1">
                  <c:v>33445.636687999999</c:v>
                </c:pt>
                <c:pt idx="2">
                  <c:v>32731.804184000001</c:v>
                </c:pt>
                <c:pt idx="3">
                  <c:v>32810.902999999998</c:v>
                </c:pt>
                <c:pt idx="4">
                  <c:v>30549.759320000001</c:v>
                </c:pt>
                <c:pt idx="5">
                  <c:v>28676.514520000001</c:v>
                </c:pt>
                <c:pt idx="6">
                  <c:v>31748.139503999999</c:v>
                </c:pt>
                <c:pt idx="7">
                  <c:v>37786.489000000001</c:v>
                </c:pt>
                <c:pt idx="8">
                  <c:v>37872.305</c:v>
                </c:pt>
                <c:pt idx="9">
                  <c:v>37792.148999999998</c:v>
                </c:pt>
                <c:pt idx="10">
                  <c:v>38040.275000000001</c:v>
                </c:pt>
                <c:pt idx="11">
                  <c:v>36322.682000000001</c:v>
                </c:pt>
                <c:pt idx="12">
                  <c:v>32006.137999999999</c:v>
                </c:pt>
                <c:pt idx="13">
                  <c:v>31284.947</c:v>
                </c:pt>
                <c:pt idx="14">
                  <c:v>35508.550688000003</c:v>
                </c:pt>
                <c:pt idx="15">
                  <c:v>35420.108719999997</c:v>
                </c:pt>
                <c:pt idx="16">
                  <c:v>34778.853000000003</c:v>
                </c:pt>
                <c:pt idx="17">
                  <c:v>34165.443120000004</c:v>
                </c:pt>
                <c:pt idx="18">
                  <c:v>34884.195</c:v>
                </c:pt>
                <c:pt idx="19">
                  <c:v>30762.830480000001</c:v>
                </c:pt>
                <c:pt idx="20">
                  <c:v>30845.087</c:v>
                </c:pt>
                <c:pt idx="21">
                  <c:v>35805.01</c:v>
                </c:pt>
                <c:pt idx="22">
                  <c:v>35031.232000000004</c:v>
                </c:pt>
                <c:pt idx="23">
                  <c:v>34500.493000000002</c:v>
                </c:pt>
                <c:pt idx="24">
                  <c:v>33826.962</c:v>
                </c:pt>
                <c:pt idx="25">
                  <c:v>32456.629000000001</c:v>
                </c:pt>
                <c:pt idx="26">
                  <c:v>28382.804</c:v>
                </c:pt>
                <c:pt idx="27">
                  <c:v>28984.337</c:v>
                </c:pt>
                <c:pt idx="28">
                  <c:v>33988.142999999996</c:v>
                </c:pt>
                <c:pt idx="29">
                  <c:v>34108.286</c:v>
                </c:pt>
                <c:pt idx="30">
                  <c:v>34230.64316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0.81108</cdr:x>
      <cdr:y>0.16155</cdr:y>
    </cdr:from>
    <cdr:to>
      <cdr:x>0.97595</cdr:x>
      <cdr:y>0.2434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6888" y="470856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0.77585</cdr:x>
      <cdr:y>0.7089</cdr:y>
    </cdr:from>
    <cdr:to>
      <cdr:x>0.9299</cdr:x>
      <cdr:y>0.79971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1193" y="2066183"/>
          <a:ext cx="1084354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19 julio (14:27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9 enero (20:56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15" y="514605"/>
          <a:ext cx="1637276" cy="175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9 enero (20:56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0.18618</cdr:x>
      <cdr:y>0.24539</cdr:y>
    </cdr:from>
    <cdr:to>
      <cdr:x>0.54339</cdr:x>
      <cdr:y>0.29594</cdr:y>
    </cdr:to>
    <cdr:sp macro="" textlink="Dat_01!$D$187">
      <cdr:nvSpPr>
        <cdr:cNvPr id="32" name="Text Box 9">
          <a:extLst xmlns:a="http://schemas.openxmlformats.org/drawingml/2006/main">
            <a:ext uri="{FF2B5EF4-FFF2-40B4-BE49-F238E27FC236}">
              <a16:creationId xmlns:a16="http://schemas.microsoft.com/office/drawing/2014/main" id="{11F6A6F3-8A28-4327-9ACC-54890AB87F9A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7075" y="7175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AAC7E376-D1F5-470B-8661-FAB8E8CEA55D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0.1878</cdr:x>
      <cdr:y>0.46896</cdr:y>
    </cdr:from>
    <cdr:to>
      <cdr:x>0.54065</cdr:x>
      <cdr:y>0.53548</cdr:y>
    </cdr:to>
    <cdr:sp macro="" textlink="Dat_01!$E$185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D2961195-8B3F-C32D-130C-10151D0756FA}"/>
            </a:ext>
          </a:extLst>
        </cdr:cNvPr>
        <cdr:cNvSpPr txBox="1"/>
      </cdr:nvSpPr>
      <cdr:spPr>
        <a:xfrm xmlns:a="http://schemas.openxmlformats.org/drawingml/2006/main">
          <a:off x="733425" y="1343026"/>
          <a:ext cx="13779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2539CBBF-BE71-4169-BF33-DFECF785D54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 enero (20:43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140625" style="16" customWidth="1"/>
    <col min="2" max="2" width="2.5703125" style="16" customWidth="1"/>
    <col min="3" max="3" width="16.42578125" style="16" customWidth="1"/>
    <col min="4" max="4" width="4.5703125" style="16" customWidth="1"/>
    <col min="5" max="5" width="95.570312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Enero 2024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199</v>
      </c>
    </row>
    <row r="2" spans="1:2">
      <c r="A2" t="s">
        <v>194</v>
      </c>
    </row>
    <row r="3" spans="1:2">
      <c r="A3" t="s">
        <v>189</v>
      </c>
    </row>
    <row r="4" spans="1:2">
      <c r="A4" t="s">
        <v>190</v>
      </c>
    </row>
    <row r="5" spans="1:2">
      <c r="A5" t="s">
        <v>193</v>
      </c>
    </row>
    <row r="6" spans="1:2">
      <c r="A6" t="s">
        <v>198</v>
      </c>
    </row>
    <row r="7" spans="1:2">
      <c r="A7" t="s">
        <v>192</v>
      </c>
    </row>
    <row r="8" spans="1:2">
      <c r="A8" t="s">
        <v>156</v>
      </c>
    </row>
    <row r="9" spans="1:2">
      <c r="A9" t="s">
        <v>157</v>
      </c>
    </row>
    <row r="10" spans="1:2">
      <c r="A10" t="s">
        <v>158</v>
      </c>
    </row>
    <row r="11" spans="1:2">
      <c r="A11" t="s">
        <v>200</v>
      </c>
    </row>
    <row r="12" spans="1:2">
      <c r="A12" t="s">
        <v>196</v>
      </c>
    </row>
    <row r="13" spans="1:2">
      <c r="A13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6.425781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Enero 2024</v>
      </c>
      <c r="L3" s="2"/>
    </row>
    <row r="4" spans="3:12" ht="20.100000000000001" customHeight="1">
      <c r="C4" s="29" t="s">
        <v>30</v>
      </c>
    </row>
    <row r="5" spans="3:12" ht="12.6" customHeight="1"/>
    <row r="7" spans="3:12" ht="12.75" customHeight="1">
      <c r="C7" s="135" t="s">
        <v>7</v>
      </c>
      <c r="E7" s="4"/>
      <c r="F7" s="137" t="str">
        <f>K3</f>
        <v>Enero 2024</v>
      </c>
      <c r="G7" s="138"/>
      <c r="H7" s="138" t="s">
        <v>1</v>
      </c>
      <c r="I7" s="138"/>
      <c r="J7" s="138" t="s">
        <v>2</v>
      </c>
      <c r="K7" s="138"/>
    </row>
    <row r="8" spans="3:12">
      <c r="C8" s="135"/>
      <c r="E8" s="5"/>
      <c r="F8" s="42" t="s">
        <v>3</v>
      </c>
      <c r="G8" s="46" t="str">
        <f>CONCATENATE("% ",RIGHT(F7,2),"/",RIGHT(F7,2)-1)</f>
        <v>% 24/23</v>
      </c>
      <c r="H8" s="42" t="s">
        <v>3</v>
      </c>
      <c r="I8" s="45" t="str">
        <f>G8</f>
        <v>% 24/23</v>
      </c>
      <c r="J8" s="42" t="s">
        <v>3</v>
      </c>
      <c r="K8" s="45" t="str">
        <f>G8</f>
        <v>% 24/23</v>
      </c>
    </row>
    <row r="9" spans="3:12">
      <c r="C9" s="37"/>
      <c r="E9" s="30" t="s">
        <v>4</v>
      </c>
      <c r="F9" s="31">
        <f>VLOOKUP("Demanda transporte (b.c.)",Dat_01!A4:J29,2,FALSE)/1000</f>
        <v>20904.646871808</v>
      </c>
      <c r="G9" s="47">
        <f>VLOOKUP("Demanda transporte (b.c.)",Dat_01!A4:J29,4,FALSE)*100</f>
        <v>0.58170294</v>
      </c>
      <c r="H9" s="31">
        <f>VLOOKUP("Demanda transporte (b.c.)",Dat_01!A4:J29,5,FALSE)/1000</f>
        <v>20904.646871808</v>
      </c>
      <c r="I9" s="47">
        <f>VLOOKUP("Demanda transporte (b.c.)",Dat_01!A4:J29,7,FALSE)*100</f>
        <v>0.58170294</v>
      </c>
      <c r="J9" s="31">
        <f>VLOOKUP("Demanda transporte (b.c.)",Dat_01!A4:J29,8,FALSE)/1000</f>
        <v>229648.393899355</v>
      </c>
      <c r="K9" s="47">
        <f>VLOOKUP("Demanda transporte (b.c.)",Dat_01!A4:J29,10,FALSE)*100</f>
        <v>-2.1806879800000001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1.4370000000000001</v>
      </c>
      <c r="H12" s="43"/>
      <c r="I12" s="43">
        <f>Dat_01!H45*100</f>
        <v>1.4370000000000001</v>
      </c>
      <c r="J12" s="43"/>
      <c r="K12" s="43">
        <f>Dat_01!L45*100</f>
        <v>2.5000000000000001E-2</v>
      </c>
    </row>
    <row r="13" spans="3:12">
      <c r="E13" s="34" t="s">
        <v>26</v>
      </c>
      <c r="F13" s="33"/>
      <c r="G13" s="43">
        <f>Dat_01!E45*100</f>
        <v>-1.5559999999999998</v>
      </c>
      <c r="H13" s="43"/>
      <c r="I13" s="43">
        <f>Dat_01!I45*100</f>
        <v>-1.5559999999999998</v>
      </c>
      <c r="J13" s="43"/>
      <c r="K13" s="43">
        <f>Dat_01!M45*100</f>
        <v>-0.58499999999999996</v>
      </c>
    </row>
    <row r="14" spans="3:12">
      <c r="E14" s="35" t="s">
        <v>5</v>
      </c>
      <c r="F14" s="36"/>
      <c r="G14" s="44">
        <f>Dat_01!F45*100</f>
        <v>0.70099999999999996</v>
      </c>
      <c r="H14" s="44"/>
      <c r="I14" s="44">
        <f>Dat_01!J45*100</f>
        <v>0.70099999999999996</v>
      </c>
      <c r="J14" s="44"/>
      <c r="K14" s="44">
        <f>Dat_01!N45*100</f>
        <v>-1.6209999999999998</v>
      </c>
    </row>
    <row r="15" spans="3:12">
      <c r="E15" s="139" t="s">
        <v>27</v>
      </c>
      <c r="F15" s="139"/>
      <c r="G15" s="139"/>
      <c r="H15" s="139"/>
      <c r="I15" s="139"/>
      <c r="J15" s="139"/>
      <c r="K15" s="139"/>
    </row>
    <row r="16" spans="3:12" ht="21.75" customHeight="1">
      <c r="E16" s="136" t="s">
        <v>28</v>
      </c>
      <c r="F16" s="136"/>
      <c r="G16" s="136"/>
      <c r="H16" s="136"/>
      <c r="I16" s="136"/>
      <c r="J16" s="136"/>
      <c r="K16" s="136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Enero 2024</v>
      </c>
    </row>
    <row r="4" spans="3:11" ht="20.100000000000001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5" t="s">
        <v>98</v>
      </c>
      <c r="E7" s="9"/>
    </row>
    <row r="8" spans="3:11">
      <c r="C8" s="135"/>
      <c r="E8" s="9"/>
      <c r="I8" t="s">
        <v>76</v>
      </c>
    </row>
    <row r="9" spans="3:11">
      <c r="C9" s="135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Enero 2024</v>
      </c>
    </row>
    <row r="4" spans="3:5" ht="20.100000000000001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5" t="s">
        <v>16</v>
      </c>
      <c r="E7" s="9"/>
    </row>
    <row r="8" spans="3:5">
      <c r="C8" s="135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Enero 2024</v>
      </c>
    </row>
    <row r="4" spans="3:11" ht="20.100000000000001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5" t="s">
        <v>18</v>
      </c>
      <c r="E7" s="9"/>
    </row>
    <row r="8" spans="3:11">
      <c r="C8" s="135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2578125" defaultRowHeight="12.75"/>
  <cols>
    <col min="1" max="1" width="2.5703125" customWidth="1"/>
    <col min="2" max="2" width="23.5703125" customWidth="1"/>
    <col min="3" max="3" width="1.425781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Enero 2024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5" t="s">
        <v>21</v>
      </c>
      <c r="D7" s="12"/>
      <c r="E7" s="12"/>
    </row>
    <row r="8" spans="2:5">
      <c r="B8" s="135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Enero 2024</v>
      </c>
    </row>
    <row r="4" spans="3:27" ht="20.100000000000001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5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5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workbookViewId="0">
      <selection activeCell="F41" sqref="F41"/>
    </sheetView>
  </sheetViews>
  <sheetFormatPr baseColWidth="10" defaultColWidth="11.42578125" defaultRowHeight="11.25" customHeight="1"/>
  <cols>
    <col min="1" max="1" width="2.5703125" style="94" customWidth="1"/>
    <col min="2" max="2" width="16.5703125" style="94" customWidth="1"/>
    <col min="3" max="5" width="11.42578125" style="94"/>
    <col min="6" max="7" width="22.570312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Enero 2024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enero</v>
      </c>
      <c r="B5" s="93" t="s">
        <v>77</v>
      </c>
    </row>
    <row r="6" spans="1:16" ht="15">
      <c r="A6" s="95">
        <f>YEAR(B7)-1</f>
        <v>2023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01/01/2024</v>
      </c>
      <c r="C7" s="99">
        <f>Dat_01!B52</f>
        <v>14.346</v>
      </c>
      <c r="D7" s="99">
        <f>Dat_01!C52</f>
        <v>10.167999999999999</v>
      </c>
      <c r="E7" s="99">
        <f>Dat_01!D52</f>
        <v>5.99</v>
      </c>
      <c r="F7" s="99">
        <f>Dat_01!H52</f>
        <v>5.1141052631999999</v>
      </c>
      <c r="G7" s="99">
        <f>Dat_01!G52</f>
        <v>13.644</v>
      </c>
      <c r="H7" s="99">
        <f>Dat_01!E52</f>
        <v>12.704000000000001</v>
      </c>
    </row>
    <row r="8" spans="1:16" ht="11.25" customHeight="1">
      <c r="A8" s="92">
        <v>2</v>
      </c>
      <c r="B8" s="98" t="str">
        <f>Dat_01!A53</f>
        <v>02/01/2024</v>
      </c>
      <c r="C8" s="99">
        <f>Dat_01!B53</f>
        <v>15.467000000000001</v>
      </c>
      <c r="D8" s="99">
        <f>Dat_01!C53</f>
        <v>10.863</v>
      </c>
      <c r="E8" s="99">
        <f>Dat_01!D53</f>
        <v>6.26</v>
      </c>
      <c r="F8" s="99">
        <f>Dat_01!H53</f>
        <v>5.4311578947000001</v>
      </c>
      <c r="G8" s="99">
        <f>Dat_01!G53</f>
        <v>13.513263157900001</v>
      </c>
      <c r="H8" s="99">
        <f>Dat_01!E53</f>
        <v>11.234999999999999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03/01/2024</v>
      </c>
      <c r="C9" s="99">
        <f>Dat_01!B54</f>
        <v>16.920000000000002</v>
      </c>
      <c r="D9" s="99">
        <f>Dat_01!C54</f>
        <v>12.912000000000001</v>
      </c>
      <c r="E9" s="99">
        <f>Dat_01!D54</f>
        <v>8.9039999999999999</v>
      </c>
      <c r="F9" s="99">
        <f>Dat_01!H54</f>
        <v>5.2811578946999997</v>
      </c>
      <c r="G9" s="99">
        <f>Dat_01!G54</f>
        <v>13.7602105263</v>
      </c>
      <c r="H9" s="99">
        <f>Dat_01!E54</f>
        <v>10.843999999999999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04/01/2024</v>
      </c>
      <c r="C10" s="99">
        <f>Dat_01!B55</f>
        <v>15.07</v>
      </c>
      <c r="D10" s="99">
        <f>Dat_01!C55</f>
        <v>11.664</v>
      </c>
      <c r="E10" s="99">
        <f>Dat_01!D55</f>
        <v>8.2590000000000003</v>
      </c>
      <c r="F10" s="99">
        <f>Dat_01!H55</f>
        <v>4.9537368420999996</v>
      </c>
      <c r="G10" s="99">
        <f>Dat_01!G55</f>
        <v>13.207315789500001</v>
      </c>
      <c r="H10" s="99">
        <f>Dat_01!E55</f>
        <v>10.404999999999999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05/01/2024</v>
      </c>
      <c r="C11" s="99">
        <f>Dat_01!B56</f>
        <v>12.186999999999999</v>
      </c>
      <c r="D11" s="99">
        <f>Dat_01!C56</f>
        <v>9.5850000000000009</v>
      </c>
      <c r="E11" s="99">
        <f>Dat_01!D56</f>
        <v>6.9829999999999997</v>
      </c>
      <c r="F11" s="99">
        <f>Dat_01!H56</f>
        <v>4.2426842105000002</v>
      </c>
      <c r="G11" s="99">
        <f>Dat_01!G56</f>
        <v>13.069000000000001</v>
      </c>
      <c r="H11" s="99">
        <f>Dat_01!E56</f>
        <v>9.8629999999999995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06/01/2024</v>
      </c>
      <c r="C12" s="99">
        <f>Dat_01!B57</f>
        <v>12.206</v>
      </c>
      <c r="D12" s="99">
        <f>Dat_01!C57</f>
        <v>8.702</v>
      </c>
      <c r="E12" s="99">
        <f>Dat_01!D57</f>
        <v>5.1980000000000004</v>
      </c>
      <c r="F12" s="99">
        <f>Dat_01!H57</f>
        <v>3.9963684211000001</v>
      </c>
      <c r="G12" s="99">
        <f>Dat_01!G57</f>
        <v>12.638578947399999</v>
      </c>
      <c r="H12" s="99">
        <f>Dat_01!E57</f>
        <v>8.8539999999999992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07/01/2024</v>
      </c>
      <c r="C13" s="99">
        <f>Dat_01!B58</f>
        <v>12.218999999999999</v>
      </c>
      <c r="D13" s="99">
        <f>Dat_01!C58</f>
        <v>8.0419999999999998</v>
      </c>
      <c r="E13" s="99">
        <f>Dat_01!D58</f>
        <v>3.8650000000000002</v>
      </c>
      <c r="F13" s="99">
        <f>Dat_01!H58</f>
        <v>4.1782105263</v>
      </c>
      <c r="G13" s="99">
        <f>Dat_01!G58</f>
        <v>12.5122631579</v>
      </c>
      <c r="H13" s="99">
        <f>Dat_01!E58</f>
        <v>9.875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08/01/2024</v>
      </c>
      <c r="C14" s="99">
        <f>Dat_01!B59</f>
        <v>10.851000000000001</v>
      </c>
      <c r="D14" s="99">
        <f>Dat_01!C59</f>
        <v>6.48</v>
      </c>
      <c r="E14" s="99">
        <f>Dat_01!D59</f>
        <v>2.109</v>
      </c>
      <c r="F14" s="99">
        <f>Dat_01!H59</f>
        <v>4.1193157894999999</v>
      </c>
      <c r="G14" s="99">
        <f>Dat_01!G59</f>
        <v>12.516368421099999</v>
      </c>
      <c r="H14" s="99">
        <f>Dat_01!E59</f>
        <v>12.632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09/01/2024</v>
      </c>
      <c r="C15" s="99">
        <f>Dat_01!B60</f>
        <v>10.191000000000001</v>
      </c>
      <c r="D15" s="99">
        <f>Dat_01!C60</f>
        <v>7.0789999999999997</v>
      </c>
      <c r="E15" s="99">
        <f>Dat_01!D60</f>
        <v>3.968</v>
      </c>
      <c r="F15" s="99">
        <f>Dat_01!H60</f>
        <v>4.7291052632000001</v>
      </c>
      <c r="G15" s="99">
        <f>Dat_01!G60</f>
        <v>12.7817894737</v>
      </c>
      <c r="H15" s="99">
        <f>Dat_01!E60</f>
        <v>12.4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10/01/2024</v>
      </c>
      <c r="C16" s="99">
        <f>Dat_01!B61</f>
        <v>10.3</v>
      </c>
      <c r="D16" s="99">
        <f>Dat_01!C61</f>
        <v>7.9050000000000002</v>
      </c>
      <c r="E16" s="99">
        <f>Dat_01!D61</f>
        <v>5.51</v>
      </c>
      <c r="F16" s="99">
        <f>Dat_01!H61</f>
        <v>4.8157894736999998</v>
      </c>
      <c r="G16" s="99">
        <f>Dat_01!G61</f>
        <v>12.7726842105</v>
      </c>
      <c r="H16" s="99">
        <f>Dat_01!E61</f>
        <v>11.206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11/01/2024</v>
      </c>
      <c r="C17" s="99">
        <f>Dat_01!B62</f>
        <v>10.708</v>
      </c>
      <c r="D17" s="99">
        <f>Dat_01!C62</f>
        <v>7.3579999999999997</v>
      </c>
      <c r="E17" s="99">
        <f>Dat_01!D62</f>
        <v>4.008</v>
      </c>
      <c r="F17" s="99">
        <f>Dat_01!H62</f>
        <v>4.4526842105000002</v>
      </c>
      <c r="G17" s="99">
        <f>Dat_01!G62</f>
        <v>13.1057894737</v>
      </c>
      <c r="H17" s="99">
        <f>Dat_01!E62</f>
        <v>10.698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12/01/2024</v>
      </c>
      <c r="C18" s="99">
        <f>Dat_01!B63</f>
        <v>11.773</v>
      </c>
      <c r="D18" s="99">
        <f>Dat_01!C63</f>
        <v>7.2039999999999997</v>
      </c>
      <c r="E18" s="99">
        <f>Dat_01!D63</f>
        <v>2.6360000000000001</v>
      </c>
      <c r="F18" s="99">
        <f>Dat_01!H63</f>
        <v>3.6148421053000002</v>
      </c>
      <c r="G18" s="99">
        <f>Dat_01!G63</f>
        <v>13.2329473684</v>
      </c>
      <c r="H18" s="99">
        <f>Dat_01!E63</f>
        <v>9.9250000000000007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13/01/2024</v>
      </c>
      <c r="C19" s="99">
        <f>Dat_01!B64</f>
        <v>12.932</v>
      </c>
      <c r="D19" s="99">
        <f>Dat_01!C64</f>
        <v>8.2870000000000008</v>
      </c>
      <c r="E19" s="99">
        <f>Dat_01!D64</f>
        <v>3.6419999999999999</v>
      </c>
      <c r="F19" s="99">
        <f>Dat_01!H64</f>
        <v>4.1452631578999997</v>
      </c>
      <c r="G19" s="99">
        <f>Dat_01!G64</f>
        <v>12.9413684211</v>
      </c>
      <c r="H19" s="99">
        <f>Dat_01!E64</f>
        <v>10.65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14/01/2024</v>
      </c>
      <c r="C20" s="99">
        <f>Dat_01!B65</f>
        <v>15.645</v>
      </c>
      <c r="D20" s="99">
        <f>Dat_01!C65</f>
        <v>11.295999999999999</v>
      </c>
      <c r="E20" s="99">
        <f>Dat_01!D65</f>
        <v>6.9470000000000001</v>
      </c>
      <c r="F20" s="99">
        <f>Dat_01!H65</f>
        <v>4.5670526316000002</v>
      </c>
      <c r="G20" s="99">
        <f>Dat_01!G65</f>
        <v>12.96</v>
      </c>
      <c r="H20" s="99">
        <f>Dat_01!E65</f>
        <v>10.278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15/01/2024</v>
      </c>
      <c r="C21" s="99">
        <f>Dat_01!B66</f>
        <v>16.675000000000001</v>
      </c>
      <c r="D21" s="99">
        <f>Dat_01!C66</f>
        <v>13.308</v>
      </c>
      <c r="E21" s="99">
        <f>Dat_01!D66</f>
        <v>9.9420000000000002</v>
      </c>
      <c r="F21" s="99">
        <f>Dat_01!H66</f>
        <v>4.3587368420999999</v>
      </c>
      <c r="G21" s="99">
        <f>Dat_01!G66</f>
        <v>12.662526315799999</v>
      </c>
      <c r="H21" s="99">
        <f>Dat_01!E66</f>
        <v>10.273999999999999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16/01/2024</v>
      </c>
      <c r="C22" s="99">
        <f>Dat_01!B67</f>
        <v>17.584</v>
      </c>
      <c r="D22" s="99">
        <f>Dat_01!C67</f>
        <v>14.106999999999999</v>
      </c>
      <c r="E22" s="99">
        <f>Dat_01!D67</f>
        <v>10.63</v>
      </c>
      <c r="F22" s="99">
        <f>Dat_01!H67</f>
        <v>5.0115263158000003</v>
      </c>
      <c r="G22" s="99">
        <f>Dat_01!G67</f>
        <v>12.957210526300001</v>
      </c>
      <c r="H22" s="99">
        <f>Dat_01!E67</f>
        <v>10.119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17/01/2024</v>
      </c>
      <c r="C23" s="99">
        <f>Dat_01!B68</f>
        <v>18.12</v>
      </c>
      <c r="D23" s="99">
        <f>Dat_01!C68</f>
        <v>14.943</v>
      </c>
      <c r="E23" s="99">
        <f>Dat_01!D68</f>
        <v>11.765000000000001</v>
      </c>
      <c r="F23" s="99">
        <f>Dat_01!H68</f>
        <v>4.7775789474000003</v>
      </c>
      <c r="G23" s="99">
        <f>Dat_01!G68</f>
        <v>13.415736842099999</v>
      </c>
      <c r="H23" s="99">
        <f>Dat_01!E68</f>
        <v>10.186999999999999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18/01/2024</v>
      </c>
      <c r="C24" s="99">
        <f>Dat_01!B69</f>
        <v>18.248999999999999</v>
      </c>
      <c r="D24" s="99">
        <f>Dat_01!C69</f>
        <v>14.542999999999999</v>
      </c>
      <c r="E24" s="99">
        <f>Dat_01!D69</f>
        <v>10.836</v>
      </c>
      <c r="F24" s="99">
        <f>Dat_01!H69</f>
        <v>4.6634736842000004</v>
      </c>
      <c r="G24" s="99">
        <f>Dat_01!G69</f>
        <v>12.904999999999999</v>
      </c>
      <c r="H24" s="99">
        <f>Dat_01!E69</f>
        <v>7.2229999999999999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19/01/2024</v>
      </c>
      <c r="C25" s="99">
        <f>Dat_01!B70</f>
        <v>12.959</v>
      </c>
      <c r="D25" s="99">
        <f>Dat_01!C70</f>
        <v>9.2210000000000001</v>
      </c>
      <c r="E25" s="99">
        <f>Dat_01!D70</f>
        <v>5.4829999999999997</v>
      </c>
      <c r="F25" s="99">
        <f>Dat_01!H70</f>
        <v>5.0096842104999997</v>
      </c>
      <c r="G25" s="99">
        <f>Dat_01!G70</f>
        <v>13.135578947400001</v>
      </c>
      <c r="H25" s="99">
        <f>Dat_01!E70</f>
        <v>7.38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20/01/2024</v>
      </c>
      <c r="C26" s="99">
        <f>Dat_01!B71</f>
        <v>11.84</v>
      </c>
      <c r="D26" s="99">
        <f>Dat_01!C71</f>
        <v>7.5519999999999996</v>
      </c>
      <c r="E26" s="99">
        <f>Dat_01!D71</f>
        <v>3.2650000000000001</v>
      </c>
      <c r="F26" s="99">
        <f>Dat_01!H71</f>
        <v>4.9853157895000004</v>
      </c>
      <c r="G26" s="99">
        <f>Dat_01!G71</f>
        <v>12.9528421053</v>
      </c>
      <c r="H26" s="99">
        <f>Dat_01!E71</f>
        <v>10.083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21/01/2024</v>
      </c>
      <c r="C27" s="99">
        <f>Dat_01!B72</f>
        <v>14.316000000000001</v>
      </c>
      <c r="D27" s="99">
        <f>Dat_01!C72</f>
        <v>9.4529999999999994</v>
      </c>
      <c r="E27" s="99">
        <f>Dat_01!D72</f>
        <v>4.5910000000000002</v>
      </c>
      <c r="F27" s="99">
        <f>Dat_01!H72</f>
        <v>4.8290526315999998</v>
      </c>
      <c r="G27" s="99">
        <f>Dat_01!G72</f>
        <v>13.2380526316</v>
      </c>
      <c r="H27" s="99">
        <f>Dat_01!E72</f>
        <v>8.3059999999999992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22/01/2024</v>
      </c>
      <c r="C28" s="99">
        <f>Dat_01!B73</f>
        <v>15.632</v>
      </c>
      <c r="D28" s="99">
        <f>Dat_01!C73</f>
        <v>10.542999999999999</v>
      </c>
      <c r="E28" s="99">
        <f>Dat_01!D73</f>
        <v>5.4530000000000003</v>
      </c>
      <c r="F28" s="99">
        <f>Dat_01!H73</f>
        <v>4.8223684211000002</v>
      </c>
      <c r="G28" s="99">
        <f>Dat_01!G73</f>
        <v>13.1082631579</v>
      </c>
      <c r="H28" s="99">
        <f>Dat_01!E73</f>
        <v>5.9790000000000001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23/01/2024</v>
      </c>
      <c r="C29" s="99">
        <f>Dat_01!B74</f>
        <v>18.015999999999998</v>
      </c>
      <c r="D29" s="99">
        <f>Dat_01!C74</f>
        <v>12.513</v>
      </c>
      <c r="E29" s="99">
        <f>Dat_01!D74</f>
        <v>7.0110000000000001</v>
      </c>
      <c r="F29" s="99">
        <f>Dat_01!H74</f>
        <v>5.1433157894999999</v>
      </c>
      <c r="G29" s="99">
        <f>Dat_01!G74</f>
        <v>13.779473684199999</v>
      </c>
      <c r="H29" s="99">
        <f>Dat_01!E74</f>
        <v>5.6079999999999997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24/01/2024</v>
      </c>
      <c r="C30" s="99">
        <f>Dat_01!B75</f>
        <v>19.158000000000001</v>
      </c>
      <c r="D30" s="99">
        <f>Dat_01!C75</f>
        <v>13.215999999999999</v>
      </c>
      <c r="E30" s="99">
        <f>Dat_01!D75</f>
        <v>7.2729999999999997</v>
      </c>
      <c r="F30" s="99">
        <f>Dat_01!H75</f>
        <v>5.5537894737000002</v>
      </c>
      <c r="G30" s="99">
        <f>Dat_01!G75</f>
        <v>13.7256315789</v>
      </c>
      <c r="H30" s="99">
        <f>Dat_01!E75</f>
        <v>6.9359999999999999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25/01/2024</v>
      </c>
      <c r="C31" s="99">
        <f>Dat_01!B76</f>
        <v>19.655999999999999</v>
      </c>
      <c r="D31" s="99">
        <f>Dat_01!C76</f>
        <v>13.227</v>
      </c>
      <c r="E31" s="99">
        <f>Dat_01!D76</f>
        <v>6.798</v>
      </c>
      <c r="F31" s="99">
        <f>Dat_01!H76</f>
        <v>5.0580526315999998</v>
      </c>
      <c r="G31" s="99">
        <f>Dat_01!G76</f>
        <v>12.995210526299999</v>
      </c>
      <c r="H31" s="99">
        <f>Dat_01!E76</f>
        <v>6.5910000000000002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26/01/2024</v>
      </c>
      <c r="C32" s="99">
        <f>Dat_01!B77</f>
        <v>19.224</v>
      </c>
      <c r="D32" s="99">
        <f>Dat_01!C77</f>
        <v>13.132999999999999</v>
      </c>
      <c r="E32" s="99">
        <f>Dat_01!D77</f>
        <v>7.0419999999999998</v>
      </c>
      <c r="F32" s="99">
        <f>Dat_01!H77</f>
        <v>4.5654736841999997</v>
      </c>
      <c r="G32" s="99">
        <f>Dat_01!G77</f>
        <v>12.510578947400001</v>
      </c>
      <c r="H32" s="99">
        <f>Dat_01!E77</f>
        <v>6.2110000000000003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27/01/2024</v>
      </c>
      <c r="C33" s="99">
        <f>Dat_01!B78</f>
        <v>18.628</v>
      </c>
      <c r="D33" s="99">
        <f>Dat_01!C78</f>
        <v>12.909000000000001</v>
      </c>
      <c r="E33" s="99">
        <f>Dat_01!D78</f>
        <v>7.19</v>
      </c>
      <c r="F33" s="99">
        <f>Dat_01!H78</f>
        <v>4.8796315788999998</v>
      </c>
      <c r="G33" s="99">
        <f>Dat_01!G78</f>
        <v>12.5282631579</v>
      </c>
      <c r="H33" s="99">
        <f>Dat_01!E78</f>
        <v>6.1180000000000003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28/01/2024</v>
      </c>
      <c r="C34" s="99">
        <f>Dat_01!B79</f>
        <v>17.545000000000002</v>
      </c>
      <c r="D34" s="99">
        <f>Dat_01!C79</f>
        <v>12.292</v>
      </c>
      <c r="E34" s="99">
        <f>Dat_01!D79</f>
        <v>7.0380000000000003</v>
      </c>
      <c r="F34" s="99">
        <f>Dat_01!H79</f>
        <v>4.3496842105000004</v>
      </c>
      <c r="G34" s="99">
        <f>Dat_01!G79</f>
        <v>12.9752105263</v>
      </c>
      <c r="H34" s="99">
        <f>Dat_01!E79</f>
        <v>6.0330000000000004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 t="str">
        <f>Dat_01!A80</f>
        <v>29/01/2024</v>
      </c>
      <c r="C35" s="99">
        <f>Dat_01!B80</f>
        <v>16.486999999999998</v>
      </c>
      <c r="D35" s="99">
        <f>Dat_01!C80</f>
        <v>12.68</v>
      </c>
      <c r="E35" s="99">
        <f>Dat_01!D80</f>
        <v>8.8740000000000006</v>
      </c>
      <c r="F35" s="99">
        <f>Dat_01!H80</f>
        <v>4.5451052632</v>
      </c>
      <c r="G35" s="99">
        <f>Dat_01!G80</f>
        <v>13.397263157899999</v>
      </c>
      <c r="H35" s="99">
        <f>Dat_01!E80</f>
        <v>5.5069999999999997</v>
      </c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 t="str">
        <f>Dat_01!A81</f>
        <v>30/01/2024</v>
      </c>
      <c r="C36" s="99">
        <f>Dat_01!B81</f>
        <v>16.053999999999998</v>
      </c>
      <c r="D36" s="99">
        <f>Dat_01!C81</f>
        <v>12.082000000000001</v>
      </c>
      <c r="E36" s="99">
        <f>Dat_01!D81</f>
        <v>8.11</v>
      </c>
      <c r="F36" s="99">
        <f>Dat_01!H81</f>
        <v>5.0246842105000002</v>
      </c>
      <c r="G36" s="99">
        <f>Dat_01!G81</f>
        <v>13.7778947368</v>
      </c>
      <c r="H36" s="99">
        <f>Dat_01!E81</f>
        <v>6.2510000000000003</v>
      </c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 t="str">
        <f>Dat_01!A82</f>
        <v>31/01/2024</v>
      </c>
      <c r="C37" s="99">
        <f>Dat_01!B82</f>
        <v>15.788</v>
      </c>
      <c r="D37" s="99">
        <f>Dat_01!C82</f>
        <v>11.321999999999999</v>
      </c>
      <c r="E37" s="99">
        <f>Dat_01!D82</f>
        <v>6.8570000000000002</v>
      </c>
      <c r="F37" s="99">
        <f>Dat_01!H82</f>
        <v>5.64</v>
      </c>
      <c r="G37" s="99">
        <f>Dat_01!G82</f>
        <v>14.4090526316</v>
      </c>
      <c r="H37" s="99">
        <f>Dat_01!E82</f>
        <v>7.3410000000000002</v>
      </c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 t="shared" ref="C38:H38" si="0">AVERAGE(C7:C37)</f>
        <v>15.05632258064516</v>
      </c>
      <c r="D38" s="101">
        <f t="shared" si="0"/>
        <v>10.793193548387094</v>
      </c>
      <c r="E38" s="101">
        <f t="shared" si="0"/>
        <v>6.5302258064516128</v>
      </c>
      <c r="F38" s="101">
        <f t="shared" si="0"/>
        <v>4.7373853989870964</v>
      </c>
      <c r="G38" s="101">
        <f t="shared" si="0"/>
        <v>13.133205432941939</v>
      </c>
      <c r="H38" s="101">
        <f t="shared" si="0"/>
        <v>8.9585806451612928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20486.167309894001</v>
      </c>
    </row>
    <row r="43" spans="1:16" ht="11.25" customHeight="1">
      <c r="A43" s="103" t="s">
        <v>87</v>
      </c>
      <c r="B43" s="98">
        <v>42643</v>
      </c>
      <c r="C43" s="104">
        <f>Dat_01!B95</f>
        <v>18959.861198449998</v>
      </c>
    </row>
    <row r="44" spans="1:16" ht="11.25" customHeight="1">
      <c r="A44" s="103" t="s">
        <v>88</v>
      </c>
      <c r="B44" s="98">
        <v>42674</v>
      </c>
      <c r="C44" s="104">
        <f>Dat_01!B96</f>
        <v>18102.428654558</v>
      </c>
    </row>
    <row r="45" spans="1:16" ht="11.25" customHeight="1">
      <c r="A45" s="103" t="s">
        <v>89</v>
      </c>
      <c r="B45" s="98">
        <v>42704</v>
      </c>
      <c r="C45" s="104">
        <f>Dat_01!B97</f>
        <v>18199.926079624001</v>
      </c>
    </row>
    <row r="46" spans="1:16" ht="11.25" customHeight="1">
      <c r="A46" s="103" t="s">
        <v>90</v>
      </c>
      <c r="B46" s="98">
        <v>42735</v>
      </c>
      <c r="C46" s="104">
        <f>Dat_01!B98</f>
        <v>19138.984155294998</v>
      </c>
    </row>
    <row r="47" spans="1:16" ht="11.25" customHeight="1">
      <c r="A47" s="103" t="s">
        <v>91</v>
      </c>
      <c r="B47" s="98">
        <v>42766</v>
      </c>
      <c r="C47" s="104">
        <f>Dat_01!B99</f>
        <v>20783.747203071998</v>
      </c>
    </row>
    <row r="48" spans="1:16" ht="11.25" customHeight="1">
      <c r="A48" s="103" t="s">
        <v>92</v>
      </c>
      <c r="B48" s="98">
        <v>42794</v>
      </c>
      <c r="C48" s="104">
        <f>Dat_01!B100</f>
        <v>19306.806581596</v>
      </c>
    </row>
    <row r="49" spans="1:3" ht="11.25" customHeight="1">
      <c r="A49" s="103" t="s">
        <v>93</v>
      </c>
      <c r="B49" s="98">
        <v>42825</v>
      </c>
      <c r="C49" s="104">
        <f>Dat_01!B101</f>
        <v>19326.566961938999</v>
      </c>
    </row>
    <row r="50" spans="1:3" ht="11.25" customHeight="1">
      <c r="A50" s="103" t="s">
        <v>94</v>
      </c>
      <c r="B50" s="98">
        <v>42855</v>
      </c>
      <c r="C50" s="104">
        <f>Dat_01!B102</f>
        <v>17064.273372231</v>
      </c>
    </row>
    <row r="51" spans="1:3" ht="11.25" customHeight="1">
      <c r="A51" s="103" t="s">
        <v>87</v>
      </c>
      <c r="B51" s="98">
        <v>42886</v>
      </c>
      <c r="C51" s="104">
        <f>Dat_01!B103</f>
        <v>17918.510966862999</v>
      </c>
    </row>
    <row r="52" spans="1:3" ht="11.25" customHeight="1">
      <c r="A52" s="103" t="s">
        <v>94</v>
      </c>
      <c r="B52" s="98">
        <v>42916</v>
      </c>
      <c r="C52" s="104">
        <f>Dat_01!B104</f>
        <v>18523.934775951999</v>
      </c>
    </row>
    <row r="53" spans="1:3" ht="11.25" customHeight="1">
      <c r="A53" s="103" t="s">
        <v>86</v>
      </c>
      <c r="B53" s="98">
        <v>42947</v>
      </c>
      <c r="C53" s="104">
        <f>Dat_01!B105</f>
        <v>21121.754698133998</v>
      </c>
    </row>
    <row r="54" spans="1:3" ht="11.25" customHeight="1">
      <c r="A54" s="103" t="s">
        <v>86</v>
      </c>
      <c r="B54" s="98">
        <v>42978</v>
      </c>
      <c r="C54" s="104">
        <f>Dat_01!B106</f>
        <v>20110.671609336001</v>
      </c>
    </row>
    <row r="55" spans="1:3" ht="11.25" customHeight="1">
      <c r="A55" s="103" t="s">
        <v>87</v>
      </c>
      <c r="B55" s="98">
        <v>43008</v>
      </c>
      <c r="C55" s="104">
        <f>Dat_01!B107</f>
        <v>18233.741216975999</v>
      </c>
    </row>
    <row r="56" spans="1:3" ht="11.25" customHeight="1">
      <c r="A56" s="103" t="s">
        <v>88</v>
      </c>
      <c r="B56" s="98">
        <v>43039</v>
      </c>
      <c r="C56" s="104">
        <f>Dat_01!B108</f>
        <v>18431.766095977</v>
      </c>
    </row>
    <row r="57" spans="1:3" ht="11.25" customHeight="1">
      <c r="A57" s="103" t="s">
        <v>89</v>
      </c>
      <c r="B57" s="98">
        <v>43069</v>
      </c>
      <c r="C57" s="104">
        <f>Dat_01!B109</f>
        <v>18787.999116863</v>
      </c>
    </row>
    <row r="58" spans="1:3" ht="11.25" customHeight="1">
      <c r="A58" s="103" t="s">
        <v>90</v>
      </c>
      <c r="B58" s="98">
        <v>43100</v>
      </c>
      <c r="C58" s="104">
        <f>Dat_01!B110</f>
        <v>19917.72163168</v>
      </c>
    </row>
    <row r="59" spans="1:3" ht="11.25" customHeight="1">
      <c r="A59" s="103" t="s">
        <v>91</v>
      </c>
      <c r="B59" s="98">
        <v>43131</v>
      </c>
      <c r="C59" s="104">
        <f>Dat_01!B111</f>
        <v>20904.646871808</v>
      </c>
    </row>
    <row r="60" spans="1:3" ht="11.25" customHeight="1">
      <c r="A60" s="103" t="s">
        <v>92</v>
      </c>
      <c r="B60" s="98">
        <v>43159</v>
      </c>
      <c r="C60" s="104">
        <f>Dat_01!B112</f>
        <v>5996.0195000000003</v>
      </c>
    </row>
    <row r="61" spans="1:3" ht="11.25" customHeight="1">
      <c r="A61" s="103" t="s">
        <v>93</v>
      </c>
      <c r="B61" s="98">
        <v>43190</v>
      </c>
      <c r="C61" s="104">
        <f>Dat_01!B113</f>
        <v>0</v>
      </c>
    </row>
    <row r="62" spans="1:3" ht="11.25" customHeight="1">
      <c r="A62" s="103" t="s">
        <v>94</v>
      </c>
      <c r="B62" s="98">
        <v>43220</v>
      </c>
      <c r="C62" s="104">
        <f>Dat_01!B114</f>
        <v>0</v>
      </c>
    </row>
    <row r="63" spans="1:3" ht="11.25" customHeight="1">
      <c r="A63" s="103" t="s">
        <v>87</v>
      </c>
      <c r="B63" s="98">
        <v>43251</v>
      </c>
      <c r="C63" s="104">
        <f>Dat_01!B115</f>
        <v>0</v>
      </c>
    </row>
    <row r="64" spans="1:3" ht="11.25" customHeight="1">
      <c r="A64" s="103" t="s">
        <v>94</v>
      </c>
      <c r="B64" s="98">
        <v>43281</v>
      </c>
      <c r="C64" s="104">
        <f>Dat_01!B116</f>
        <v>0</v>
      </c>
    </row>
    <row r="65" spans="1:4" ht="11.25" customHeight="1">
      <c r="A65" s="103" t="s">
        <v>86</v>
      </c>
      <c r="B65" s="98">
        <v>43312</v>
      </c>
      <c r="C65" s="104">
        <f>Dat_01!B117</f>
        <v>0</v>
      </c>
    </row>
    <row r="66" spans="1:4" ht="11.25" customHeight="1">
      <c r="A66" s="103" t="s">
        <v>86</v>
      </c>
      <c r="B66" s="105">
        <v>43343</v>
      </c>
      <c r="C66" s="106">
        <f>Dat_01!B118</f>
        <v>0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01/01/2024</v>
      </c>
      <c r="C70" s="104">
        <f>Dat_01!B129</f>
        <v>27243.73</v>
      </c>
      <c r="D70" s="104">
        <f>Dat_01!D129</f>
        <v>513.20026597599997</v>
      </c>
    </row>
    <row r="71" spans="1:4" ht="11.25" customHeight="1">
      <c r="A71" s="92">
        <v>2</v>
      </c>
      <c r="B71" s="98" t="str">
        <f>Dat_01!A130</f>
        <v>02/01/2024</v>
      </c>
      <c r="C71" s="104">
        <f>Dat_01!B130</f>
        <v>33445.636687999999</v>
      </c>
      <c r="D71" s="104">
        <f>Dat_01!D130</f>
        <v>655.19150206400002</v>
      </c>
    </row>
    <row r="72" spans="1:4" ht="11.25" customHeight="1">
      <c r="A72" s="92">
        <v>3</v>
      </c>
      <c r="B72" s="98" t="str">
        <f>Dat_01!A131</f>
        <v>03/01/2024</v>
      </c>
      <c r="C72" s="104">
        <f>Dat_01!B131</f>
        <v>32731.804184000001</v>
      </c>
      <c r="D72" s="104">
        <f>Dat_01!D131</f>
        <v>674.17612010400001</v>
      </c>
    </row>
    <row r="73" spans="1:4" ht="11.25" customHeight="1">
      <c r="A73" s="92">
        <v>4</v>
      </c>
      <c r="B73" s="98" t="str">
        <f>Dat_01!A132</f>
        <v>04/01/2024</v>
      </c>
      <c r="C73" s="104">
        <f>Dat_01!B132</f>
        <v>32810.902999999998</v>
      </c>
      <c r="D73" s="104">
        <f>Dat_01!D132</f>
        <v>679.91378858400003</v>
      </c>
    </row>
    <row r="74" spans="1:4" ht="11.25" customHeight="1">
      <c r="A74" s="92">
        <v>5</v>
      </c>
      <c r="B74" s="98" t="str">
        <f>Dat_01!A133</f>
        <v>05/01/2024</v>
      </c>
      <c r="C74" s="104">
        <f>Dat_01!B133</f>
        <v>30549.759320000001</v>
      </c>
      <c r="D74" s="104">
        <f>Dat_01!D133</f>
        <v>650.93390941600001</v>
      </c>
    </row>
    <row r="75" spans="1:4" ht="11.25" customHeight="1">
      <c r="A75" s="92">
        <v>6</v>
      </c>
      <c r="B75" s="98" t="str">
        <f>Dat_01!A134</f>
        <v>06/01/2024</v>
      </c>
      <c r="C75" s="104">
        <f>Dat_01!B134</f>
        <v>28676.514520000001</v>
      </c>
      <c r="D75" s="104">
        <f>Dat_01!D134</f>
        <v>570.70916758400006</v>
      </c>
    </row>
    <row r="76" spans="1:4" ht="11.25" customHeight="1">
      <c r="A76" s="92">
        <v>7</v>
      </c>
      <c r="B76" s="98" t="str">
        <f>Dat_01!A135</f>
        <v>07/01/2024</v>
      </c>
      <c r="C76" s="104">
        <f>Dat_01!B135</f>
        <v>31748.139503999999</v>
      </c>
      <c r="D76" s="104">
        <f>Dat_01!D135</f>
        <v>593.19108540000002</v>
      </c>
    </row>
    <row r="77" spans="1:4" ht="11.25" customHeight="1">
      <c r="A77" s="92">
        <v>8</v>
      </c>
      <c r="B77" s="98" t="str">
        <f>Dat_01!A136</f>
        <v>08/01/2024</v>
      </c>
      <c r="C77" s="104">
        <f>Dat_01!B136</f>
        <v>37786.489000000001</v>
      </c>
      <c r="D77" s="104">
        <f>Dat_01!D136</f>
        <v>737.12715748799997</v>
      </c>
    </row>
    <row r="78" spans="1:4" ht="11.25" customHeight="1">
      <c r="A78" s="92">
        <v>9</v>
      </c>
      <c r="B78" s="98" t="str">
        <f>Dat_01!A137</f>
        <v>09/01/2024</v>
      </c>
      <c r="C78" s="104">
        <f>Dat_01!B137</f>
        <v>37872.305</v>
      </c>
      <c r="D78" s="104">
        <f>Dat_01!D137</f>
        <v>764.90235600000005</v>
      </c>
    </row>
    <row r="79" spans="1:4" ht="11.25" customHeight="1">
      <c r="A79" s="92">
        <v>10</v>
      </c>
      <c r="B79" s="98" t="str">
        <f>Dat_01!A138</f>
        <v>10/01/2024</v>
      </c>
      <c r="C79" s="104">
        <f>Dat_01!B138</f>
        <v>37792.148999999998</v>
      </c>
      <c r="D79" s="104">
        <f>Dat_01!D138</f>
        <v>770.77903850400003</v>
      </c>
    </row>
    <row r="80" spans="1:4" ht="11.25" customHeight="1">
      <c r="A80" s="92">
        <v>11</v>
      </c>
      <c r="B80" s="98" t="str">
        <f>Dat_01!A139</f>
        <v>11/01/2024</v>
      </c>
      <c r="C80" s="104">
        <f>Dat_01!B139</f>
        <v>38040.275000000001</v>
      </c>
      <c r="D80" s="104">
        <f>Dat_01!D139</f>
        <v>760.94045662400003</v>
      </c>
    </row>
    <row r="81" spans="1:4" ht="11.25" customHeight="1">
      <c r="A81" s="92">
        <v>12</v>
      </c>
      <c r="B81" s="98" t="str">
        <f>Dat_01!A140</f>
        <v>12/01/2024</v>
      </c>
      <c r="C81" s="104">
        <f>Dat_01!B140</f>
        <v>36322.682000000001</v>
      </c>
      <c r="D81" s="104">
        <f>Dat_01!D140</f>
        <v>756.84222995200003</v>
      </c>
    </row>
    <row r="82" spans="1:4" ht="11.25" customHeight="1">
      <c r="A82" s="92">
        <v>13</v>
      </c>
      <c r="B82" s="98" t="str">
        <f>Dat_01!A141</f>
        <v>13/01/2024</v>
      </c>
      <c r="C82" s="104">
        <f>Dat_01!B141</f>
        <v>32006.137999999999</v>
      </c>
      <c r="D82" s="104">
        <f>Dat_01!D141</f>
        <v>671.50484400000005</v>
      </c>
    </row>
    <row r="83" spans="1:4" ht="11.25" customHeight="1">
      <c r="A83" s="92">
        <v>14</v>
      </c>
      <c r="B83" s="98" t="str">
        <f>Dat_01!A142</f>
        <v>14/01/2024</v>
      </c>
      <c r="C83" s="104">
        <f>Dat_01!B142</f>
        <v>31284.947</v>
      </c>
      <c r="D83" s="104">
        <f>Dat_01!D142</f>
        <v>615.69025843199995</v>
      </c>
    </row>
    <row r="84" spans="1:4" ht="11.25" customHeight="1">
      <c r="A84" s="92">
        <v>15</v>
      </c>
      <c r="B84" s="98" t="str">
        <f>Dat_01!A143</f>
        <v>15/01/2024</v>
      </c>
      <c r="C84" s="104">
        <f>Dat_01!B143</f>
        <v>35508.550688000003</v>
      </c>
      <c r="D84" s="104">
        <f>Dat_01!D143</f>
        <v>722.57484398400004</v>
      </c>
    </row>
    <row r="85" spans="1:4" ht="11.25" customHeight="1">
      <c r="A85" s="92">
        <v>16</v>
      </c>
      <c r="B85" s="98" t="str">
        <f>Dat_01!A144</f>
        <v>16/01/2024</v>
      </c>
      <c r="C85" s="104">
        <f>Dat_01!B144</f>
        <v>35420.108719999997</v>
      </c>
      <c r="D85" s="104">
        <f>Dat_01!D144</f>
        <v>723.08900033600003</v>
      </c>
    </row>
    <row r="86" spans="1:4" ht="11.25" customHeight="1">
      <c r="A86" s="92">
        <v>17</v>
      </c>
      <c r="B86" s="98" t="str">
        <f>Dat_01!A145</f>
        <v>17/01/2024</v>
      </c>
      <c r="C86" s="104">
        <f>Dat_01!B145</f>
        <v>34778.853000000003</v>
      </c>
      <c r="D86" s="104">
        <f>Dat_01!D145</f>
        <v>712.07012327999996</v>
      </c>
    </row>
    <row r="87" spans="1:4" ht="11.25" customHeight="1">
      <c r="A87" s="92">
        <v>18</v>
      </c>
      <c r="B87" s="98" t="str">
        <f>Dat_01!A146</f>
        <v>18/01/2024</v>
      </c>
      <c r="C87" s="104">
        <f>Dat_01!B146</f>
        <v>34165.443120000004</v>
      </c>
      <c r="D87" s="104">
        <f>Dat_01!D146</f>
        <v>696.25403151199998</v>
      </c>
    </row>
    <row r="88" spans="1:4" ht="11.25" customHeight="1">
      <c r="A88" s="92">
        <v>19</v>
      </c>
      <c r="B88" s="98" t="str">
        <f>Dat_01!A147</f>
        <v>19/01/2024</v>
      </c>
      <c r="C88" s="104">
        <f>Dat_01!B147</f>
        <v>34884.195</v>
      </c>
      <c r="D88" s="104">
        <f>Dat_01!D147</f>
        <v>729.87809369599995</v>
      </c>
    </row>
    <row r="89" spans="1:4" ht="11.25" customHeight="1">
      <c r="A89" s="92">
        <v>20</v>
      </c>
      <c r="B89" s="98" t="str">
        <f>Dat_01!A148</f>
        <v>20/01/2024</v>
      </c>
      <c r="C89" s="104">
        <f>Dat_01!B148</f>
        <v>30762.830480000001</v>
      </c>
      <c r="D89" s="104">
        <f>Dat_01!D148</f>
        <v>637.43842318400004</v>
      </c>
    </row>
    <row r="90" spans="1:4" ht="11.25" customHeight="1">
      <c r="A90" s="92">
        <v>21</v>
      </c>
      <c r="B90" s="98" t="str">
        <f>Dat_01!A149</f>
        <v>21/01/2024</v>
      </c>
      <c r="C90" s="104">
        <f>Dat_01!B149</f>
        <v>30845.087</v>
      </c>
      <c r="D90" s="104">
        <f>Dat_01!D149</f>
        <v>595.57998676800003</v>
      </c>
    </row>
    <row r="91" spans="1:4" ht="11.25" customHeight="1">
      <c r="A91" s="92">
        <v>22</v>
      </c>
      <c r="B91" s="98" t="str">
        <f>Dat_01!A150</f>
        <v>22/01/2024</v>
      </c>
      <c r="C91" s="104">
        <f>Dat_01!B150</f>
        <v>35805.01</v>
      </c>
      <c r="D91" s="104">
        <f>Dat_01!D150</f>
        <v>706.96798716800004</v>
      </c>
    </row>
    <row r="92" spans="1:4" ht="11.25" customHeight="1">
      <c r="A92" s="92">
        <v>23</v>
      </c>
      <c r="B92" s="98" t="str">
        <f>Dat_01!A151</f>
        <v>23/01/2024</v>
      </c>
      <c r="C92" s="104">
        <f>Dat_01!B151</f>
        <v>35031.232000000004</v>
      </c>
      <c r="D92" s="104">
        <f>Dat_01!D151</f>
        <v>705.29350471199996</v>
      </c>
    </row>
    <row r="93" spans="1:4" ht="11.25" customHeight="1">
      <c r="A93" s="92">
        <v>24</v>
      </c>
      <c r="B93" s="98" t="str">
        <f>Dat_01!A152</f>
        <v>24/01/2024</v>
      </c>
      <c r="C93" s="104">
        <f>Dat_01!B152</f>
        <v>34500.493000000002</v>
      </c>
      <c r="D93" s="104">
        <f>Dat_01!D152</f>
        <v>693.31630875999997</v>
      </c>
    </row>
    <row r="94" spans="1:4" ht="11.25" customHeight="1">
      <c r="A94" s="92">
        <v>25</v>
      </c>
      <c r="B94" s="98" t="str">
        <f>Dat_01!A153</f>
        <v>25/01/2024</v>
      </c>
      <c r="C94" s="104">
        <f>Dat_01!B153</f>
        <v>33826.962</v>
      </c>
      <c r="D94" s="104">
        <f>Dat_01!D153</f>
        <v>684.53759454399994</v>
      </c>
    </row>
    <row r="95" spans="1:4" ht="11.25" customHeight="1">
      <c r="A95" s="92">
        <v>26</v>
      </c>
      <c r="B95" s="98" t="str">
        <f>Dat_01!A154</f>
        <v>26/01/2024</v>
      </c>
      <c r="C95" s="104">
        <f>Dat_01!B154</f>
        <v>32456.629000000001</v>
      </c>
      <c r="D95" s="104">
        <f>Dat_01!D154</f>
        <v>675.83756724800003</v>
      </c>
    </row>
    <row r="96" spans="1:4" ht="11.25" customHeight="1">
      <c r="A96" s="92">
        <v>27</v>
      </c>
      <c r="B96" s="98" t="str">
        <f>Dat_01!A155</f>
        <v>27/01/2024</v>
      </c>
      <c r="C96" s="104">
        <f>Dat_01!B155</f>
        <v>28382.804</v>
      </c>
      <c r="D96" s="104">
        <f>Dat_01!D155</f>
        <v>591.19034151999995</v>
      </c>
    </row>
    <row r="97" spans="1:9" ht="11.25" customHeight="1">
      <c r="A97" s="92">
        <v>28</v>
      </c>
      <c r="B97" s="98" t="str">
        <f>Dat_01!A156</f>
        <v>28/01/2024</v>
      </c>
      <c r="C97" s="104">
        <f>Dat_01!B156</f>
        <v>28984.337</v>
      </c>
      <c r="D97" s="104">
        <f>Dat_01!D156</f>
        <v>555.49057680800001</v>
      </c>
    </row>
    <row r="98" spans="1:9" ht="11.25" customHeight="1">
      <c r="A98" s="92">
        <v>29</v>
      </c>
      <c r="B98" s="98" t="str">
        <f>Dat_01!A157</f>
        <v>29/01/2024</v>
      </c>
      <c r="C98" s="104">
        <f>Dat_01!B157</f>
        <v>33988.142999999996</v>
      </c>
      <c r="D98" s="104">
        <f>Dat_01!D157</f>
        <v>674.35854598399999</v>
      </c>
    </row>
    <row r="99" spans="1:9" ht="11.25" customHeight="1">
      <c r="A99" s="92">
        <v>30</v>
      </c>
      <c r="B99" s="98" t="str">
        <f>Dat_01!A158</f>
        <v>30/01/2024</v>
      </c>
      <c r="C99" s="104">
        <f>Dat_01!B158</f>
        <v>34108.286</v>
      </c>
      <c r="D99" s="104">
        <f>Dat_01!D158</f>
        <v>690.945616008</v>
      </c>
    </row>
    <row r="100" spans="1:9" ht="11.25" customHeight="1">
      <c r="A100" s="92">
        <v>31</v>
      </c>
      <c r="B100" s="98" t="str">
        <f>Dat_01!A159</f>
        <v>31/01/2024</v>
      </c>
      <c r="C100" s="104">
        <f>Dat_01!B159</f>
        <v>34230.64316</v>
      </c>
      <c r="D100" s="104">
        <f>Dat_01!D159</f>
        <v>694.72214616799999</v>
      </c>
    </row>
    <row r="101" spans="1:9" ht="11.25" customHeight="1">
      <c r="A101" s="92"/>
      <c r="B101" s="100" t="s">
        <v>96</v>
      </c>
      <c r="C101" s="107">
        <f>MAX(C70:C100)</f>
        <v>38040.275000000001</v>
      </c>
      <c r="D101" s="107">
        <f>MAX(D70:D100)</f>
        <v>770.77903850400003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2023</v>
      </c>
      <c r="C107" s="110">
        <f>Dat_01!D173</f>
        <v>37278</v>
      </c>
      <c r="D107" s="110">
        <f>Dat_01!B173</f>
        <v>39101</v>
      </c>
      <c r="E107" s="110"/>
      <c r="F107" s="111" t="str">
        <f>Dat_01!D185</f>
        <v>19 julio (14:27 h)</v>
      </c>
      <c r="G107" s="111" t="str">
        <f>Dat_01!E185</f>
        <v>24 enero (20:43 h)</v>
      </c>
    </row>
    <row r="108" spans="1:9" ht="11.25" customHeight="1">
      <c r="B108" s="109">
        <f>Dat_01!A186</f>
        <v>2024</v>
      </c>
      <c r="C108" s="110">
        <f>Dat_01!D174</f>
        <v>0</v>
      </c>
      <c r="D108" s="110">
        <f>Dat_01!B174</f>
        <v>38272</v>
      </c>
      <c r="E108" s="110"/>
      <c r="F108" s="111">
        <f>Dat_01!D186</f>
        <v>0</v>
      </c>
      <c r="G108" s="111" t="str">
        <f>Dat_01!E186</f>
        <v>9 enero (20:56 h)</v>
      </c>
    </row>
    <row r="109" spans="1:9" ht="11.25" customHeight="1">
      <c r="B109" s="112" t="str">
        <f>Dat_01!A187</f>
        <v>ene-24</v>
      </c>
      <c r="C109" s="113">
        <f>Dat_01!B166</f>
        <v>38272</v>
      </c>
      <c r="D109" s="113"/>
      <c r="E109" s="113"/>
      <c r="F109" s="114" t="str">
        <f>Dat_01!D187</f>
        <v/>
      </c>
      <c r="G109" s="114" t="str">
        <f>Dat_01!E187</f>
        <v>9 enero (20:56 h)</v>
      </c>
      <c r="H109" s="128">
        <f>Dat_01!D166</f>
        <v>39101</v>
      </c>
      <c r="I109" s="130">
        <f>(C109/H109-1)*100</f>
        <v>-2.1201503797856791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E</v>
      </c>
      <c r="B113" s="98" t="str">
        <f>Dat_01!A33</f>
        <v>Enero 2023</v>
      </c>
      <c r="C113" s="99">
        <f>Dat_01!C33*100</f>
        <v>-3.4070000000000005</v>
      </c>
      <c r="D113" s="99">
        <f>Dat_01!D33*100</f>
        <v>0.73</v>
      </c>
      <c r="E113" s="99">
        <f>Dat_01!E33*100</f>
        <v>0.434</v>
      </c>
      <c r="F113" s="99">
        <f>Dat_01!F33*100</f>
        <v>-4.5709999999999997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F</v>
      </c>
      <c r="B114" s="98" t="str">
        <f>Dat_01!A34</f>
        <v>Febrero 2023</v>
      </c>
      <c r="C114" s="99">
        <f>Dat_01!C34*100</f>
        <v>1.131</v>
      </c>
      <c r="D114" s="99">
        <f>Dat_01!D34*100</f>
        <v>-1.7000000000000001E-2</v>
      </c>
      <c r="E114" s="99">
        <f>Dat_01!E34*100</f>
        <v>2.379</v>
      </c>
      <c r="F114" s="99">
        <f>Dat_01!F34*100</f>
        <v>-1.2309999999999999</v>
      </c>
    </row>
    <row r="115" spans="1:6" ht="11.25" customHeight="1">
      <c r="A115" s="103" t="str">
        <f t="shared" si="1"/>
        <v>M</v>
      </c>
      <c r="B115" s="98" t="str">
        <f>Dat_01!A35</f>
        <v>Marzo 2023</v>
      </c>
      <c r="C115" s="99">
        <f>Dat_01!C35*100</f>
        <v>-4.7440000000000007</v>
      </c>
      <c r="D115" s="99">
        <f>Dat_01!D35*100</f>
        <v>-6.2E-2</v>
      </c>
      <c r="E115" s="99">
        <f>Dat_01!E35*100</f>
        <v>-2.157</v>
      </c>
      <c r="F115" s="99">
        <f>Dat_01!F35*100</f>
        <v>-2.5250000000000004</v>
      </c>
    </row>
    <row r="116" spans="1:6" ht="11.25" customHeight="1">
      <c r="A116" s="103" t="str">
        <f t="shared" si="1"/>
        <v>A</v>
      </c>
      <c r="B116" s="98" t="str">
        <f>Dat_01!A36</f>
        <v>Abril 2023</v>
      </c>
      <c r="C116" s="99">
        <f>Dat_01!C36*100</f>
        <v>-7.5069999999999997</v>
      </c>
      <c r="D116" s="99">
        <f>Dat_01!D36*100</f>
        <v>-0.65700000000000003</v>
      </c>
      <c r="E116" s="99">
        <f>Dat_01!E36*100</f>
        <v>-1.377</v>
      </c>
      <c r="F116" s="99">
        <f>Dat_01!F36*100</f>
        <v>-5.4729999999999999</v>
      </c>
    </row>
    <row r="117" spans="1:6" ht="11.25" customHeight="1">
      <c r="A117" s="103" t="str">
        <f t="shared" si="1"/>
        <v>M</v>
      </c>
      <c r="B117" s="98" t="str">
        <f>Dat_01!A37</f>
        <v>Mayo 2023</v>
      </c>
      <c r="C117" s="99">
        <f>Dat_01!C37*100</f>
        <v>-6.17</v>
      </c>
      <c r="D117" s="99">
        <f>Dat_01!D37*100</f>
        <v>0.10200000000000001</v>
      </c>
      <c r="E117" s="99">
        <f>Dat_01!E37*100</f>
        <v>-1.92</v>
      </c>
      <c r="F117" s="99">
        <f>Dat_01!F37*100</f>
        <v>-4.3520000000000003</v>
      </c>
    </row>
    <row r="118" spans="1:6" ht="11.25" customHeight="1">
      <c r="A118" s="103" t="str">
        <f t="shared" si="1"/>
        <v>J</v>
      </c>
      <c r="B118" s="98" t="str">
        <f>Dat_01!A38</f>
        <v>Junio 2023</v>
      </c>
      <c r="C118" s="99">
        <f>Dat_01!C38*100</f>
        <v>-7.5129999999999999</v>
      </c>
      <c r="D118" s="99">
        <f>Dat_01!D38*100</f>
        <v>0.36899999999999999</v>
      </c>
      <c r="E118" s="99">
        <f>Dat_01!E38*100</f>
        <v>-1.1220000000000001</v>
      </c>
      <c r="F118" s="99">
        <f>Dat_01!F38*100</f>
        <v>-6.76</v>
      </c>
    </row>
    <row r="119" spans="1:6" ht="11.25" customHeight="1">
      <c r="A119" s="103" t="str">
        <f t="shared" si="1"/>
        <v>J</v>
      </c>
      <c r="B119" s="98" t="str">
        <f>Dat_01!A39</f>
        <v>Julio 2023</v>
      </c>
      <c r="C119" s="99">
        <f>Dat_01!C39*100</f>
        <v>-4.609</v>
      </c>
      <c r="D119" s="99">
        <f>Dat_01!D39*100</f>
        <v>-0.122</v>
      </c>
      <c r="E119" s="99">
        <f>Dat_01!E39*100</f>
        <v>-2.3090000000000002</v>
      </c>
      <c r="F119" s="99">
        <f>Dat_01!F39*100</f>
        <v>-2.1779999999999999</v>
      </c>
    </row>
    <row r="120" spans="1:6" ht="11.25" customHeight="1">
      <c r="A120" s="103" t="str">
        <f t="shared" si="1"/>
        <v>A</v>
      </c>
      <c r="B120" s="98" t="str">
        <f>Dat_01!A40</f>
        <v>Agosto 2023</v>
      </c>
      <c r="C120" s="99">
        <f>Dat_01!C40*100</f>
        <v>-1.833</v>
      </c>
      <c r="D120" s="99">
        <f>Dat_01!D40*100</f>
        <v>-2.9000000000000001E-2</v>
      </c>
      <c r="E120" s="99">
        <f>Dat_01!E40*100</f>
        <v>9.4E-2</v>
      </c>
      <c r="F120" s="99">
        <f>Dat_01!F40*100</f>
        <v>-1.8980000000000001</v>
      </c>
    </row>
    <row r="121" spans="1:6" ht="11.25" customHeight="1">
      <c r="A121" s="103" t="str">
        <f t="shared" si="1"/>
        <v>S</v>
      </c>
      <c r="B121" s="98" t="str">
        <f>Dat_01!A41</f>
        <v>Septiembre 2023</v>
      </c>
      <c r="C121" s="99">
        <f>Dat_01!C41*100</f>
        <v>-3.83</v>
      </c>
      <c r="D121" s="99">
        <f>Dat_01!D41*100</f>
        <v>-0.34399999999999997</v>
      </c>
      <c r="E121" s="99">
        <f>Dat_01!E41*100</f>
        <v>-0.41700000000000004</v>
      </c>
      <c r="F121" s="99">
        <f>Dat_01!F41*100</f>
        <v>-3.069</v>
      </c>
    </row>
    <row r="122" spans="1:6" ht="11.25" customHeight="1">
      <c r="A122" s="103" t="str">
        <f t="shared" si="1"/>
        <v>O</v>
      </c>
      <c r="B122" s="98" t="str">
        <f>Dat_01!A42</f>
        <v>Octubre 2023</v>
      </c>
      <c r="C122" s="99">
        <f>Dat_01!C42*100</f>
        <v>1.8190000000000002</v>
      </c>
      <c r="D122" s="99">
        <f>Dat_01!D42*100</f>
        <v>0.23900000000000002</v>
      </c>
      <c r="E122" s="99">
        <f>Dat_01!E42*100</f>
        <v>0.88500000000000001</v>
      </c>
      <c r="F122" s="99">
        <f>Dat_01!F42*100</f>
        <v>0.69499999999999995</v>
      </c>
    </row>
    <row r="123" spans="1:6" ht="11.25" customHeight="1">
      <c r="A123" s="103" t="str">
        <f t="shared" si="1"/>
        <v>N</v>
      </c>
      <c r="B123" s="98" t="str">
        <f>Dat_01!A43</f>
        <v>Noviembre 2023</v>
      </c>
      <c r="C123" s="99">
        <f>Dat_01!C43*100</f>
        <v>3.2309999999999999</v>
      </c>
      <c r="D123" s="99">
        <f>Dat_01!D43*100</f>
        <v>0.161</v>
      </c>
      <c r="E123" s="99">
        <f>Dat_01!E43*100</f>
        <v>0.12</v>
      </c>
      <c r="F123" s="99">
        <f>Dat_01!F43*100</f>
        <v>2.9499999999999997</v>
      </c>
    </row>
    <row r="124" spans="1:6" ht="11.25" customHeight="1">
      <c r="A124" s="103" t="str">
        <f t="shared" si="1"/>
        <v>D</v>
      </c>
      <c r="B124" s="98" t="str">
        <f>Dat_01!A44</f>
        <v>Diciembre 2023</v>
      </c>
      <c r="C124" s="99">
        <f>Dat_01!C44*100</f>
        <v>4.069</v>
      </c>
      <c r="D124" s="99">
        <f>Dat_01!D44*100</f>
        <v>-0.73499999999999999</v>
      </c>
      <c r="E124" s="99">
        <f>Dat_01!E44*100</f>
        <v>1.1039999999999999</v>
      </c>
      <c r="F124" s="99">
        <f>Dat_01!F44*100</f>
        <v>3.6999999999999997</v>
      </c>
    </row>
    <row r="125" spans="1:6" ht="11.25" customHeight="1">
      <c r="A125" s="103" t="str">
        <f t="shared" si="1"/>
        <v>E</v>
      </c>
      <c r="B125" s="105" t="str">
        <f>Dat_01!A45</f>
        <v>Enero 2024</v>
      </c>
      <c r="C125" s="116">
        <f>Dat_01!C45*100</f>
        <v>0.58199999999999996</v>
      </c>
      <c r="D125" s="116">
        <f>Dat_01!D45*100</f>
        <v>1.4370000000000001</v>
      </c>
      <c r="E125" s="116">
        <f>Dat_01!E45*100</f>
        <v>-1.5559999999999998</v>
      </c>
      <c r="F125" s="116">
        <f>Dat_01!F45*100</f>
        <v>0.70099999999999996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topLeftCell="A144" zoomScale="90" zoomScaleNormal="90" workbookViewId="0">
      <selection activeCell="D186" sqref="D186"/>
    </sheetView>
  </sheetViews>
  <sheetFormatPr baseColWidth="10" defaultColWidth="11.42578125" defaultRowHeight="14.25"/>
  <cols>
    <col min="1" max="1" width="21.7109375" style="49" customWidth="1"/>
    <col min="2" max="5" width="42.85546875" style="49" customWidth="1"/>
    <col min="6" max="6" width="21.7109375" style="49" customWidth="1"/>
    <col min="7" max="8" width="34.42578125" style="49" customWidth="1"/>
    <col min="9" max="9" width="20.42578125" style="49" bestFit="1" customWidth="1"/>
    <col min="10" max="11" width="27.85546875" style="49" bestFit="1" customWidth="1"/>
    <col min="12" max="12" width="24" style="49" bestFit="1" customWidth="1"/>
    <col min="13" max="13" width="24.7109375" style="49" bestFit="1" customWidth="1"/>
    <col min="14" max="14" width="32" style="49" bestFit="1" customWidth="1"/>
    <col min="15" max="15" width="30.42578125" style="49" bestFit="1" customWidth="1"/>
    <col min="16" max="16" width="25.5703125" style="49" bestFit="1" customWidth="1"/>
    <col min="17" max="17" width="26.42578125" style="49" bestFit="1" customWidth="1"/>
    <col min="18" max="18" width="40.42578125" style="49" bestFit="1" customWidth="1"/>
    <col min="19" max="19" width="30.42578125" style="49" bestFit="1" customWidth="1"/>
    <col min="20" max="20" width="25.5703125" style="49" bestFit="1" customWidth="1"/>
    <col min="21" max="21" width="26.140625" style="49" bestFit="1" customWidth="1"/>
    <col min="22" max="22" width="35.42578125" style="49" bestFit="1" customWidth="1"/>
    <col min="23" max="23" width="35.5703125" style="49" bestFit="1" customWidth="1"/>
    <col min="24" max="24" width="30.5703125" style="49" bestFit="1" customWidth="1"/>
    <col min="25" max="25" width="31.42578125" style="49" bestFit="1" customWidth="1"/>
    <col min="26" max="26" width="40.42578125" style="49" bestFit="1" customWidth="1"/>
    <col min="27" max="27" width="30.42578125" style="49" bestFit="1" customWidth="1"/>
    <col min="28" max="28" width="25.5703125" style="49" bestFit="1" customWidth="1"/>
    <col min="29" max="29" width="26.42578125" style="49" bestFit="1" customWidth="1"/>
    <col min="30" max="30" width="40.42578125" style="49" bestFit="1" customWidth="1"/>
    <col min="31" max="31" width="30.42578125" style="49" bestFit="1" customWidth="1"/>
    <col min="32" max="32" width="25.5703125" style="49" bestFit="1" customWidth="1"/>
    <col min="33" max="33" width="26.140625" style="49" bestFit="1" customWidth="1"/>
    <col min="34" max="34" width="35.42578125" style="49" bestFit="1" customWidth="1"/>
    <col min="35" max="35" width="35.5703125" style="49" bestFit="1" customWidth="1"/>
    <col min="36" max="36" width="30.5703125" style="49" bestFit="1" customWidth="1"/>
    <col min="37" max="37" width="31.42578125" style="49" bestFit="1" customWidth="1"/>
    <col min="38" max="38" width="40.42578125" style="49" bestFit="1" customWidth="1"/>
    <col min="39" max="39" width="30.42578125" style="49" bestFit="1" customWidth="1"/>
    <col min="40" max="40" width="25.5703125" style="49" bestFit="1" customWidth="1"/>
    <col min="41" max="41" width="26.42578125" style="49" bestFit="1" customWidth="1"/>
    <col min="42" max="42" width="40.42578125" style="49" bestFit="1" customWidth="1"/>
    <col min="43" max="43" width="30.42578125" style="49" bestFit="1" customWidth="1"/>
    <col min="44" max="44" width="25.5703125" style="49" bestFit="1" customWidth="1"/>
    <col min="45" max="45" width="26.140625" style="49" bestFit="1" customWidth="1"/>
    <col min="46" max="46" width="35.42578125" style="49" bestFit="1" customWidth="1"/>
    <col min="47" max="47" width="35.5703125" style="49" bestFit="1" customWidth="1"/>
    <col min="48" max="48" width="30.5703125" style="49" bestFit="1" customWidth="1"/>
    <col min="49" max="49" width="31.42578125" style="49" bestFit="1" customWidth="1"/>
    <col min="50" max="50" width="40.42578125" style="49" bestFit="1" customWidth="1"/>
    <col min="51" max="51" width="30.42578125" style="49" bestFit="1" customWidth="1"/>
    <col min="52" max="52" width="25.5703125" style="49" bestFit="1" customWidth="1"/>
    <col min="53" max="53" width="26.42578125" style="49" bestFit="1" customWidth="1"/>
    <col min="54" max="54" width="40.42578125" style="49" bestFit="1" customWidth="1"/>
    <col min="55" max="55" width="30.42578125" style="49" bestFit="1" customWidth="1"/>
    <col min="56" max="56" width="25.5703125" style="49" bestFit="1" customWidth="1"/>
    <col min="57" max="57" width="26.140625" style="49" bestFit="1" customWidth="1"/>
    <col min="58" max="58" width="35.42578125" style="49" bestFit="1" customWidth="1"/>
    <col min="59" max="59" width="35.5703125" style="49" bestFit="1" customWidth="1"/>
    <col min="60" max="60" width="30.5703125" style="49" bestFit="1" customWidth="1"/>
    <col min="61" max="61" width="31.42578125" style="49" bestFit="1" customWidth="1"/>
    <col min="62" max="62" width="40.42578125" style="49" bestFit="1" customWidth="1"/>
    <col min="63" max="63" width="30.42578125" style="49" bestFit="1" customWidth="1"/>
    <col min="64" max="64" width="25.5703125" style="49" bestFit="1" customWidth="1"/>
    <col min="65" max="65" width="26.42578125" style="49" bestFit="1" customWidth="1"/>
    <col min="66" max="66" width="40.42578125" style="49" bestFit="1" customWidth="1"/>
    <col min="67" max="67" width="30.42578125" style="49" bestFit="1" customWidth="1"/>
    <col min="68" max="68" width="25.5703125" style="49" bestFit="1" customWidth="1"/>
    <col min="69" max="69" width="26.140625" style="49" bestFit="1" customWidth="1"/>
    <col min="70" max="70" width="35.42578125" style="49" bestFit="1" customWidth="1"/>
    <col min="71" max="71" width="35.5703125" style="49" bestFit="1" customWidth="1"/>
    <col min="72" max="72" width="30.5703125" style="49" bestFit="1" customWidth="1"/>
    <col min="73" max="73" width="31.42578125" style="49" bestFit="1" customWidth="1"/>
    <col min="74" max="74" width="40.42578125" style="49" bestFit="1" customWidth="1"/>
    <col min="7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154</v>
      </c>
      <c r="B2" s="53" t="s">
        <v>155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enero</v>
      </c>
    </row>
    <row r="4" spans="1:10">
      <c r="A4" s="51" t="s">
        <v>52</v>
      </c>
      <c r="B4" s="140" t="s">
        <v>154</v>
      </c>
      <c r="C4" s="141"/>
      <c r="D4" s="141"/>
      <c r="E4" s="141"/>
      <c r="F4" s="141"/>
      <c r="G4" s="141"/>
      <c r="H4" s="141"/>
      <c r="I4" s="141"/>
      <c r="J4" s="141"/>
    </row>
    <row r="5" spans="1:10">
      <c r="A5" s="51" t="s">
        <v>53</v>
      </c>
      <c r="B5" s="142" t="s">
        <v>45</v>
      </c>
      <c r="C5" s="143"/>
      <c r="D5" s="143"/>
      <c r="E5" s="143"/>
      <c r="F5" s="143"/>
      <c r="G5" s="143"/>
      <c r="H5" s="143"/>
      <c r="I5" s="143"/>
      <c r="J5" s="143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3896221.5926649999</v>
      </c>
      <c r="C8" s="85">
        <v>3859088.0210460001</v>
      </c>
      <c r="D8" s="131">
        <v>9.6223696999999993E-3</v>
      </c>
      <c r="E8" s="85">
        <v>3896221.5926649999</v>
      </c>
      <c r="F8" s="85">
        <v>3859088.0210460001</v>
      </c>
      <c r="G8" s="131">
        <v>9.6223696999999993E-3</v>
      </c>
      <c r="H8" s="85">
        <v>25306523.531167999</v>
      </c>
      <c r="I8" s="85">
        <v>19681207.112665001</v>
      </c>
      <c r="J8" s="131">
        <v>0.28582171750000002</v>
      </c>
    </row>
    <row r="9" spans="1:10">
      <c r="A9" s="53" t="s">
        <v>32</v>
      </c>
      <c r="B9" s="85">
        <v>451576.11214300001</v>
      </c>
      <c r="C9" s="85">
        <v>542797.43612199998</v>
      </c>
      <c r="D9" s="131">
        <v>-0.168057765</v>
      </c>
      <c r="E9" s="85">
        <v>451576.11214300001</v>
      </c>
      <c r="F9" s="85">
        <v>542797.43612199998</v>
      </c>
      <c r="G9" s="131">
        <v>-0.168057765</v>
      </c>
      <c r="H9" s="85">
        <v>5104075.4759120001</v>
      </c>
      <c r="I9" s="85">
        <v>4103309.849841</v>
      </c>
      <c r="J9" s="131">
        <v>0.24389228760000001</v>
      </c>
    </row>
    <row r="10" spans="1:10">
      <c r="A10" s="53" t="s">
        <v>33</v>
      </c>
      <c r="B10" s="85">
        <v>5160801.3370000003</v>
      </c>
      <c r="C10" s="85">
        <v>5086763.5889999997</v>
      </c>
      <c r="D10" s="131">
        <v>1.4554981099999999E-2</v>
      </c>
      <c r="E10" s="85">
        <v>5160801.3370000003</v>
      </c>
      <c r="F10" s="85">
        <v>5086763.5889999997</v>
      </c>
      <c r="G10" s="131">
        <v>1.4554981099999999E-2</v>
      </c>
      <c r="H10" s="85">
        <v>54350163.498999998</v>
      </c>
      <c r="I10" s="85">
        <v>55972443.883000001</v>
      </c>
      <c r="J10" s="131">
        <v>-2.8983554599999999E-2</v>
      </c>
    </row>
    <row r="11" spans="1:10">
      <c r="A11" s="53" t="s">
        <v>34</v>
      </c>
      <c r="B11" s="85">
        <v>268851.88900000002</v>
      </c>
      <c r="C11" s="85">
        <v>296211.76400000002</v>
      </c>
      <c r="D11" s="131">
        <v>-9.2365929799999996E-2</v>
      </c>
      <c r="E11" s="85">
        <v>268851.88900000002</v>
      </c>
      <c r="F11" s="85">
        <v>296211.76400000002</v>
      </c>
      <c r="G11" s="131">
        <v>-9.2365929799999996E-2</v>
      </c>
      <c r="H11" s="85">
        <v>3783172.7050000001</v>
      </c>
      <c r="I11" s="85">
        <v>7269154.8640000001</v>
      </c>
      <c r="J11" s="131">
        <v>-0.47955810879999999</v>
      </c>
    </row>
    <row r="12" spans="1:10">
      <c r="A12" s="53" t="s">
        <v>35</v>
      </c>
      <c r="B12" s="85">
        <v>0</v>
      </c>
      <c r="C12" s="85">
        <v>0</v>
      </c>
      <c r="D12" s="131">
        <v>0</v>
      </c>
      <c r="E12" s="85">
        <v>0</v>
      </c>
      <c r="F12" s="85">
        <v>0</v>
      </c>
      <c r="G12" s="131">
        <v>0</v>
      </c>
      <c r="H12" s="85">
        <v>-2E-3</v>
      </c>
      <c r="I12" s="85">
        <v>0</v>
      </c>
      <c r="J12" s="131">
        <v>0</v>
      </c>
    </row>
    <row r="13" spans="1:10">
      <c r="A13" s="53" t="s">
        <v>36</v>
      </c>
      <c r="B13" s="85">
        <v>2758365.361</v>
      </c>
      <c r="C13" s="85">
        <v>2192754.9169999999</v>
      </c>
      <c r="D13" s="131">
        <v>0.25794512629999999</v>
      </c>
      <c r="E13" s="85">
        <v>2758365.361</v>
      </c>
      <c r="F13" s="85">
        <v>2192754.9169999999</v>
      </c>
      <c r="G13" s="131">
        <v>0.25794512629999999</v>
      </c>
      <c r="H13" s="85">
        <v>39848166.568999998</v>
      </c>
      <c r="I13" s="85">
        <v>57556576.473999999</v>
      </c>
      <c r="J13" s="131">
        <v>-0.30766961809999999</v>
      </c>
    </row>
    <row r="14" spans="1:10">
      <c r="A14" s="53" t="s">
        <v>37</v>
      </c>
      <c r="B14" s="85">
        <v>5637625.8339999998</v>
      </c>
      <c r="C14" s="85">
        <v>7324358.4400000004</v>
      </c>
      <c r="D14" s="131">
        <v>-0.230290833</v>
      </c>
      <c r="E14" s="85">
        <v>5637625.8339999998</v>
      </c>
      <c r="F14" s="85">
        <v>7324358.4400000004</v>
      </c>
      <c r="G14" s="131">
        <v>-0.230290833</v>
      </c>
      <c r="H14" s="85">
        <v>59555873.259999998</v>
      </c>
      <c r="I14" s="85">
        <v>61789844.048</v>
      </c>
      <c r="J14" s="131">
        <v>-3.6154336099999997E-2</v>
      </c>
    </row>
    <row r="15" spans="1:10">
      <c r="A15" s="53" t="s">
        <v>38</v>
      </c>
      <c r="B15" s="85">
        <v>1859956.4920000001</v>
      </c>
      <c r="C15" s="85">
        <v>1703743.702</v>
      </c>
      <c r="D15" s="131">
        <v>9.1687963299999994E-2</v>
      </c>
      <c r="E15" s="85">
        <v>1859956.4920000001</v>
      </c>
      <c r="F15" s="85">
        <v>1703743.702</v>
      </c>
      <c r="G15" s="131">
        <v>9.1687963299999994E-2</v>
      </c>
      <c r="H15" s="85">
        <v>36759739.559</v>
      </c>
      <c r="I15" s="85">
        <v>27488914.989</v>
      </c>
      <c r="J15" s="131">
        <v>0.33725683880000001</v>
      </c>
    </row>
    <row r="16" spans="1:10">
      <c r="A16" s="53" t="s">
        <v>39</v>
      </c>
      <c r="B16" s="85">
        <v>94242.967000000004</v>
      </c>
      <c r="C16" s="85">
        <v>119507.75900000001</v>
      </c>
      <c r="D16" s="131">
        <v>-0.21140712710000001</v>
      </c>
      <c r="E16" s="85">
        <v>94242.967000000004</v>
      </c>
      <c r="F16" s="85">
        <v>119507.75900000001</v>
      </c>
      <c r="G16" s="131">
        <v>-0.21140712710000001</v>
      </c>
      <c r="H16" s="85">
        <v>4669195.3689999999</v>
      </c>
      <c r="I16" s="85">
        <v>4071721.7519999999</v>
      </c>
      <c r="J16" s="131">
        <v>0.14673733950000001</v>
      </c>
    </row>
    <row r="17" spans="1:74">
      <c r="A17" s="53" t="s">
        <v>40</v>
      </c>
      <c r="B17" s="85">
        <v>281897.054</v>
      </c>
      <c r="C17" s="85">
        <v>290728.21299999999</v>
      </c>
      <c r="D17" s="131">
        <v>-3.0375995900000001E-2</v>
      </c>
      <c r="E17" s="85">
        <v>281897.054</v>
      </c>
      <c r="F17" s="85">
        <v>290728.21299999999</v>
      </c>
      <c r="G17" s="131">
        <v>-3.0375995900000001E-2</v>
      </c>
      <c r="H17" s="85">
        <v>3573169.4240000001</v>
      </c>
      <c r="I17" s="85">
        <v>4512205.0920000002</v>
      </c>
      <c r="J17" s="131">
        <v>-0.2081101477</v>
      </c>
    </row>
    <row r="18" spans="1:74">
      <c r="A18" s="53" t="s">
        <v>41</v>
      </c>
      <c r="B18" s="85">
        <v>1694552.3160000001</v>
      </c>
      <c r="C18" s="85">
        <v>1207221.1370000001</v>
      </c>
      <c r="D18" s="131">
        <v>0.40368012460000002</v>
      </c>
      <c r="E18" s="85">
        <v>1694552.3160000001</v>
      </c>
      <c r="F18" s="85">
        <v>1207221.1370000001</v>
      </c>
      <c r="G18" s="131">
        <v>0.40368012460000002</v>
      </c>
      <c r="H18" s="85">
        <v>17738610.872000001</v>
      </c>
      <c r="I18" s="85">
        <v>16786127.044</v>
      </c>
      <c r="J18" s="131">
        <v>5.6742322099999999E-2</v>
      </c>
    </row>
    <row r="19" spans="1:74">
      <c r="A19" s="53" t="s">
        <v>43</v>
      </c>
      <c r="B19" s="85">
        <v>58133.075499999999</v>
      </c>
      <c r="C19" s="85">
        <v>60303.250500000002</v>
      </c>
      <c r="D19" s="131">
        <v>-3.5987695200000003E-2</v>
      </c>
      <c r="E19" s="85">
        <v>58133.075499999999</v>
      </c>
      <c r="F19" s="85">
        <v>60303.250500000002</v>
      </c>
      <c r="G19" s="131">
        <v>-3.5987695200000003E-2</v>
      </c>
      <c r="H19" s="85">
        <v>705321.59400000004</v>
      </c>
      <c r="I19" s="85">
        <v>730127.13</v>
      </c>
      <c r="J19" s="131">
        <v>-3.3974269699999997E-2</v>
      </c>
    </row>
    <row r="20" spans="1:74">
      <c r="A20" s="53" t="s">
        <v>42</v>
      </c>
      <c r="B20" s="85">
        <v>95291.753500000006</v>
      </c>
      <c r="C20" s="85">
        <v>95578.440499999997</v>
      </c>
      <c r="D20" s="131">
        <v>-2.9994943999999998E-3</v>
      </c>
      <c r="E20" s="85">
        <v>95291.753500000006</v>
      </c>
      <c r="F20" s="85">
        <v>95578.440499999997</v>
      </c>
      <c r="G20" s="131">
        <v>-2.9994943999999998E-3</v>
      </c>
      <c r="H20" s="85">
        <v>1179674.3810000001</v>
      </c>
      <c r="I20" s="85">
        <v>1697186.578</v>
      </c>
      <c r="J20" s="131">
        <v>-0.30492357390000002</v>
      </c>
    </row>
    <row r="21" spans="1:74">
      <c r="A21" s="66" t="s">
        <v>72</v>
      </c>
      <c r="B21" s="86">
        <v>22257515.783808</v>
      </c>
      <c r="C21" s="86">
        <v>22779056.669167999</v>
      </c>
      <c r="D21" s="67">
        <v>-2.2895631400000001E-2</v>
      </c>
      <c r="E21" s="86">
        <v>22257515.783808</v>
      </c>
      <c r="F21" s="86">
        <v>22779056.669167999</v>
      </c>
      <c r="G21" s="67">
        <v>-2.2895631400000001E-2</v>
      </c>
      <c r="H21" s="86">
        <v>252573686.23708001</v>
      </c>
      <c r="I21" s="86">
        <v>261658818.816506</v>
      </c>
      <c r="J21" s="67">
        <v>-3.4721293200000003E-2</v>
      </c>
    </row>
    <row r="22" spans="1:74">
      <c r="A22" s="53" t="s">
        <v>73</v>
      </c>
      <c r="B22" s="85">
        <v>-741060.82499999995</v>
      </c>
      <c r="C22" s="85">
        <v>-948646.11309600004</v>
      </c>
      <c r="D22" s="131">
        <v>-0.2188226834</v>
      </c>
      <c r="E22" s="85">
        <v>-741060.82499999995</v>
      </c>
      <c r="F22" s="85">
        <v>-948646.11309600004</v>
      </c>
      <c r="G22" s="131">
        <v>-0.2188226834</v>
      </c>
      <c r="H22" s="85">
        <v>-7975993.2957250001</v>
      </c>
      <c r="I22" s="85">
        <v>-6650918.9958549999</v>
      </c>
      <c r="J22" s="131">
        <v>0.19923176040000001</v>
      </c>
    </row>
    <row r="23" spans="1:74">
      <c r="A23" s="53" t="s">
        <v>44</v>
      </c>
      <c r="B23" s="85">
        <v>-122760.274</v>
      </c>
      <c r="C23" s="85">
        <v>-123950.13099999999</v>
      </c>
      <c r="D23" s="131">
        <v>-9.5994815999999993E-3</v>
      </c>
      <c r="E23" s="85">
        <v>-122760.274</v>
      </c>
      <c r="F23" s="85">
        <v>-123950.13099999999</v>
      </c>
      <c r="G23" s="131">
        <v>-9.5994815999999993E-3</v>
      </c>
      <c r="H23" s="85">
        <v>-1424870.0730000001</v>
      </c>
      <c r="I23" s="85">
        <v>-695524.49600000004</v>
      </c>
      <c r="J23" s="131">
        <v>1.0486267287</v>
      </c>
    </row>
    <row r="24" spans="1:74">
      <c r="A24" s="53" t="s">
        <v>74</v>
      </c>
      <c r="B24" s="85">
        <v>-489047.81300000002</v>
      </c>
      <c r="C24" s="85">
        <v>-922713.22199999995</v>
      </c>
      <c r="D24" s="131">
        <v>-0.46998937340000002</v>
      </c>
      <c r="E24" s="85">
        <v>-489047.81300000002</v>
      </c>
      <c r="F24" s="85">
        <v>-922713.22199999995</v>
      </c>
      <c r="G24" s="131">
        <v>-0.46998937340000002</v>
      </c>
      <c r="H24" s="85">
        <v>-13524428.969000001</v>
      </c>
      <c r="I24" s="85">
        <v>-19544424.949000001</v>
      </c>
      <c r="J24" s="131">
        <v>-0.30801601969999998</v>
      </c>
    </row>
    <row r="25" spans="1:74">
      <c r="A25" s="66" t="s">
        <v>75</v>
      </c>
      <c r="B25" s="86">
        <v>20904646.871808</v>
      </c>
      <c r="C25" s="86">
        <v>20783747.203072</v>
      </c>
      <c r="D25" s="67">
        <v>5.8170293999999997E-3</v>
      </c>
      <c r="E25" s="86">
        <v>20904646.871808</v>
      </c>
      <c r="F25" s="86">
        <v>20783747.203072</v>
      </c>
      <c r="G25" s="67">
        <v>5.8170293999999997E-3</v>
      </c>
      <c r="H25" s="86">
        <v>229648393.89935499</v>
      </c>
      <c r="I25" s="86">
        <v>234767950.375651</v>
      </c>
      <c r="J25" s="67">
        <v>-2.1806879800000002E-2</v>
      </c>
    </row>
    <row r="26" spans="1:74">
      <c r="A26"/>
      <c r="B26"/>
      <c r="C26"/>
      <c r="D26"/>
      <c r="E26"/>
      <c r="F26"/>
      <c r="G26"/>
      <c r="H26"/>
      <c r="I26"/>
      <c r="J26"/>
    </row>
    <row r="27" spans="1:74">
      <c r="A27"/>
      <c r="B27"/>
      <c r="C27"/>
      <c r="D27"/>
      <c r="E27"/>
      <c r="F27"/>
      <c r="G27"/>
    </row>
    <row r="30" spans="1:74">
      <c r="A30" s="121"/>
      <c r="B30" s="121" t="s">
        <v>53</v>
      </c>
      <c r="C30" s="145" t="s">
        <v>45</v>
      </c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21"/>
      <c r="B31" s="121" t="s">
        <v>54</v>
      </c>
      <c r="C31" s="133" t="s">
        <v>99</v>
      </c>
      <c r="D31" s="133" t="s">
        <v>100</v>
      </c>
      <c r="E31" s="133" t="s">
        <v>101</v>
      </c>
      <c r="F31" s="133" t="s">
        <v>102</v>
      </c>
      <c r="G31" s="133" t="s">
        <v>103</v>
      </c>
      <c r="H31" s="133" t="s">
        <v>104</v>
      </c>
      <c r="I31" s="133" t="s">
        <v>105</v>
      </c>
      <c r="J31" s="133" t="s">
        <v>106</v>
      </c>
      <c r="K31" s="133" t="s">
        <v>107</v>
      </c>
      <c r="L31" s="133" t="s">
        <v>108</v>
      </c>
      <c r="M31" s="133" t="s">
        <v>109</v>
      </c>
      <c r="N31" s="133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23" t="s">
        <v>128</v>
      </c>
      <c r="B33" s="123" t="s">
        <v>129</v>
      </c>
      <c r="C33" s="127">
        <v>-3.4070000000000003E-2</v>
      </c>
      <c r="D33" s="127">
        <v>7.3000000000000001E-3</v>
      </c>
      <c r="E33" s="127">
        <v>4.3400000000000001E-3</v>
      </c>
      <c r="F33" s="127">
        <v>-4.5710000000000001E-2</v>
      </c>
      <c r="G33" s="127">
        <v>-3.4070000000000003E-2</v>
      </c>
      <c r="H33" s="127">
        <v>7.3000000000000001E-3</v>
      </c>
      <c r="I33" s="127">
        <v>4.3400000000000001E-3</v>
      </c>
      <c r="J33" s="127">
        <v>-4.5710000000000001E-2</v>
      </c>
      <c r="K33" s="127">
        <v>-2.7109999999999999E-2</v>
      </c>
      <c r="L33" s="127">
        <v>1.3600000000000001E-3</v>
      </c>
      <c r="M33" s="127">
        <v>1.089E-2</v>
      </c>
      <c r="N33" s="127">
        <v>-3.9359999999999999E-2</v>
      </c>
      <c r="O33" s="65" t="str">
        <f t="shared" ref="O33:O45" si="0">MID(UPPER(TEXT(A33,"mmm")),1,1)</f>
        <v>E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23" t="s">
        <v>130</v>
      </c>
      <c r="B34" s="123" t="s">
        <v>132</v>
      </c>
      <c r="C34" s="127">
        <v>1.1310000000000001E-2</v>
      </c>
      <c r="D34" s="127">
        <v>-1.7000000000000001E-4</v>
      </c>
      <c r="E34" s="127">
        <v>2.3789999999999999E-2</v>
      </c>
      <c r="F34" s="127">
        <v>-1.231E-2</v>
      </c>
      <c r="G34" s="127">
        <v>-1.274E-2</v>
      </c>
      <c r="H34" s="127">
        <v>4.1700000000000001E-3</v>
      </c>
      <c r="I34" s="127">
        <v>1.329E-2</v>
      </c>
      <c r="J34" s="127">
        <v>-3.0200000000000001E-2</v>
      </c>
      <c r="K34" s="127">
        <v>-2.572E-2</v>
      </c>
      <c r="L34" s="127">
        <v>1.4400000000000001E-3</v>
      </c>
      <c r="M34" s="127">
        <v>1.3129999999999999E-2</v>
      </c>
      <c r="N34" s="127">
        <v>-4.0289999999999999E-2</v>
      </c>
      <c r="O34" s="65" t="str">
        <f t="shared" si="0"/>
        <v>F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23" t="s">
        <v>133</v>
      </c>
      <c r="B35" s="123" t="s">
        <v>134</v>
      </c>
      <c r="C35" s="127">
        <v>-4.7440000000000003E-2</v>
      </c>
      <c r="D35" s="127">
        <v>-6.2E-4</v>
      </c>
      <c r="E35" s="127">
        <v>-2.1569999999999999E-2</v>
      </c>
      <c r="F35" s="127">
        <v>-2.5250000000000002E-2</v>
      </c>
      <c r="G35" s="127">
        <v>-2.4299999999999999E-2</v>
      </c>
      <c r="H35" s="127">
        <v>2.4399999999999999E-3</v>
      </c>
      <c r="I35" s="127">
        <v>1.67E-3</v>
      </c>
      <c r="J35" s="127">
        <v>-2.8410000000000001E-2</v>
      </c>
      <c r="K35" s="127">
        <v>-2.7890000000000002E-2</v>
      </c>
      <c r="L35" s="127">
        <v>8.0000000000000004E-4</v>
      </c>
      <c r="M35" s="127">
        <v>1.025E-2</v>
      </c>
      <c r="N35" s="127">
        <v>-3.8940000000000002E-2</v>
      </c>
      <c r="O35" s="65" t="str">
        <f t="shared" si="0"/>
        <v>M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23" t="s">
        <v>135</v>
      </c>
      <c r="B36" s="123" t="s">
        <v>136</v>
      </c>
      <c r="C36" s="127">
        <v>-7.5069999999999998E-2</v>
      </c>
      <c r="D36" s="127">
        <v>-6.5700000000000003E-3</v>
      </c>
      <c r="E36" s="127">
        <v>-1.3769999999999999E-2</v>
      </c>
      <c r="F36" s="127">
        <v>-5.4730000000000001E-2</v>
      </c>
      <c r="G36" s="127">
        <v>-3.61E-2</v>
      </c>
      <c r="H36" s="127">
        <v>5.0000000000000001E-4</v>
      </c>
      <c r="I36" s="127">
        <v>-1.7799999999999999E-3</v>
      </c>
      <c r="J36" s="127">
        <v>-3.4819999999999997E-2</v>
      </c>
      <c r="K36" s="127">
        <v>-3.1759999999999997E-2</v>
      </c>
      <c r="L36" s="127">
        <v>8.0000000000000004E-4</v>
      </c>
      <c r="M36" s="127">
        <v>8.2400000000000008E-3</v>
      </c>
      <c r="N36" s="127">
        <v>-4.0800000000000003E-2</v>
      </c>
      <c r="O36" s="65" t="str">
        <f t="shared" si="0"/>
        <v>A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23" t="s">
        <v>137</v>
      </c>
      <c r="B37" s="123" t="s">
        <v>138</v>
      </c>
      <c r="C37" s="127">
        <v>-6.1699999999999998E-2</v>
      </c>
      <c r="D37" s="127">
        <v>1.0200000000000001E-3</v>
      </c>
      <c r="E37" s="127">
        <v>-1.9199999999999998E-2</v>
      </c>
      <c r="F37" s="127">
        <v>-4.3520000000000003E-2</v>
      </c>
      <c r="G37" s="127">
        <v>-4.1070000000000002E-2</v>
      </c>
      <c r="H37" s="127">
        <v>5.9999999999999995E-4</v>
      </c>
      <c r="I37" s="127">
        <v>-5.1500000000000001E-3</v>
      </c>
      <c r="J37" s="127">
        <v>-3.6519999999999997E-2</v>
      </c>
      <c r="K37" s="127">
        <v>-3.5869999999999999E-2</v>
      </c>
      <c r="L37" s="127">
        <v>4.4999999999999999E-4</v>
      </c>
      <c r="M37" s="127">
        <v>5.0699999999999999E-3</v>
      </c>
      <c r="N37" s="127">
        <v>-4.1390000000000003E-2</v>
      </c>
      <c r="O37" s="65" t="str">
        <f t="shared" si="0"/>
        <v>M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23" t="s">
        <v>139</v>
      </c>
      <c r="B38" s="123" t="s">
        <v>140</v>
      </c>
      <c r="C38" s="127">
        <v>-7.5130000000000002E-2</v>
      </c>
      <c r="D38" s="127">
        <v>3.6900000000000001E-3</v>
      </c>
      <c r="E38" s="127">
        <v>-1.1220000000000001E-2</v>
      </c>
      <c r="F38" s="127">
        <v>-6.7599999999999993E-2</v>
      </c>
      <c r="G38" s="127">
        <v>-4.6829999999999997E-2</v>
      </c>
      <c r="H38" s="127">
        <v>1.1000000000000001E-3</v>
      </c>
      <c r="I38" s="127">
        <v>-6.3E-3</v>
      </c>
      <c r="J38" s="127">
        <v>-4.163E-2</v>
      </c>
      <c r="K38" s="127">
        <v>-4.385E-2</v>
      </c>
      <c r="L38" s="127">
        <v>8.1999999999999998E-4</v>
      </c>
      <c r="M38" s="127">
        <v>1.8799999999999999E-3</v>
      </c>
      <c r="N38" s="127">
        <v>-4.6550000000000001E-2</v>
      </c>
      <c r="O38" s="65" t="str">
        <f t="shared" si="0"/>
        <v>J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23" t="s">
        <v>141</v>
      </c>
      <c r="B39" s="123" t="s">
        <v>142</v>
      </c>
      <c r="C39" s="127">
        <v>-4.6089999999999999E-2</v>
      </c>
      <c r="D39" s="127">
        <v>-1.2199999999999999E-3</v>
      </c>
      <c r="E39" s="127">
        <v>-2.3089999999999999E-2</v>
      </c>
      <c r="F39" s="127">
        <v>-2.1780000000000001E-2</v>
      </c>
      <c r="G39" s="127">
        <v>-4.6710000000000002E-2</v>
      </c>
      <c r="H39" s="127">
        <v>7.3999999999999999E-4</v>
      </c>
      <c r="I39" s="127">
        <v>-8.77E-3</v>
      </c>
      <c r="J39" s="127">
        <v>-3.8679999999999999E-2</v>
      </c>
      <c r="K39" s="127">
        <v>-5.0310000000000001E-2</v>
      </c>
      <c r="L39" s="127">
        <v>1.4300000000000001E-3</v>
      </c>
      <c r="M39" s="127">
        <v>-4.0000000000000001E-3</v>
      </c>
      <c r="N39" s="127">
        <v>-4.7739999999999998E-2</v>
      </c>
      <c r="O39" s="65" t="str">
        <f t="shared" si="0"/>
        <v>J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23" t="s">
        <v>144</v>
      </c>
      <c r="B40" s="123" t="s">
        <v>145</v>
      </c>
      <c r="C40" s="127">
        <v>-1.8329999999999999E-2</v>
      </c>
      <c r="D40" s="127">
        <v>-2.9E-4</v>
      </c>
      <c r="E40" s="127">
        <v>9.3999999999999997E-4</v>
      </c>
      <c r="F40" s="127">
        <v>-1.898E-2</v>
      </c>
      <c r="G40" s="127">
        <v>-4.3099999999999999E-2</v>
      </c>
      <c r="H40" s="127">
        <v>5.5999999999999995E-4</v>
      </c>
      <c r="I40" s="127">
        <v>-7.4400000000000004E-3</v>
      </c>
      <c r="J40" s="127">
        <v>-3.6220000000000002E-2</v>
      </c>
      <c r="K40" s="127">
        <v>-5.1180000000000003E-2</v>
      </c>
      <c r="L40" s="127">
        <v>1.0499999999999999E-3</v>
      </c>
      <c r="M40" s="127">
        <v>-5.7499999999999999E-3</v>
      </c>
      <c r="N40" s="127">
        <v>-4.648E-2</v>
      </c>
      <c r="O40" s="65" t="str">
        <f t="shared" si="0"/>
        <v>A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23" t="s">
        <v>146</v>
      </c>
      <c r="B41" s="123" t="s">
        <v>147</v>
      </c>
      <c r="C41" s="127">
        <v>-3.8300000000000001E-2</v>
      </c>
      <c r="D41" s="127">
        <v>-3.4399999999999999E-3</v>
      </c>
      <c r="E41" s="127">
        <v>-4.1700000000000001E-3</v>
      </c>
      <c r="F41" s="127">
        <v>-3.0689999999999999E-2</v>
      </c>
      <c r="G41" s="127">
        <v>-4.2590000000000003E-2</v>
      </c>
      <c r="H41" s="127">
        <v>1.6000000000000001E-4</v>
      </c>
      <c r="I41" s="127">
        <v>-7.0899999999999999E-3</v>
      </c>
      <c r="J41" s="127">
        <v>-3.5659999999999997E-2</v>
      </c>
      <c r="K41" s="127">
        <v>-5.1400000000000001E-2</v>
      </c>
      <c r="L41" s="127">
        <v>8.0999999999999996E-4</v>
      </c>
      <c r="M41" s="127">
        <v>-6.8799999999999998E-3</v>
      </c>
      <c r="N41" s="127">
        <v>-4.5330000000000002E-2</v>
      </c>
      <c r="O41" s="65" t="str">
        <f t="shared" si="0"/>
        <v>S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23" t="s">
        <v>148</v>
      </c>
      <c r="B42" s="123" t="s">
        <v>149</v>
      </c>
      <c r="C42" s="127">
        <v>1.8190000000000001E-2</v>
      </c>
      <c r="D42" s="127">
        <v>2.3900000000000002E-3</v>
      </c>
      <c r="E42" s="127">
        <v>8.8500000000000002E-3</v>
      </c>
      <c r="F42" s="127">
        <v>6.9499999999999996E-3</v>
      </c>
      <c r="G42" s="127">
        <v>-3.7039999999999997E-2</v>
      </c>
      <c r="H42" s="127">
        <v>3.4000000000000002E-4</v>
      </c>
      <c r="I42" s="127">
        <v>-5.7800000000000004E-3</v>
      </c>
      <c r="J42" s="127">
        <v>-3.1600000000000003E-2</v>
      </c>
      <c r="K42" s="127">
        <v>-4.6519999999999999E-2</v>
      </c>
      <c r="L42" s="127">
        <v>7.7999999999999999E-4</v>
      </c>
      <c r="M42" s="127">
        <v>-7.5599999999999999E-3</v>
      </c>
      <c r="N42" s="127">
        <v>-3.9739999999999998E-2</v>
      </c>
      <c r="O42" s="65" t="str">
        <f t="shared" si="0"/>
        <v>O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23" t="s">
        <v>150</v>
      </c>
      <c r="B43" s="123" t="s">
        <v>151</v>
      </c>
      <c r="C43" s="127">
        <v>3.2309999999999998E-2</v>
      </c>
      <c r="D43" s="127">
        <v>1.6100000000000001E-3</v>
      </c>
      <c r="E43" s="127">
        <v>1.1999999999999999E-3</v>
      </c>
      <c r="F43" s="127">
        <v>2.9499999999999998E-2</v>
      </c>
      <c r="G43" s="127">
        <v>-3.1210000000000002E-2</v>
      </c>
      <c r="H43" s="127">
        <v>5.0000000000000001E-4</v>
      </c>
      <c r="I43" s="127">
        <v>-5.4099999999999999E-3</v>
      </c>
      <c r="J43" s="127">
        <v>-2.63E-2</v>
      </c>
      <c r="K43" s="127">
        <v>-3.5639999999999998E-2</v>
      </c>
      <c r="L43" s="127">
        <v>8.7000000000000001E-4</v>
      </c>
      <c r="M43" s="127">
        <v>-5.5900000000000004E-3</v>
      </c>
      <c r="N43" s="127">
        <v>-3.092E-2</v>
      </c>
      <c r="O43" s="65" t="str">
        <f t="shared" si="0"/>
        <v>N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23" t="s">
        <v>152</v>
      </c>
      <c r="B44" s="123" t="s">
        <v>153</v>
      </c>
      <c r="C44" s="127">
        <v>4.0689999999999997E-2</v>
      </c>
      <c r="D44" s="127">
        <v>-7.3499999999999998E-3</v>
      </c>
      <c r="E44" s="127">
        <v>1.1039999999999999E-2</v>
      </c>
      <c r="F44" s="127">
        <v>3.6999999999999998E-2</v>
      </c>
      <c r="G44" s="127">
        <v>-2.5360000000000001E-2</v>
      </c>
      <c r="H44" s="127">
        <v>-3.1E-4</v>
      </c>
      <c r="I44" s="127">
        <v>-4.1099999999999999E-3</v>
      </c>
      <c r="J44" s="127">
        <v>-2.094E-2</v>
      </c>
      <c r="K44" s="127">
        <v>-2.5360000000000001E-2</v>
      </c>
      <c r="L44" s="127">
        <v>-3.1E-4</v>
      </c>
      <c r="M44" s="127">
        <v>-4.1099999999999999E-3</v>
      </c>
      <c r="N44" s="127">
        <v>-2.094E-2</v>
      </c>
      <c r="O44" s="65" t="str">
        <f t="shared" si="0"/>
        <v>D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23" t="s">
        <v>154</v>
      </c>
      <c r="B45" s="123" t="s">
        <v>155</v>
      </c>
      <c r="C45" s="127">
        <v>5.8199999999999997E-3</v>
      </c>
      <c r="D45" s="127">
        <v>1.4370000000000001E-2</v>
      </c>
      <c r="E45" s="127">
        <v>-1.5559999999999999E-2</v>
      </c>
      <c r="F45" s="127">
        <v>7.0099999999999997E-3</v>
      </c>
      <c r="G45" s="127">
        <v>5.8199999999999997E-3</v>
      </c>
      <c r="H45" s="127">
        <v>1.4370000000000001E-2</v>
      </c>
      <c r="I45" s="127">
        <v>-1.5559999999999999E-2</v>
      </c>
      <c r="J45" s="127">
        <v>7.0099999999999997E-3</v>
      </c>
      <c r="K45" s="127">
        <v>-2.181E-2</v>
      </c>
      <c r="L45" s="127">
        <v>2.5000000000000001E-4</v>
      </c>
      <c r="M45" s="127">
        <v>-5.8500000000000002E-3</v>
      </c>
      <c r="N45" s="127">
        <v>-1.6209999999999999E-2</v>
      </c>
      <c r="O45" s="65" t="str">
        <f t="shared" si="0"/>
        <v>E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9" spans="1:9">
      <c r="B49" s="56" t="str">
        <f>"Máxima "&amp;MID(B2,7,4)</f>
        <v>Máxima 2024</v>
      </c>
      <c r="C49" s="56" t="str">
        <f>"Media "&amp;MID(B2,7,4)</f>
        <v>Media 2024</v>
      </c>
      <c r="D49" s="56" t="str">
        <f>"Mínima "&amp;MID(B2,7,4)</f>
        <v>Mínima 2024</v>
      </c>
      <c r="E49" s="57" t="str">
        <f>"Media "&amp;MID(B2,7,4)-1</f>
        <v>Media 2023</v>
      </c>
      <c r="F49" s="58"/>
      <c r="G49" s="57" t="str">
        <f>"Banda máxima "&amp;MID(B2,7,4)-20&amp;"-"&amp;MID(B2,7,4)-1</f>
        <v>Banda máxima 2004-2023</v>
      </c>
      <c r="H49" s="56" t="str">
        <f>"Banda mínima "&amp;MID(B2,7,4)-20&amp;"-"&amp;MID(B2,7,4)-1</f>
        <v>Banda mínima 2004-2023</v>
      </c>
    </row>
    <row r="50" spans="1:9">
      <c r="A50" s="51" t="s">
        <v>54</v>
      </c>
      <c r="B50" s="132" t="s">
        <v>56</v>
      </c>
      <c r="C50" s="132" t="s">
        <v>57</v>
      </c>
      <c r="D50" s="132" t="s">
        <v>58</v>
      </c>
      <c r="E50" s="132" t="s">
        <v>59</v>
      </c>
      <c r="F50" s="51" t="s">
        <v>54</v>
      </c>
      <c r="G50" s="132" t="s">
        <v>61</v>
      </c>
      <c r="H50" s="132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159</v>
      </c>
      <c r="B52" s="54">
        <v>14.346</v>
      </c>
      <c r="C52" s="54">
        <v>10.167999999999999</v>
      </c>
      <c r="D52" s="54">
        <v>5.99</v>
      </c>
      <c r="E52" s="54">
        <v>12.704000000000001</v>
      </c>
      <c r="F52" s="55">
        <v>1</v>
      </c>
      <c r="G52" s="54">
        <v>13.644</v>
      </c>
      <c r="H52" s="54">
        <v>5.1141052631999999</v>
      </c>
      <c r="I52" s="126"/>
    </row>
    <row r="53" spans="1:9">
      <c r="A53" s="53" t="s">
        <v>160</v>
      </c>
      <c r="B53" s="54">
        <v>15.467000000000001</v>
      </c>
      <c r="C53" s="54">
        <v>10.863</v>
      </c>
      <c r="D53" s="54">
        <v>6.26</v>
      </c>
      <c r="E53" s="54">
        <v>11.234999999999999</v>
      </c>
      <c r="F53" s="55">
        <v>2</v>
      </c>
      <c r="G53" s="54">
        <v>13.513263157900001</v>
      </c>
      <c r="H53" s="54">
        <v>5.4311578947000001</v>
      </c>
      <c r="I53" s="126"/>
    </row>
    <row r="54" spans="1:9">
      <c r="A54" s="53" t="s">
        <v>161</v>
      </c>
      <c r="B54" s="54">
        <v>16.920000000000002</v>
      </c>
      <c r="C54" s="54">
        <v>12.912000000000001</v>
      </c>
      <c r="D54" s="54">
        <v>8.9039999999999999</v>
      </c>
      <c r="E54" s="54">
        <v>10.843999999999999</v>
      </c>
      <c r="F54" s="55">
        <v>3</v>
      </c>
      <c r="G54" s="54">
        <v>13.7602105263</v>
      </c>
      <c r="H54" s="54">
        <v>5.2811578946999997</v>
      </c>
      <c r="I54" s="126"/>
    </row>
    <row r="55" spans="1:9">
      <c r="A55" s="53" t="s">
        <v>162</v>
      </c>
      <c r="B55" s="54">
        <v>15.07</v>
      </c>
      <c r="C55" s="54">
        <v>11.664</v>
      </c>
      <c r="D55" s="54">
        <v>8.2590000000000003</v>
      </c>
      <c r="E55" s="54">
        <v>10.404999999999999</v>
      </c>
      <c r="F55" s="55">
        <v>4</v>
      </c>
      <c r="G55" s="54">
        <v>13.207315789500001</v>
      </c>
      <c r="H55" s="54">
        <v>4.9537368420999996</v>
      </c>
      <c r="I55" s="126"/>
    </row>
    <row r="56" spans="1:9">
      <c r="A56" s="53" t="s">
        <v>163</v>
      </c>
      <c r="B56" s="54">
        <v>12.186999999999999</v>
      </c>
      <c r="C56" s="54">
        <v>9.5850000000000009</v>
      </c>
      <c r="D56" s="54">
        <v>6.9829999999999997</v>
      </c>
      <c r="E56" s="54">
        <v>9.8629999999999995</v>
      </c>
      <c r="F56" s="55">
        <v>5</v>
      </c>
      <c r="G56" s="54">
        <v>13.069000000000001</v>
      </c>
      <c r="H56" s="54">
        <v>4.2426842105000002</v>
      </c>
      <c r="I56" s="126"/>
    </row>
    <row r="57" spans="1:9">
      <c r="A57" s="53" t="s">
        <v>164</v>
      </c>
      <c r="B57" s="54">
        <v>12.206</v>
      </c>
      <c r="C57" s="54">
        <v>8.702</v>
      </c>
      <c r="D57" s="54">
        <v>5.1980000000000004</v>
      </c>
      <c r="E57" s="54">
        <v>8.8539999999999992</v>
      </c>
      <c r="F57" s="55">
        <v>6</v>
      </c>
      <c r="G57" s="54">
        <v>12.638578947399999</v>
      </c>
      <c r="H57" s="54">
        <v>3.9963684211000001</v>
      </c>
      <c r="I57" s="126"/>
    </row>
    <row r="58" spans="1:9">
      <c r="A58" s="53" t="s">
        <v>165</v>
      </c>
      <c r="B58" s="54">
        <v>12.218999999999999</v>
      </c>
      <c r="C58" s="54">
        <v>8.0419999999999998</v>
      </c>
      <c r="D58" s="54">
        <v>3.8650000000000002</v>
      </c>
      <c r="E58" s="54">
        <v>9.875</v>
      </c>
      <c r="F58" s="55">
        <v>7</v>
      </c>
      <c r="G58" s="54">
        <v>12.5122631579</v>
      </c>
      <c r="H58" s="54">
        <v>4.1782105263</v>
      </c>
      <c r="I58" s="126"/>
    </row>
    <row r="59" spans="1:9">
      <c r="A59" s="53" t="s">
        <v>166</v>
      </c>
      <c r="B59" s="54">
        <v>10.851000000000001</v>
      </c>
      <c r="C59" s="54">
        <v>6.48</v>
      </c>
      <c r="D59" s="54">
        <v>2.109</v>
      </c>
      <c r="E59" s="54">
        <v>12.632</v>
      </c>
      <c r="F59" s="55">
        <v>8</v>
      </c>
      <c r="G59" s="54">
        <v>12.516368421099999</v>
      </c>
      <c r="H59" s="54">
        <v>4.1193157894999999</v>
      </c>
      <c r="I59" s="126"/>
    </row>
    <row r="60" spans="1:9">
      <c r="A60" s="53" t="s">
        <v>167</v>
      </c>
      <c r="B60" s="54">
        <v>10.191000000000001</v>
      </c>
      <c r="C60" s="54">
        <v>7.0789999999999997</v>
      </c>
      <c r="D60" s="54">
        <v>3.968</v>
      </c>
      <c r="E60" s="54">
        <v>12.4</v>
      </c>
      <c r="F60" s="55">
        <v>9</v>
      </c>
      <c r="G60" s="54">
        <v>12.7817894737</v>
      </c>
      <c r="H60" s="54">
        <v>4.7291052632000001</v>
      </c>
      <c r="I60" s="126"/>
    </row>
    <row r="61" spans="1:9">
      <c r="A61" s="53" t="s">
        <v>168</v>
      </c>
      <c r="B61" s="54">
        <v>10.3</v>
      </c>
      <c r="C61" s="54">
        <v>7.9050000000000002</v>
      </c>
      <c r="D61" s="54">
        <v>5.51</v>
      </c>
      <c r="E61" s="54">
        <v>11.206</v>
      </c>
      <c r="F61" s="55">
        <v>10</v>
      </c>
      <c r="G61" s="54">
        <v>12.7726842105</v>
      </c>
      <c r="H61" s="54">
        <v>4.8157894736999998</v>
      </c>
      <c r="I61" s="126"/>
    </row>
    <row r="62" spans="1:9">
      <c r="A62" s="53" t="s">
        <v>169</v>
      </c>
      <c r="B62" s="54">
        <v>10.708</v>
      </c>
      <c r="C62" s="54">
        <v>7.3579999999999997</v>
      </c>
      <c r="D62" s="54">
        <v>4.008</v>
      </c>
      <c r="E62" s="54">
        <v>10.698</v>
      </c>
      <c r="F62" s="55">
        <v>11</v>
      </c>
      <c r="G62" s="54">
        <v>13.1057894737</v>
      </c>
      <c r="H62" s="54">
        <v>4.4526842105000002</v>
      </c>
      <c r="I62" s="126"/>
    </row>
    <row r="63" spans="1:9">
      <c r="A63" s="53" t="s">
        <v>170</v>
      </c>
      <c r="B63" s="54">
        <v>11.773</v>
      </c>
      <c r="C63" s="54">
        <v>7.2039999999999997</v>
      </c>
      <c r="D63" s="54">
        <v>2.6360000000000001</v>
      </c>
      <c r="E63" s="54">
        <v>9.9250000000000007</v>
      </c>
      <c r="F63" s="55">
        <v>12</v>
      </c>
      <c r="G63" s="54">
        <v>13.2329473684</v>
      </c>
      <c r="H63" s="54">
        <v>3.6148421053000002</v>
      </c>
      <c r="I63" s="126"/>
    </row>
    <row r="64" spans="1:9">
      <c r="A64" s="53" t="s">
        <v>171</v>
      </c>
      <c r="B64" s="54">
        <v>12.932</v>
      </c>
      <c r="C64" s="54">
        <v>8.2870000000000008</v>
      </c>
      <c r="D64" s="54">
        <v>3.6419999999999999</v>
      </c>
      <c r="E64" s="54">
        <v>10.65</v>
      </c>
      <c r="F64" s="55">
        <v>13</v>
      </c>
      <c r="G64" s="54">
        <v>12.9413684211</v>
      </c>
      <c r="H64" s="54">
        <v>4.1452631578999997</v>
      </c>
      <c r="I64" s="126"/>
    </row>
    <row r="65" spans="1:9">
      <c r="A65" s="53" t="s">
        <v>172</v>
      </c>
      <c r="B65" s="54">
        <v>15.645</v>
      </c>
      <c r="C65" s="54">
        <v>11.295999999999999</v>
      </c>
      <c r="D65" s="54">
        <v>6.9470000000000001</v>
      </c>
      <c r="E65" s="54">
        <v>10.278</v>
      </c>
      <c r="F65" s="55">
        <v>14</v>
      </c>
      <c r="G65" s="54">
        <v>12.96</v>
      </c>
      <c r="H65" s="54">
        <v>4.5670526316000002</v>
      </c>
      <c r="I65" s="126"/>
    </row>
    <row r="66" spans="1:9">
      <c r="A66" s="53" t="s">
        <v>173</v>
      </c>
      <c r="B66" s="54">
        <v>16.675000000000001</v>
      </c>
      <c r="C66" s="54">
        <v>13.308</v>
      </c>
      <c r="D66" s="54">
        <v>9.9420000000000002</v>
      </c>
      <c r="E66" s="54">
        <v>10.273999999999999</v>
      </c>
      <c r="F66" s="55">
        <v>15</v>
      </c>
      <c r="G66" s="54">
        <v>12.662526315799999</v>
      </c>
      <c r="H66" s="54">
        <v>4.3587368420999999</v>
      </c>
      <c r="I66" s="126"/>
    </row>
    <row r="67" spans="1:9">
      <c r="A67" s="53" t="s">
        <v>174</v>
      </c>
      <c r="B67" s="54">
        <v>17.584</v>
      </c>
      <c r="C67" s="54">
        <v>14.106999999999999</v>
      </c>
      <c r="D67" s="54">
        <v>10.63</v>
      </c>
      <c r="E67" s="54">
        <v>10.119</v>
      </c>
      <c r="F67" s="55">
        <v>16</v>
      </c>
      <c r="G67" s="54">
        <v>12.957210526300001</v>
      </c>
      <c r="H67" s="54">
        <v>5.0115263158000003</v>
      </c>
      <c r="I67" s="126"/>
    </row>
    <row r="68" spans="1:9">
      <c r="A68" s="53" t="s">
        <v>175</v>
      </c>
      <c r="B68" s="54">
        <v>18.12</v>
      </c>
      <c r="C68" s="54">
        <v>14.943</v>
      </c>
      <c r="D68" s="54">
        <v>11.765000000000001</v>
      </c>
      <c r="E68" s="54">
        <v>10.186999999999999</v>
      </c>
      <c r="F68" s="55">
        <v>17</v>
      </c>
      <c r="G68" s="54">
        <v>13.415736842099999</v>
      </c>
      <c r="H68" s="54">
        <v>4.7775789474000003</v>
      </c>
      <c r="I68" s="126"/>
    </row>
    <row r="69" spans="1:9">
      <c r="A69" s="53" t="s">
        <v>176</v>
      </c>
      <c r="B69" s="54">
        <v>18.248999999999999</v>
      </c>
      <c r="C69" s="54">
        <v>14.542999999999999</v>
      </c>
      <c r="D69" s="54">
        <v>10.836</v>
      </c>
      <c r="E69" s="54">
        <v>7.2229999999999999</v>
      </c>
      <c r="F69" s="55">
        <v>18</v>
      </c>
      <c r="G69" s="54">
        <v>12.904999999999999</v>
      </c>
      <c r="H69" s="54">
        <v>4.6634736842000004</v>
      </c>
      <c r="I69" s="126"/>
    </row>
    <row r="70" spans="1:9">
      <c r="A70" s="53" t="s">
        <v>177</v>
      </c>
      <c r="B70" s="54">
        <v>12.959</v>
      </c>
      <c r="C70" s="54">
        <v>9.2210000000000001</v>
      </c>
      <c r="D70" s="54">
        <v>5.4829999999999997</v>
      </c>
      <c r="E70" s="54">
        <v>7.38</v>
      </c>
      <c r="F70" s="55">
        <v>19</v>
      </c>
      <c r="G70" s="54">
        <v>13.135578947400001</v>
      </c>
      <c r="H70" s="54">
        <v>5.0096842104999997</v>
      </c>
      <c r="I70" s="126"/>
    </row>
    <row r="71" spans="1:9">
      <c r="A71" s="53" t="s">
        <v>178</v>
      </c>
      <c r="B71" s="54">
        <v>11.84</v>
      </c>
      <c r="C71" s="54">
        <v>7.5519999999999996</v>
      </c>
      <c r="D71" s="54">
        <v>3.2650000000000001</v>
      </c>
      <c r="E71" s="54">
        <v>10.083</v>
      </c>
      <c r="F71" s="55">
        <v>20</v>
      </c>
      <c r="G71" s="54">
        <v>12.9528421053</v>
      </c>
      <c r="H71" s="54">
        <v>4.9853157895000004</v>
      </c>
      <c r="I71" s="126"/>
    </row>
    <row r="72" spans="1:9">
      <c r="A72" s="53" t="s">
        <v>179</v>
      </c>
      <c r="B72" s="54">
        <v>14.316000000000001</v>
      </c>
      <c r="C72" s="54">
        <v>9.4529999999999994</v>
      </c>
      <c r="D72" s="54">
        <v>4.5910000000000002</v>
      </c>
      <c r="E72" s="54">
        <v>8.3059999999999992</v>
      </c>
      <c r="F72" s="55">
        <v>21</v>
      </c>
      <c r="G72" s="54">
        <v>13.2380526316</v>
      </c>
      <c r="H72" s="54">
        <v>4.8290526315999998</v>
      </c>
      <c r="I72" s="126"/>
    </row>
    <row r="73" spans="1:9">
      <c r="A73" s="53" t="s">
        <v>180</v>
      </c>
      <c r="B73" s="54">
        <v>15.632</v>
      </c>
      <c r="C73" s="54">
        <v>10.542999999999999</v>
      </c>
      <c r="D73" s="54">
        <v>5.4530000000000003</v>
      </c>
      <c r="E73" s="54">
        <v>5.9790000000000001</v>
      </c>
      <c r="F73" s="55">
        <v>22</v>
      </c>
      <c r="G73" s="54">
        <v>13.1082631579</v>
      </c>
      <c r="H73" s="54">
        <v>4.8223684211000002</v>
      </c>
      <c r="I73" s="126"/>
    </row>
    <row r="74" spans="1:9">
      <c r="A74" s="53" t="s">
        <v>181</v>
      </c>
      <c r="B74" s="54">
        <v>18.015999999999998</v>
      </c>
      <c r="C74" s="54">
        <v>12.513</v>
      </c>
      <c r="D74" s="54">
        <v>7.0110000000000001</v>
      </c>
      <c r="E74" s="54">
        <v>5.6079999999999997</v>
      </c>
      <c r="F74" s="55">
        <v>23</v>
      </c>
      <c r="G74" s="54">
        <v>13.779473684199999</v>
      </c>
      <c r="H74" s="54">
        <v>5.1433157894999999</v>
      </c>
      <c r="I74" s="126"/>
    </row>
    <row r="75" spans="1:9">
      <c r="A75" s="53" t="s">
        <v>182</v>
      </c>
      <c r="B75" s="54">
        <v>19.158000000000001</v>
      </c>
      <c r="C75" s="54">
        <v>13.215999999999999</v>
      </c>
      <c r="D75" s="54">
        <v>7.2729999999999997</v>
      </c>
      <c r="E75" s="54">
        <v>6.9359999999999999</v>
      </c>
      <c r="F75" s="55">
        <v>24</v>
      </c>
      <c r="G75" s="54">
        <v>13.7256315789</v>
      </c>
      <c r="H75" s="54">
        <v>5.5537894737000002</v>
      </c>
      <c r="I75" s="126"/>
    </row>
    <row r="76" spans="1:9">
      <c r="A76" s="53" t="s">
        <v>183</v>
      </c>
      <c r="B76" s="54">
        <v>19.655999999999999</v>
      </c>
      <c r="C76" s="54">
        <v>13.227</v>
      </c>
      <c r="D76" s="54">
        <v>6.798</v>
      </c>
      <c r="E76" s="54">
        <v>6.5910000000000002</v>
      </c>
      <c r="F76" s="55">
        <v>25</v>
      </c>
      <c r="G76" s="54">
        <v>12.995210526299999</v>
      </c>
      <c r="H76" s="54">
        <v>5.0580526315999998</v>
      </c>
      <c r="I76" s="126"/>
    </row>
    <row r="77" spans="1:9">
      <c r="A77" s="53" t="s">
        <v>184</v>
      </c>
      <c r="B77" s="54">
        <v>19.224</v>
      </c>
      <c r="C77" s="54">
        <v>13.132999999999999</v>
      </c>
      <c r="D77" s="54">
        <v>7.0419999999999998</v>
      </c>
      <c r="E77" s="54">
        <v>6.2110000000000003</v>
      </c>
      <c r="F77" s="55">
        <v>26</v>
      </c>
      <c r="G77" s="54">
        <v>12.510578947400001</v>
      </c>
      <c r="H77" s="54">
        <v>4.5654736841999997</v>
      </c>
      <c r="I77" s="126"/>
    </row>
    <row r="78" spans="1:9">
      <c r="A78" s="53" t="s">
        <v>185</v>
      </c>
      <c r="B78" s="54">
        <v>18.628</v>
      </c>
      <c r="C78" s="54">
        <v>12.909000000000001</v>
      </c>
      <c r="D78" s="54">
        <v>7.19</v>
      </c>
      <c r="E78" s="54">
        <v>6.1180000000000003</v>
      </c>
      <c r="F78" s="55">
        <v>27</v>
      </c>
      <c r="G78" s="54">
        <v>12.5282631579</v>
      </c>
      <c r="H78" s="54">
        <v>4.8796315788999998</v>
      </c>
      <c r="I78" s="126"/>
    </row>
    <row r="79" spans="1:9">
      <c r="A79" s="53" t="s">
        <v>186</v>
      </c>
      <c r="B79" s="54">
        <v>17.545000000000002</v>
      </c>
      <c r="C79" s="54">
        <v>12.292</v>
      </c>
      <c r="D79" s="54">
        <v>7.0380000000000003</v>
      </c>
      <c r="E79" s="54">
        <v>6.0330000000000004</v>
      </c>
      <c r="F79" s="55">
        <v>28</v>
      </c>
      <c r="G79" s="54">
        <v>12.9752105263</v>
      </c>
      <c r="H79" s="54">
        <v>4.3496842105000004</v>
      </c>
      <c r="I79" s="126"/>
    </row>
    <row r="80" spans="1:9">
      <c r="A80" s="53" t="s">
        <v>187</v>
      </c>
      <c r="B80" s="54">
        <v>16.486999999999998</v>
      </c>
      <c r="C80" s="54">
        <v>12.68</v>
      </c>
      <c r="D80" s="54">
        <v>8.8740000000000006</v>
      </c>
      <c r="E80" s="54">
        <v>5.5069999999999997</v>
      </c>
      <c r="F80" s="55">
        <v>29</v>
      </c>
      <c r="G80" s="54">
        <v>13.397263157899999</v>
      </c>
      <c r="H80" s="54">
        <v>4.5451052632</v>
      </c>
      <c r="I80" s="126"/>
    </row>
    <row r="81" spans="1:9">
      <c r="A81" s="53" t="s">
        <v>188</v>
      </c>
      <c r="B81" s="54">
        <v>16.053999999999998</v>
      </c>
      <c r="C81" s="54">
        <v>12.082000000000001</v>
      </c>
      <c r="D81" s="54">
        <v>8.11</v>
      </c>
      <c r="E81" s="54">
        <v>6.2510000000000003</v>
      </c>
      <c r="F81" s="55">
        <v>30</v>
      </c>
      <c r="G81" s="54">
        <v>13.7778947368</v>
      </c>
      <c r="H81" s="54">
        <v>5.0246842105000002</v>
      </c>
      <c r="I81" s="126"/>
    </row>
    <row r="82" spans="1:9">
      <c r="A82" s="53" t="s">
        <v>155</v>
      </c>
      <c r="B82" s="54">
        <v>15.788</v>
      </c>
      <c r="C82" s="54">
        <v>11.321999999999999</v>
      </c>
      <c r="D82" s="54">
        <v>6.8570000000000002</v>
      </c>
      <c r="E82" s="54">
        <v>7.3410000000000002</v>
      </c>
      <c r="F82" s="55">
        <v>31</v>
      </c>
      <c r="G82" s="54">
        <v>14.4090526316</v>
      </c>
      <c r="H82" s="54">
        <v>5.64</v>
      </c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21516.771039136001</v>
      </c>
      <c r="C87" s="76" t="str">
        <f>MID(UPPER(TEXT(D87,"mmm")),1,1)</f>
        <v>E</v>
      </c>
      <c r="D87" s="79" t="str">
        <f t="shared" ref="D87:D109" si="1">TEXT(EDATE(D88,-1),"mmmm aaaa")</f>
        <v>enero 2022</v>
      </c>
      <c r="E87" s="80">
        <f>VLOOKUP(D87,A$87:B$122,2,FALSE)</f>
        <v>21516.771039136001</v>
      </c>
    </row>
    <row r="88" spans="1:9">
      <c r="A88" s="53" t="s">
        <v>115</v>
      </c>
      <c r="B88" s="63">
        <v>19090.950745144</v>
      </c>
      <c r="C88" s="77" t="str">
        <f t="shared" ref="C88:C111" si="2">MID(UPPER(TEXT(D88,"mmm")),1,1)</f>
        <v>F</v>
      </c>
      <c r="D88" s="81" t="str">
        <f t="shared" si="1"/>
        <v>febrero 2022</v>
      </c>
      <c r="E88" s="82">
        <f t="shared" ref="E88:E111" si="3">VLOOKUP(D88,A$87:B$122,2,FALSE)</f>
        <v>19090.950745144</v>
      </c>
    </row>
    <row r="89" spans="1:9">
      <c r="A89" s="53" t="s">
        <v>117</v>
      </c>
      <c r="B89" s="63">
        <v>20289.026170149999</v>
      </c>
      <c r="C89" s="77" t="str">
        <f t="shared" si="2"/>
        <v>M</v>
      </c>
      <c r="D89" s="81" t="str">
        <f t="shared" si="1"/>
        <v>marzo 2022</v>
      </c>
      <c r="E89" s="82">
        <f t="shared" si="3"/>
        <v>20289.026170149999</v>
      </c>
    </row>
    <row r="90" spans="1:9">
      <c r="A90" s="53" t="s">
        <v>118</v>
      </c>
      <c r="B90" s="63">
        <v>18449.237369888</v>
      </c>
      <c r="C90" s="77" t="str">
        <f t="shared" si="2"/>
        <v>A</v>
      </c>
      <c r="D90" s="81" t="str">
        <f t="shared" si="1"/>
        <v>abril 2022</v>
      </c>
      <c r="E90" s="82">
        <f t="shared" si="3"/>
        <v>18449.237369888</v>
      </c>
    </row>
    <row r="91" spans="1:9">
      <c r="A91" s="53" t="s">
        <v>119</v>
      </c>
      <c r="B91" s="63">
        <v>19096.727579549999</v>
      </c>
      <c r="C91" s="77" t="str">
        <f t="shared" si="2"/>
        <v>M</v>
      </c>
      <c r="D91" s="81" t="str">
        <f t="shared" si="1"/>
        <v>mayo 2022</v>
      </c>
      <c r="E91" s="82">
        <f t="shared" si="3"/>
        <v>19096.727579549999</v>
      </c>
    </row>
    <row r="92" spans="1:9">
      <c r="A92" s="53" t="s">
        <v>120</v>
      </c>
      <c r="B92" s="63">
        <v>20028.621185946999</v>
      </c>
      <c r="C92" s="77" t="str">
        <f t="shared" si="2"/>
        <v>J</v>
      </c>
      <c r="D92" s="81" t="str">
        <f t="shared" si="1"/>
        <v>junio 2022</v>
      </c>
      <c r="E92" s="82">
        <f t="shared" si="3"/>
        <v>20028.621185946999</v>
      </c>
    </row>
    <row r="93" spans="1:9">
      <c r="A93" s="53" t="s">
        <v>121</v>
      </c>
      <c r="B93" s="63">
        <v>22142.272724079001</v>
      </c>
      <c r="C93" s="77" t="str">
        <f t="shared" si="2"/>
        <v>J</v>
      </c>
      <c r="D93" s="81" t="str">
        <f t="shared" si="1"/>
        <v>julio 2022</v>
      </c>
      <c r="E93" s="82">
        <f t="shared" si="3"/>
        <v>22142.272724079001</v>
      </c>
    </row>
    <row r="94" spans="1:9">
      <c r="A94" s="53" t="s">
        <v>122</v>
      </c>
      <c r="B94" s="63">
        <v>20486.167309894001</v>
      </c>
      <c r="C94" s="77" t="str">
        <f t="shared" si="2"/>
        <v>A</v>
      </c>
      <c r="D94" s="81" t="str">
        <f t="shared" si="1"/>
        <v>agosto 2022</v>
      </c>
      <c r="E94" s="82">
        <f t="shared" si="3"/>
        <v>20486.167309894001</v>
      </c>
    </row>
    <row r="95" spans="1:9">
      <c r="A95" s="53" t="s">
        <v>124</v>
      </c>
      <c r="B95" s="63">
        <v>18959.861198449998</v>
      </c>
      <c r="C95" s="77" t="str">
        <f t="shared" si="2"/>
        <v>S</v>
      </c>
      <c r="D95" s="81" t="str">
        <f t="shared" si="1"/>
        <v>septiembre 2022</v>
      </c>
      <c r="E95" s="82">
        <f t="shared" si="3"/>
        <v>18959.861198449998</v>
      </c>
    </row>
    <row r="96" spans="1:9">
      <c r="A96" s="53" t="s">
        <v>125</v>
      </c>
      <c r="B96" s="63">
        <v>18102.428654558</v>
      </c>
      <c r="C96" s="77" t="str">
        <f t="shared" si="2"/>
        <v>O</v>
      </c>
      <c r="D96" s="81" t="str">
        <f t="shared" si="1"/>
        <v>octubre 2022</v>
      </c>
      <c r="E96" s="82">
        <f t="shared" si="3"/>
        <v>18102.428654558</v>
      </c>
    </row>
    <row r="97" spans="1:5">
      <c r="A97" s="53" t="s">
        <v>126</v>
      </c>
      <c r="B97" s="63">
        <v>18199.926079624001</v>
      </c>
      <c r="C97" s="77" t="str">
        <f t="shared" si="2"/>
        <v>N</v>
      </c>
      <c r="D97" s="81" t="str">
        <f t="shared" si="1"/>
        <v>noviembre 2022</v>
      </c>
      <c r="E97" s="82">
        <f t="shared" si="3"/>
        <v>18199.926079624001</v>
      </c>
    </row>
    <row r="98" spans="1:5">
      <c r="A98" s="53" t="s">
        <v>127</v>
      </c>
      <c r="B98" s="63">
        <v>19138.984155294998</v>
      </c>
      <c r="C98" s="77" t="str">
        <f t="shared" si="2"/>
        <v>D</v>
      </c>
      <c r="D98" s="81" t="str">
        <f t="shared" si="1"/>
        <v>diciembre 2022</v>
      </c>
      <c r="E98" s="82">
        <f t="shared" si="3"/>
        <v>19138.984155294998</v>
      </c>
    </row>
    <row r="99" spans="1:5">
      <c r="A99" s="53" t="s">
        <v>128</v>
      </c>
      <c r="B99" s="63">
        <v>20783.747203071998</v>
      </c>
      <c r="C99" s="77" t="str">
        <f t="shared" si="2"/>
        <v>E</v>
      </c>
      <c r="D99" s="81" t="str">
        <f t="shared" si="1"/>
        <v>enero 2023</v>
      </c>
      <c r="E99" s="82">
        <f t="shared" si="3"/>
        <v>20783.747203071998</v>
      </c>
    </row>
    <row r="100" spans="1:5">
      <c r="A100" s="53" t="s">
        <v>130</v>
      </c>
      <c r="B100" s="63">
        <v>19306.806581596</v>
      </c>
      <c r="C100" s="77" t="str">
        <f t="shared" si="2"/>
        <v>F</v>
      </c>
      <c r="D100" s="81" t="str">
        <f t="shared" si="1"/>
        <v>febrero 2023</v>
      </c>
      <c r="E100" s="82">
        <f t="shared" si="3"/>
        <v>19306.806581596</v>
      </c>
    </row>
    <row r="101" spans="1:5">
      <c r="A101" s="53" t="s">
        <v>133</v>
      </c>
      <c r="B101" s="63">
        <v>19326.566961938999</v>
      </c>
      <c r="C101" s="77" t="str">
        <f t="shared" si="2"/>
        <v>M</v>
      </c>
      <c r="D101" s="81" t="str">
        <f t="shared" si="1"/>
        <v>marzo 2023</v>
      </c>
      <c r="E101" s="82">
        <f t="shared" si="3"/>
        <v>19326.566961938999</v>
      </c>
    </row>
    <row r="102" spans="1:5">
      <c r="A102" s="53" t="s">
        <v>135</v>
      </c>
      <c r="B102" s="63">
        <v>17064.273372231</v>
      </c>
      <c r="C102" s="77" t="str">
        <f t="shared" si="2"/>
        <v>A</v>
      </c>
      <c r="D102" s="81" t="str">
        <f t="shared" si="1"/>
        <v>abril 2023</v>
      </c>
      <c r="E102" s="82">
        <f t="shared" si="3"/>
        <v>17064.273372231</v>
      </c>
    </row>
    <row r="103" spans="1:5">
      <c r="A103" s="53" t="s">
        <v>137</v>
      </c>
      <c r="B103" s="63">
        <v>17918.510966862999</v>
      </c>
      <c r="C103" s="77" t="str">
        <f t="shared" si="2"/>
        <v>M</v>
      </c>
      <c r="D103" s="81" t="str">
        <f t="shared" si="1"/>
        <v>mayo 2023</v>
      </c>
      <c r="E103" s="82">
        <f t="shared" si="3"/>
        <v>17918.510966862999</v>
      </c>
    </row>
    <row r="104" spans="1:5">
      <c r="A104" s="53" t="s">
        <v>139</v>
      </c>
      <c r="B104" s="63">
        <v>18523.934775951999</v>
      </c>
      <c r="C104" s="77" t="str">
        <f t="shared" si="2"/>
        <v>J</v>
      </c>
      <c r="D104" s="81" t="str">
        <f t="shared" si="1"/>
        <v>junio 2023</v>
      </c>
      <c r="E104" s="82">
        <f t="shared" si="3"/>
        <v>18523.934775951999</v>
      </c>
    </row>
    <row r="105" spans="1:5">
      <c r="A105" s="53" t="s">
        <v>141</v>
      </c>
      <c r="B105" s="63">
        <v>21121.754698133998</v>
      </c>
      <c r="C105" s="77" t="str">
        <f t="shared" si="2"/>
        <v>J</v>
      </c>
      <c r="D105" s="81" t="str">
        <f t="shared" si="1"/>
        <v>julio 2023</v>
      </c>
      <c r="E105" s="82">
        <f t="shared" si="3"/>
        <v>21121.754698133998</v>
      </c>
    </row>
    <row r="106" spans="1:5">
      <c r="A106" s="53" t="s">
        <v>144</v>
      </c>
      <c r="B106" s="63">
        <v>20110.671609336001</v>
      </c>
      <c r="C106" s="77" t="str">
        <f t="shared" si="2"/>
        <v>A</v>
      </c>
      <c r="D106" s="81" t="str">
        <f t="shared" si="1"/>
        <v>agosto 2023</v>
      </c>
      <c r="E106" s="82">
        <f t="shared" si="3"/>
        <v>20110.671609336001</v>
      </c>
    </row>
    <row r="107" spans="1:5">
      <c r="A107" s="53" t="s">
        <v>146</v>
      </c>
      <c r="B107" s="63">
        <v>18233.741216975999</v>
      </c>
      <c r="C107" s="77" t="str">
        <f t="shared" si="2"/>
        <v>S</v>
      </c>
      <c r="D107" s="81" t="str">
        <f t="shared" si="1"/>
        <v>septiembre 2023</v>
      </c>
      <c r="E107" s="82">
        <f t="shared" si="3"/>
        <v>18233.741216975999</v>
      </c>
    </row>
    <row r="108" spans="1:5">
      <c r="A108" s="53" t="s">
        <v>148</v>
      </c>
      <c r="B108" s="63">
        <v>18431.766095977</v>
      </c>
      <c r="C108" s="77" t="str">
        <f t="shared" si="2"/>
        <v>O</v>
      </c>
      <c r="D108" s="81" t="str">
        <f t="shared" si="1"/>
        <v>octubre 2023</v>
      </c>
      <c r="E108" s="82">
        <f t="shared" si="3"/>
        <v>18431.766095977</v>
      </c>
    </row>
    <row r="109" spans="1:5">
      <c r="A109" s="53" t="s">
        <v>150</v>
      </c>
      <c r="B109" s="63">
        <v>18787.999116863</v>
      </c>
      <c r="C109" s="77" t="str">
        <f t="shared" si="2"/>
        <v>N</v>
      </c>
      <c r="D109" s="81" t="str">
        <f t="shared" si="1"/>
        <v>noviembre 2023</v>
      </c>
      <c r="E109" s="82">
        <f t="shared" si="3"/>
        <v>18787.999116863</v>
      </c>
    </row>
    <row r="110" spans="1:5">
      <c r="A110" s="53" t="s">
        <v>152</v>
      </c>
      <c r="B110" s="63">
        <v>19917.72163168</v>
      </c>
      <c r="C110" s="77" t="str">
        <f t="shared" si="2"/>
        <v>D</v>
      </c>
      <c r="D110" s="81" t="str">
        <f>TEXT(EDATE(D111,-1),"mmmm aaaa")</f>
        <v>diciembre 2023</v>
      </c>
      <c r="E110" s="82">
        <f t="shared" si="3"/>
        <v>19917.72163168</v>
      </c>
    </row>
    <row r="111" spans="1:5" ht="15" thickBot="1">
      <c r="A111" s="53" t="s">
        <v>154</v>
      </c>
      <c r="B111" s="63">
        <v>20904.646871808</v>
      </c>
      <c r="C111" s="78" t="str">
        <f t="shared" si="2"/>
        <v>E</v>
      </c>
      <c r="D111" s="83" t="str">
        <f>A2</f>
        <v>Enero 2024</v>
      </c>
      <c r="E111" s="84">
        <f t="shared" si="3"/>
        <v>20904.646871808</v>
      </c>
    </row>
    <row r="112" spans="1:5">
      <c r="A112" s="53" t="s">
        <v>191</v>
      </c>
      <c r="B112" s="63">
        <v>5996.0195000000003</v>
      </c>
    </row>
    <row r="113" spans="1:4">
      <c r="A113"/>
      <c r="B113"/>
    </row>
    <row r="114" spans="1:4">
      <c r="A114"/>
      <c r="B114"/>
    </row>
    <row r="115" spans="1:4">
      <c r="A115"/>
      <c r="B115"/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2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159</v>
      </c>
      <c r="B129" s="62">
        <v>27243.73</v>
      </c>
      <c r="C129" s="55">
        <v>1</v>
      </c>
      <c r="D129" s="62">
        <v>513.20026597599997</v>
      </c>
      <c r="E129" s="87">
        <f>MAX(D129:D159)</f>
        <v>770.77903850400003</v>
      </c>
    </row>
    <row r="130" spans="1:5">
      <c r="A130" s="53" t="s">
        <v>160</v>
      </c>
      <c r="B130" s="62">
        <v>33445.636687999999</v>
      </c>
      <c r="C130" s="55">
        <v>2</v>
      </c>
      <c r="D130" s="62">
        <v>655.19150206400002</v>
      </c>
    </row>
    <row r="131" spans="1:5">
      <c r="A131" s="53" t="s">
        <v>161</v>
      </c>
      <c r="B131" s="62">
        <v>32731.804184000001</v>
      </c>
      <c r="C131" s="55">
        <v>3</v>
      </c>
      <c r="D131" s="62">
        <v>674.17612010400001</v>
      </c>
    </row>
    <row r="132" spans="1:5">
      <c r="A132" s="53" t="s">
        <v>162</v>
      </c>
      <c r="B132" s="62">
        <v>32810.902999999998</v>
      </c>
      <c r="C132" s="55">
        <v>4</v>
      </c>
      <c r="D132" s="62">
        <v>679.91378858400003</v>
      </c>
    </row>
    <row r="133" spans="1:5">
      <c r="A133" s="53" t="s">
        <v>163</v>
      </c>
      <c r="B133" s="62">
        <v>30549.759320000001</v>
      </c>
      <c r="C133" s="55">
        <v>5</v>
      </c>
      <c r="D133" s="62">
        <v>650.93390941600001</v>
      </c>
    </row>
    <row r="134" spans="1:5">
      <c r="A134" s="53" t="s">
        <v>164</v>
      </c>
      <c r="B134" s="62">
        <v>28676.514520000001</v>
      </c>
      <c r="C134" s="55">
        <v>6</v>
      </c>
      <c r="D134" s="62">
        <v>570.70916758400006</v>
      </c>
    </row>
    <row r="135" spans="1:5">
      <c r="A135" s="53" t="s">
        <v>165</v>
      </c>
      <c r="B135" s="62">
        <v>31748.139503999999</v>
      </c>
      <c r="C135" s="55">
        <v>7</v>
      </c>
      <c r="D135" s="62">
        <v>593.19108540000002</v>
      </c>
    </row>
    <row r="136" spans="1:5">
      <c r="A136" s="53" t="s">
        <v>166</v>
      </c>
      <c r="B136" s="62">
        <v>37786.489000000001</v>
      </c>
      <c r="C136" s="55">
        <v>8</v>
      </c>
      <c r="D136" s="62">
        <v>737.12715748799997</v>
      </c>
    </row>
    <row r="137" spans="1:5">
      <c r="A137" s="53" t="s">
        <v>167</v>
      </c>
      <c r="B137" s="62">
        <v>37872.305</v>
      </c>
      <c r="C137" s="55">
        <v>9</v>
      </c>
      <c r="D137" s="62">
        <v>764.90235600000005</v>
      </c>
    </row>
    <row r="138" spans="1:5">
      <c r="A138" s="53" t="s">
        <v>168</v>
      </c>
      <c r="B138" s="62">
        <v>37792.148999999998</v>
      </c>
      <c r="C138" s="55">
        <v>10</v>
      </c>
      <c r="D138" s="62">
        <v>770.77903850400003</v>
      </c>
    </row>
    <row r="139" spans="1:5">
      <c r="A139" s="53" t="s">
        <v>169</v>
      </c>
      <c r="B139" s="62">
        <v>38040.275000000001</v>
      </c>
      <c r="C139" s="55">
        <v>11</v>
      </c>
      <c r="D139" s="62">
        <v>760.94045662400003</v>
      </c>
    </row>
    <row r="140" spans="1:5">
      <c r="A140" s="53" t="s">
        <v>170</v>
      </c>
      <c r="B140" s="62">
        <v>36322.682000000001</v>
      </c>
      <c r="C140" s="55">
        <v>12</v>
      </c>
      <c r="D140" s="62">
        <v>756.84222995200003</v>
      </c>
    </row>
    <row r="141" spans="1:5">
      <c r="A141" s="53" t="s">
        <v>171</v>
      </c>
      <c r="B141" s="62">
        <v>32006.137999999999</v>
      </c>
      <c r="C141" s="55">
        <v>13</v>
      </c>
      <c r="D141" s="62">
        <v>671.50484400000005</v>
      </c>
    </row>
    <row r="142" spans="1:5">
      <c r="A142" s="53" t="s">
        <v>172</v>
      </c>
      <c r="B142" s="62">
        <v>31284.947</v>
      </c>
      <c r="C142" s="55">
        <v>14</v>
      </c>
      <c r="D142" s="62">
        <v>615.69025843199995</v>
      </c>
    </row>
    <row r="143" spans="1:5">
      <c r="A143" s="53" t="s">
        <v>173</v>
      </c>
      <c r="B143" s="62">
        <v>35508.550688000003</v>
      </c>
      <c r="C143" s="55">
        <v>15</v>
      </c>
      <c r="D143" s="62">
        <v>722.57484398400004</v>
      </c>
    </row>
    <row r="144" spans="1:5">
      <c r="A144" s="53" t="s">
        <v>174</v>
      </c>
      <c r="B144" s="62">
        <v>35420.108719999997</v>
      </c>
      <c r="C144" s="55">
        <v>16</v>
      </c>
      <c r="D144" s="62">
        <v>723.08900033600003</v>
      </c>
    </row>
    <row r="145" spans="1:5">
      <c r="A145" s="53" t="s">
        <v>175</v>
      </c>
      <c r="B145" s="62">
        <v>34778.853000000003</v>
      </c>
      <c r="C145" s="55">
        <v>17</v>
      </c>
      <c r="D145" s="62">
        <v>712.07012327999996</v>
      </c>
    </row>
    <row r="146" spans="1:5">
      <c r="A146" s="53" t="s">
        <v>176</v>
      </c>
      <c r="B146" s="62">
        <v>34165.443120000004</v>
      </c>
      <c r="C146" s="55">
        <v>18</v>
      </c>
      <c r="D146" s="62">
        <v>696.25403151199998</v>
      </c>
    </row>
    <row r="147" spans="1:5">
      <c r="A147" s="53" t="s">
        <v>177</v>
      </c>
      <c r="B147" s="62">
        <v>34884.195</v>
      </c>
      <c r="C147" s="55">
        <v>19</v>
      </c>
      <c r="D147" s="62">
        <v>729.87809369599995</v>
      </c>
    </row>
    <row r="148" spans="1:5">
      <c r="A148" s="53" t="s">
        <v>178</v>
      </c>
      <c r="B148" s="62">
        <v>30762.830480000001</v>
      </c>
      <c r="C148" s="55">
        <v>20</v>
      </c>
      <c r="D148" s="62">
        <v>637.43842318400004</v>
      </c>
    </row>
    <row r="149" spans="1:5">
      <c r="A149" s="53" t="s">
        <v>179</v>
      </c>
      <c r="B149" s="62">
        <v>30845.087</v>
      </c>
      <c r="C149" s="55">
        <v>21</v>
      </c>
      <c r="D149" s="62">
        <v>595.57998676800003</v>
      </c>
    </row>
    <row r="150" spans="1:5">
      <c r="A150" s="53" t="s">
        <v>180</v>
      </c>
      <c r="B150" s="62">
        <v>35805.01</v>
      </c>
      <c r="C150" s="55">
        <v>22</v>
      </c>
      <c r="D150" s="62">
        <v>706.96798716800004</v>
      </c>
    </row>
    <row r="151" spans="1:5">
      <c r="A151" s="53" t="s">
        <v>181</v>
      </c>
      <c r="B151" s="62">
        <v>35031.232000000004</v>
      </c>
      <c r="C151" s="55">
        <v>23</v>
      </c>
      <c r="D151" s="62">
        <v>705.29350471199996</v>
      </c>
    </row>
    <row r="152" spans="1:5">
      <c r="A152" s="53" t="s">
        <v>182</v>
      </c>
      <c r="B152" s="62">
        <v>34500.493000000002</v>
      </c>
      <c r="C152" s="55">
        <v>24</v>
      </c>
      <c r="D152" s="62">
        <v>693.31630875999997</v>
      </c>
    </row>
    <row r="153" spans="1:5">
      <c r="A153" s="53" t="s">
        <v>183</v>
      </c>
      <c r="B153" s="62">
        <v>33826.962</v>
      </c>
      <c r="C153" s="55">
        <v>25</v>
      </c>
      <c r="D153" s="62">
        <v>684.53759454399994</v>
      </c>
    </row>
    <row r="154" spans="1:5">
      <c r="A154" s="53" t="s">
        <v>184</v>
      </c>
      <c r="B154" s="62">
        <v>32456.629000000001</v>
      </c>
      <c r="C154" s="55">
        <v>26</v>
      </c>
      <c r="D154" s="62">
        <v>675.83756724800003</v>
      </c>
    </row>
    <row r="155" spans="1:5">
      <c r="A155" s="53" t="s">
        <v>185</v>
      </c>
      <c r="B155" s="62">
        <v>28382.804</v>
      </c>
      <c r="C155" s="55">
        <v>27</v>
      </c>
      <c r="D155" s="62">
        <v>591.19034151999995</v>
      </c>
    </row>
    <row r="156" spans="1:5">
      <c r="A156" s="53" t="s">
        <v>186</v>
      </c>
      <c r="B156" s="62">
        <v>28984.337</v>
      </c>
      <c r="C156" s="55">
        <v>28</v>
      </c>
      <c r="D156" s="62">
        <v>555.49057680800001</v>
      </c>
    </row>
    <row r="157" spans="1:5">
      <c r="A157" s="53" t="s">
        <v>187</v>
      </c>
      <c r="B157" s="62">
        <v>33988.142999999996</v>
      </c>
      <c r="C157" s="55">
        <v>29</v>
      </c>
      <c r="D157" s="62">
        <v>674.35854598399999</v>
      </c>
      <c r="E157"/>
    </row>
    <row r="158" spans="1:5">
      <c r="A158" s="53" t="s">
        <v>188</v>
      </c>
      <c r="B158" s="62">
        <v>34108.286</v>
      </c>
      <c r="C158" s="55">
        <v>30</v>
      </c>
      <c r="D158" s="62">
        <v>690.945616008</v>
      </c>
      <c r="E158"/>
    </row>
    <row r="159" spans="1:5">
      <c r="A159" s="53" t="s">
        <v>155</v>
      </c>
      <c r="B159" s="62">
        <v>34230.64316</v>
      </c>
      <c r="C159" s="55">
        <v>31</v>
      </c>
      <c r="D159" s="62">
        <v>694.72214616799999</v>
      </c>
      <c r="E159"/>
    </row>
    <row r="160" spans="1:5">
      <c r="A160"/>
      <c r="C160"/>
      <c r="D160" s="88">
        <v>779</v>
      </c>
      <c r="E160" s="118">
        <f>(MAX(D129:D159)/D160-1)*100</f>
        <v>-1.0553223999999917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40" t="s">
        <v>13</v>
      </c>
      <c r="C163" s="141"/>
      <c r="D163"/>
      <c r="E163" s="89"/>
    </row>
    <row r="164" spans="1:5">
      <c r="A164" s="51" t="s">
        <v>54</v>
      </c>
      <c r="B164" s="132" t="s">
        <v>64</v>
      </c>
      <c r="C164" s="132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154</v>
      </c>
      <c r="B166" s="63">
        <v>38272</v>
      </c>
      <c r="C166" s="120" t="s">
        <v>195</v>
      </c>
      <c r="D166" s="88">
        <v>39101</v>
      </c>
      <c r="E166" s="118">
        <f>(B166/D166-1)*100</f>
        <v>-2.1201503797856791</v>
      </c>
    </row>
    <row r="167" spans="1:5">
      <c r="A167"/>
      <c r="B167"/>
      <c r="C167"/>
    </row>
    <row r="169" spans="1:5">
      <c r="A169" s="51" t="s">
        <v>66</v>
      </c>
      <c r="B169" s="140" t="s">
        <v>13</v>
      </c>
      <c r="C169" s="144"/>
      <c r="D169" s="140" t="s">
        <v>14</v>
      </c>
      <c r="E169" s="141"/>
    </row>
    <row r="170" spans="1:5">
      <c r="A170" s="51" t="s">
        <v>54</v>
      </c>
      <c r="B170" s="132" t="s">
        <v>64</v>
      </c>
      <c r="C170" s="132" t="s">
        <v>65</v>
      </c>
      <c r="D170" s="132" t="s">
        <v>64</v>
      </c>
      <c r="E170" s="132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2022</v>
      </c>
      <c r="B172" s="63">
        <v>37926</v>
      </c>
      <c r="C172" s="120" t="s">
        <v>116</v>
      </c>
      <c r="D172" s="63">
        <v>38284</v>
      </c>
      <c r="E172" s="120" t="s">
        <v>123</v>
      </c>
    </row>
    <row r="173" spans="1:5">
      <c r="A173" s="55">
        <v>2023</v>
      </c>
      <c r="B173" s="63">
        <v>39101</v>
      </c>
      <c r="C173" s="120" t="s">
        <v>131</v>
      </c>
      <c r="D173" s="63">
        <v>37278</v>
      </c>
      <c r="E173" s="120" t="s">
        <v>143</v>
      </c>
    </row>
    <row r="174" spans="1:5">
      <c r="A174" s="55">
        <v>2024</v>
      </c>
      <c r="B174" s="63">
        <v>38272</v>
      </c>
      <c r="C174" s="120" t="s">
        <v>195</v>
      </c>
      <c r="D174" s="63"/>
      <c r="E174" s="134"/>
    </row>
    <row r="176" spans="1:5">
      <c r="A176"/>
      <c r="B176"/>
      <c r="C176"/>
      <c r="D176"/>
      <c r="E176"/>
    </row>
    <row r="177" spans="1:6">
      <c r="A177" s="51" t="s">
        <v>66</v>
      </c>
      <c r="B177" s="140" t="s">
        <v>13</v>
      </c>
      <c r="C177" s="144"/>
      <c r="D177" s="140" t="s">
        <v>14</v>
      </c>
      <c r="E177" s="141"/>
    </row>
    <row r="178" spans="1:6">
      <c r="A178" s="51" t="s">
        <v>54</v>
      </c>
      <c r="B178" s="132" t="s">
        <v>64</v>
      </c>
      <c r="C178" s="132" t="s">
        <v>65</v>
      </c>
      <c r="D178" s="132" t="s">
        <v>64</v>
      </c>
      <c r="E178" s="132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2023</v>
      </c>
      <c r="B185" s="69">
        <f>D173</f>
        <v>37278</v>
      </c>
      <c r="C185" s="69">
        <f>B173</f>
        <v>39101</v>
      </c>
      <c r="D185" s="70" t="str">
        <f>MID(Dat_01!E173,1,2)+0&amp;" "&amp;TEXT(DATE(MID(Dat_01!E173,7,4),MID(Dat_01!E173,4,2),MID(Dat_01!E173,1,2)),"mmmm")&amp;" ("&amp;MID(Dat_01!E173,12,16)&amp;" h)"</f>
        <v>19 julio (14:27 h)</v>
      </c>
      <c r="E185" s="70" t="str">
        <f>MID(Dat_01!C173,1,2)+0&amp;" "&amp;TEXT(DATE(MID(Dat_01!C173,7,4),MID(Dat_01!C173,4,2),MID(Dat_01!C173,1,2)),"mmmm")&amp;" ("&amp;MID(Dat_01!C173,12,16)&amp;" h)"</f>
        <v>24 enero (20:43 h)</v>
      </c>
    </row>
    <row r="186" spans="1:6">
      <c r="A186" s="71">
        <f>A174</f>
        <v>2024</v>
      </c>
      <c r="B186" s="69"/>
      <c r="C186" s="69">
        <f>B174</f>
        <v>38272</v>
      </c>
      <c r="D186" s="70"/>
      <c r="E186" s="70" t="str">
        <f>MID(Dat_01!C174,1,2)+0&amp;" "&amp;TEXT(DATE(MID(Dat_01!C174,7,4),MID(Dat_01!C174,4,2),MID(Dat_01!C174,1,2)),"mmmm")&amp;" ("&amp;MID(Dat_01!C174,12,16)&amp;" h)"</f>
        <v>9 enero (20:56 h)</v>
      </c>
    </row>
    <row r="187" spans="1:6">
      <c r="A187" s="72" t="str">
        <f>LOWER(MID(A166,1,3))&amp;"-"&amp;MID(A174,3,2)</f>
        <v>ene-24</v>
      </c>
      <c r="B187" s="73" t="str">
        <f>IF(B163="Invierno","",B166)</f>
        <v/>
      </c>
      <c r="C187" s="73">
        <f>IF(B163="Invierno",B166,"")</f>
        <v>38272</v>
      </c>
      <c r="D187" s="74" t="str">
        <f>IF(B187="","",MID(Dat_01!C166,1,2)+0&amp;" "&amp;TEXT(DATE(MID(Dat_01!C166,7,4),MID(Dat_01!C166,4,2),MID(Dat_01!C166,1,2)),"mmmm")&amp;" ("&amp;MID(Dat_01!C166,12,16)&amp;" h)")</f>
        <v/>
      </c>
      <c r="E187" s="74" t="str">
        <f>IF(C187="","",MID(Dat_01!C166,1,2)+0&amp;" "&amp;TEXT(DATE(MID(Dat_01!C166,7,4),MID(Dat_01!C166,4,2),MID(Dat_01!C166,1,2)),"mmmm")&amp;" ("&amp;MID(Dat_01!C166,12,16)&amp;" h)")</f>
        <v>9 enero (20:56 h)</v>
      </c>
    </row>
    <row r="188" spans="1:6" ht="15">
      <c r="D188" s="124"/>
      <c r="E188" s="124" t="str">
        <f>CONCATENATE(MID(E187,1,FIND(" ",E187)+3)," ",MID(E187,FIND("(",E187)+1,7))</f>
        <v>9 ene 20:56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2024-02-13T07:54:27Z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