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Y:\Departamento\Gestión de la Información\Publicaciones e Informes\Mensual\Boletín&amp;Consejo\BOLETIN ELECTRONICO\2023\ENE\INF_ELABORADA\"/>
    </mc:Choice>
  </mc:AlternateContent>
  <xr:revisionPtr revIDLastSave="0" documentId="13_ncr:1_{57D8CA4D-F765-40DB-87B9-8D9FF18EAE51}" xr6:coauthVersionLast="47" xr6:coauthVersionMax="47" xr10:uidLastSave="{00000000-0000-0000-0000-000000000000}"/>
  <bookViews>
    <workbookView xWindow="-120" yWindow="-120" windowWidth="29040" windowHeight="15840" tabRatio="622" xr2:uid="{00000000-000D-0000-FFFF-FFFF00000000}"/>
  </bookViews>
  <sheets>
    <sheet name="Indice" sheetId="8" r:id="rId1"/>
    <sheet name="D1" sheetId="1" r:id="rId2"/>
    <sheet name="D2" sheetId="7" r:id="rId3"/>
    <sheet name="D3" sheetId="15" r:id="rId4"/>
    <sheet name="D4" sheetId="4" r:id="rId5"/>
    <sheet name="D5" sheetId="6" r:id="rId6"/>
    <sheet name="D6" sheetId="5" r:id="rId7"/>
    <sheet name="Data 1" sheetId="16" state="hidden" r:id="rId8"/>
    <sheet name="Dat_01" sheetId="10" r:id="rId9"/>
    <sheet name="Mozart Reports" sheetId="12" state="veryHidden" r:id="rId10"/>
  </sheets>
  <definedNames>
    <definedName name="_xlnm.Print_Area" localSheetId="7">#REF!</definedName>
    <definedName name="cc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em_Dia">OFFSET(Dat_01!$D$129,0,0,COUNT(Dat_01!$D$129:$D$159),1)</definedName>
    <definedName name="Dem_Fechas">OFFSET(Dat_01!$C$129,0,0,COUNT(Dat_01!$C$129:$C$159),1)</definedName>
    <definedName name="Dem_Hora">OFFSET(Dat_01!$B$129,0,0,COUNT(Dat_01!$B$129:$B$159),1)</definedName>
    <definedName name="HTML1_1" hidden="1">"[energianosuministrada]Hoja1!$A$13:$J$46"</definedName>
    <definedName name="HTML1_10" hidden="1">""</definedName>
    <definedName name="HTML1_11" hidden="1">1</definedName>
    <definedName name="HTML1_12" hidden="1">"Macintosh HD:CASADO:INTRANET:calidaddeservicio:CS"</definedName>
    <definedName name="HTML1_2" hidden="1">1</definedName>
    <definedName name="HTML1_3" hidden="1">"energianosuministrada"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"11/11/97"</definedName>
    <definedName name="HTML1_9" hidden="1">"SOPORTE DE USUARIOS"</definedName>
    <definedName name="HTMLCount" hidden="1">1</definedName>
    <definedName name="MSTR.Variación_y_componentes_mensual_de_la_demanda">#REF!</definedName>
    <definedName name="MSTR.Variación_y_componentes_mensual_de_la_demanda.1">#REF!</definedName>
    <definedName name="n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Temp_Año_Ant">OFFSET(Dat_01!$E$52,0,0,COUNT(Dat_01!$E$52:$E$82),1)</definedName>
    <definedName name="Temp_Banda_Max">OFFSET(Dat_01!$G$52,0,0,COUNT(Dat_01!$G$52:$G$82),1)</definedName>
    <definedName name="Temp_Banda_Min">OFFSET(Dat_01!$H$52,0,0,COUNT(Dat_01!$H$52:$H$82),1)</definedName>
    <definedName name="Temp_Fechas">OFFSET(Dat_01!$F$52,0,0,COUNT(Dat_01!$F$52:$F$82),1)</definedName>
    <definedName name="Temp_Max">OFFSET(Dat_01!$B$52,0,0,COUNT(Dat_01!$B$52:$B$82),1)</definedName>
    <definedName name="Temp_Med">OFFSET(Dat_01!$C$52,0,0,COUNT(Dat_01!$C$52:$C$82),1)</definedName>
    <definedName name="Temp_Med_Hist">OFFSET(Dat_01!$E$52,0,0,COUNT(Dat_01!$E$52:$E$82),1)</definedName>
    <definedName name="Temp_Min">OFFSET(Dat_01!$D$52,0,0,COUNT(Dat_01!$D$52:$D$82),1)</definedName>
    <definedName name="wrn.Completo.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ZZZ">Dat_01!$A$177:$E$179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7" i="16" l="1"/>
  <c r="C37" i="16"/>
  <c r="D37" i="16"/>
  <c r="E37" i="16"/>
  <c r="F37" i="16"/>
  <c r="G37" i="16"/>
  <c r="H37" i="16"/>
  <c r="E160" i="10"/>
  <c r="O34" i="10" l="1"/>
  <c r="O35" i="10"/>
  <c r="O36" i="10"/>
  <c r="O37" i="10"/>
  <c r="O38" i="10"/>
  <c r="O39" i="10"/>
  <c r="O40" i="10"/>
  <c r="O41" i="10"/>
  <c r="O42" i="10"/>
  <c r="O43" i="10"/>
  <c r="O44" i="10"/>
  <c r="O45" i="10"/>
  <c r="O33" i="10"/>
  <c r="D185" i="10" l="1"/>
  <c r="B185" i="10"/>
  <c r="B187" i="10"/>
  <c r="B35" i="16"/>
  <c r="C35" i="16"/>
  <c r="D35" i="16"/>
  <c r="E35" i="16"/>
  <c r="F35" i="16"/>
  <c r="G35" i="16"/>
  <c r="H35" i="16"/>
  <c r="B36" i="16"/>
  <c r="C36" i="16"/>
  <c r="D36" i="16"/>
  <c r="E36" i="16"/>
  <c r="F36" i="16"/>
  <c r="G36" i="16"/>
  <c r="H36" i="16"/>
  <c r="H109" i="16" l="1"/>
  <c r="E166" i="10"/>
  <c r="E129" i="10"/>
  <c r="F108" i="16" l="1"/>
  <c r="D187" i="10"/>
  <c r="C186" i="10" l="1"/>
  <c r="C185" i="10"/>
  <c r="B183" i="10"/>
  <c r="G2" i="16" l="1"/>
  <c r="B100" i="16" l="1"/>
  <c r="C100" i="16"/>
  <c r="D100" i="16"/>
  <c r="C187" i="10" l="1"/>
  <c r="D71" i="16" l="1"/>
  <c r="D72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D86" i="16"/>
  <c r="D87" i="16"/>
  <c r="D88" i="16"/>
  <c r="D89" i="16"/>
  <c r="D90" i="16"/>
  <c r="D91" i="16"/>
  <c r="D92" i="16"/>
  <c r="D93" i="16"/>
  <c r="D94" i="16"/>
  <c r="D95" i="16"/>
  <c r="D96" i="16"/>
  <c r="D97" i="16"/>
  <c r="D98" i="16"/>
  <c r="D99" i="16"/>
  <c r="D70" i="16"/>
  <c r="D101" i="16" l="1"/>
  <c r="F125" i="16"/>
  <c r="E125" i="16"/>
  <c r="F124" i="16"/>
  <c r="E124" i="16"/>
  <c r="F123" i="16"/>
  <c r="E123" i="16"/>
  <c r="F122" i="16"/>
  <c r="E122" i="16"/>
  <c r="F121" i="16"/>
  <c r="E121" i="16"/>
  <c r="F120" i="16"/>
  <c r="E120" i="16"/>
  <c r="F119" i="16"/>
  <c r="E119" i="16"/>
  <c r="F118" i="16"/>
  <c r="E118" i="16"/>
  <c r="F117" i="16"/>
  <c r="E117" i="16"/>
  <c r="F116" i="16"/>
  <c r="E116" i="16"/>
  <c r="F115" i="16"/>
  <c r="E115" i="16"/>
  <c r="F114" i="16"/>
  <c r="E114" i="16"/>
  <c r="F113" i="16"/>
  <c r="E113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C114" i="16" l="1"/>
  <c r="C115" i="16"/>
  <c r="C116" i="16"/>
  <c r="C117" i="16"/>
  <c r="C118" i="16"/>
  <c r="C119" i="16"/>
  <c r="C120" i="16"/>
  <c r="C121" i="16"/>
  <c r="C122" i="16"/>
  <c r="C123" i="16"/>
  <c r="C124" i="16"/>
  <c r="C125" i="16"/>
  <c r="C113" i="16"/>
  <c r="K14" i="1" l="1"/>
  <c r="K13" i="1"/>
  <c r="K12" i="1"/>
  <c r="I14" i="1"/>
  <c r="I13" i="1"/>
  <c r="I12" i="1"/>
  <c r="G14" i="1"/>
  <c r="G12" i="1"/>
  <c r="G13" i="1"/>
  <c r="K9" i="1" l="1"/>
  <c r="J9" i="1"/>
  <c r="I9" i="1"/>
  <c r="H9" i="1"/>
  <c r="G9" i="1"/>
  <c r="F9" i="1"/>
  <c r="B105" i="16" l="1"/>
  <c r="D108" i="16" l="1"/>
  <c r="D107" i="16"/>
  <c r="C109" i="16"/>
  <c r="I109" i="16" s="1"/>
  <c r="C108" i="16"/>
  <c r="C107" i="16"/>
  <c r="D105" i="16"/>
  <c r="C105" i="16"/>
  <c r="C71" i="16"/>
  <c r="C72" i="16"/>
  <c r="C73" i="16"/>
  <c r="C74" i="16"/>
  <c r="C75" i="16"/>
  <c r="C76" i="16"/>
  <c r="C77" i="16"/>
  <c r="C78" i="16"/>
  <c r="C79" i="16"/>
  <c r="C80" i="16"/>
  <c r="C81" i="16"/>
  <c r="C82" i="16"/>
  <c r="C83" i="16"/>
  <c r="C84" i="16"/>
  <c r="C85" i="16"/>
  <c r="C86" i="16"/>
  <c r="C87" i="16"/>
  <c r="C88" i="16"/>
  <c r="C89" i="16"/>
  <c r="C90" i="16"/>
  <c r="C91" i="16"/>
  <c r="C92" i="16"/>
  <c r="C93" i="16"/>
  <c r="C94" i="16"/>
  <c r="C95" i="16"/>
  <c r="C96" i="16"/>
  <c r="C97" i="16"/>
  <c r="C98" i="16"/>
  <c r="C99" i="16"/>
  <c r="C70" i="16"/>
  <c r="B71" i="16"/>
  <c r="B72" i="16"/>
  <c r="B73" i="16"/>
  <c r="B74" i="16"/>
  <c r="B75" i="16"/>
  <c r="B76" i="16"/>
  <c r="B77" i="16"/>
  <c r="B78" i="16"/>
  <c r="B79" i="16"/>
  <c r="B80" i="16"/>
  <c r="B81" i="16"/>
  <c r="B82" i="16"/>
  <c r="B83" i="16"/>
  <c r="B84" i="16"/>
  <c r="B85" i="16"/>
  <c r="B86" i="16"/>
  <c r="B87" i="16"/>
  <c r="B88" i="16"/>
  <c r="B89" i="16"/>
  <c r="B90" i="16"/>
  <c r="B91" i="16"/>
  <c r="B92" i="16"/>
  <c r="B93" i="16"/>
  <c r="B94" i="16"/>
  <c r="B95" i="16"/>
  <c r="B96" i="16"/>
  <c r="B97" i="16"/>
  <c r="B98" i="16"/>
  <c r="B99" i="16"/>
  <c r="B70" i="16"/>
  <c r="C66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C59" i="16"/>
  <c r="C61" i="16"/>
  <c r="C62" i="16"/>
  <c r="C63" i="16"/>
  <c r="C64" i="16"/>
  <c r="C65" i="16"/>
  <c r="C42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7" i="16"/>
  <c r="B8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7" i="16"/>
  <c r="A6" i="16" s="1"/>
  <c r="C38" i="16" l="1"/>
  <c r="G38" i="16"/>
  <c r="D38" i="16"/>
  <c r="H38" i="16"/>
  <c r="C101" i="16"/>
  <c r="A5" i="16"/>
  <c r="E38" i="16"/>
  <c r="F38" i="16"/>
  <c r="C2" i="10" l="1"/>
  <c r="E186" i="10" l="1"/>
  <c r="G108" i="16" s="1"/>
  <c r="E185" i="10"/>
  <c r="G107" i="16" s="1"/>
  <c r="F107" i="16"/>
  <c r="A186" i="10"/>
  <c r="B108" i="16" s="1"/>
  <c r="A185" i="10"/>
  <c r="B107" i="16" s="1"/>
  <c r="D111" i="10" l="1"/>
  <c r="D110" i="10" l="1"/>
  <c r="E111" i="10"/>
  <c r="A187" i="10"/>
  <c r="B109" i="16" s="1"/>
  <c r="D109" i="10" l="1"/>
  <c r="E110" i="10"/>
  <c r="C110" i="10"/>
  <c r="C111" i="10"/>
  <c r="E187" i="10"/>
  <c r="E188" i="10" s="1"/>
  <c r="E183" i="10"/>
  <c r="G105" i="16" s="1"/>
  <c r="D183" i="10"/>
  <c r="F105" i="16" s="1"/>
  <c r="C183" i="10"/>
  <c r="E3" i="8"/>
  <c r="G109" i="16" l="1"/>
  <c r="F109" i="16"/>
  <c r="D3" i="6"/>
  <c r="D108" i="10"/>
  <c r="E109" i="10"/>
  <c r="C109" i="10"/>
  <c r="E3" i="5"/>
  <c r="E3" i="7"/>
  <c r="E3" i="15"/>
  <c r="E3" i="4"/>
  <c r="K3" i="1"/>
  <c r="D107" i="10" l="1"/>
  <c r="E108" i="10"/>
  <c r="C108" i="10"/>
  <c r="D106" i="10" l="1"/>
  <c r="E107" i="10"/>
  <c r="C107" i="10"/>
  <c r="E10" i="8"/>
  <c r="D105" i="10" l="1"/>
  <c r="E106" i="10"/>
  <c r="C106" i="10"/>
  <c r="H49" i="10"/>
  <c r="G49" i="10"/>
  <c r="E49" i="10"/>
  <c r="C49" i="10"/>
  <c r="D49" i="10"/>
  <c r="B49" i="10"/>
  <c r="D104" i="10" l="1"/>
  <c r="E105" i="10"/>
  <c r="C105" i="10"/>
  <c r="B125" i="16" l="1"/>
  <c r="A125" i="16" s="1"/>
  <c r="D103" i="10"/>
  <c r="E104" i="10"/>
  <c r="C104" i="10"/>
  <c r="B123" i="16" l="1"/>
  <c r="A123" i="16" s="1"/>
  <c r="B124" i="16"/>
  <c r="A124" i="16" s="1"/>
  <c r="D102" i="10"/>
  <c r="E103" i="10"/>
  <c r="C103" i="10"/>
  <c r="B122" i="16" l="1"/>
  <c r="A122" i="16" s="1"/>
  <c r="D101" i="10"/>
  <c r="E102" i="10"/>
  <c r="C102" i="10"/>
  <c r="F7" i="1"/>
  <c r="G8" i="1" s="1"/>
  <c r="B121" i="16" l="1"/>
  <c r="A121" i="16" s="1"/>
  <c r="D100" i="10"/>
  <c r="E101" i="10"/>
  <c r="C101" i="10"/>
  <c r="B120" i="16" l="1"/>
  <c r="A120" i="16" s="1"/>
  <c r="D99" i="10"/>
  <c r="E100" i="10"/>
  <c r="C100" i="10"/>
  <c r="B119" i="16" l="1"/>
  <c r="A119" i="16" s="1"/>
  <c r="D98" i="10"/>
  <c r="E99" i="10"/>
  <c r="C99" i="10"/>
  <c r="B118" i="16" l="1"/>
  <c r="A118" i="16" s="1"/>
  <c r="D97" i="10"/>
  <c r="E98" i="10"/>
  <c r="C98" i="10"/>
  <c r="B117" i="16" l="1"/>
  <c r="A117" i="16" s="1"/>
  <c r="D96" i="10"/>
  <c r="E97" i="10"/>
  <c r="C97" i="10"/>
  <c r="B116" i="16" l="1"/>
  <c r="A116" i="16" s="1"/>
  <c r="D95" i="10"/>
  <c r="E96" i="10"/>
  <c r="C96" i="10"/>
  <c r="K8" i="1"/>
  <c r="I8" i="1"/>
  <c r="B115" i="16" l="1"/>
  <c r="A115" i="16" s="1"/>
  <c r="D94" i="10"/>
  <c r="E95" i="10"/>
  <c r="C95" i="10"/>
  <c r="E13" i="8"/>
  <c r="E11" i="8"/>
  <c r="E9" i="8"/>
  <c r="B114" i="16" l="1"/>
  <c r="A114" i="16" s="1"/>
  <c r="D93" i="10"/>
  <c r="E94" i="10"/>
  <c r="C94" i="10"/>
  <c r="E12" i="8"/>
  <c r="E8" i="8"/>
  <c r="B113" i="16" l="1"/>
  <c r="A113" i="16" s="1"/>
  <c r="D92" i="10"/>
  <c r="E93" i="10"/>
  <c r="C93" i="10"/>
  <c r="D91" i="10" l="1"/>
  <c r="E92" i="10"/>
  <c r="C92" i="10"/>
  <c r="D90" i="10" l="1"/>
  <c r="E91" i="10"/>
  <c r="C91" i="10"/>
  <c r="D89" i="10" l="1"/>
  <c r="E90" i="10"/>
  <c r="C90" i="10"/>
  <c r="D88" i="10" l="1"/>
  <c r="E89" i="10"/>
  <c r="C89" i="10"/>
  <c r="D87" i="10" l="1"/>
  <c r="E87" i="10" s="1"/>
  <c r="E88" i="10"/>
  <c r="C88" i="10"/>
  <c r="C87" i="10" l="1"/>
</calcChain>
</file>

<file path=xl/sharedStrings.xml><?xml version="1.0" encoding="utf-8"?>
<sst xmlns="http://schemas.openxmlformats.org/spreadsheetml/2006/main" count="335" uniqueCount="202">
  <si>
    <t>Laboralidad</t>
  </si>
  <si>
    <t>Acumulado anual</t>
  </si>
  <si>
    <t>Año móvil</t>
  </si>
  <si>
    <t>GWh</t>
  </si>
  <si>
    <t>Variación mensual</t>
  </si>
  <si>
    <t>Demanda corregida</t>
  </si>
  <si>
    <t>Boletín mensual</t>
  </si>
  <si>
    <t>Componentes de la variación de la demanda peninsular</t>
  </si>
  <si>
    <t>Demanda diaria (GWh)</t>
  </si>
  <si>
    <t>Demanda horaria máxima (MWh)</t>
  </si>
  <si>
    <t>Demanda diaria y demanda horaria máxima peninsulares</t>
  </si>
  <si>
    <t>Invierno (enero-mayo/octubre-diciembre)</t>
  </si>
  <si>
    <t>Verano (junio - septiembre)</t>
  </si>
  <si>
    <t>Invierno</t>
  </si>
  <si>
    <t>Verano</t>
  </si>
  <si>
    <t>(%)</t>
  </si>
  <si>
    <t xml:space="preserve">Evolución diaria de las temperaturas peninsulares </t>
  </si>
  <si>
    <t>(º C)</t>
  </si>
  <si>
    <t xml:space="preserve">Evolución de la demanda peninsular </t>
  </si>
  <si>
    <t>(GWh)</t>
  </si>
  <si>
    <t>(MW)</t>
  </si>
  <si>
    <t>Potencia instántanea máxima peninsular</t>
  </si>
  <si>
    <t>Temperatura</t>
  </si>
  <si>
    <t xml:space="preserve"> </t>
  </si>
  <si>
    <t xml:space="preserve">• </t>
  </si>
  <si>
    <r>
      <t xml:space="preserve">Componentes </t>
    </r>
    <r>
      <rPr>
        <vertAlign val="superscript"/>
        <sz val="8"/>
        <color rgb="FF004563"/>
        <rFont val="Arial"/>
        <family val="2"/>
      </rPr>
      <t>(1)</t>
    </r>
  </si>
  <si>
    <r>
      <t xml:space="preserve">Temperatura </t>
    </r>
    <r>
      <rPr>
        <vertAlign val="superscript"/>
        <sz val="8"/>
        <color rgb="FF004563"/>
        <rFont val="Arial"/>
        <family val="2"/>
      </rPr>
      <t>(2)</t>
    </r>
  </si>
  <si>
    <r>
      <rPr>
        <vertAlign val="superscript"/>
        <sz val="8"/>
        <color rgb="FF004563"/>
        <rFont val="Arial"/>
        <family val="2"/>
      </rPr>
      <t>(1)</t>
    </r>
    <r>
      <rPr>
        <sz val="8"/>
        <color rgb="FF004563"/>
        <rFont val="Arial"/>
        <family val="2"/>
      </rPr>
      <t xml:space="preserve"> La suma de los componentes es igual al tanto por ciento de variación de la demanda total.</t>
    </r>
  </si>
  <si>
    <r>
      <rPr>
        <vertAlign val="superscript"/>
        <sz val="8"/>
        <color rgb="FF004563"/>
        <rFont val="Arial"/>
        <family val="2"/>
      </rPr>
      <t>(2)</t>
    </r>
    <r>
      <rPr>
        <sz val="8"/>
        <color rgb="FF004563"/>
        <rFont val="Arial"/>
        <family val="2"/>
      </rPr>
      <t xml:space="preserve"> Una media de las temperaturas máximas diarias por debajo o por encima de los umbrales de invierno y verano respectivamente, produce aumento de la demanda.</t>
    </r>
  </si>
  <si>
    <t>Componentes de la variación de la demanda peninsular (%)</t>
  </si>
  <si>
    <t>Demanda</t>
  </si>
  <si>
    <t>Hidráulica</t>
  </si>
  <si>
    <t>Turbinación bombeo</t>
  </si>
  <si>
    <t>Nuclear</t>
  </si>
  <si>
    <t>Carbón</t>
  </si>
  <si>
    <t>Fuel+Gas</t>
  </si>
  <si>
    <t>Ciclo combinado</t>
  </si>
  <si>
    <t>Eólica</t>
  </si>
  <si>
    <t>Solar fotovoltaica</t>
  </si>
  <si>
    <t>Solar térmica</t>
  </si>
  <si>
    <t>Otras renovables</t>
  </si>
  <si>
    <t>Cogeneración</t>
  </si>
  <si>
    <t>Residuos no renovables</t>
  </si>
  <si>
    <t>Residuos renovables</t>
  </si>
  <si>
    <t>Enlace Península-Baleares</t>
  </si>
  <si>
    <t>Península</t>
  </si>
  <si>
    <t>Mes (MWh)</t>
  </si>
  <si>
    <t>% Incr. Mes</t>
  </si>
  <si>
    <t>Año (MWh)</t>
  </si>
  <si>
    <t>% Incr. Año</t>
  </si>
  <si>
    <t>Año móvil (MWh)</t>
  </si>
  <si>
    <t>% Incr. Año móvil</t>
  </si>
  <si>
    <t>Mes</t>
  </si>
  <si>
    <t>Sistema Eléctrico</t>
  </si>
  <si>
    <t>Indicadores</t>
  </si>
  <si>
    <t>Balance</t>
  </si>
  <si>
    <t>Media Máx (ºC)</t>
  </si>
  <si>
    <t>Media (ºC)</t>
  </si>
  <si>
    <t>Media Mín (ºC)</t>
  </si>
  <si>
    <t>Media año anterior (ºC)</t>
  </si>
  <si>
    <t>Día</t>
  </si>
  <si>
    <t>Media Máx Hist (ºC)</t>
  </si>
  <si>
    <t>Media Mín Hist(ºC)</t>
  </si>
  <si>
    <t>Demanda B.C. (GWh)</t>
  </si>
  <si>
    <t>Máx Pot Instantánea (MW)</t>
  </si>
  <si>
    <t>Instante Máx Pot Instantánea</t>
  </si>
  <si>
    <t>Estación</t>
  </si>
  <si>
    <t>Año</t>
  </si>
  <si>
    <t>17/12/2007 18:53</t>
  </si>
  <si>
    <t>19/07/2010 13:26</t>
  </si>
  <si>
    <t>Histórico</t>
  </si>
  <si>
    <t>Último día mes</t>
  </si>
  <si>
    <t>Generación</t>
  </si>
  <si>
    <t>Consumo de bombeo</t>
  </si>
  <si>
    <t>Saldos intercambios internacionales</t>
  </si>
  <si>
    <t>Demanda transporte (b.c.)</t>
  </si>
  <si>
    <t>,</t>
  </si>
  <si>
    <t>Evolución diaria de las temperaturas peninsulares (º C)</t>
  </si>
  <si>
    <t>Máxima 2018</t>
  </si>
  <si>
    <t>Media 2018</t>
  </si>
  <si>
    <t>Minima 2018</t>
  </si>
  <si>
    <t>Banda minima 2008-2017</t>
  </si>
  <si>
    <t>Banda máxima 2008-2017</t>
  </si>
  <si>
    <t>Media 2017</t>
  </si>
  <si>
    <t>Media</t>
  </si>
  <si>
    <t>Evolución de la demanda peninsular (GWh)</t>
  </si>
  <si>
    <t>J</t>
  </si>
  <si>
    <t>A</t>
  </si>
  <si>
    <t>S</t>
  </si>
  <si>
    <t>O</t>
  </si>
  <si>
    <t>N</t>
  </si>
  <si>
    <t>D</t>
  </si>
  <si>
    <t>E</t>
  </si>
  <si>
    <t>F</t>
  </si>
  <si>
    <t>M</t>
  </si>
  <si>
    <t>Fecha</t>
  </si>
  <si>
    <t>Máximo</t>
  </si>
  <si>
    <t>Potencia instántanea máxima peninsular (MW)</t>
  </si>
  <si>
    <t>Componentes de la variación mensual de la demanda peninsular</t>
  </si>
  <si>
    <t>Variación Demanda B.C. Mes (%)</t>
  </si>
  <si>
    <t>Efecto Laboralidad Mes (%)</t>
  </si>
  <si>
    <t>Efecto Temperatura Mes (%)</t>
  </si>
  <si>
    <t>Variación Demanda Corregida Mes Móvil (%)</t>
  </si>
  <si>
    <t>Variación Demanda B.C. Año (%)</t>
  </si>
  <si>
    <t>Efecto Laboralidad Año (%)</t>
  </si>
  <si>
    <t>Efecto Temperatura Año (%)</t>
  </si>
  <si>
    <t>Variación Demanda Corregida Año (%)</t>
  </si>
  <si>
    <t>Variación Demanda B.C. Año Móvil (%)</t>
  </si>
  <si>
    <t>Efecto Laboralidad Año Movil (%)</t>
  </si>
  <si>
    <t>Efecto Temperatura Año Movil (%)</t>
  </si>
  <si>
    <t>Variación Demanda Corregida Año Móvil (%)</t>
  </si>
  <si>
    <t>Mes Año anterior (MWh)</t>
  </si>
  <si>
    <t>Año anterior (MWh)</t>
  </si>
  <si>
    <t>Año móvil Año anterior (MWh)</t>
  </si>
  <si>
    <t>Enero 2021</t>
  </si>
  <si>
    <t>Febrero 2021</t>
  </si>
  <si>
    <t>08/01/2021 14:05</t>
  </si>
  <si>
    <t>Marzo 2021</t>
  </si>
  <si>
    <t>Abril 2021</t>
  </si>
  <si>
    <t>Mayo 2021</t>
  </si>
  <si>
    <t>Junio 2021</t>
  </si>
  <si>
    <t>Julio 2021</t>
  </si>
  <si>
    <t>22/07/2021 14:43</t>
  </si>
  <si>
    <t>Agosto 2021</t>
  </si>
  <si>
    <t>Septiembre 2021</t>
  </si>
  <si>
    <t>Octubre 2021</t>
  </si>
  <si>
    <t>Noviembre 2021</t>
  </si>
  <si>
    <t>Diciembre 2021</t>
  </si>
  <si>
    <t>Enero 2022</t>
  </si>
  <si>
    <t>31/01/2022</t>
  </si>
  <si>
    <t>Febrero 2022</t>
  </si>
  <si>
    <t>19/01/2022 20:10</t>
  </si>
  <si>
    <t>28/02/2022</t>
  </si>
  <si>
    <t>Marzo 2022</t>
  </si>
  <si>
    <t>31/03/2022</t>
  </si>
  <si>
    <t>Abril 2022</t>
  </si>
  <si>
    <t>30/04/2022</t>
  </si>
  <si>
    <t>Mayo 2022</t>
  </si>
  <si>
    <t>31/05/2022</t>
  </si>
  <si>
    <t>Junio 2022</t>
  </si>
  <si>
    <t>30/06/2022</t>
  </si>
  <si>
    <t>Julio 2022</t>
  </si>
  <si>
    <t>31/07/2022</t>
  </si>
  <si>
    <t>Agosto 2022</t>
  </si>
  <si>
    <t>14/07/2022 14:19</t>
  </si>
  <si>
    <t>31/08/2022</t>
  </si>
  <si>
    <t>Septiembre 2022</t>
  </si>
  <si>
    <t>30/09/2022</t>
  </si>
  <si>
    <t>Octubre 2022</t>
  </si>
  <si>
    <t>31/10/2022</t>
  </si>
  <si>
    <t>Noviembre 2022</t>
  </si>
  <si>
    <t>30/11/2022</t>
  </si>
  <si>
    <t>Diciembre 2022</t>
  </si>
  <si>
    <t>31/12/2022</t>
  </si>
  <si>
    <t>Desconocido</t>
  </si>
  <si>
    <t>Enero 2023</t>
  </si>
  <si>
    <t>31/01/2023</t>
  </si>
  <si>
    <t>01/01/2023</t>
  </si>
  <si>
    <t>02/01/2023</t>
  </si>
  <si>
    <t>03/01/2023</t>
  </si>
  <si>
    <t>04/01/2023</t>
  </si>
  <si>
    <t>05/01/2023</t>
  </si>
  <si>
    <t>06/01/2023</t>
  </si>
  <si>
    <t>07/01/2023</t>
  </si>
  <si>
    <t>08/01/2023</t>
  </si>
  <si>
    <t>09/01/2023</t>
  </si>
  <si>
    <t>10/01/2023</t>
  </si>
  <si>
    <t>11/01/2023</t>
  </si>
  <si>
    <t>12/01/2023</t>
  </si>
  <si>
    <t>13/01/2023</t>
  </si>
  <si>
    <t>14/01/2023</t>
  </si>
  <si>
    <t>15/01/2023</t>
  </si>
  <si>
    <t>16/01/2023</t>
  </si>
  <si>
    <t>17/01/2023</t>
  </si>
  <si>
    <t>18/01/2023</t>
  </si>
  <si>
    <t>19/01/2023</t>
  </si>
  <si>
    <t>20/01/2023</t>
  </si>
  <si>
    <t>21/01/2023</t>
  </si>
  <si>
    <t>22/01/2023</t>
  </si>
  <si>
    <t>23/01/2023</t>
  </si>
  <si>
    <t>24/01/2023</t>
  </si>
  <si>
    <t>25/01/2023</t>
  </si>
  <si>
    <t>26/01/2023</t>
  </si>
  <si>
    <t>27/01/2023</t>
  </si>
  <si>
    <t>28/01/2023</t>
  </si>
  <si>
    <t>29/01/2023</t>
  </si>
  <si>
    <t>30/01/2023</t>
  </si>
  <si>
    <t>Febrero 2023</t>
  </si>
  <si>
    <t>24/01/2023 20:43</t>
  </si>
  <si>
    <t>&lt;mi app="e" ver="22"&gt;&lt;rptloc guid="3fa2219468cf495f9cf23cec581c7e25" rank="0" ds="1"&gt;&lt;ri hasPG="0" name="Mes del informe" id="6B81E4A345D0B50062DA74B86812DB5B" path="Objetos públicos\Informes\Informes macros\Boletín\Mes del informe"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srv="apcpr65b" prj="BDEbi" prjid="D066E1C611E6257C10D00080EF253B44" li="SEVPENMA" am="s" /&gt;&lt;lu ut="02/14/2023 08:13:47" si="2.0000000120f2188cd5d3279b8f50dcc730dee8d2f474b01eaf13f6b214bd4068a5e4488029fb008daab6c0cf45db594977028fbb31eb280060fb8d6951a9ccfa1fb57a5cf71e1da3aafc9418ee020d1965236b1a0898eafa5c3a581ff2ce7881c33267621fd32e37af37dc035665cdf60323b140ac78b4edd3733fb0f830d2b3cc2b3d60ee91167622e579a4f7f5111e137c83c7f10e7897c09f05a5865cd6be453b.p.3082.0.1.Europe/Madrid.upriv*_1*_pidn2*_85*_session*-lat*_1.0000000147ecb853b8888f2466a1ec5d4ff35da3bc6025e0d2da24c825280e44ff02ec813ea6203c141bc74fe4f2ee994f5f1435e6e895f4.000000013284d4965f7bf2764866a7a2828cefd6bc6025e0594cb8498db00be4213ff5ac36468f8124caad1ddc9580c04d0474602f4d8c54.0.1.1.BDEbi.D066E1C611E6257C10D00080EF253B44.0-3082.1.1_-0.1.0_-3082.1.1_5.5.0.*0.0000000187be075fafdcaf1362687204c389475ac911585aafa2c67691e92d19b815d1388a65ea08.0.23.11*.2*.0400*.31152J.e.0000000152d9bf15688415bca5a6643f38d413afc911585aad923b88b07ca589d58c6fb7d895b45a.0.10*.131*.122*.122.0.0" msgID="7C22EC9411EDAC3F0A500080EF15ED9C"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ece="A1" enr="MSTR.Último_día_del_mes" ptn="" qtn="" rows="2" cols="2" /&gt;&lt;esdo ews="" ece="" ptn="" /&gt;&lt;/excel&gt;&lt;pgs&gt;&lt;pg rows="1" cols="0" nrr="82" nrc="0"&gt;&lt;pg /&gt;&lt;bls&gt;&lt;bl sr="1" sc="1" rfetch="1" cfetch="0" posid="1" darows="0" dacols="1"&gt;&lt;excel&gt;&lt;epo ews="Dat_01" ece="A1" enr="MSTR.Último_día_del_mes" ptn="" qtn="" rows="2" cols="2" /&gt;&lt;esdo ews="" ece="" ptn="" /&gt;&lt;/excel&gt;&lt;gridRng&gt;&lt;sect id="TITLE_AREA" rngprop="1:1:1:2" /&gt;&lt;sect id="ROWHEADERS_AREA" rngprop="2:1:1:2" /&gt;&lt;sect id="COLUMNHEADERS_AREA" rngprop="0:0:0:0" /&gt;&lt;sect id="DATA_AREA" rngprop="2:3:1:0" /&gt;&lt;/gridRng&gt;&lt;shapes /&gt;&lt;/bl&gt;&lt;/bls&gt;&lt;/pg&gt;&lt;/pgs&gt;&lt;/rptloc&gt;&lt;/mi&gt;</t>
  </si>
  <si>
    <t>&lt;mi app="e" ver="22"&gt;&lt;rptloc guid="ecb51ed5fd3c497eb5e9befb3ef2a01c" rank="0" ds="1"&gt;&lt;ri hasPG="0" name="Balance B.C. Mensual Peninsular" id="72B518624D2DBF77003353B699115DFF" path="Objetos públicos\Informes\Informes macros\Boletín\Balance B.C. Mensual Peninsular" cf="0" prompt="1" ve="0" vm="0" flashpth="d:\Usuarios\ARACABIV\AppData\Local\Temp\" fimagepth="d:\Usuarios\ARACABIV\AppData\Local\Temp\" swfn="DashboardViewer.swf" fvars="" dvis=""&gt;&lt;ans /&gt;&lt;ci ps="BI" srv="apcpr65b" prj="BDEbi" prjid="D066E1C611E6257C10D00080EF253B44" li="SEVPENMA" am="s" /&gt;&lt;lu ut="02/14/2023 08:22:09" si="2.0000000120f2188cd5d3279b8f50dcc730dee8d2f474b01eaf13f6b214bd4068a5e4488029fb008daab6c0cf45db594977028fbb31eb280060fb8d6951a9ccfa1fb57a5cf71e1da3aafc9418ee020d1965236b1a0898eafa5c3a581ff2ce7881c33267621fd32e37af37dc035665cdf60323b140ac78b4edd3733fb0f830d2b3cc2b3d60ee91167622e579a4f7f5111e137c83c7f10e7897c09f05a5865cd6be453b.p.3082.0.1.Europe/Madrid.upriv*_1*_pidn2*_85*_session*-lat*_1.0000000147ecb853b8888f2466a1ec5d4ff35da3bc6025e0d2da24c825280e44ff02ec813ea6203c141bc74fe4f2ee994f5f1435e6e895f4.000000013284d4965f7bf2764866a7a2828cefd6bc6025e0594cb8498db00be4213ff5ac36468f8124caad1ddc9580c04d0474602f4d8c54.0.1.1.BDEbi.D066E1C611E6257C10D00080EF253B44.0-3082.1.1_-0.1.0_-3082.1.1_5.5.0.*0.0000000187be075fafdcaf1362687204c389475ac911585aafa2c67691e92d19b815d1388a65ea08.0.23.11*.2*.0400*.31152J.e.0000000152d9bf15688415bca5a6643f38d413afc911585aad923b88b07ca589d58c6fb7d895b45a.0.10*.131*.122*.122.0.0" msgID="90ECB84411EDAC3F0A500080EF05CE9E"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ece="A4" enr="MSTR.Balance_B.C._Mensual_Sistema_eléctrico" ptn="" qtn="" rows="23" cols="10" /&gt;&lt;esdo ews="" ece="" ptn="" /&gt;&lt;/excel&gt;&lt;pgs&gt;&lt;pg rows="19" cols="9" nrr="1490" nrc="633"&gt;&lt;pg /&gt;&lt;bls&gt;&lt;bl sr="1" sc="1" rfetch="19" cfetch="9" posid="1" darows="0" dacols="1"&gt;&lt;excel&gt;&lt;epo ews="Dat_01" ece="A4" enr="MSTR.Balance_B.C._Mensual_Sistema_eléctrico" ptn="" qtn="" rows="23" cols="10" /&gt;&lt;esdo ews="" ece="" ptn="" /&gt;&lt;/excel&gt;&lt;gridRng&gt;&lt;sect id="TITLE_AREA" rngprop="1:1:4:1" /&gt;&lt;sect id="ROWHEADERS_AREA" rngprop="5:1:19:1" /&gt;&lt;sect id="COLUMNHEADERS_AREA" rngprop="1:2:4:9" /&gt;&lt;sect id="DATA_AREA" rngprop="5:2:19:9" /&gt;&lt;/gridRng&gt;&lt;shapes /&gt;&lt;/bl&gt;&lt;/bls&gt;&lt;/pg&gt;&lt;/pgs&gt;&lt;/rptloc&gt;&lt;/mi&gt;</t>
  </si>
  <si>
    <t>&lt;mi app="e" ver="22"&gt;&lt;rptloc guid="207fbafa645145a4a72f7375db7d7f25" rank="0" ds="1"&gt;&lt;ri hasPG="0" name="Variación y componentes mensual de la demanda" id="004850134E7745A2BD365FB53E00C967" path="Objetos públicos\Informes\Demanda B.C.\Variación y componentes mensual de la demanda" cf="0" prompt="1" ve="0" vm="0" flashpth="d:\Usuarios\FUEPERRO\AppData\Local\Temp\" fimagepth="d:\Usuarios\FUEPERRO\AppData\Local\Temp\" swfn="DashboardViewer.swf" fvars="" dvis=""&gt;&lt;ans&gt;&lt;pan pk="195DDDD54E4256F86F7235A6C4D4ABE4@0@10" aid="" /&gt;&lt;pan pk="86BA8826468B4BC44041DF8DC3E31322@0@10" aid="" /&gt;&lt;pan pk="6383F02949E1244BCE94A09C4486F039@0@10" aid="" /&gt;&lt;/ans&gt;&lt;ci ps="BI" srv="apcpr65b" prj="BDEbi" prjid="D066E1C611E6257C10D00080EF253B44" li="SEVPENMA" am="s" /&gt;&lt;lu ut="02/14/2023 08:27:24" si="2.0000000120f2188cd5d3279b8f50dcc730dee8d2f474b01eaf13f6b214bd4068a5e4488029fb008daab6c0cf45db594977028fbb31eb280060fb8d6951a9ccfa1fb57a5cf71e1da3aafc9418ee020d1965236b1a0898eafa5c3a581ff2ce7881c33267621fd32e37af37dc035665cdf60323b140ac78b4edd3733fb0f830d2b3cc2b3d60ee91167622e579a4f7f5111e137c83c7f10e7897c09f05a5865cd6be453b.p.3082.0.1.Europe/Madrid.upriv*_1*_pidn2*_85*_session*-lat*_1.0000000147ecb853b8888f2466a1ec5d4ff35da3bc6025e0d2da24c825280e44ff02ec813ea6203c141bc74fe4f2ee994f5f1435e6e895f4.000000013284d4965f7bf2764866a7a2828cefd6bc6025e0594cb8498db00be4213ff5ac36468f8124caad1ddc9580c04d0474602f4d8c54.0.1.1.BDEbi.D066E1C611E6257C10D00080EF253B44.0-3082.1.1_-0.1.0_-3082.1.1_5.5.0.*0.0000000187be075fafdcaf1362687204c389475ac911585aafa2c67691e92d19b815d1388a65ea08.0.23.11*.2*.0400*.31152J.e.0000000152d9bf15688415bca5a6643f38d413afc911585aad923b88b07ca589d58c6fb7d895b45a.0.10*.131*.122*.122.0.0" msgID="55740D9D11EDAC410A500080EF658E9F"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ece="A30" enr="MSTR.Variación_y_componentes_mensual_de_la_demanda.1" ptn="" qtn="" rows="16" cols="14" /&gt;&lt;esdo ews="" ece="" ptn="" /&gt;&lt;/excel&gt;&lt;pgs&gt;&lt;pg rows="13" cols="12" nrr="705" nrc="804"&gt;&lt;pg /&gt;&lt;bls&gt;&lt;bl sr="1" sc="1" rfetch="13" cfetch="12" posid="1" darows="0" dacols="1"&gt;&lt;excel&gt;&lt;epo ews="Dat_01" ece="A30" enr="MSTR.Variación_y_componentes_mensual_de_la_demanda.1" ptn="" qtn="" rows="16" cols="14" /&gt;&lt;esdo ews="" ece="" ptn="" /&gt;&lt;/excel&gt;&lt;gridRng&gt;&lt;sect id="TITLE_AREA" rngprop="1:1:3:2" /&gt;&lt;sect id="ROWHEADERS_AREA" rngprop="4:1:13:2" /&gt;&lt;sect id="COLUMNHEADERS_AREA" rngprop="1:3:3:12" /&gt;&lt;sect id="DATA_AREA" rngprop="4:3:13:12" /&gt;&lt;/gridRng&gt;&lt;shapes /&gt;&lt;/bl&gt;&lt;/bls&gt;&lt;/pg&gt;&lt;/pgs&gt;&lt;/rptloc&gt;&lt;/mi&gt;</t>
  </si>
  <si>
    <t>&lt;mi app="e" ver="22"&gt;&lt;rptloc guid="bae17a19270c47f08b4ea1a7c1272fd2" rank="0" ds="1"&gt;&lt;ri hasPG="0" name="Evolución diaria de la temperatura" id="F0461665433196A2A3602C92C07A478A" path="Objetos públicos\Informes\Informes macros\Boletín\Evolución diaria de la temperatura" cf="0" prompt="1" ve="0" vm="0" flashpth="d:\Usuarios\ARACABIV\AppData\Local\Temp\" fimagepth="d:\Usuarios\ARACABIV\AppData\Local\Temp\" swfn="DashboardViewer.swf" fvars="" dvis=""&gt;&lt;ans /&gt;&lt;ci ps="BI" srv="apcpr65b" prj="BDEbi" prjid="D066E1C611E6257C10D00080EF253B44" li="SEVPENMA" am="s" /&gt;&lt;lu ut="02/14/2023 08:28:39" si="2.0000000120f2188cd5d3279b8f50dcc730dee8d2f474b01eaf13f6b214bd4068a5e4488029fb008daab6c0cf45db594977028fbb31eb280060fb8d6951a9ccfa1fb57a5cf71e1da3aafc9418ee020d1965236b1a0898eafa5c3a581ff2ce7881c33267621fd32e37af37dc035665cdf60323b140ac78b4edd3733fb0f830d2b3cc2b3d60ee91167622e579a4f7f5111e137c83c7f10e7897c09f05a5865cd6be453b.p.3082.0.1.Europe/Madrid.upriv*_1*_pidn2*_85*_session*-lat*_1.0000000147ecb853b8888f2466a1ec5d4ff35da3bc6025e0d2da24c825280e44ff02ec813ea6203c141bc74fe4f2ee994f5f1435e6e895f4.000000013284d4965f7bf2764866a7a2828cefd6bc6025e0594cb8498db00be4213ff5ac36468f8124caad1ddc9580c04d0474602f4d8c54.0.1.1.BDEbi.D066E1C611E6257C10D00080EF253B44.0-3082.1.1_-0.1.0_-3082.1.1_5.5.0.*0.0000000187be075fafdcaf1362687204c389475ac911585aafa2c67691e92d19b815d1388a65ea08.0.23.11*.2*.0400*.31152J.e.0000000152d9bf15688415bca5a6643f38d413afc911585aad923b88b07ca589d58c6fb7d895b45a.0.10*.131*.122*.122.0.0" msgID="941C96F511EDAC410A500080EF15ED9C"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ece="A50" enr="MSTR.Evolución_diaria_de_la_temperatura" ptn="" qtn="" rows="33" cols="5" /&gt;&lt;esdo ews="" ece="" ptn="" /&gt;&lt;/excel&gt;&lt;pgs&gt;&lt;pg rows="31" cols="4" nrr="2453" nrc="324"&gt;&lt;pg /&gt;&lt;bls&gt;&lt;bl sr="1" sc="1" rfetch="31" cfetch="4" posid="1" darows="0" dacols="1"&gt;&lt;excel&gt;&lt;epo ews="Dat_01" ece="A50" enr="MSTR.Evolución_diaria_de_la_temperatura" ptn="" qtn="" rows="33" cols="5" /&gt;&lt;esdo ews="" ece="" ptn="" /&gt;&lt;/excel&gt;&lt;gridRng&gt;&lt;sect id="TITLE_AREA" rngprop="1:1:2:1" /&gt;&lt;sect id="ROWHEADERS_AREA" rngprop="3:1:31:1" /&gt;&lt;sect id="COLUMNHEADERS_AREA" rngprop="1:2:2:4" /&gt;&lt;sect id="DATA_AREA" rngprop="3:2:31:4" /&gt;&lt;/gridRng&gt;&lt;shapes /&gt;&lt;/bl&gt;&lt;/bls&gt;&lt;/pg&gt;&lt;/pgs&gt;&lt;/rptloc&gt;&lt;/mi&gt;</t>
  </si>
  <si>
    <t>&lt;mi app="e" ver="22"&gt;&lt;rptloc guid="986b2b2cb744427f9e53bf5e1a936edf" rank="0" ds="1"&gt;&lt;ri hasPG="0" name="Evolución diaria de la temperatura. Histórico" id="7E81E8B9403A621A0246948BE787D2F6" path="Objetos públicos\Informes\Informes macros\Boletín\Evolución diaria de la temperatura. Histórico" cf="0" prompt="1" ve="0" vm="0" flashpth="d:\Usuarios\ARACABIV\AppData\Local\Temp\" fimagepth="d:\Usuarios\ARACABIV\AppData\Local\Temp\" swfn="DashboardViewer.swf" fvars="" dvis=""&gt;&lt;ans /&gt;&lt;ci ps="BI" srv="apcpr65b" prj="BDEbi" prjid="D066E1C611E6257C10D00080EF253B44" li="SEVPENMA" am="s" /&gt;&lt;lu ut="02/14/2023 08:28:52" si="2.0000000120f2188cd5d3279b8f50dcc730dee8d2f474b01eaf13f6b214bd4068a5e4488029fb008daab6c0cf45db594977028fbb31eb280060fb8d6951a9ccfa1fb57a5cf71e1da3aafc9418ee020d1965236b1a0898eafa5c3a581ff2ce7881c33267621fd32e37af37dc035665cdf60323b140ac78b4edd3733fb0f830d2b3cc2b3d60ee91167622e579a4f7f5111e137c83c7f10e7897c09f05a5865cd6be453b.p.3082.0.1.Europe/Madrid.upriv*_1*_pidn2*_85*_session*-lat*_1.0000000147ecb853b8888f2466a1ec5d4ff35da3bc6025e0d2da24c825280e44ff02ec813ea6203c141bc74fe4f2ee994f5f1435e6e895f4.000000013284d4965f7bf2764866a7a2828cefd6bc6025e0594cb8498db00be4213ff5ac36468f8124caad1ddc9580c04d0474602f4d8c54.0.1.1.BDEbi.D066E1C611E6257C10D00080EF253B44.0-3082.1.1_-0.1.0_-3082.1.1_5.5.0.*0.0000000187be075fafdcaf1362687204c389475ac911585aafa2c67691e92d19b815d1388a65ea08.0.23.11*.2*.0400*.31152J.e.0000000152d9bf15688415bca5a6643f38d413afc911585aad923b88b07ca589d58c6fb7d895b45a.0.10*.131*.122*.122.0.0" msgID="9BF79CFC11EDAC410A500080EF85CC9B"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ece="F50" enr="MSTR.Evolución_diaria_de_la_temperatura._Histórico" ptn="" qtn="" rows="33" cols="3" /&gt;&lt;esdo ews="" ece="" ptn="" /&gt;&lt;/excel&gt;&lt;pgs&gt;&lt;pg rows="31" cols="2" nrr="2512" nrc="166"&gt;&lt;pg /&gt;&lt;bls&gt;&lt;bl sr="1" sc="1" rfetch="31" cfetch="2" posid="1" darows="0" dacols="1"&gt;&lt;excel&gt;&lt;epo ews="Dat_01" ece="F50" enr="MSTR.Evolución_diaria_de_la_temperatura._Histórico" ptn="" qtn="" rows="33" cols="3" /&gt;&lt;esdo ews="" ece="" ptn="" /&gt;&lt;/excel&gt;&lt;gridRng&gt;&lt;sect id="TITLE_AREA" rngprop="1:1:2:1" /&gt;&lt;sect id="ROWHEADERS_AREA" rngprop="3:1:31:1" /&gt;&lt;sect id="COLUMNHEADERS_AREA" rngprop="1:2:2:2" /&gt;&lt;sect id="DATA_AREA" rngprop="3:2:31:2" /&gt;&lt;/gridRng&gt;&lt;shapes /&gt;&lt;/bl&gt;&lt;/bls&gt;&lt;/pg&gt;&lt;/pgs&gt;&lt;/rptloc&gt;&lt;/mi&gt;</t>
  </si>
  <si>
    <t>&lt;mi app="e" ver="22"&gt;&lt;rptloc guid="d3f724fe30594a1dae9ca5a429682e2b" rank="0" ds="1"&gt;&lt;ri hasPG="0" name="Serie Balance B.C. Mensual" id="85DAF1DE41E95BC81B8911AA48CC441D" path="Objetos públicos\Informes\Informes macros\Boletín\Serie Balance B.C. Mensual" cf="0" prompt="0" ve="0" vm="0" flashpth="d:\Usuarios\ARACABIV\AppData\Local\Temp\" fimagepth="d:\Usuarios\ARACABIV\AppData\Local\Temp\" swfn="DashboardViewer.swf" fvars="" dvis=""&gt;&lt;ci ps="BI" srv="apcpr65b" prj="BDEbi" prjid="D066E1C611E6257C10D00080EF253B44" li="SEVPENMA" am="s" /&gt;&lt;lu ut="02/14/2023 09:00:28" si="2.0000000120f2188cd5d3279b8f50dcc730dee8d2f474b01eaf13f6b214bd4068a5e4488029fb008daab6c0cf45db594977028fbb31eb280060fb8d6951a9ccfa1fb57a5cf71e1da3aafc9418ee020d1965236b1a0898eafa5c3a581ff2ce7881c33267621fd32e37af37dc035665cdf60323b140ac78b4edd3733fb0f830d2b3cc2b3d60ee91167622e579a4f7f5111e137c83c7f10e7897c09f05a5865cd6be453b.p.3082.0.1.Europe/Madrid.upriv*_1*_pidn2*_85*_session*-lat*_1.0000000147ecb853b8888f2466a1ec5d4ff35da3bc6025e0d2da24c825280e44ff02ec813ea6203c141bc74fe4f2ee994f5f1435e6e895f4.000000013284d4965f7bf2764866a7a2828cefd6bc6025e0594cb8498db00be4213ff5ac36468f8124caad1ddc9580c04d0474602f4d8c54.0.1.1.BDEbi.D066E1C611E6257C10D00080EF253B44.0-3082.1.1_-0.1.0_-3082.1.1_5.5.0.*0.0000000187be075fafdcaf1362687204c389475ac911585aafa2c67691e92d19b815d1388a65ea08.0.23.11*.2*.0400*.31152J.e.0000000152d9bf15688415bca5a6643f38d413afc911585aad923b88b07ca589d58c6fb7d895b45a.0.10*.131*.122*.122.0.0" msgID="1C9B716E11EDAC450A500080EFB52E9F"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ece="A85" enr="MSTR.Serie_Balance_B.C._Mensual" ptn="" qtn="" rows="28" cols="2" /&gt;&lt;esdo ews="" ece="" ptn="" /&gt;&lt;/excel&gt;&lt;pgs&gt;&lt;pg rows="26" cols="1" nrr="2416" nrc="79"&gt;&lt;pg /&gt;&lt;bls&gt;&lt;bl sr="1" sc="1" rfetch="26" cfetch="1" posid="1" darows="0" dacols="1"&gt;&lt;excel&gt;&lt;epo ews="Dat_01" ece="A85" enr="MSTR.Serie_Balance_B.C._Mensual" ptn="" qtn="" rows="28" cols="2" /&gt;&lt;esdo ews="" ece="" ptn="" /&gt;&lt;/excel&gt;&lt;gridRng&gt;&lt;sect id="TITLE_AREA" rngprop="1:1:2:1" /&gt;&lt;sect id="ROWHEADERS_AREA" rngprop="3:1:26:1" /&gt;&lt;sect id="COLUMNHEADERS_AREA" rngprop="1:2:2:1" /&gt;&lt;sect id="DATA_AREA" rngprop="3:2:26:1" /&gt;&lt;/gridRng&gt;&lt;shapes /&gt;&lt;/bl&gt;&lt;/bls&gt;&lt;/pg&gt;&lt;/pgs&gt;&lt;/rptloc&gt;&lt;/mi&gt;</t>
  </si>
  <si>
    <t>&lt;mi app="e" ver="22"&gt;&lt;rptloc guid="41593f9912e1482ab209d684cf122f8b" rank="0" ds="1"&gt;&lt;ri hasPG="0" name="Demanda máxima horaria" id="F4916A424973C60FA27D1A9B257BE0EC" path="Objetos públicos\Informes\Informes macros\Boletín\Demanda máxima horaria" cf="0" prompt="1" ve="0" vm="0" flashpth="d:\Usuarios\ARACABIV\AppData\Local\Temp\" fimagepth="d:\Usuarios\ARACABIV\AppData\Local\Temp\" swfn="DashboardViewer.swf" fvars="" dvis=""&gt;&lt;ans /&gt;&lt;ci ps="BI" srv="apcpr65b" prj="BDEbi" prjid="D066E1C611E6257C10D00080EF253B44" li="SEVPENMA" am="s" /&gt;&lt;lu ut="02/14/2023 09:02:56" si="2.0000000120f2188cd5d3279b8f50dcc730dee8d2f474b01eaf13f6b214bd4068a5e4488029fb008daab6c0cf45db594977028fbb31eb280060fb8d6951a9ccfa1fb57a5cf71e1da3aafc9418ee020d1965236b1a0898eafa5c3a581ff2ce7881c33267621fd32e37af37dc035665cdf60323b140ac78b4edd3733fb0f830d2b3cc2b3d60ee91167622e579a4f7f5111e137c83c7f10e7897c09f05a5865cd6be453b.p.3082.0.1.Europe/Madrid.upriv*_1*_pidn2*_85*_session*-lat*_1.0000000147ecb853b8888f2466a1ec5d4ff35da3bc6025e0d2da24c825280e44ff02ec813ea6203c141bc74fe4f2ee994f5f1435e6e895f4.000000013284d4965f7bf2764866a7a2828cefd6bc6025e0594cb8498db00be4213ff5ac36468f8124caad1ddc9580c04d0474602f4d8c54.0.1.1.BDEbi.D066E1C611E6257C10D00080EF253B44.0-3082.1.1_-0.1.0_-3082.1.1_5.5.0.*0.0000000187be075fafdcaf1362687204c389475ac911585aafa2c67691e92d19b815d1388a65ea08.0.23.11*.2*.0400*.31152J.e.0000000152d9bf15688415bca5a6643f38d413afc911585aad923b88b07ca589d58c6fb7d895b45a.0.10*.131*.122*.122.0.0" msgID="4EC8650611EDAC460A500080EF85CC9B"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ece="A127" enr="MSTR.Demanda_máxima_horaria" ptn="" qtn="" rows="33" cols="2" /&gt;&lt;esdo ews="" ece="" ptn="" /&gt;&lt;/excel&gt;&lt;pgs&gt;&lt;pg rows="31" cols="1" nrr="2515" nrc="85"&gt;&lt;pg /&gt;&lt;bls&gt;&lt;bl sr="1" sc="1" rfetch="31" cfetch="1" posid="1" darows="0" dacols="1"&gt;&lt;excel&gt;&lt;epo ews="Dat_01" ece="A127" enr="MSTR.Demanda_máxima_horaria" ptn="" qtn="" rows="33" cols="2" /&gt;&lt;esdo ews="" ece="" ptn="" /&gt;&lt;/excel&gt;&lt;gridRng&gt;&lt;sect id="TITLE_AREA" rngprop="1:1:2:1" /&gt;&lt;sect id="ROWHEADERS_AREA" rngprop="3:1:31:1" /&gt;&lt;sect id="COLUMNHEADERS_AREA" rngprop="1:2:2:1" /&gt;&lt;sect id="DATA_AREA" rngprop="3:2:31:1" /&gt;&lt;/gridRng&gt;&lt;shapes /&gt;&lt;/bl&gt;&lt;/bls&gt;&lt;/pg&gt;&lt;/pgs&gt;&lt;/rptloc&gt;&lt;/mi&gt;</t>
  </si>
  <si>
    <t>&lt;mi app="e" ver="22"&gt;&lt;rptloc guid="757bcc19a174479682b5c0cfe9f068f3" rank="0" ds="1"&gt;&lt;ri hasPG="0" name="Demanda diaria" id="072FBD3440BD47CEA192BB8A0758E72D" path="Objetos públicos\Informes\Informes macros\Boletín\Demanda diaria" cf="0" prompt="1" ve="0" vm="0" flashpth="d:\Usuarios\ARACABIV\AppData\Local\Temp\" fimagepth="d:\Usuarios\ARACABIV\AppData\Local\Temp\" swfn="DashboardViewer.swf" fvars="" dvis=""&gt;&lt;ans /&gt;&lt;ci ps="BI" srv="apcpr65b" prj="BDEbi" prjid="D066E1C611E6257C10D00080EF253B44" li="SEVPENMA" am="s" /&gt;&lt;lu ut="02/14/2023 09:04:17" si="2.0000000120f2188cd5d3279b8f50dcc730dee8d2f474b01eaf13f6b214bd4068a5e4488029fb008daab6c0cf45db594977028fbb31eb280060fb8d6951a9ccfa1fb57a5cf71e1da3aafc9418ee020d1965236b1a0898eafa5c3a581ff2ce7881c33267621fd32e37af37dc035665cdf60323b140ac78b4edd3733fb0f830d2b3cc2b3d60ee91167622e579a4f7f5111e137c83c7f10e7897c09f05a5865cd6be453b.p.3082.0.1.Europe/Madrid.upriv*_1*_pidn2*_85*_session*-lat*_1.0000000147ecb853b8888f2466a1ec5d4ff35da3bc6025e0d2da24c825280e44ff02ec813ea6203c141bc74fe4f2ee994f5f1435e6e895f4.000000013284d4965f7bf2764866a7a2828cefd6bc6025e0594cb8498db00be4213ff5ac36468f8124caad1ddc9580c04d0474602f4d8c54.0.1.1.BDEbi.D066E1C611E6257C10D00080EF253B44.0-3082.1.1_-0.1.0_-3082.1.1_5.5.0.*0.0000000187be075fafdcaf1362687204c389475ac911585aafa2c67691e92d19b815d1388a65ea08.0.23.11*.2*.0400*.31152J.e.0000000152d9bf15688415bca5a6643f38d413afc911585aad923b88b07ca589d58c6fb7d895b45a.0.10*.131*.122*.122.0.0" msgID="8ED613FB11EDAC460A500080EF658D9D"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ece="C127" enr="MSTR.Demanda_diaria" ptn="" qtn="" rows="33" cols="2" /&gt;&lt;esdo ews="" ece="" ptn="" /&gt;&lt;/excel&gt;&lt;pgs&gt;&lt;pg rows="31" cols="1" nrr="2515" nrc="85"&gt;&lt;pg /&gt;&lt;bls&gt;&lt;bl sr="1" sc="1" rfetch="31" cfetch="1" posid="1" darows="0" dacols="1"&gt;&lt;excel&gt;&lt;epo ews="Dat_01" ece="C127" enr="MSTR.Demanda_diaria" ptn="" qtn="" rows="33" cols="2" /&gt;&lt;esdo ews="" ece="" ptn="" /&gt;&lt;/excel&gt;&lt;gridRng&gt;&lt;sect id="TITLE_AREA" rngprop="1:1:2:1" /&gt;&lt;sect id="ROWHEADERS_AREA" rngprop="3:1:31:1" /&gt;&lt;sect id="COLUMNHEADERS_AREA" rngprop="1:2:2:1" /&gt;&lt;sect id="DATA_AREA" rngprop="3:2:31:1" /&gt;&lt;/gridRng&gt;&lt;shapes /&gt;&lt;/bl&gt;&lt;/bls&gt;&lt;/pg&gt;&lt;/pgs&gt;&lt;/rptloc&gt;&lt;/mi&gt;</t>
  </si>
  <si>
    <t>&lt;mi app="e" ver="22"&gt;&lt;rptloc guid="7fa94db0b0c84a398c7bd0edc3ed0164" rank="0" ds="1"&gt;&lt;ri hasPG="0" name="Potencia máxima instantánea. Mes" id="9DEC8D12491D2B5403CA4489652427FD" path="Objetos públicos\Informes\Informes macros\Boletín\Potencia máxima instantánea. Mes" cf="0" prompt="1" ve="0" vm="0" flashpth="d:\Usuarios\ARACABIV\AppData\Local\Temp\" fimagepth="d:\Usuarios\ARACABIV\AppData\Local\Temp\" swfn="DashboardViewer.swf" fvars="" dvis=""&gt;&lt;ans /&gt;&lt;ci ps="BI" srv="apcpr65b" prj="BDEbi" prjid="D066E1C611E6257C10D00080EF253B44" li="SEVPENMA" am="s" /&gt;&lt;lu ut="02/14/2023 09:05:09" si="2.0000000120f2188cd5d3279b8f50dcc730dee8d2f474b01eaf13f6b214bd4068a5e4488029fb008daab6c0cf45db594977028fbb31eb280060fb8d6951a9ccfa1fb57a5cf71e1da3aafc9418ee020d1965236b1a0898eafa5c3a581ff2ce7881c33267621fd32e37af37dc035665cdf60323b140ac78b4edd3733fb0f830d2b3cc2b3d60ee91167622e579a4f7f5111e137c83c7f10e7897c09f05a5865cd6be453b.p.3082.0.1.Europe/Madrid.upriv*_1*_pidn2*_85*_session*-lat*_1.0000000147ecb853b8888f2466a1ec5d4ff35da3bc6025e0d2da24c825280e44ff02ec813ea6203c141bc74fe4f2ee994f5f1435e6e895f4.000000013284d4965f7bf2764866a7a2828cefd6bc6025e0594cb8498db00be4213ff5ac36468f8124caad1ddc9580c04d0474602f4d8c54.0.1.1.BDEbi.D066E1C611E6257C10D00080EF253B44.0-3082.1.1_-0.1.0_-3082.1.1_5.5.0.*0.0000000187be075fafdcaf1362687204c389475ac911585aafa2c67691e92d19b815d1388a65ea08.0.23.11*.2*.0400*.31152J.e.0000000152d9bf15688415bca5a6643f38d413afc911585aad923b88b07ca589d58c6fb7d895b45a.0.10*.131*.122*.122.0.0" msgID="AD6F511E11EDAC460A500080EF05CD9C"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ece="A163" enr="MSTR.Potencia_máxima_instantánea._Mes" ptn="" qtn="" rows="4" cols="3" /&gt;&lt;esdo ews="" ece="" ptn="" /&gt;&lt;/excel&gt;&lt;pgs&gt;&lt;pg rows="1" cols="2" nrr="84" nrc="168"&gt;&lt;pg /&gt;&lt;bls&gt;&lt;bl sr="1" sc="1" rfetch="1" cfetch="2" posid="1" darows="0" dacols="1"&gt;&lt;excel&gt;&lt;epo ews="Dat_01" ece="A163" enr="MSTR.Potencia_máxima_instantánea._Mes" ptn="" qtn="" rows="4" cols="3" /&gt;&lt;esdo ews="" ece="" ptn="" /&gt;&lt;/excel&gt;&lt;gridRng&gt;&lt;sect id="TITLE_AREA" rngprop="1:1:3:1" /&gt;&lt;sect id="ROWHEADERS_AREA" rngprop="4:1:1:1" /&gt;&lt;sect id="COLUMNHEADERS_AREA" rngprop="1:2:3:2" /&gt;&lt;sect id="DATA_AREA" rngprop="4:2:1:2" /&gt;&lt;/gridRng&gt;&lt;shapes /&gt;&lt;/bl&gt;&lt;/bls&gt;&lt;/pg&gt;&lt;/pgs&gt;&lt;/rptloc&gt;&lt;/mi&gt;</t>
  </si>
  <si>
    <t>&lt;mi app="e" ver="22"&gt;&lt;rptloc guid="9e25c3bf4abd4ee0b37647165dfd7108" rank="0" ds="1"&gt;&lt;ri hasPG="0" name="Potencia máxima instantánea. Años" id="18DA62FE4414BF2EC4AE11A601E5CDD6" path="Objetos públicos\Informes\Informes macros\Boletín\Potencia máxima instantánea. Años" cf="0" prompt="0" ve="0" vm="0" flashpth="d:\Usuarios\ARACABIV\AppData\Local\Temp\" fimagepth="d:\Usuarios\ARACABIV\AppData\Local\Temp\" swfn="DashboardViewer.swf" fvars="" dvis=""&gt;&lt;ci ps="BI" srv="apcpr65b" prj="BDEbi" prjid="D066E1C611E6257C10D00080EF253B44" li="SEVPENMA" am="s" /&gt;&lt;lu ut="02/14/2023 09:05:21" si="2.0000000120f2188cd5d3279b8f50dcc730dee8d2f474b01eaf13f6b214bd4068a5e4488029fb008daab6c0cf45db594977028fbb31eb280060fb8d6951a9ccfa1fb57a5cf71e1da3aafc9418ee020d1965236b1a0898eafa5c3a581ff2ce7881c33267621fd32e37af37dc035665cdf60323b140ac78b4edd3733fb0f830d2b3cc2b3d60ee91167622e579a4f7f5111e137c83c7f10e7897c09f05a5865cd6be453b.p.3082.0.1.Europe/Madrid.upriv*_1*_pidn2*_85*_session*-lat*_1.0000000147ecb853b8888f2466a1ec5d4ff35da3bc6025e0d2da24c825280e44ff02ec813ea6203c141bc74fe4f2ee994f5f1435e6e895f4.000000013284d4965f7bf2764866a7a2828cefd6bc6025e0594cb8498db00be4213ff5ac36468f8124caad1ddc9580c04d0474602f4d8c54.0.1.1.BDEbi.D066E1C611E6257C10D00080EF253B44.0-3082.1.1_-0.1.0_-3082.1.1_5.5.0.*0.0000000187be075fafdcaf1362687204c389475ac911585aafa2c67691e92d19b815d1388a65ea08.0.23.11*.2*.0400*.31152J.e.0000000152d9bf15688415bca5a6643f38d413afc911585aad923b88b07ca589d58c6fb7d895b45a.0.10*.131*.122*.122.0.0" msgID="B476A0CB11EDAC460A500080EF95ED9D"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ece="A169" enr="MSTR.Potencia_máxima_instantánea._Años" ptn="" qtn="" rows="6" cols="5" /&gt;&lt;esdo ews="" ece="" ptn="" /&gt;&lt;/excel&gt;&lt;pgs&gt;&lt;pg rows="3" cols="4" nrr="258" nrc="352"&gt;&lt;pg /&gt;&lt;bls&gt;&lt;bl sr="1" sc="1" rfetch="3" cfetch="4" posid="1" darows="0" dacols="1"&gt;&lt;excel&gt;&lt;epo ews="Dat_01" ece="A169" enr="MSTR.Potencia_máxima_instantánea._Años" ptn="" qtn="" rows="6" cols="5" /&gt;&lt;esdo ews="" ece="" ptn="" /&gt;&lt;/excel&gt;&lt;gridRng&gt;&lt;sect id="TITLE_AREA" rngprop="1:1:3:1" /&gt;&lt;sect id="ROWHEADERS_AREA" rngprop="4:1:3:1" /&gt;&lt;sect id="COLUMNHEADERS_AREA" rngprop="1:2:3:4" /&gt;&lt;sect id="DATA_AREA" rngprop="4:2:3:4" /&gt;&lt;/gridRng&gt;&lt;shapes /&gt;&lt;/bl&gt;&lt;/bls&gt;&lt;/pg&gt;&lt;/pgs&gt;&lt;/rptloc&gt;&lt;/mi&gt;</t>
  </si>
  <si>
    <t>&lt;mi app="e" ver="22"&gt;&lt;rptloc guid="2f668cd27d1e4729971813896d8ab35d" rank="0" ds="1"&gt;&lt;ri hasPG="0" name="Potencia máxima instantánea. Histórico" id="CA4428004C9D6D5B3FD520A36E426DBA" path="Objetos públicos\Informes\Informes macros\Boletín\Potencia máxima instantánea. Histórico" cf="0" prompt="0" ve="0" vm="0" flashpth="d:\Usuarios\ARACABIV\AppData\Local\Temp\" fimagepth="d:\Usuarios\ARACABIV\AppData\Local\Temp\" swfn="DashboardViewer.swf" fvars="" dvis=""&gt;&lt;ci ps="BI" srv="apcpr65b" prj="BDEbi" prjid="D066E1C611E6257C10D00080EF253B44" li="SEVPENMA" am="s" /&gt;&lt;lu ut="02/14/2023 09:05:30" si="2.0000000120f2188cd5d3279b8f50dcc730dee8d2f474b01eaf13f6b214bd4068a5e4488029fb008daab6c0cf45db594977028fbb31eb280060fb8d6951a9ccfa1fb57a5cf71e1da3aafc9418ee020d1965236b1a0898eafa5c3a581ff2ce7881c33267621fd32e37af37dc035665cdf60323b140ac78b4edd3733fb0f830d2b3cc2b3d60ee91167622e579a4f7f5111e137c83c7f10e7897c09f05a5865cd6be453b.p.3082.0.1.Europe/Madrid.upriv*_1*_pidn2*_85*_session*-lat*_1.0000000147ecb853b8888f2466a1ec5d4ff35da3bc6025e0d2da24c825280e44ff02ec813ea6203c141bc74fe4f2ee994f5f1435e6e895f4.000000013284d4965f7bf2764866a7a2828cefd6bc6025e0594cb8498db00be4213ff5ac36468f8124caad1ddc9580c04d0474602f4d8c54.0.1.1.BDEbi.D066E1C611E6257C10D00080EF253B44.0-3082.1.1_-0.1.0_-3082.1.1_5.5.0.*0.0000000187be075fafdcaf1362687204c389475ac911585aafa2c67691e92d19b815d1388a65ea08.0.23.11*.2*.0400*.31152J.e.0000000152d9bf15688415bca5a6643f38d413afc911585aad923b88b07ca589d58c6fb7d895b45a.0.10*.131*.122*.122.0.0" msgID="BA24B06711EDAC460A500080EFD56F9F"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ece="A177" enr="MSTR.Potencia_máxima_instantánea._Histórico" ptn="" qtn="" rows="3" cols="5" /&gt;&lt;esdo ews="" ece="" ptn="" /&gt;&lt;/excel&gt;&lt;pgs&gt;&lt;pg rows="1" cols="4" nrr="82" nrc="328"&gt;&lt;pg /&gt;&lt;bls&gt;&lt;bl sr="1" sc="1" rfetch="1" cfetch="4" posid="1" darows="0" dacols="1"&gt;&lt;excel&gt;&lt;epo ews="Dat_01" ece="A177" enr="MSTR.Potencia_máxima_instantánea._Histórico" ptn="" qtn="" rows="3" cols="5" /&gt;&lt;esdo ews="" ece="" ptn="" /&gt;&lt;/excel&gt;&lt;gridRng&gt;&lt;sect id="TITLE_AREA" rngprop="1:1:2:1" /&gt;&lt;sect id="ROWHEADERS_AREA" rngprop="3:1:1:0" /&gt;&lt;sect id="COLUMNHEADERS_AREA" rngprop="1:2:2:4" /&gt;&lt;sect id="DATA_AREA" rngprop="3:2:1:4" /&gt;&lt;/gridRng&gt;&lt;shapes /&gt;&lt;/bl&gt;&lt;/bls&gt;&lt;/pg&gt;&lt;/pgs&gt;&lt;/rptloc&gt;&lt;/mi&gt;</t>
  </si>
  <si>
    <t>58c2408bba4147c78fdc412df2cadb19</t>
  </si>
  <si>
    <t>&lt;mi app="e" ver="22"&gt;&lt;rptloc guid="aa855f21cf2240a2924f67f9843babc8" rank="0" ds="1"&gt;&lt;ri hasPG="0" name="Variación y componentes mensual de la demanda" id="004850134E7745A2BD365FB53E00C967" path="Objetos públicos\Informes\Demanda B.C.\Variación y componentes mensual de la demanda" cf="0" prompt="1" ve="0" vm="0" flashpth="d:\Usuarios\sevpenma\AppData\Local\Temp\" fimagepth="d:\Usuarios\sevpenma\AppData\Local\Temp\" swfn="DashboardViewer.swf" fvars="" dvis=""&gt;&lt;ans&gt;&lt;pan pk="195DDDD54E4256F86F7235A6C4D4ABE4@0@10" aid="" /&gt;&lt;pan pk="86BA8826468B4BC44041DF8DC3E31322@0@10" aid="" /&gt;&lt;pan pk="6383F02949E1244BCE94A09C4486F039@0@10" aid="" /&gt;&lt;/ans&gt;&lt;ci ps="BI" srv="apcpr64b" prj="BDEbi" prjid="D066E1C611E6257C10D00080EF253B44" li="SEVPENMA" am="s" /&gt;&lt;lu ut="02/14/2023 09:06:12" si="2.00000001b608c3dad10eb941fd2502ffabe0d2ed5937e3e27e1cb5c690c87a997b2d759738ffc4bce08cfbc3a01bc696099886e0b836204c8f581cb69b1bd89bd4b5e81135fc86d082a82971a323d37e0b6dce5a67ebf0ee4683f4d1f68e38eb78219ea13fecf7024385eb02982bc0571f64a28f41dc9916ce2976ef34f8dd678d4855e62f25c9ec72bf571f1a61a281272f1c43c30f0288012cdaed2673fd057577.p.3082.0.1.Europe/Madrid.upriv*_1*_pidn2*_85*_session*-lat*_1.00000001f3745b6036511078f63b472840bcf272bc6025e0ab2dc091e03f6ca3b4078b0a825d32dbc5c829db5399747bc39f21f3eea8afd0.00000001ffc0c2e6ea6b04a5160f6c15165699c7bc6025e08bd13639897615d203b712bc148bb1f8e8e3e4a4386daa962a156145ca6f1974.0.1.1.BDEbi.D066E1C611E6257C10D00080EF253B44.0-3082.1.1_-0.1.0_-3082.1.1_5.5.0.*0.00000001448eb6da6710a1cb3aa8b2db92c7d8abc911585ada99970e078a4a91b2a19d534b2d88c6.0.23.11*.2*.0400*.31152J.e.000000018165fbe4bc3c21f5ca77266afb3fa7d9c911585aef1b8670d5f714cdf60fdd4272a2ace0.0.10*.131*.122*.122.0.0" msgID="CA80B27011EDAC46CD200080EFC5FC37"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ews="Dat_02 CONSEJO" ece="A1" enr="MSTR.Variación_y_componentes_mensual_de_la_demanda.1" ptn="" qtn="" rows="28" cols="14" /&gt;&lt;esdo ews="" ece="" ptn="" /&gt;&lt;/excel&gt;&lt;pgs&gt;&lt;pg rows="25" cols="12" nrr="1422" nrc="792"&gt;&lt;pg /&gt;&lt;bls&gt;&lt;bl sr="1" sc="1" rfetch="25" cfetch="12" posid="1" darows="0" dacols="1"&gt;&lt;excel&gt;&lt;epo ews="Dat_02 CONSEJO" ece="A1" enr="MSTR.Variación_y_componentes_mensual_de_la_demanda.1" ptn="" qtn="" rows="28" cols="14" /&gt;&lt;esdo ews="" ece="" ptn="" /&gt;&lt;/excel&gt;&lt;gridRng&gt;&lt;sect id="TITLE_AREA" rngprop="1:1:3:2" /&gt;&lt;sect id="ROWHEADERS_AREA" rngprop="4:1:25:2" /&gt;&lt;sect id="COLUMNHEADERS_AREA" rngprop="1:3:3:12" /&gt;&lt;sect id="DATA_AREA" rngprop="4:3:25:12" /&gt;&lt;/gridRng&gt;&lt;shapes /&gt;&lt;/bl&gt;&lt;/bls&gt;&lt;/pg&gt;&lt;/pgs&gt;&lt;/rptloc&gt;&lt;/mi&gt;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</si>
</sst>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_)"/>
    <numFmt numFmtId="165" formatCode="0.0\ \ \ \ _)"/>
    <numFmt numFmtId="166" formatCode="[$-C0A]mmm\-yy;@"/>
    <numFmt numFmtId="167" formatCode="[$-C0A]mmmmm;@"/>
    <numFmt numFmtId="168" formatCode="[$-C0A]d\-mmm\-yy;@"/>
    <numFmt numFmtId="169" formatCode="#,##0.0"/>
    <numFmt numFmtId="170" formatCode="0.0"/>
    <numFmt numFmtId="171" formatCode="0.000_)"/>
    <numFmt numFmtId="172" formatCode="0.00000_)"/>
    <numFmt numFmtId="173" formatCode="#,##0;\(#,##0\)"/>
    <numFmt numFmtId="174" formatCode="mmmm\ yyyy"/>
    <numFmt numFmtId="175" formatCode="#,##0.000"/>
    <numFmt numFmtId="176" formatCode="0.0_)"/>
    <numFmt numFmtId="177" formatCode="0.0;[Red]0.0"/>
  </numFmts>
  <fonts count="43">
    <font>
      <sz val="10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2"/>
      <name val="Helvetica"/>
      <family val="2"/>
    </font>
    <font>
      <sz val="10"/>
      <name val="Geneva"/>
    </font>
    <font>
      <sz val="10"/>
      <name val="Geneva"/>
      <family val="2"/>
    </font>
    <font>
      <b/>
      <sz val="10"/>
      <color rgb="FF004563"/>
      <name val="Arial"/>
      <family val="2"/>
    </font>
    <font>
      <sz val="10"/>
      <color indexed="8"/>
      <name val="Geneva"/>
      <family val="2"/>
    </font>
    <font>
      <sz val="10"/>
      <color indexed="56"/>
      <name val="Geneva"/>
      <family val="2"/>
    </font>
    <font>
      <sz val="14"/>
      <color indexed="21"/>
      <name val="Arial"/>
      <family val="2"/>
    </font>
    <font>
      <u/>
      <sz val="10"/>
      <color indexed="12"/>
      <name val="Geneva"/>
      <family val="2"/>
    </font>
    <font>
      <b/>
      <sz val="8"/>
      <color rgb="FF004563"/>
      <name val="Arial"/>
      <family val="2"/>
    </font>
    <font>
      <sz val="10"/>
      <color indexed="21"/>
      <name val="Symbol"/>
      <family val="1"/>
      <charset val="2"/>
    </font>
    <font>
      <b/>
      <sz val="9"/>
      <color rgb="FF004563"/>
      <name val="Arial"/>
      <family val="2"/>
    </font>
    <font>
      <sz val="8"/>
      <color rgb="FF004563"/>
      <name val="Arial"/>
      <family val="2"/>
    </font>
    <font>
      <vertAlign val="superscript"/>
      <sz val="8"/>
      <color rgb="FF004563"/>
      <name val="Arial"/>
      <family val="2"/>
    </font>
    <font>
      <i/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8"/>
      <color rgb="FFFFFFFF"/>
      <name val="Verdana"/>
      <family val="2"/>
    </font>
    <font>
      <sz val="8"/>
      <color rgb="FF000000"/>
      <name val="Verdana"/>
      <family val="2"/>
    </font>
    <font>
      <sz val="8"/>
      <color rgb="FF4E5E78"/>
      <name val="Verdana"/>
      <family val="2"/>
    </font>
    <font>
      <b/>
      <sz val="8"/>
      <color rgb="FF4E5E78"/>
      <name val="Verdana"/>
      <family val="2"/>
    </font>
    <font>
      <sz val="10"/>
      <color rgb="FF000000"/>
      <name val="Geneva"/>
    </font>
    <font>
      <sz val="10"/>
      <name val="Segoe UI"/>
      <family val="2"/>
    </font>
    <font>
      <b/>
      <sz val="8"/>
      <color rgb="FF004563"/>
      <name val="Segoe UI"/>
      <family val="2"/>
    </font>
    <font>
      <sz val="8"/>
      <color rgb="FF004563"/>
      <name val="Segoe UI"/>
      <family val="2"/>
    </font>
    <font>
      <sz val="9"/>
      <name val="Segoe UI"/>
      <family val="2"/>
    </font>
    <font>
      <sz val="10"/>
      <color theme="0"/>
      <name val="Segoe UI"/>
      <family val="2"/>
    </font>
    <font>
      <sz val="10"/>
      <color theme="0"/>
      <name val="Geneva"/>
    </font>
    <font>
      <sz val="11"/>
      <color theme="0"/>
      <name val="Calibri"/>
      <family val="2"/>
      <scheme val="minor"/>
    </font>
    <font>
      <sz val="8"/>
      <color theme="0"/>
      <name val="Arial"/>
      <family val="2"/>
    </font>
    <font>
      <sz val="10"/>
      <color theme="1"/>
      <name val="Geneva"/>
    </font>
    <font>
      <sz val="11"/>
      <color rgb="FFF5F5F5"/>
      <name val="Calibri"/>
      <family val="2"/>
      <scheme val="minor"/>
    </font>
    <font>
      <b/>
      <sz val="8"/>
      <color rgb="FF0B428E"/>
      <name val="Arial"/>
      <family val="2"/>
    </font>
    <font>
      <sz val="8"/>
      <color rgb="FF25396E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4563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8192AD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FDFDF"/>
        <bgColor rgb="FFFFFFFF"/>
      </patternFill>
    </fill>
  </fills>
  <borders count="21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A6A6A6"/>
      </top>
      <bottom/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/>
      <right/>
      <top/>
      <bottom style="thin">
        <color rgb="FFA6A6A6"/>
      </bottom>
      <diagonal/>
    </border>
  </borders>
  <cellStyleXfs count="38">
    <xf numFmtId="164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1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  <xf numFmtId="169" fontId="23" fillId="4" borderId="6">
      <alignment horizontal="right" vertical="center"/>
    </xf>
    <xf numFmtId="169" fontId="24" fillId="5" borderId="6">
      <alignment horizontal="right" vertical="center"/>
    </xf>
    <xf numFmtId="164" fontId="25" fillId="6" borderId="6">
      <alignment vertical="center" wrapText="1"/>
    </xf>
    <xf numFmtId="10" fontId="24" fillId="5" borderId="6">
      <alignment horizontal="right" vertical="center"/>
    </xf>
    <xf numFmtId="169" fontId="26" fillId="4" borderId="6">
      <alignment horizontal="right" vertical="center"/>
    </xf>
    <xf numFmtId="10" fontId="26" fillId="4" borderId="6">
      <alignment horizontal="right" vertical="center"/>
    </xf>
    <xf numFmtId="164" fontId="27" fillId="4" borderId="6">
      <alignment horizontal="left" vertical="center" wrapText="1"/>
    </xf>
    <xf numFmtId="10" fontId="23" fillId="4" borderId="6">
      <alignment horizontal="right" vertical="center"/>
    </xf>
    <xf numFmtId="164" fontId="25" fillId="6" borderId="6">
      <alignment horizontal="center" vertical="center" wrapText="1"/>
    </xf>
    <xf numFmtId="164" fontId="28" fillId="5" borderId="6">
      <alignment horizontal="left" vertical="center" wrapText="1"/>
    </xf>
    <xf numFmtId="164" fontId="29" fillId="7" borderId="9"/>
    <xf numFmtId="164" fontId="25" fillId="6" borderId="6">
      <alignment horizontal="center" wrapText="1"/>
    </xf>
    <xf numFmtId="164" fontId="25" fillId="6" borderId="9">
      <alignment vertical="center" wrapText="1"/>
    </xf>
    <xf numFmtId="4" fontId="26" fillId="4" borderId="6">
      <alignment horizontal="right" vertical="center"/>
    </xf>
    <xf numFmtId="173" fontId="26" fillId="4" borderId="6">
      <alignment horizontal="right" vertical="center"/>
    </xf>
    <xf numFmtId="175" fontId="26" fillId="4" borderId="6">
      <alignment horizontal="right" vertical="center"/>
    </xf>
    <xf numFmtId="175" fontId="24" fillId="5" borderId="6">
      <alignment horizontal="right" vertical="center"/>
    </xf>
    <xf numFmtId="0" fontId="2" fillId="0" borderId="0"/>
    <xf numFmtId="164" fontId="26" fillId="4" borderId="6">
      <alignment horizontal="right" vertical="center"/>
    </xf>
    <xf numFmtId="164" fontId="40" fillId="10" borderId="6">
      <alignment vertical="center" wrapText="1"/>
    </xf>
    <xf numFmtId="164" fontId="40" fillId="10" borderId="6">
      <alignment horizontal="center" wrapText="1"/>
    </xf>
    <xf numFmtId="164" fontId="41" fillId="4" borderId="6">
      <alignment horizontal="left" vertical="center" wrapText="1"/>
    </xf>
    <xf numFmtId="10" fontId="42" fillId="4" borderId="6">
      <alignment horizontal="right" vertical="center"/>
    </xf>
    <xf numFmtId="0" fontId="25" fillId="6" borderId="6">
      <alignment vertical="center" wrapText="1"/>
    </xf>
    <xf numFmtId="0" fontId="25" fillId="6" borderId="6">
      <alignment horizontal="center" vertical="center" wrapText="1"/>
    </xf>
    <xf numFmtId="10" fontId="26" fillId="4" borderId="6">
      <alignment horizontal="right" vertical="center"/>
    </xf>
    <xf numFmtId="0" fontId="28" fillId="5" borderId="6">
      <alignment horizontal="left" vertical="center" wrapText="1"/>
    </xf>
    <xf numFmtId="175" fontId="24" fillId="5" borderId="6">
      <alignment horizontal="right" vertical="center"/>
    </xf>
    <xf numFmtId="10" fontId="24" fillId="5" borderId="6">
      <alignment horizontal="right" vertical="center"/>
    </xf>
  </cellStyleXfs>
  <cellXfs count="146">
    <xf numFmtId="164" fontId="0" fillId="0" borderId="0" xfId="0"/>
    <xf numFmtId="0" fontId="5" fillId="0" borderId="0" xfId="1" applyFont="1" applyFill="1" applyAlignment="1" applyProtection="1">
      <alignment horizontal="right"/>
    </xf>
    <xf numFmtId="164" fontId="5" fillId="0" borderId="0" xfId="0" applyFont="1" applyFill="1" applyAlignment="1" applyProtection="1">
      <alignment horizontal="right"/>
    </xf>
    <xf numFmtId="164" fontId="5" fillId="0" borderId="0" xfId="0" applyFont="1" applyFill="1" applyBorder="1" applyAlignment="1" applyProtection="1"/>
    <xf numFmtId="0" fontId="7" fillId="2" borderId="0" xfId="2" applyFont="1" applyFill="1" applyBorder="1" applyAlignment="1" applyProtection="1">
      <alignment horizontal="left"/>
    </xf>
    <xf numFmtId="164" fontId="7" fillId="2" borderId="1" xfId="0" applyFont="1" applyFill="1" applyBorder="1" applyProtection="1"/>
    <xf numFmtId="3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6" fillId="0" borderId="0" xfId="3" applyFont="1" applyFill="1" applyBorder="1" applyAlignment="1" applyProtection="1">
      <alignment horizontal="left"/>
    </xf>
    <xf numFmtId="168" fontId="8" fillId="0" borderId="0" xfId="4" applyNumberFormat="1" applyFont="1"/>
    <xf numFmtId="168" fontId="9" fillId="0" borderId="0" xfId="4" applyNumberFormat="1" applyFont="1"/>
    <xf numFmtId="168" fontId="9" fillId="0" borderId="0" xfId="4" applyNumberFormat="1" applyFont="1" applyFill="1"/>
    <xf numFmtId="168" fontId="8" fillId="0" borderId="0" xfId="5" applyNumberFormat="1" applyFont="1" applyFill="1"/>
    <xf numFmtId="168" fontId="8" fillId="0" borderId="0" xfId="5" applyNumberFormat="1" applyFont="1"/>
    <xf numFmtId="0" fontId="6" fillId="0" borderId="0" xfId="2" applyFont="1" applyFill="1" applyBorder="1" applyAlignment="1" applyProtection="1">
      <alignment vertical="top" wrapText="1"/>
    </xf>
    <xf numFmtId="0" fontId="11" fillId="0" borderId="0" xfId="6" applyFill="1" applyProtection="1"/>
    <xf numFmtId="0" fontId="12" fillId="0" borderId="0" xfId="6" applyFont="1" applyFill="1" applyProtection="1"/>
    <xf numFmtId="0" fontId="13" fillId="0" borderId="0" xfId="1" applyFont="1" applyFill="1" applyAlignment="1" applyProtection="1">
      <alignment horizontal="right"/>
    </xf>
    <xf numFmtId="0" fontId="14" fillId="0" borderId="0" xfId="6" applyFont="1" applyFill="1" applyBorder="1" applyProtection="1"/>
    <xf numFmtId="0" fontId="15" fillId="0" borderId="0" xfId="6" applyFont="1" applyFill="1" applyBorder="1" applyProtection="1"/>
    <xf numFmtId="0" fontId="6" fillId="0" borderId="0" xfId="6" applyFont="1" applyFill="1" applyBorder="1" applyAlignment="1" applyProtection="1"/>
    <xf numFmtId="0" fontId="6" fillId="0" borderId="0" xfId="6" applyFont="1" applyFill="1" applyBorder="1" applyAlignment="1" applyProtection="1">
      <alignment horizontal="right" vertical="center"/>
    </xf>
    <xf numFmtId="0" fontId="15" fillId="3" borderId="0" xfId="6" applyFont="1" applyFill="1" applyBorder="1" applyAlignment="1" applyProtection="1">
      <alignment horizontal="left" indent="1"/>
    </xf>
    <xf numFmtId="0" fontId="16" fillId="3" borderId="0" xfId="6" applyFont="1" applyFill="1" applyBorder="1" applyAlignment="1" applyProtection="1">
      <alignment horizontal="right" vertical="center"/>
    </xf>
    <xf numFmtId="0" fontId="18" fillId="3" borderId="0" xfId="7" applyFont="1" applyFill="1" applyBorder="1" applyAlignment="1" applyProtection="1">
      <alignment horizontal="left"/>
    </xf>
    <xf numFmtId="0" fontId="19" fillId="0" borderId="0" xfId="6" applyFont="1" applyFill="1" applyBorder="1" applyAlignment="1" applyProtection="1">
      <alignment horizontal="right"/>
    </xf>
    <xf numFmtId="0" fontId="11" fillId="0" borderId="0" xfId="6"/>
    <xf numFmtId="164" fontId="13" fillId="0" borderId="0" xfId="0" quotePrefix="1" applyFont="1" applyFill="1" applyAlignment="1" applyProtection="1">
      <alignment horizontal="right"/>
    </xf>
    <xf numFmtId="164" fontId="13" fillId="0" borderId="0" xfId="0" applyFont="1" applyFill="1" applyBorder="1" applyAlignment="1" applyProtection="1"/>
    <xf numFmtId="164" fontId="20" fillId="3" borderId="0" xfId="0" applyFont="1" applyFill="1" applyBorder="1" applyAlignment="1" applyProtection="1">
      <alignment horizontal="left"/>
    </xf>
    <xf numFmtId="3" fontId="18" fillId="3" borderId="0" xfId="0" applyNumberFormat="1" applyFont="1" applyFill="1" applyBorder="1" applyAlignment="1" applyProtection="1">
      <alignment horizontal="right"/>
    </xf>
    <xf numFmtId="164" fontId="21" fillId="3" borderId="0" xfId="0" applyFont="1" applyFill="1" applyBorder="1" applyAlignment="1" applyProtection="1">
      <alignment horizontal="left"/>
    </xf>
    <xf numFmtId="165" fontId="21" fillId="3" borderId="0" xfId="0" applyNumberFormat="1" applyFont="1" applyFill="1" applyBorder="1" applyAlignment="1" applyProtection="1">
      <alignment horizontal="right"/>
    </xf>
    <xf numFmtId="164" fontId="21" fillId="3" borderId="0" xfId="0" applyFont="1" applyFill="1" applyBorder="1" applyAlignment="1" applyProtection="1">
      <alignment horizontal="left" indent="1"/>
    </xf>
    <xf numFmtId="164" fontId="21" fillId="3" borderId="1" xfId="0" applyFont="1" applyFill="1" applyBorder="1" applyAlignment="1" applyProtection="1">
      <alignment horizontal="left" indent="1"/>
    </xf>
    <xf numFmtId="165" fontId="21" fillId="3" borderId="1" xfId="0" applyNumberFormat="1" applyFont="1" applyFill="1" applyBorder="1" applyAlignment="1" applyProtection="1">
      <alignment horizontal="right"/>
    </xf>
    <xf numFmtId="0" fontId="18" fillId="0" borderId="0" xfId="2" applyFont="1" applyFill="1" applyBorder="1" applyAlignment="1" applyProtection="1">
      <alignment vertical="top" wrapText="1"/>
    </xf>
    <xf numFmtId="164" fontId="13" fillId="0" borderId="0" xfId="0" applyFont="1" applyFill="1" applyAlignment="1" applyProtection="1">
      <alignment horizontal="right"/>
    </xf>
    <xf numFmtId="164" fontId="18" fillId="0" borderId="0" xfId="0" applyFont="1"/>
    <xf numFmtId="0" fontId="18" fillId="0" borderId="0" xfId="8" applyFont="1" applyFill="1" applyBorder="1" applyAlignment="1" applyProtection="1"/>
    <xf numFmtId="0" fontId="3" fillId="0" borderId="0" xfId="8"/>
    <xf numFmtId="165" fontId="7" fillId="2" borderId="1" xfId="0" applyNumberFormat="1" applyFont="1" applyFill="1" applyBorder="1" applyAlignment="1" applyProtection="1">
      <alignment horizontal="right"/>
    </xf>
    <xf numFmtId="170" fontId="21" fillId="3" borderId="0" xfId="0" applyNumberFormat="1" applyFont="1" applyFill="1" applyBorder="1" applyAlignment="1" applyProtection="1">
      <alignment horizontal="right"/>
    </xf>
    <xf numFmtId="170" fontId="21" fillId="3" borderId="1" xfId="0" applyNumberFormat="1" applyFont="1" applyFill="1" applyBorder="1" applyAlignment="1" applyProtection="1">
      <alignment horizontal="right"/>
    </xf>
    <xf numFmtId="0" fontId="7" fillId="2" borderId="1" xfId="0" applyNumberFormat="1" applyFont="1" applyFill="1" applyBorder="1" applyAlignment="1" applyProtection="1">
      <alignment horizontal="right"/>
    </xf>
    <xf numFmtId="0" fontId="7" fillId="2" borderId="1" xfId="0" quotePrefix="1" applyNumberFormat="1" applyFont="1" applyFill="1" applyBorder="1" applyAlignment="1" applyProtection="1">
      <alignment horizontal="right"/>
    </xf>
    <xf numFmtId="170" fontId="18" fillId="3" borderId="0" xfId="0" applyNumberFormat="1" applyFont="1" applyFill="1" applyBorder="1" applyAlignment="1" applyProtection="1">
      <alignment horizontal="right"/>
    </xf>
    <xf numFmtId="172" fontId="0" fillId="0" borderId="0" xfId="0" applyNumberFormat="1"/>
    <xf numFmtId="164" fontId="30" fillId="0" borderId="0" xfId="0" applyFont="1"/>
    <xf numFmtId="0" fontId="31" fillId="3" borderId="4" xfId="6" applyFont="1" applyFill="1" applyBorder="1" applyAlignment="1" applyProtection="1">
      <alignment horizontal="left"/>
    </xf>
    <xf numFmtId="164" fontId="25" fillId="6" borderId="6" xfId="11" applyAlignment="1">
      <alignment vertical="center"/>
    </xf>
    <xf numFmtId="164" fontId="25" fillId="6" borderId="6" xfId="20" applyAlignment="1">
      <alignment horizontal="center"/>
    </xf>
    <xf numFmtId="164" fontId="27" fillId="4" borderId="6" xfId="15" quotePrefix="1" applyAlignment="1">
      <alignment horizontal="left" vertical="center"/>
    </xf>
    <xf numFmtId="4" fontId="26" fillId="4" borderId="6" xfId="22" applyAlignment="1">
      <alignment horizontal="right" vertical="center"/>
    </xf>
    <xf numFmtId="164" fontId="27" fillId="4" borderId="6" xfId="15" applyAlignment="1">
      <alignment horizontal="left" vertical="center"/>
    </xf>
    <xf numFmtId="0" fontId="18" fillId="3" borderId="4" xfId="6" applyFont="1" applyFill="1" applyBorder="1" applyAlignment="1" applyProtection="1">
      <alignment horizontal="center"/>
    </xf>
    <xf numFmtId="0" fontId="18" fillId="3" borderId="4" xfId="6" applyFont="1" applyFill="1" applyBorder="1" applyAlignment="1" applyProtection="1">
      <alignment horizontal="center" wrapText="1"/>
    </xf>
    <xf numFmtId="0" fontId="18" fillId="3" borderId="10" xfId="6" applyFont="1" applyFill="1" applyBorder="1" applyAlignment="1" applyProtection="1">
      <alignment horizontal="center" wrapText="1"/>
    </xf>
    <xf numFmtId="164" fontId="25" fillId="6" borderId="6" xfId="17" quotePrefix="1" applyAlignment="1">
      <alignment horizontal="center" vertical="center"/>
    </xf>
    <xf numFmtId="164" fontId="25" fillId="6" borderId="9" xfId="21" applyAlignment="1">
      <alignment vertical="center"/>
    </xf>
    <xf numFmtId="164" fontId="25" fillId="6" borderId="6" xfId="17" applyAlignment="1">
      <alignment horizontal="center" vertical="center"/>
    </xf>
    <xf numFmtId="169" fontId="26" fillId="4" borderId="6" xfId="13" applyAlignment="1">
      <alignment horizontal="right" vertical="center"/>
    </xf>
    <xf numFmtId="173" fontId="26" fillId="4" borderId="6" xfId="23" applyAlignment="1">
      <alignment horizontal="right" vertical="center"/>
    </xf>
    <xf numFmtId="164" fontId="0" fillId="0" borderId="0" xfId="0" applyAlignment="1"/>
    <xf numFmtId="171" fontId="33" fillId="0" borderId="0" xfId="0" applyNumberFormat="1" applyFont="1"/>
    <xf numFmtId="164" fontId="28" fillId="5" borderId="6" xfId="18" quotePrefix="1" applyAlignment="1">
      <alignment horizontal="left" vertical="center"/>
    </xf>
    <xf numFmtId="10" fontId="24" fillId="5" borderId="6" xfId="12" applyAlignment="1">
      <alignment horizontal="right" vertical="center"/>
    </xf>
    <xf numFmtId="0" fontId="32" fillId="3" borderId="0" xfId="5" applyNumberFormat="1" applyFont="1" applyFill="1" applyAlignment="1">
      <alignment horizontal="left"/>
    </xf>
    <xf numFmtId="3" fontId="32" fillId="3" borderId="0" xfId="5" applyNumberFormat="1" applyFont="1" applyFill="1"/>
    <xf numFmtId="1" fontId="32" fillId="3" borderId="0" xfId="5" applyNumberFormat="1" applyFont="1" applyFill="1"/>
    <xf numFmtId="164" fontId="32" fillId="3" borderId="0" xfId="5" applyNumberFormat="1" applyFont="1" applyFill="1" applyAlignment="1">
      <alignment horizontal="left"/>
    </xf>
    <xf numFmtId="164" fontId="32" fillId="3" borderId="5" xfId="5" applyNumberFormat="1" applyFont="1" applyFill="1" applyBorder="1" applyAlignment="1">
      <alignment horizontal="left"/>
    </xf>
    <xf numFmtId="3" fontId="32" fillId="3" borderId="3" xfId="5" applyNumberFormat="1" applyFont="1" applyFill="1" applyBorder="1"/>
    <xf numFmtId="1" fontId="32" fillId="3" borderId="3" xfId="5" applyNumberFormat="1" applyFont="1" applyFill="1" applyBorder="1"/>
    <xf numFmtId="0" fontId="31" fillId="3" borderId="4" xfId="6" applyFont="1" applyFill="1" applyBorder="1" applyAlignment="1" applyProtection="1">
      <alignment horizontal="center" vertical="center" wrapText="1"/>
    </xf>
    <xf numFmtId="164" fontId="33" fillId="8" borderId="12" xfId="0" applyFont="1" applyFill="1" applyBorder="1" applyAlignment="1">
      <alignment horizontal="center" vertical="center"/>
    </xf>
    <xf numFmtId="164" fontId="33" fillId="8" borderId="15" xfId="0" applyFont="1" applyFill="1" applyBorder="1" applyAlignment="1">
      <alignment horizontal="center" vertical="center"/>
    </xf>
    <xf numFmtId="164" fontId="33" fillId="8" borderId="17" xfId="0" applyFont="1" applyFill="1" applyBorder="1" applyAlignment="1">
      <alignment horizontal="center" vertical="center"/>
    </xf>
    <xf numFmtId="174" fontId="33" fillId="8" borderId="13" xfId="0" applyNumberFormat="1" applyFont="1" applyFill="1" applyBorder="1" applyAlignment="1">
      <alignment horizontal="left"/>
    </xf>
    <xf numFmtId="164" fontId="33" fillId="8" borderId="14" xfId="0" applyFont="1" applyFill="1" applyBorder="1"/>
    <xf numFmtId="174" fontId="33" fillId="8" borderId="0" xfId="0" applyNumberFormat="1" applyFont="1" applyFill="1" applyBorder="1" applyAlignment="1">
      <alignment horizontal="left"/>
    </xf>
    <xf numFmtId="164" fontId="33" fillId="8" borderId="16" xfId="0" applyFont="1" applyFill="1" applyBorder="1"/>
    <xf numFmtId="174" fontId="33" fillId="8" borderId="18" xfId="0" applyNumberFormat="1" applyFont="1" applyFill="1" applyBorder="1" applyAlignment="1">
      <alignment horizontal="left"/>
    </xf>
    <xf numFmtId="164" fontId="33" fillId="8" borderId="19" xfId="0" applyFont="1" applyFill="1" applyBorder="1"/>
    <xf numFmtId="175" fontId="26" fillId="4" borderId="6" xfId="24" applyAlignment="1">
      <alignment horizontal="right" vertical="center"/>
    </xf>
    <xf numFmtId="175" fontId="24" fillId="5" borderId="6" xfId="25" applyAlignment="1">
      <alignment horizontal="right" vertical="center"/>
    </xf>
    <xf numFmtId="164" fontId="34" fillId="0" borderId="0" xfId="0" applyFont="1"/>
    <xf numFmtId="164" fontId="30" fillId="9" borderId="0" xfId="0" applyFont="1" applyFill="1"/>
    <xf numFmtId="164" fontId="35" fillId="0" borderId="0" xfId="0" applyFont="1"/>
    <xf numFmtId="3" fontId="8" fillId="0" borderId="0" xfId="6" applyNumberFormat="1" applyFont="1" applyFill="1"/>
    <xf numFmtId="3" fontId="8" fillId="0" borderId="0" xfId="6" applyNumberFormat="1" applyFont="1" applyFill="1" applyAlignment="1">
      <alignment horizontal="center"/>
    </xf>
    <xf numFmtId="0" fontId="36" fillId="0" borderId="0" xfId="26" applyFont="1"/>
    <xf numFmtId="0" fontId="18" fillId="0" borderId="0" xfId="26" applyFont="1" applyFill="1" applyBorder="1" applyAlignment="1" applyProtection="1"/>
    <xf numFmtId="0" fontId="2" fillId="0" borderId="0" xfId="26"/>
    <xf numFmtId="1" fontId="36" fillId="0" borderId="0" xfId="26" applyNumberFormat="1" applyFont="1"/>
    <xf numFmtId="0" fontId="18" fillId="3" borderId="4" xfId="6" applyFont="1" applyFill="1" applyBorder="1" applyAlignment="1" applyProtection="1">
      <alignment horizontal="left"/>
    </xf>
    <xf numFmtId="0" fontId="18" fillId="3" borderId="4" xfId="6" applyFont="1" applyFill="1" applyBorder="1" applyAlignment="1" applyProtection="1">
      <alignment horizontal="left" wrapText="1"/>
    </xf>
    <xf numFmtId="14" fontId="21" fillId="3" borderId="0" xfId="6" applyNumberFormat="1" applyFont="1" applyFill="1" applyBorder="1" applyAlignment="1" applyProtection="1">
      <alignment horizontal="left" indent="1"/>
    </xf>
    <xf numFmtId="169" fontId="21" fillId="3" borderId="0" xfId="6" applyNumberFormat="1" applyFont="1" applyFill="1" applyBorder="1" applyAlignment="1" applyProtection="1">
      <alignment horizontal="right" indent="1"/>
    </xf>
    <xf numFmtId="1" fontId="18" fillId="3" borderId="20" xfId="6" applyNumberFormat="1" applyFont="1" applyFill="1" applyBorder="1" applyAlignment="1" applyProtection="1">
      <alignment horizontal="left" indent="1"/>
    </xf>
    <xf numFmtId="169" fontId="18" fillId="3" borderId="20" xfId="6" applyNumberFormat="1" applyFont="1" applyFill="1" applyBorder="1" applyAlignment="1" applyProtection="1">
      <alignment horizontal="right" indent="1"/>
    </xf>
    <xf numFmtId="169" fontId="2" fillId="0" borderId="0" xfId="26" applyNumberFormat="1"/>
    <xf numFmtId="14" fontId="37" fillId="0" borderId="0" xfId="6" applyNumberFormat="1" applyFont="1" applyFill="1" applyBorder="1" applyAlignment="1" applyProtection="1">
      <alignment horizontal="center"/>
    </xf>
    <xf numFmtId="3" fontId="21" fillId="3" borderId="0" xfId="6" applyNumberFormat="1" applyFont="1" applyFill="1" applyBorder="1" applyAlignment="1" applyProtection="1">
      <alignment horizontal="right" indent="1"/>
    </xf>
    <xf numFmtId="14" fontId="21" fillId="3" borderId="1" xfId="6" applyNumberFormat="1" applyFont="1" applyFill="1" applyBorder="1" applyAlignment="1" applyProtection="1">
      <alignment horizontal="left" indent="1"/>
    </xf>
    <xf numFmtId="3" fontId="21" fillId="3" borderId="1" xfId="6" applyNumberFormat="1" applyFont="1" applyFill="1" applyBorder="1" applyAlignment="1" applyProtection="1">
      <alignment horizontal="right" indent="1"/>
    </xf>
    <xf numFmtId="3" fontId="18" fillId="3" borderId="20" xfId="6" applyNumberFormat="1" applyFont="1" applyFill="1" applyBorder="1" applyAlignment="1" applyProtection="1">
      <alignment horizontal="right" indent="1"/>
    </xf>
    <xf numFmtId="0" fontId="18" fillId="3" borderId="4" xfId="6" applyFont="1" applyFill="1" applyBorder="1" applyAlignment="1" applyProtection="1">
      <alignment horizontal="right"/>
    </xf>
    <xf numFmtId="0" fontId="21" fillId="3" borderId="0" xfId="5" applyNumberFormat="1" applyFont="1" applyFill="1" applyAlignment="1">
      <alignment horizontal="left"/>
    </xf>
    <xf numFmtId="3" fontId="21" fillId="3" borderId="0" xfId="5" applyNumberFormat="1" applyFont="1" applyFill="1"/>
    <xf numFmtId="1" fontId="21" fillId="3" borderId="0" xfId="5" applyNumberFormat="1" applyFont="1" applyFill="1"/>
    <xf numFmtId="49" fontId="21" fillId="3" borderId="3" xfId="5" quotePrefix="1" applyNumberFormat="1" applyFont="1" applyFill="1" applyBorder="1" applyAlignment="1">
      <alignment horizontal="left"/>
    </xf>
    <xf numFmtId="3" fontId="21" fillId="3" borderId="3" xfId="5" applyNumberFormat="1" applyFont="1" applyFill="1" applyBorder="1"/>
    <xf numFmtId="1" fontId="21" fillId="3" borderId="3" xfId="5" applyNumberFormat="1" applyFont="1" applyFill="1" applyBorder="1"/>
    <xf numFmtId="0" fontId="18" fillId="3" borderId="4" xfId="6" applyFont="1" applyFill="1" applyBorder="1" applyAlignment="1" applyProtection="1">
      <alignment horizontal="right" wrapText="1"/>
    </xf>
    <xf numFmtId="169" fontId="21" fillId="3" borderId="1" xfId="6" applyNumberFormat="1" applyFont="1" applyFill="1" applyBorder="1" applyAlignment="1" applyProtection="1">
      <alignment horizontal="right" indent="1"/>
    </xf>
    <xf numFmtId="170" fontId="2" fillId="0" borderId="0" xfId="26" applyNumberFormat="1"/>
    <xf numFmtId="176" fontId="38" fillId="0" borderId="0" xfId="0" applyNumberFormat="1" applyFont="1"/>
    <xf numFmtId="170" fontId="39" fillId="0" borderId="0" xfId="26" applyNumberFormat="1" applyFont="1"/>
    <xf numFmtId="164" fontId="26" fillId="4" borderId="6" xfId="27" quotePrefix="1" applyAlignment="1">
      <alignment horizontal="right" vertical="center"/>
    </xf>
    <xf numFmtId="164" fontId="40" fillId="10" borderId="6" xfId="28" applyAlignment="1">
      <alignment vertical="center"/>
    </xf>
    <xf numFmtId="164" fontId="40" fillId="10" borderId="6" xfId="29" applyAlignment="1">
      <alignment horizontal="center"/>
    </xf>
    <xf numFmtId="164" fontId="41" fillId="4" borderId="6" xfId="30" quotePrefix="1" applyAlignment="1">
      <alignment horizontal="left" vertical="center"/>
    </xf>
    <xf numFmtId="0" fontId="3" fillId="0" borderId="0" xfId="8" applyAlignment="1">
      <alignment horizontal="right"/>
    </xf>
    <xf numFmtId="176" fontId="30" fillId="0" borderId="0" xfId="0" applyNumberFormat="1" applyFont="1"/>
    <xf numFmtId="177" fontId="30" fillId="0" borderId="0" xfId="0" applyNumberFormat="1" applyFont="1"/>
    <xf numFmtId="10" fontId="42" fillId="4" borderId="6" xfId="31" applyAlignment="1">
      <alignment horizontal="right" vertical="center"/>
    </xf>
    <xf numFmtId="0" fontId="2" fillId="0" borderId="0" xfId="26" applyFill="1"/>
    <xf numFmtId="1" fontId="2" fillId="0" borderId="0" xfId="26" applyNumberFormat="1" applyFont="1" applyFill="1"/>
    <xf numFmtId="170" fontId="1" fillId="0" borderId="0" xfId="26" applyNumberFormat="1" applyFont="1"/>
    <xf numFmtId="10" fontId="26" fillId="4" borderId="6" xfId="34" applyAlignment="1">
      <alignment horizontal="right" vertical="center"/>
    </xf>
    <xf numFmtId="164" fontId="25" fillId="6" borderId="6" xfId="20" quotePrefix="1" applyAlignment="1">
      <alignment horizontal="center"/>
    </xf>
    <xf numFmtId="164" fontId="40" fillId="10" borderId="6" xfId="29" quotePrefix="1" applyAlignment="1">
      <alignment horizontal="center"/>
    </xf>
    <xf numFmtId="164" fontId="26" fillId="4" borderId="6" xfId="27" applyAlignment="1">
      <alignment horizontal="right" vertical="center"/>
    </xf>
    <xf numFmtId="0" fontId="18" fillId="0" borderId="0" xfId="2" applyFont="1" applyFill="1" applyBorder="1" applyAlignment="1" applyProtection="1">
      <alignment horizontal="left" vertical="top" wrapText="1"/>
    </xf>
    <xf numFmtId="164" fontId="21" fillId="0" borderId="0" xfId="0" applyFont="1" applyFill="1" applyBorder="1" applyAlignment="1" applyProtection="1">
      <alignment horizontal="justify" wrapText="1"/>
    </xf>
    <xf numFmtId="2" fontId="7" fillId="2" borderId="0" xfId="0" quotePrefix="1" applyNumberFormat="1" applyFont="1" applyFill="1" applyBorder="1" applyAlignment="1" applyProtection="1">
      <alignment horizontal="right" indent="1"/>
    </xf>
    <xf numFmtId="2" fontId="7" fillId="2" borderId="0" xfId="0" applyNumberFormat="1" applyFont="1" applyFill="1" applyBorder="1" applyAlignment="1" applyProtection="1">
      <alignment horizontal="right" indent="1"/>
    </xf>
    <xf numFmtId="164" fontId="21" fillId="0" borderId="2" xfId="0" applyFont="1" applyFill="1" applyBorder="1" applyAlignment="1" applyProtection="1">
      <alignment horizontal="left"/>
    </xf>
    <xf numFmtId="164" fontId="25" fillId="6" borderId="6" xfId="20" quotePrefix="1" applyAlignment="1">
      <alignment horizontal="center"/>
    </xf>
    <xf numFmtId="164" fontId="0" fillId="0" borderId="5" xfId="0" applyBorder="1" applyAlignment="1">
      <alignment horizontal="center"/>
    </xf>
    <xf numFmtId="164" fontId="25" fillId="6" borderId="8" xfId="20" quotePrefix="1" applyBorder="1" applyAlignment="1">
      <alignment horizontal="center"/>
    </xf>
    <xf numFmtId="164" fontId="0" fillId="0" borderId="7" xfId="0" applyBorder="1" applyAlignment="1">
      <alignment horizontal="center"/>
    </xf>
    <xf numFmtId="164" fontId="0" fillId="0" borderId="11" xfId="0" applyBorder="1" applyAlignment="1">
      <alignment horizontal="center"/>
    </xf>
    <xf numFmtId="164" fontId="40" fillId="10" borderId="6" xfId="29" quotePrefix="1" applyAlignment="1">
      <alignment horizontal="center"/>
    </xf>
  </cellXfs>
  <cellStyles count="38">
    <cellStyle name="Hipervínculo 2" xfId="7" xr:uid="{00000000-0005-0000-0000-000000000000}"/>
    <cellStyle name="MSTRStyle.Todos.c1_2c913d8e-cf7b-4366-94f2-1adc5f40bb97" xfId="19" xr:uid="{00000000-0005-0000-0000-000001000000}"/>
    <cellStyle name="MSTRStyle.Todos.c12_f704ee73-96a5-4086-bfc3-d56b88a938df" xfId="22" xr:uid="{00000000-0005-0000-0000-000002000000}"/>
    <cellStyle name="MSTRStyle.Todos.c13_307b5e94-e99c-4b96-8d04-92c96efae858" xfId="33" xr:uid="{595522EE-4B1C-4DDD-98A0-3789447911D1}"/>
    <cellStyle name="MSTRStyle.Todos.c13_4e2c9c7a-2f85-403c-8a48-2ddc8d18a8ca" xfId="17" xr:uid="{00000000-0005-0000-0000-000003000000}"/>
    <cellStyle name="MSTRStyle.Todos.c15_15fbff46-fe6a-4e3e-a0de-d99014ad5935" xfId="24" xr:uid="{00000000-0005-0000-0000-000004000000}"/>
    <cellStyle name="MSTRStyle.Todos.c16_60f84142-38ce-4c0a-b495-2d8596d6b2b4" xfId="27" xr:uid="{00000000-0005-0000-0000-000005000000}"/>
    <cellStyle name="MSTRStyle.Todos.c16_9385c3dc-f9cb-498f-b97e-db2bbb43de3a" xfId="13" xr:uid="{00000000-0005-0000-0000-000006000000}"/>
    <cellStyle name="MSTRStyle.Todos.c16_d62fb555-b642-4aa7-9c1a-a58cdf9c66eb" xfId="23" xr:uid="{00000000-0005-0000-0000-000007000000}"/>
    <cellStyle name="MSTRStyle.Todos.c17_79231e5b-eee5-4441-9a7b-81e179fe9125" xfId="34" xr:uid="{32A8B63D-C6FB-4E3D-94AF-51A71CF00B0A}"/>
    <cellStyle name="MSTRStyle.Todos.c18_c74e16a5-566e-4e4a-bdc3-b6cacdd638cc" xfId="14" xr:uid="{00000000-0005-0000-0000-000008000000}"/>
    <cellStyle name="MSTRStyle.Todos.c19_5273395b-330c-4453-bb5e-3d097a5f9a38" xfId="25" xr:uid="{00000000-0005-0000-0000-000009000000}"/>
    <cellStyle name="MSTRStyle.Todos.c2_3937916f-982b-40ce-a034-fdb730c1cc3d" xfId="32" xr:uid="{7196DDF1-AD38-4D4B-B365-77B18D387CA0}"/>
    <cellStyle name="MSTRStyle.Todos.c2_3a581374-dd4c-4b65-a07e-d5e7fd3fec7a" xfId="11" xr:uid="{00000000-0005-0000-0000-00000A000000}"/>
    <cellStyle name="MSTRStyle.Todos.c20_42996945-cecb-47d3-b352-9514bde58bf7" xfId="9" xr:uid="{00000000-0005-0000-0000-00000B000000}"/>
    <cellStyle name="MSTRStyle.Todos.c21_73aef9dd-ca35-490f-bae6-5a1e9031cba5" xfId="16" xr:uid="{00000000-0005-0000-0000-00000C000000}"/>
    <cellStyle name="MSTRStyle.Todos.c22_8ff8ac70-2ad1-4e8d-b36a-325273c52159" xfId="18" xr:uid="{00000000-0005-0000-0000-00000D000000}"/>
    <cellStyle name="MSTRStyle.Todos.c23_20f3c4b4-7f1b-493f-a6a4-7e0091975384" xfId="10" xr:uid="{00000000-0005-0000-0000-00000E000000}"/>
    <cellStyle name="MSTRStyle.Todos.c24_08dad9a3-f282-4d8f-8754-383bda6f9464" xfId="12" xr:uid="{00000000-0005-0000-0000-00000F000000}"/>
    <cellStyle name="MSTRStyle.Todos.c24_eb033f5a-170d-4a8a-8305-03680794162e" xfId="31" xr:uid="{CFD48460-0653-4700-8392-E67EA8199810}"/>
    <cellStyle name="MSTRStyle.Todos.c3_12fa68d3-c457-4d25-994e-10345e19d365" xfId="15" xr:uid="{00000000-0005-0000-0000-000010000000}"/>
    <cellStyle name="MSTRStyle.Todos.c3_665a5e51-ff1c-44d8-b960-23164fc79bf9" xfId="30" xr:uid="{00000000-0005-0000-0000-000011000000}"/>
    <cellStyle name="MSTRStyle.Todos.c6_0e69630c-d97a-4add-9747-96a29cdeea90" xfId="28" xr:uid="{00000000-0005-0000-0000-000012000000}"/>
    <cellStyle name="MSTRStyle.Todos.c7_1e547b04-c424-4128-bac1-3e26d8991e8d" xfId="29" xr:uid="{00000000-0005-0000-0000-000013000000}"/>
    <cellStyle name="MSTRStyle.Todos.c7_b84543c2-03f4-4e81-b8f7-f2c3af7c6370" xfId="21" xr:uid="{00000000-0005-0000-0000-000014000000}"/>
    <cellStyle name="MSTRStyle.Todos.c9_4640f619-39fa-4d3e-98e7-beb9e4e71513" xfId="20" xr:uid="{00000000-0005-0000-0000-000015000000}"/>
    <cellStyle name="MSTRStyle.Todos.cC8B0F72A11EC88D900000080EFA5E157_e04828e0-505d-46ad-ac6d-b3e9bc3c3a9c" xfId="35" xr:uid="{DA7BF8FF-CD0E-473C-B751-1840E34C7F44}"/>
    <cellStyle name="MSTRStyle.Todos.cC8B0F97811EC88D900000080EFA5E157_b9608160-9ceb-47c3-8c44-2b868bb34c4c" xfId="36" xr:uid="{22C5363C-C223-42B0-AF25-917DBBAF89E9}"/>
    <cellStyle name="MSTRStyle.Todos.cC8B0FF0511EC88D900000080EFA5E157_03198a76-25f0-4d5b-ad93-676d74ad28d9" xfId="37" xr:uid="{E75A0857-25C8-46FA-A851-6DCE31C3EF70}"/>
    <cellStyle name="Normal" xfId="0" builtinId="0"/>
    <cellStyle name="Normal 2" xfId="4" xr:uid="{00000000-0005-0000-0000-000017000000}"/>
    <cellStyle name="Normal 2 2" xfId="6" xr:uid="{00000000-0005-0000-0000-000018000000}"/>
    <cellStyle name="Normal 3" xfId="3" xr:uid="{00000000-0005-0000-0000-000019000000}"/>
    <cellStyle name="Normal 4" xfId="8" xr:uid="{00000000-0005-0000-0000-00001A000000}"/>
    <cellStyle name="Normal 4 2" xfId="26" xr:uid="{00000000-0005-0000-0000-00001B000000}"/>
    <cellStyle name="Normal 7" xfId="2" xr:uid="{00000000-0005-0000-0000-00001C000000}"/>
    <cellStyle name="Normal_A1 Comparacion Internacional" xfId="1" xr:uid="{00000000-0005-0000-0000-00001D000000}"/>
    <cellStyle name="Normal_Plantilla CUADROS INF.OPE" xfId="5" xr:uid="{00000000-0005-0000-0000-00001E000000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C0C0C0"/>
      <color rgb="FF8FAADC"/>
      <color rgb="FF2E75B6"/>
      <color rgb="FFFFFFFF"/>
      <color rgb="FFF5F5F5"/>
      <color rgb="FF97B9E0"/>
      <color rgb="FF5B9BD5"/>
      <color rgb="FFE2AA00"/>
      <color rgb="FF000000"/>
      <color rgb="FF0045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8078019217548E-2"/>
          <c:y val="0.1252086026560113"/>
          <c:w val="0.89139096346862223"/>
          <c:h val="0.76434074962939147"/>
        </c:manualLayout>
      </c:layout>
      <c:barChart>
        <c:barDir val="col"/>
        <c:grouping val="clustered"/>
        <c:varyColors val="0"/>
        <c:ser>
          <c:idx val="1"/>
          <c:order val="1"/>
          <c:tx>
            <c:v>Laboralidad</c:v>
          </c:tx>
          <c:spPr>
            <a:solidFill>
              <a:srgbClr val="2E75B6"/>
            </a:solidFill>
            <a:ln>
              <a:noFill/>
            </a:ln>
            <a:effectLst/>
          </c:spPr>
          <c:invertIfNegative val="0"/>
          <c:cat>
            <c:strRef>
              <c:f>Dat_01!$O$33:$O$45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Dat_01!$D$33:$D$45</c:f>
              <c:numCache>
                <c:formatCode>0.00%</c:formatCode>
                <c:ptCount val="13"/>
                <c:pt idx="0">
                  <c:v>6.6499999999999997E-3</c:v>
                </c:pt>
                <c:pt idx="1">
                  <c:v>-8.8000000000000003E-4</c:v>
                </c:pt>
                <c:pt idx="2">
                  <c:v>6.4999999999999997E-3</c:v>
                </c:pt>
                <c:pt idx="3">
                  <c:v>-5.7499999999999999E-3</c:v>
                </c:pt>
                <c:pt idx="4">
                  <c:v>5.3899999999999998E-3</c:v>
                </c:pt>
                <c:pt idx="5">
                  <c:v>-1.2800000000000001E-3</c:v>
                </c:pt>
                <c:pt idx="6">
                  <c:v>-8.9200000000000008E-3</c:v>
                </c:pt>
                <c:pt idx="7">
                  <c:v>4.3800000000000002E-3</c:v>
                </c:pt>
                <c:pt idx="8">
                  <c:v>-3.5E-4</c:v>
                </c:pt>
                <c:pt idx="9">
                  <c:v>2.7399999999999998E-3</c:v>
                </c:pt>
                <c:pt idx="10">
                  <c:v>2.1199999999999999E-3</c:v>
                </c:pt>
                <c:pt idx="11">
                  <c:v>2.99E-3</c:v>
                </c:pt>
                <c:pt idx="12">
                  <c:v>7.28E-3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C4-47AF-AC48-926FA8AA2626}"/>
            </c:ext>
          </c:extLst>
        </c:ser>
        <c:ser>
          <c:idx val="2"/>
          <c:order val="2"/>
          <c:tx>
            <c:v>Temperatura</c:v>
          </c:tx>
          <c:spPr>
            <a:solidFill>
              <a:srgbClr val="8FAADC"/>
            </a:solidFill>
            <a:ln>
              <a:noFill/>
            </a:ln>
            <a:effectLst/>
          </c:spPr>
          <c:invertIfNegative val="0"/>
          <c:cat>
            <c:strRef>
              <c:f>Dat_01!$O$33:$O$45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Dat_01!$E$33:$E$45</c:f>
              <c:numCache>
                <c:formatCode>0.00%</c:formatCode>
                <c:ptCount val="13"/>
                <c:pt idx="0">
                  <c:v>-2.5999999999999999E-2</c:v>
                </c:pt>
                <c:pt idx="1">
                  <c:v>-4.4900000000000001E-3</c:v>
                </c:pt>
                <c:pt idx="2">
                  <c:v>1.2760000000000001E-2</c:v>
                </c:pt>
                <c:pt idx="3">
                  <c:v>1.286E-2</c:v>
                </c:pt>
                <c:pt idx="4">
                  <c:v>2.085E-2</c:v>
                </c:pt>
                <c:pt idx="5">
                  <c:v>2.7189999999999999E-2</c:v>
                </c:pt>
                <c:pt idx="6">
                  <c:v>4.2659999999999997E-2</c:v>
                </c:pt>
                <c:pt idx="7">
                  <c:v>2.2200000000000001E-2</c:v>
                </c:pt>
                <c:pt idx="8">
                  <c:v>9.5899999999999996E-3</c:v>
                </c:pt>
                <c:pt idx="9">
                  <c:v>1.421E-2</c:v>
                </c:pt>
                <c:pt idx="10">
                  <c:v>-2.5700000000000001E-2</c:v>
                </c:pt>
                <c:pt idx="11">
                  <c:v>-7.7099999999999998E-3</c:v>
                </c:pt>
                <c:pt idx="12">
                  <c:v>4.4099999999999999E-3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C4-47AF-AC48-926FA8AA2626}"/>
            </c:ext>
          </c:extLst>
        </c:ser>
        <c:ser>
          <c:idx val="3"/>
          <c:order val="3"/>
          <c:tx>
            <c:v>Demanda corregida</c:v>
          </c:tx>
          <c:spPr>
            <a:solidFill>
              <a:srgbClr val="C0C0C0"/>
            </a:solidFill>
            <a:ln>
              <a:noFill/>
            </a:ln>
            <a:effectLst/>
          </c:spPr>
          <c:invertIfNegative val="0"/>
          <c:cat>
            <c:strRef>
              <c:f>Dat_01!$O$33:$O$45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Dat_01!$F$33:$F$45</c:f>
              <c:numCache>
                <c:formatCode>0.00%</c:formatCode>
                <c:ptCount val="13"/>
                <c:pt idx="0">
                  <c:v>-3.5009999999999999E-2</c:v>
                </c:pt>
                <c:pt idx="1">
                  <c:v>-1.0200000000000001E-3</c:v>
                </c:pt>
                <c:pt idx="2">
                  <c:v>-4.147E-2</c:v>
                </c:pt>
                <c:pt idx="3">
                  <c:v>-3.2890000000000003E-2</c:v>
                </c:pt>
                <c:pt idx="4">
                  <c:v>-3.5220000000000001E-2</c:v>
                </c:pt>
                <c:pt idx="5">
                  <c:v>-4.62E-3</c:v>
                </c:pt>
                <c:pt idx="6">
                  <c:v>-8.4499999999999992E-3</c:v>
                </c:pt>
                <c:pt idx="7">
                  <c:v>-3.4970000000000001E-2</c:v>
                </c:pt>
                <c:pt idx="8">
                  <c:v>-4.5699999999999998E-2</c:v>
                </c:pt>
                <c:pt idx="9">
                  <c:v>-6.4189999999999997E-2</c:v>
                </c:pt>
                <c:pt idx="10">
                  <c:v>-7.7340000000000006E-2</c:v>
                </c:pt>
                <c:pt idx="11">
                  <c:v>-7.8479999999999994E-2</c:v>
                </c:pt>
                <c:pt idx="12">
                  <c:v>-4.8399999999999999E-2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C4-47AF-AC48-926FA8AA2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447272"/>
        <c:axId val="461447664"/>
      </c:barChart>
      <c:lineChart>
        <c:grouping val="standard"/>
        <c:varyColors val="0"/>
        <c:ser>
          <c:idx val="0"/>
          <c:order val="0"/>
          <c:tx>
            <c:v>Variación mensual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Dat_01!$O$33:$O$45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Dat_01!$C$33:$C$45</c:f>
              <c:numCache>
                <c:formatCode>0.00%</c:formatCode>
                <c:ptCount val="13"/>
                <c:pt idx="0">
                  <c:v>-5.4359999999999999E-2</c:v>
                </c:pt>
                <c:pt idx="1">
                  <c:v>-6.3899999999999998E-3</c:v>
                </c:pt>
                <c:pt idx="2">
                  <c:v>-2.2210000000000001E-2</c:v>
                </c:pt>
                <c:pt idx="3">
                  <c:v>-2.5780000000000001E-2</c:v>
                </c:pt>
                <c:pt idx="4">
                  <c:v>-8.9800000000000001E-3</c:v>
                </c:pt>
                <c:pt idx="5">
                  <c:v>2.129E-2</c:v>
                </c:pt>
                <c:pt idx="6">
                  <c:v>2.529E-2</c:v>
                </c:pt>
                <c:pt idx="7">
                  <c:v>-8.3899999999999999E-3</c:v>
                </c:pt>
                <c:pt idx="8">
                  <c:v>-3.6459999999999999E-2</c:v>
                </c:pt>
                <c:pt idx="9">
                  <c:v>-4.7239999999999997E-2</c:v>
                </c:pt>
                <c:pt idx="10">
                  <c:v>-0.10092</c:v>
                </c:pt>
                <c:pt idx="11">
                  <c:v>-8.3199999999999996E-2</c:v>
                </c:pt>
                <c:pt idx="12">
                  <c:v>-3.671E-2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C4-47AF-AC48-926FA8AA2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47272"/>
        <c:axId val="461447664"/>
      </c:lineChart>
      <c:catAx>
        <c:axId val="461447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61447664"/>
        <c:crosses val="autoZero"/>
        <c:auto val="1"/>
        <c:lblAlgn val="ctr"/>
        <c:lblOffset val="100"/>
        <c:noMultiLvlLbl val="0"/>
      </c:catAx>
      <c:valAx>
        <c:axId val="46144766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61447272"/>
        <c:crosses val="autoZero"/>
        <c:crossBetween val="between"/>
      </c:valAx>
      <c:spPr>
        <a:noFill/>
        <a:ln>
          <a:solidFill>
            <a:schemeClr val="bg1">
              <a:lumMod val="75000"/>
              <a:alpha val="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33627136395067009"/>
          <c:y val="2.6184865147944488E-2"/>
          <c:w val="0.66372863604932986"/>
          <c:h val="6.48987565078955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938071930197909E-2"/>
          <c:y val="0.15133890165523387"/>
          <c:w val="0.87995211640211801"/>
          <c:h val="0.71677642149266785"/>
        </c:manualLayout>
      </c:layout>
      <c:areaChart>
        <c:grouping val="standard"/>
        <c:varyColors val="0"/>
        <c:ser>
          <c:idx val="1"/>
          <c:order val="0"/>
          <c:tx>
            <c:strRef>
              <c:f>Dat_01!$G$49</c:f>
              <c:strCache>
                <c:ptCount val="1"/>
                <c:pt idx="0">
                  <c:v>Banda máxima 2003-2022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[0]!Temp_Fechas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[0]!Temp_Banda_Max</c:f>
              <c:numCache>
                <c:formatCode>#,##0.00</c:formatCode>
                <c:ptCount val="31"/>
                <c:pt idx="0">
                  <c:v>13.577052631600001</c:v>
                </c:pt>
                <c:pt idx="1">
                  <c:v>13.650631578900001</c:v>
                </c:pt>
                <c:pt idx="2">
                  <c:v>13.8553684211</c:v>
                </c:pt>
                <c:pt idx="3">
                  <c:v>13.169736842100001</c:v>
                </c:pt>
                <c:pt idx="4">
                  <c:v>12.9252631579</c:v>
                </c:pt>
                <c:pt idx="5">
                  <c:v>12.511105263199999</c:v>
                </c:pt>
                <c:pt idx="6">
                  <c:v>12.3212105263</c:v>
                </c:pt>
                <c:pt idx="7">
                  <c:v>12.281105263200001</c:v>
                </c:pt>
                <c:pt idx="8">
                  <c:v>12.4342631579</c:v>
                </c:pt>
                <c:pt idx="9">
                  <c:v>12.3391578947</c:v>
                </c:pt>
                <c:pt idx="10">
                  <c:v>12.74</c:v>
                </c:pt>
                <c:pt idx="11">
                  <c:v>12.8505263158</c:v>
                </c:pt>
                <c:pt idx="12">
                  <c:v>12.5924736842</c:v>
                </c:pt>
                <c:pt idx="13">
                  <c:v>12.6901052632</c:v>
                </c:pt>
                <c:pt idx="14">
                  <c:v>12.4643684211</c:v>
                </c:pt>
                <c:pt idx="15">
                  <c:v>12.855421052600001</c:v>
                </c:pt>
                <c:pt idx="16">
                  <c:v>13.255421052599999</c:v>
                </c:pt>
                <c:pt idx="17">
                  <c:v>12.981368421100001</c:v>
                </c:pt>
                <c:pt idx="18">
                  <c:v>13.199</c:v>
                </c:pt>
                <c:pt idx="19">
                  <c:v>12.916631578900001</c:v>
                </c:pt>
                <c:pt idx="20">
                  <c:v>13.311578947399999</c:v>
                </c:pt>
                <c:pt idx="21">
                  <c:v>13.2331578947</c:v>
                </c:pt>
                <c:pt idx="22">
                  <c:v>13.903736842100001</c:v>
                </c:pt>
                <c:pt idx="23">
                  <c:v>13.8386842105</c:v>
                </c:pt>
                <c:pt idx="24">
                  <c:v>13.1093157895</c:v>
                </c:pt>
                <c:pt idx="25">
                  <c:v>12.7117894737</c:v>
                </c:pt>
                <c:pt idx="26">
                  <c:v>12.9335263158</c:v>
                </c:pt>
                <c:pt idx="27">
                  <c:v>13.3422631579</c:v>
                </c:pt>
                <c:pt idx="28">
                  <c:v>13.5413157895</c:v>
                </c:pt>
                <c:pt idx="29">
                  <c:v>13.770157894700001</c:v>
                </c:pt>
                <c:pt idx="30">
                  <c:v>14.135578947400001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7E-49CD-904B-4B246F8C0733}"/>
            </c:ext>
          </c:extLst>
        </c:ser>
        <c:ser>
          <c:idx val="3"/>
          <c:order val="1"/>
          <c:tx>
            <c:strRef>
              <c:f>Dat_01!$H$49</c:f>
              <c:strCache>
                <c:ptCount val="1"/>
                <c:pt idx="0">
                  <c:v>Banda mínima 2003-2022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25400">
              <a:noFill/>
            </a:ln>
          </c:spPr>
          <c:cat>
            <c:numRef>
              <c:f>[0]!Temp_Fechas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[0]!Temp_Banda_Min</c:f>
              <c:numCache>
                <c:formatCode>#,##0.00</c:formatCode>
                <c:ptCount val="31"/>
                <c:pt idx="0">
                  <c:v>5.1458947367999999</c:v>
                </c:pt>
                <c:pt idx="1">
                  <c:v>5.6101578947000004</c:v>
                </c:pt>
                <c:pt idx="2">
                  <c:v>5.5566315789000003</c:v>
                </c:pt>
                <c:pt idx="3">
                  <c:v>5.1460526315999999</c:v>
                </c:pt>
                <c:pt idx="4">
                  <c:v>4.3118947368000002</c:v>
                </c:pt>
                <c:pt idx="5">
                  <c:v>4.1381578947</c:v>
                </c:pt>
                <c:pt idx="6">
                  <c:v>4.0976842104999998</c:v>
                </c:pt>
                <c:pt idx="7">
                  <c:v>3.9633157895000002</c:v>
                </c:pt>
                <c:pt idx="8">
                  <c:v>4.4997368420999999</c:v>
                </c:pt>
                <c:pt idx="9">
                  <c:v>4.6123684211000002</c:v>
                </c:pt>
                <c:pt idx="10">
                  <c:v>4.1181052632000004</c:v>
                </c:pt>
                <c:pt idx="11">
                  <c:v>3.3235263158000001</c:v>
                </c:pt>
                <c:pt idx="12">
                  <c:v>3.7678421053000002</c:v>
                </c:pt>
                <c:pt idx="13">
                  <c:v>4.2371578947000001</c:v>
                </c:pt>
                <c:pt idx="14">
                  <c:v>4.0290526315999999</c:v>
                </c:pt>
                <c:pt idx="15">
                  <c:v>4.7149473683999998</c:v>
                </c:pt>
                <c:pt idx="16">
                  <c:v>4.524</c:v>
                </c:pt>
                <c:pt idx="17">
                  <c:v>4.6393684211000004</c:v>
                </c:pt>
                <c:pt idx="18">
                  <c:v>5.1931052631999997</c:v>
                </c:pt>
                <c:pt idx="19">
                  <c:v>4.9612105263000004</c:v>
                </c:pt>
                <c:pt idx="20">
                  <c:v>5.0585789474</c:v>
                </c:pt>
                <c:pt idx="21">
                  <c:v>5.2128947368</c:v>
                </c:pt>
                <c:pt idx="22">
                  <c:v>5.4992631578999998</c:v>
                </c:pt>
                <c:pt idx="23">
                  <c:v>5.6342631579000004</c:v>
                </c:pt>
                <c:pt idx="24">
                  <c:v>5.1354210525999999</c:v>
                </c:pt>
                <c:pt idx="25">
                  <c:v>4.7304736841999997</c:v>
                </c:pt>
                <c:pt idx="26">
                  <c:v>5.2377894737000004</c:v>
                </c:pt>
                <c:pt idx="27">
                  <c:v>4.6207368421000004</c:v>
                </c:pt>
                <c:pt idx="28">
                  <c:v>4.7703684210999997</c:v>
                </c:pt>
                <c:pt idx="29">
                  <c:v>5.1349473683999998</c:v>
                </c:pt>
                <c:pt idx="30">
                  <c:v>5.7170526315999997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7E-49CD-904B-4B246F8C0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4262200"/>
        <c:axId val="764262592"/>
      </c:areaChart>
      <c:lineChart>
        <c:grouping val="standard"/>
        <c:varyColors val="0"/>
        <c:ser>
          <c:idx val="5"/>
          <c:order val="2"/>
          <c:tx>
            <c:strRef>
              <c:f>Dat_01!$B$49</c:f>
              <c:strCache>
                <c:ptCount val="1"/>
                <c:pt idx="0">
                  <c:v>Máxima 2023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[0]!Temp_Fechas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[0]!Temp_Max</c:f>
              <c:numCache>
                <c:formatCode>#,##0.00</c:formatCode>
                <c:ptCount val="31"/>
                <c:pt idx="0">
                  <c:v>17.143000000000001</c:v>
                </c:pt>
                <c:pt idx="1">
                  <c:v>14.843</c:v>
                </c:pt>
                <c:pt idx="2">
                  <c:v>15.247</c:v>
                </c:pt>
                <c:pt idx="3">
                  <c:v>15.186999999999999</c:v>
                </c:pt>
                <c:pt idx="4">
                  <c:v>14.9</c:v>
                </c:pt>
                <c:pt idx="5">
                  <c:v>13.74</c:v>
                </c:pt>
                <c:pt idx="6">
                  <c:v>14.637</c:v>
                </c:pt>
                <c:pt idx="7">
                  <c:v>15.755000000000001</c:v>
                </c:pt>
                <c:pt idx="8">
                  <c:v>16.254000000000001</c:v>
                </c:pt>
                <c:pt idx="9">
                  <c:v>16.052</c:v>
                </c:pt>
                <c:pt idx="10">
                  <c:v>15.01</c:v>
                </c:pt>
                <c:pt idx="11">
                  <c:v>14.554</c:v>
                </c:pt>
                <c:pt idx="12">
                  <c:v>15.417</c:v>
                </c:pt>
                <c:pt idx="13">
                  <c:v>15.811</c:v>
                </c:pt>
                <c:pt idx="14">
                  <c:v>14.932</c:v>
                </c:pt>
                <c:pt idx="15">
                  <c:v>13.925000000000001</c:v>
                </c:pt>
                <c:pt idx="16">
                  <c:v>14.593999999999999</c:v>
                </c:pt>
                <c:pt idx="17">
                  <c:v>10.632</c:v>
                </c:pt>
                <c:pt idx="18">
                  <c:v>11.913</c:v>
                </c:pt>
                <c:pt idx="19">
                  <c:v>14.189</c:v>
                </c:pt>
                <c:pt idx="20">
                  <c:v>13.064</c:v>
                </c:pt>
                <c:pt idx="21">
                  <c:v>11.257</c:v>
                </c:pt>
                <c:pt idx="22">
                  <c:v>11.757999999999999</c:v>
                </c:pt>
                <c:pt idx="23">
                  <c:v>12.042</c:v>
                </c:pt>
                <c:pt idx="24">
                  <c:v>12.064</c:v>
                </c:pt>
                <c:pt idx="25">
                  <c:v>10.612</c:v>
                </c:pt>
                <c:pt idx="26">
                  <c:v>10.614000000000001</c:v>
                </c:pt>
                <c:pt idx="27">
                  <c:v>10.207000000000001</c:v>
                </c:pt>
                <c:pt idx="28">
                  <c:v>9.7889999999999997</c:v>
                </c:pt>
                <c:pt idx="29">
                  <c:v>11.579000000000001</c:v>
                </c:pt>
                <c:pt idx="30">
                  <c:v>13.441000000000001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7E-49CD-904B-4B246F8C0733}"/>
            </c:ext>
          </c:extLst>
        </c:ser>
        <c:ser>
          <c:idx val="4"/>
          <c:order val="3"/>
          <c:tx>
            <c:strRef>
              <c:f>Dat_01!$C$49</c:f>
              <c:strCache>
                <c:ptCount val="1"/>
                <c:pt idx="0">
                  <c:v>Media 2023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[0]!Temp_Fechas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[0]!Temp_Med</c:f>
              <c:numCache>
                <c:formatCode>#,##0.00</c:formatCode>
                <c:ptCount val="31"/>
                <c:pt idx="0">
                  <c:v>12.7</c:v>
                </c:pt>
                <c:pt idx="1">
                  <c:v>11.221</c:v>
                </c:pt>
                <c:pt idx="2">
                  <c:v>10.831</c:v>
                </c:pt>
                <c:pt idx="3">
                  <c:v>10.416</c:v>
                </c:pt>
                <c:pt idx="4">
                  <c:v>9.8650000000000002</c:v>
                </c:pt>
                <c:pt idx="5">
                  <c:v>8.8610000000000007</c:v>
                </c:pt>
                <c:pt idx="6">
                  <c:v>9.89</c:v>
                </c:pt>
                <c:pt idx="7">
                  <c:v>12.618</c:v>
                </c:pt>
                <c:pt idx="8">
                  <c:v>12.38</c:v>
                </c:pt>
                <c:pt idx="9">
                  <c:v>11.205</c:v>
                </c:pt>
                <c:pt idx="10">
                  <c:v>10.694000000000001</c:v>
                </c:pt>
                <c:pt idx="11">
                  <c:v>9.9149999999999991</c:v>
                </c:pt>
                <c:pt idx="12">
                  <c:v>10.664999999999999</c:v>
                </c:pt>
                <c:pt idx="13">
                  <c:v>10.292999999999999</c:v>
                </c:pt>
                <c:pt idx="14">
                  <c:v>10.263</c:v>
                </c:pt>
                <c:pt idx="15">
                  <c:v>10.125999999999999</c:v>
                </c:pt>
                <c:pt idx="16">
                  <c:v>10.166</c:v>
                </c:pt>
                <c:pt idx="17">
                  <c:v>7.2050000000000001</c:v>
                </c:pt>
                <c:pt idx="18">
                  <c:v>7.3819999999999997</c:v>
                </c:pt>
                <c:pt idx="19">
                  <c:v>10.084</c:v>
                </c:pt>
                <c:pt idx="20">
                  <c:v>8.3170000000000002</c:v>
                </c:pt>
                <c:pt idx="21">
                  <c:v>5.9889999999999999</c:v>
                </c:pt>
                <c:pt idx="22">
                  <c:v>5.62</c:v>
                </c:pt>
                <c:pt idx="23">
                  <c:v>6.9420000000000002</c:v>
                </c:pt>
                <c:pt idx="24">
                  <c:v>6.5940000000000003</c:v>
                </c:pt>
                <c:pt idx="25">
                  <c:v>6.2149999999999999</c:v>
                </c:pt>
                <c:pt idx="26">
                  <c:v>6.1210000000000004</c:v>
                </c:pt>
                <c:pt idx="27">
                  <c:v>6.0279999999999996</c:v>
                </c:pt>
                <c:pt idx="28">
                  <c:v>5.5110000000000001</c:v>
                </c:pt>
                <c:pt idx="29">
                  <c:v>6.2469999999999999</c:v>
                </c:pt>
                <c:pt idx="30">
                  <c:v>7.3319999999999999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7E-49CD-904B-4B246F8C0733}"/>
            </c:ext>
          </c:extLst>
        </c:ser>
        <c:ser>
          <c:idx val="6"/>
          <c:order val="4"/>
          <c:tx>
            <c:strRef>
              <c:f>Dat_01!$D$49</c:f>
              <c:strCache>
                <c:ptCount val="1"/>
                <c:pt idx="0">
                  <c:v>Mínima 2023</c:v>
                </c:pt>
              </c:strCache>
            </c:strRef>
          </c:tx>
          <c:marker>
            <c:symbol val="none"/>
          </c:marker>
          <c:cat>
            <c:numRef>
              <c:f>[0]!Temp_Fechas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[0]!Temp_Min</c:f>
              <c:numCache>
                <c:formatCode>#,##0.00</c:formatCode>
                <c:ptCount val="31"/>
                <c:pt idx="0">
                  <c:v>8.2569999999999997</c:v>
                </c:pt>
                <c:pt idx="1">
                  <c:v>7.5979999999999999</c:v>
                </c:pt>
                <c:pt idx="2">
                  <c:v>6.4139999999999997</c:v>
                </c:pt>
                <c:pt idx="3">
                  <c:v>5.6440000000000001</c:v>
                </c:pt>
                <c:pt idx="4">
                  <c:v>4.83</c:v>
                </c:pt>
                <c:pt idx="5">
                  <c:v>3.9820000000000002</c:v>
                </c:pt>
                <c:pt idx="6">
                  <c:v>5.1429999999999998</c:v>
                </c:pt>
                <c:pt idx="7">
                  <c:v>9.4809999999999999</c:v>
                </c:pt>
                <c:pt idx="8">
                  <c:v>8.5060000000000002</c:v>
                </c:pt>
                <c:pt idx="9">
                  <c:v>6.359</c:v>
                </c:pt>
                <c:pt idx="10">
                  <c:v>6.3780000000000001</c:v>
                </c:pt>
                <c:pt idx="11">
                  <c:v>5.2750000000000004</c:v>
                </c:pt>
                <c:pt idx="12">
                  <c:v>5.9119999999999999</c:v>
                </c:pt>
                <c:pt idx="13">
                  <c:v>4.7759999999999998</c:v>
                </c:pt>
                <c:pt idx="14">
                  <c:v>5.5940000000000003</c:v>
                </c:pt>
                <c:pt idx="15">
                  <c:v>6.327</c:v>
                </c:pt>
                <c:pt idx="16">
                  <c:v>5.7380000000000004</c:v>
                </c:pt>
                <c:pt idx="17">
                  <c:v>3.7789999999999999</c:v>
                </c:pt>
                <c:pt idx="18">
                  <c:v>2.851</c:v>
                </c:pt>
                <c:pt idx="19">
                  <c:v>5.9790000000000001</c:v>
                </c:pt>
                <c:pt idx="20">
                  <c:v>3.5710000000000002</c:v>
                </c:pt>
                <c:pt idx="21">
                  <c:v>0.72099999999999997</c:v>
                </c:pt>
                <c:pt idx="22">
                  <c:v>-0.51800000000000002</c:v>
                </c:pt>
                <c:pt idx="23">
                  <c:v>1.8420000000000001</c:v>
                </c:pt>
                <c:pt idx="24">
                  <c:v>1.123</c:v>
                </c:pt>
                <c:pt idx="25">
                  <c:v>1.819</c:v>
                </c:pt>
                <c:pt idx="26">
                  <c:v>1.6279999999999999</c:v>
                </c:pt>
                <c:pt idx="27">
                  <c:v>1.85</c:v>
                </c:pt>
                <c:pt idx="28">
                  <c:v>1.2330000000000001</c:v>
                </c:pt>
                <c:pt idx="29">
                  <c:v>0.91500000000000004</c:v>
                </c:pt>
                <c:pt idx="30">
                  <c:v>1.224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7E-49CD-904B-4B246F8C0733}"/>
            </c:ext>
          </c:extLst>
        </c:ser>
        <c:ser>
          <c:idx val="2"/>
          <c:order val="5"/>
          <c:tx>
            <c:strRef>
              <c:f>Dat_01!$E$49</c:f>
              <c:strCache>
                <c:ptCount val="1"/>
                <c:pt idx="0">
                  <c:v>Media 2022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[0]!Temp_Fechas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[0]!Temp_Med_Hist</c:f>
              <c:numCache>
                <c:formatCode>#,##0.00</c:formatCode>
                <c:ptCount val="31"/>
                <c:pt idx="0">
                  <c:v>12.61</c:v>
                </c:pt>
                <c:pt idx="1">
                  <c:v>11.162000000000001</c:v>
                </c:pt>
                <c:pt idx="2">
                  <c:v>11.305999999999999</c:v>
                </c:pt>
                <c:pt idx="3">
                  <c:v>12.164999999999999</c:v>
                </c:pt>
                <c:pt idx="4">
                  <c:v>8.6150000000000002</c:v>
                </c:pt>
                <c:pt idx="5">
                  <c:v>7.42</c:v>
                </c:pt>
                <c:pt idx="6">
                  <c:v>8.0190000000000001</c:v>
                </c:pt>
                <c:pt idx="7">
                  <c:v>8.5380000000000003</c:v>
                </c:pt>
                <c:pt idx="8">
                  <c:v>10.898</c:v>
                </c:pt>
                <c:pt idx="9">
                  <c:v>12.484999999999999</c:v>
                </c:pt>
                <c:pt idx="10">
                  <c:v>10.59</c:v>
                </c:pt>
                <c:pt idx="11">
                  <c:v>8.843</c:v>
                </c:pt>
                <c:pt idx="12">
                  <c:v>7.423</c:v>
                </c:pt>
                <c:pt idx="13">
                  <c:v>7.1619999999999999</c:v>
                </c:pt>
                <c:pt idx="14">
                  <c:v>7.2169999999999996</c:v>
                </c:pt>
                <c:pt idx="15">
                  <c:v>7.26</c:v>
                </c:pt>
                <c:pt idx="16">
                  <c:v>7.4409999999999998</c:v>
                </c:pt>
                <c:pt idx="17">
                  <c:v>7.3730000000000002</c:v>
                </c:pt>
                <c:pt idx="18">
                  <c:v>7.3840000000000003</c:v>
                </c:pt>
                <c:pt idx="19">
                  <c:v>7.819</c:v>
                </c:pt>
                <c:pt idx="20">
                  <c:v>6.9109999999999996</c:v>
                </c:pt>
                <c:pt idx="21">
                  <c:v>6.726</c:v>
                </c:pt>
                <c:pt idx="22">
                  <c:v>7.18</c:v>
                </c:pt>
                <c:pt idx="23">
                  <c:v>7.9859999999999998</c:v>
                </c:pt>
                <c:pt idx="24">
                  <c:v>8.3439999999999994</c:v>
                </c:pt>
                <c:pt idx="25">
                  <c:v>8.3559999999999999</c:v>
                </c:pt>
                <c:pt idx="26">
                  <c:v>8.907</c:v>
                </c:pt>
                <c:pt idx="27">
                  <c:v>9.2899999999999991</c:v>
                </c:pt>
                <c:pt idx="28">
                  <c:v>9.4610000000000003</c:v>
                </c:pt>
                <c:pt idx="29">
                  <c:v>9.8949999999999996</c:v>
                </c:pt>
                <c:pt idx="30">
                  <c:v>10.157999999999999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7E-49CD-904B-4B246F8C0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262200"/>
        <c:axId val="764262592"/>
      </c:lineChart>
      <c:catAx>
        <c:axId val="764262200"/>
        <c:scaling>
          <c:orientation val="minMax"/>
        </c:scaling>
        <c:delete val="0"/>
        <c:axPos val="b"/>
        <c:numFmt formatCode="0_)" sourceLinked="1"/>
        <c:majorTickMark val="out"/>
        <c:minorTickMark val="none"/>
        <c:tickLblPos val="low"/>
        <c:spPr>
          <a:ln w="9525">
            <a:solidFill>
              <a:schemeClr val="bg1">
                <a:lumMod val="75000"/>
              </a:schemeClr>
            </a:solidFill>
          </a:ln>
        </c:spPr>
        <c:txPr>
          <a:bodyPr rot="0" vert="horz"/>
          <a:lstStyle/>
          <a:p>
            <a:pPr>
              <a:defRPr sz="800"/>
            </a:pPr>
            <a:endParaRPr lang="es-ES"/>
          </a:p>
        </c:txPr>
        <c:crossAx val="764262592"/>
        <c:crosses val="autoZero"/>
        <c:auto val="1"/>
        <c:lblAlgn val="ctr"/>
        <c:lblOffset val="50"/>
        <c:tickLblSkip val="1"/>
        <c:tickMarkSkip val="1"/>
        <c:noMultiLvlLbl val="0"/>
      </c:catAx>
      <c:valAx>
        <c:axId val="764262592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C0C0C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/>
            </a:pPr>
            <a:endParaRPr lang="es-ES"/>
          </a:p>
        </c:txPr>
        <c:crossAx val="764262200"/>
        <c:crosses val="autoZero"/>
        <c:crossBetween val="midCat"/>
      </c:valAx>
      <c:spPr>
        <a:solidFill>
          <a:srgbClr val="F5F5F5"/>
        </a:solidFill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8.8486344612328835E-2"/>
          <c:y val="3.8190177208241124E-2"/>
          <c:w val="0.91151365538767115"/>
          <c:h val="6.468666906832724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4563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8078019217548E-2"/>
          <c:y val="0.1252086026560113"/>
          <c:w val="0.89139096346862223"/>
          <c:h val="0.76434074962939147"/>
        </c:manualLayout>
      </c:layout>
      <c:areaChart>
        <c:grouping val="stacked"/>
        <c:varyColors val="0"/>
        <c:ser>
          <c:idx val="0"/>
          <c:order val="0"/>
          <c:tx>
            <c:v>Periodo anterior</c:v>
          </c:tx>
          <c:spPr>
            <a:solidFill>
              <a:srgbClr val="5B9BD5"/>
            </a:solidFill>
            <a:ln w="25400">
              <a:noFill/>
            </a:ln>
            <a:effectLst/>
          </c:spPr>
          <c:cat>
            <c:strRef>
              <c:f>Dat_01!$C$87:$C$99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Dat_01!$E$87:$E$99</c:f>
              <c:numCache>
                <c:formatCode>0_)</c:formatCode>
                <c:ptCount val="13"/>
                <c:pt idx="0">
                  <c:v>22753.55772759</c:v>
                </c:pt>
                <c:pt idx="1">
                  <c:v>19213.729911914001</c:v>
                </c:pt>
                <c:pt idx="2">
                  <c:v>20740.701549640002</c:v>
                </c:pt>
                <c:pt idx="3">
                  <c:v>18915.393726295999</c:v>
                </c:pt>
                <c:pt idx="4">
                  <c:v>19296.112398976002</c:v>
                </c:pt>
                <c:pt idx="5">
                  <c:v>19598.383325727998</c:v>
                </c:pt>
                <c:pt idx="6">
                  <c:v>21581.642629954</c:v>
                </c:pt>
                <c:pt idx="7">
                  <c:v>20660.576296340001</c:v>
                </c:pt>
                <c:pt idx="8">
                  <c:v>19669.459694279001</c:v>
                </c:pt>
                <c:pt idx="9">
                  <c:v>18985.552829442</c:v>
                </c:pt>
                <c:pt idx="10">
                  <c:v>20289.534024413999</c:v>
                </c:pt>
                <c:pt idx="11">
                  <c:v>20841.076042528999</c:v>
                </c:pt>
                <c:pt idx="12">
                  <c:v>21516.771039136001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65-4617-8F44-A285F27E8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4263376"/>
        <c:axId val="764263768"/>
      </c:areaChart>
      <c:lineChart>
        <c:grouping val="standard"/>
        <c:varyColors val="0"/>
        <c:ser>
          <c:idx val="1"/>
          <c:order val="1"/>
          <c:tx>
            <c:v>Periodo actual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Dat_01!$E$99:$E$111</c:f>
              <c:numCache>
                <c:formatCode>0_)</c:formatCode>
                <c:ptCount val="13"/>
                <c:pt idx="0">
                  <c:v>21516.771039136001</c:v>
                </c:pt>
                <c:pt idx="1">
                  <c:v>19090.950745144</c:v>
                </c:pt>
                <c:pt idx="2">
                  <c:v>20280.024897750001</c:v>
                </c:pt>
                <c:pt idx="3">
                  <c:v>18427.775582888</c:v>
                </c:pt>
                <c:pt idx="4">
                  <c:v>19122.921172549999</c:v>
                </c:pt>
                <c:pt idx="5">
                  <c:v>20015.585046946999</c:v>
                </c:pt>
                <c:pt idx="6">
                  <c:v>22127.549007079</c:v>
                </c:pt>
                <c:pt idx="7">
                  <c:v>20487.208205894</c:v>
                </c:pt>
                <c:pt idx="8">
                  <c:v>18952.25686845</c:v>
                </c:pt>
                <c:pt idx="9">
                  <c:v>18088.674497558</c:v>
                </c:pt>
                <c:pt idx="10">
                  <c:v>18241.902022623999</c:v>
                </c:pt>
                <c:pt idx="11">
                  <c:v>19106.888293192002</c:v>
                </c:pt>
                <c:pt idx="12">
                  <c:v>20725.647248167999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65-4617-8F44-A285F27E8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263376"/>
        <c:axId val="764263768"/>
      </c:lineChart>
      <c:catAx>
        <c:axId val="76426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64263768"/>
        <c:crosses val="autoZero"/>
        <c:auto val="1"/>
        <c:lblAlgn val="ctr"/>
        <c:lblOffset val="100"/>
        <c:noMultiLvlLbl val="0"/>
      </c:catAx>
      <c:valAx>
        <c:axId val="764263768"/>
        <c:scaling>
          <c:orientation val="minMax"/>
          <c:max val="250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64263376"/>
        <c:crosses val="autoZero"/>
        <c:crossBetween val="between"/>
        <c:majorUnit val="5000"/>
      </c:valAx>
      <c:spPr>
        <a:noFill/>
        <a:ln>
          <a:solidFill>
            <a:schemeClr val="bg1">
              <a:lumMod val="75000"/>
              <a:alpha val="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3344651684440863"/>
          <c:y val="3.0556344391377308E-2"/>
          <c:w val="0.33829430291804397"/>
          <c:h val="7.7745957324855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424838199572879"/>
          <c:y val="0.16855999194790916"/>
          <c:w val="0.74023410117213595"/>
          <c:h val="0.73149435966521881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Dat_01!$D$182</c:f>
              <c:strCache>
                <c:ptCount val="1"/>
                <c:pt idx="0">
                  <c:v>Verano (junio - septiembre)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Dat_01!$A$183:$A$187</c:f>
              <c:strCache>
                <c:ptCount val="5"/>
                <c:pt idx="0">
                  <c:v>Histórico</c:v>
                </c:pt>
                <c:pt idx="2">
                  <c:v>2022 </c:v>
                </c:pt>
                <c:pt idx="3">
                  <c:v>2023 </c:v>
                </c:pt>
                <c:pt idx="4">
                  <c:v>ene-23</c:v>
                </c:pt>
              </c:strCache>
            </c:strRef>
          </c:cat>
          <c:val>
            <c:numRef>
              <c:f>Dat_01!$B$183:$B$187</c:f>
              <c:numCache>
                <c:formatCode>#,##0</c:formatCode>
                <c:ptCount val="5"/>
                <c:pt idx="0">
                  <c:v>41318</c:v>
                </c:pt>
                <c:pt idx="2">
                  <c:v>38284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DB-4560-83DF-BA547A88254B}"/>
            </c:ext>
          </c:extLst>
        </c:ser>
        <c:ser>
          <c:idx val="0"/>
          <c:order val="1"/>
          <c:tx>
            <c:strRef>
              <c:f>Dat_01!$E$182</c:f>
              <c:strCache>
                <c:ptCount val="1"/>
                <c:pt idx="0">
                  <c:v>Invierno (enero-mayo/octubre-diciembre)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Dat_01!$A$183:$A$187</c:f>
              <c:strCache>
                <c:ptCount val="5"/>
                <c:pt idx="0">
                  <c:v>Histórico</c:v>
                </c:pt>
                <c:pt idx="2">
                  <c:v>2022 </c:v>
                </c:pt>
                <c:pt idx="3">
                  <c:v>2023 </c:v>
                </c:pt>
                <c:pt idx="4">
                  <c:v>ene-23</c:v>
                </c:pt>
              </c:strCache>
            </c:strRef>
          </c:cat>
          <c:val>
            <c:numRef>
              <c:f>Dat_01!$C$183:$C$187</c:f>
              <c:numCache>
                <c:formatCode>#,##0</c:formatCode>
                <c:ptCount val="5"/>
                <c:pt idx="0">
                  <c:v>45450</c:v>
                </c:pt>
                <c:pt idx="2">
                  <c:v>37926</c:v>
                </c:pt>
                <c:pt idx="3">
                  <c:v>39101</c:v>
                </c:pt>
                <c:pt idx="4">
                  <c:v>39101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0DB-4560-83DF-BA547A8825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764264552"/>
        <c:axId val="764264944"/>
      </c:barChart>
      <c:catAx>
        <c:axId val="764264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764264944"/>
        <c:crosses val="autoZero"/>
        <c:auto val="1"/>
        <c:lblAlgn val="ctr"/>
        <c:lblOffset val="100"/>
        <c:tickMarkSkip val="1"/>
        <c:noMultiLvlLbl val="0"/>
      </c:catAx>
      <c:valAx>
        <c:axId val="764264944"/>
        <c:scaling>
          <c:orientation val="minMax"/>
          <c:min val="0"/>
        </c:scaling>
        <c:delete val="0"/>
        <c:axPos val="b"/>
        <c:majorGridlines>
          <c:spPr>
            <a:ln w="3175">
              <a:pattFill prst="pct50">
                <a:fgClr>
                  <a:srgbClr val="969696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64264552"/>
        <c:crosses val="autoZero"/>
        <c:crossBetween val="between"/>
      </c:valAx>
      <c:spPr>
        <a:solidFill>
          <a:srgbClr val="F5F5F5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20803899512560931"/>
          <c:y val="2.359882005899705E-2"/>
          <c:w val="0.77025741347548937"/>
          <c:h val="0.11087976834754062"/>
        </c:manualLayout>
      </c:layout>
      <c:overlay val="0"/>
      <c:txPr>
        <a:bodyPr/>
        <a:lstStyle/>
        <a:p>
          <a:pPr>
            <a:defRPr sz="800">
              <a:solidFill>
                <a:srgbClr val="004563"/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000000000000178" l="0.70000000000000062" r="0.70000000000000062" t="0.75000000000000178" header="0.30000000000000032" footer="0.30000000000000032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31300862004442E-2"/>
          <c:y val="0.18352005286750084"/>
          <c:w val="0.87861960913213566"/>
          <c:h val="0.70602926415670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Dat_01!$D$127</c:f>
              <c:strCache>
                <c:ptCount val="1"/>
                <c:pt idx="0">
                  <c:v>Demanda diaria (GWh)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[0]!Dem_Fechas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[0]!Dem_Dia</c:f>
              <c:numCache>
                <c:formatCode>#,##0.0</c:formatCode>
                <c:ptCount val="31"/>
                <c:pt idx="0">
                  <c:v>466.40940420800001</c:v>
                </c:pt>
                <c:pt idx="1">
                  <c:v>580.92211017600005</c:v>
                </c:pt>
                <c:pt idx="2">
                  <c:v>636.48724848799998</c:v>
                </c:pt>
                <c:pt idx="3">
                  <c:v>644.03343863999999</c:v>
                </c:pt>
                <c:pt idx="4">
                  <c:v>625.17447554399996</c:v>
                </c:pt>
                <c:pt idx="5">
                  <c:v>537.83133827999995</c:v>
                </c:pt>
                <c:pt idx="6">
                  <c:v>583.27569267199999</c:v>
                </c:pt>
                <c:pt idx="7">
                  <c:v>572.92853648000005</c:v>
                </c:pt>
                <c:pt idx="8">
                  <c:v>658.20565683200005</c:v>
                </c:pt>
                <c:pt idx="9">
                  <c:v>687.12560910399998</c:v>
                </c:pt>
                <c:pt idx="10">
                  <c:v>695.41536417600003</c:v>
                </c:pt>
                <c:pt idx="11">
                  <c:v>700.40396319199999</c:v>
                </c:pt>
                <c:pt idx="12">
                  <c:v>693.62389938399997</c:v>
                </c:pt>
                <c:pt idx="13">
                  <c:v>620.97687274400005</c:v>
                </c:pt>
                <c:pt idx="14">
                  <c:v>575.226305368</c:v>
                </c:pt>
                <c:pt idx="15">
                  <c:v>711.33561916799999</c:v>
                </c:pt>
                <c:pt idx="16">
                  <c:v>714.70822927200004</c:v>
                </c:pt>
                <c:pt idx="17">
                  <c:v>734.479440232</c:v>
                </c:pt>
                <c:pt idx="18">
                  <c:v>743.24952187999997</c:v>
                </c:pt>
                <c:pt idx="19">
                  <c:v>712.33971098400002</c:v>
                </c:pt>
                <c:pt idx="20">
                  <c:v>632.56710496000005</c:v>
                </c:pt>
                <c:pt idx="21">
                  <c:v>605.07664959199997</c:v>
                </c:pt>
                <c:pt idx="22">
                  <c:v>738.77037114400002</c:v>
                </c:pt>
                <c:pt idx="23">
                  <c:v>777.18177177600001</c:v>
                </c:pt>
                <c:pt idx="24">
                  <c:v>767.89675080799998</c:v>
                </c:pt>
                <c:pt idx="25">
                  <c:v>768.97794336799996</c:v>
                </c:pt>
                <c:pt idx="26">
                  <c:v>756.23965976</c:v>
                </c:pt>
                <c:pt idx="27">
                  <c:v>670.22374157599995</c:v>
                </c:pt>
                <c:pt idx="28">
                  <c:v>629.286108872</c:v>
                </c:pt>
                <c:pt idx="29">
                  <c:v>744.28230121599995</c:v>
                </c:pt>
                <c:pt idx="30">
                  <c:v>740.99240827200003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DB-4F60-A35B-FBDBE958D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265728"/>
        <c:axId val="764266120"/>
      </c:barChart>
      <c:lineChart>
        <c:grouping val="standard"/>
        <c:varyColors val="0"/>
        <c:ser>
          <c:idx val="1"/>
          <c:order val="1"/>
          <c:tx>
            <c:strRef>
              <c:f>Dat_01!$B$127</c:f>
              <c:strCache>
                <c:ptCount val="1"/>
                <c:pt idx="0">
                  <c:v>Demanda horaria máxima (MWh)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[0]!Dem_Fechas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[0]!Dem_Hora</c:f>
              <c:numCache>
                <c:formatCode>#,##0.0</c:formatCode>
                <c:ptCount val="31"/>
                <c:pt idx="0">
                  <c:v>24277.551479999998</c:v>
                </c:pt>
                <c:pt idx="1">
                  <c:v>29182.592000000001</c:v>
                </c:pt>
                <c:pt idx="2">
                  <c:v>31264.353999999999</c:v>
                </c:pt>
                <c:pt idx="3">
                  <c:v>31308.784</c:v>
                </c:pt>
                <c:pt idx="4">
                  <c:v>29866.758999999998</c:v>
                </c:pt>
                <c:pt idx="5">
                  <c:v>26770.964</c:v>
                </c:pt>
                <c:pt idx="6">
                  <c:v>29168.832320000001</c:v>
                </c:pt>
                <c:pt idx="7">
                  <c:v>28981.794999999998</c:v>
                </c:pt>
                <c:pt idx="8">
                  <c:v>33227.188000000002</c:v>
                </c:pt>
                <c:pt idx="9">
                  <c:v>34084.061000000002</c:v>
                </c:pt>
                <c:pt idx="10">
                  <c:v>33878.922504000002</c:v>
                </c:pt>
                <c:pt idx="11">
                  <c:v>34396.300000000003</c:v>
                </c:pt>
                <c:pt idx="12">
                  <c:v>33023.173999999999</c:v>
                </c:pt>
                <c:pt idx="13">
                  <c:v>29748.816999999999</c:v>
                </c:pt>
                <c:pt idx="14">
                  <c:v>29833.388999999999</c:v>
                </c:pt>
                <c:pt idx="15">
                  <c:v>35383.870000000003</c:v>
                </c:pt>
                <c:pt idx="16">
                  <c:v>35606.091</c:v>
                </c:pt>
                <c:pt idx="17">
                  <c:v>36447.644</c:v>
                </c:pt>
                <c:pt idx="18">
                  <c:v>36788.877399999998</c:v>
                </c:pt>
                <c:pt idx="19">
                  <c:v>33845.118000000002</c:v>
                </c:pt>
                <c:pt idx="20">
                  <c:v>30877.367999999999</c:v>
                </c:pt>
                <c:pt idx="21">
                  <c:v>31792.768</c:v>
                </c:pt>
                <c:pt idx="22">
                  <c:v>38073.525999999998</c:v>
                </c:pt>
                <c:pt idx="23">
                  <c:v>38608.46</c:v>
                </c:pt>
                <c:pt idx="24">
                  <c:v>38299.034504000003</c:v>
                </c:pt>
                <c:pt idx="25">
                  <c:v>38351.053</c:v>
                </c:pt>
                <c:pt idx="26">
                  <c:v>36788.887999999999</c:v>
                </c:pt>
                <c:pt idx="27">
                  <c:v>33111.760503999998</c:v>
                </c:pt>
                <c:pt idx="28">
                  <c:v>33041.696007999999</c:v>
                </c:pt>
                <c:pt idx="29">
                  <c:v>37914.048999999999</c:v>
                </c:pt>
                <c:pt idx="30">
                  <c:v>37994.131000000001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DB-4F60-A35B-FBDBE958D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266904"/>
        <c:axId val="764266512"/>
      </c:lineChart>
      <c:catAx>
        <c:axId val="7642657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64266120"/>
        <c:crosses val="autoZero"/>
        <c:auto val="0"/>
        <c:lblAlgn val="ctr"/>
        <c:lblOffset val="100"/>
        <c:noMultiLvlLbl val="0"/>
      </c:catAx>
      <c:valAx>
        <c:axId val="764266120"/>
        <c:scaling>
          <c:orientation val="minMax"/>
          <c:max val="9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GWh</a:t>
                </a:r>
              </a:p>
            </c:rich>
          </c:tx>
          <c:layout>
            <c:manualLayout>
              <c:xMode val="edge"/>
              <c:yMode val="edge"/>
              <c:x val="9.0309775329189806E-3"/>
              <c:y val="7.943508249117316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64265728"/>
        <c:crosses val="autoZero"/>
        <c:crossBetween val="between"/>
      </c:valAx>
      <c:valAx>
        <c:axId val="764266512"/>
        <c:scaling>
          <c:orientation val="minMax"/>
          <c:max val="4500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MWh</a:t>
                </a:r>
              </a:p>
            </c:rich>
          </c:tx>
          <c:layout>
            <c:manualLayout>
              <c:xMode val="edge"/>
              <c:yMode val="edge"/>
              <c:x val="0.92809535688289913"/>
              <c:y val="7.151757048097155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64266904"/>
        <c:crosses val="max"/>
        <c:crossBetween val="between"/>
      </c:valAx>
      <c:catAx>
        <c:axId val="764266904"/>
        <c:scaling>
          <c:orientation val="minMax"/>
        </c:scaling>
        <c:delete val="1"/>
        <c:axPos val="b"/>
        <c:numFmt formatCode="0_)" sourceLinked="1"/>
        <c:majorTickMark val="out"/>
        <c:minorTickMark val="none"/>
        <c:tickLblPos val="nextTo"/>
        <c:crossAx val="764266512"/>
        <c:crosses val="autoZero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8599549958656609"/>
          <c:y val="3.167062549485352E-2"/>
          <c:w val="0.53867448573916199"/>
          <c:h val="7.8361523099398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7619</xdr:colOff>
      <xdr:row>3</xdr:row>
      <xdr:rowOff>26670</xdr:rowOff>
    </xdr:from>
    <xdr:to>
      <xdr:col>4</xdr:col>
      <xdr:colOff>6380369</xdr:colOff>
      <xdr:row>3</xdr:row>
      <xdr:rowOff>26670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198119" y="493395"/>
          <a:ext cx="778245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16510</xdr:colOff>
      <xdr:row>5</xdr:row>
      <xdr:rowOff>38098</xdr:rowOff>
    </xdr:from>
    <xdr:to>
      <xdr:col>2</xdr:col>
      <xdr:colOff>1060510</xdr:colOff>
      <xdr:row>14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grayscl/>
          <a:lum bright="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10" y="866773"/>
          <a:ext cx="1044000" cy="1104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</xdr:row>
      <xdr:rowOff>104775</xdr:rowOff>
    </xdr:from>
    <xdr:to>
      <xdr:col>4</xdr:col>
      <xdr:colOff>380999</xdr:colOff>
      <xdr:row>2</xdr:row>
      <xdr:rowOff>55874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ABE948C-E498-4B02-9A48-F073070ED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1430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171450</xdr:colOff>
      <xdr:row>2</xdr:row>
      <xdr:rowOff>9525</xdr:rowOff>
    </xdr:from>
    <xdr:to>
      <xdr:col>7</xdr:col>
      <xdr:colOff>14625</xdr:colOff>
      <xdr:row>2</xdr:row>
      <xdr:rowOff>9525</xdr:rowOff>
    </xdr:to>
    <xdr:sp macro="" textlink="">
      <xdr:nvSpPr>
        <xdr:cNvPr id="2" name="Line 30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 flipH="1">
          <a:off x="171450" y="466725"/>
          <a:ext cx="6444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1</xdr:col>
      <xdr:colOff>9525</xdr:colOff>
      <xdr:row>0</xdr:row>
      <xdr:rowOff>161925</xdr:rowOff>
    </xdr:from>
    <xdr:to>
      <xdr:col>1</xdr:col>
      <xdr:colOff>895350</xdr:colOff>
      <xdr:row>1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61925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0</xdr:colOff>
      <xdr:row>3</xdr:row>
      <xdr:rowOff>9525</xdr:rowOff>
    </xdr:from>
    <xdr:to>
      <xdr:col>10</xdr:col>
      <xdr:colOff>745275</xdr:colOff>
      <xdr:row>3</xdr:row>
      <xdr:rowOff>9525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 flipH="1">
          <a:off x="190500" y="466725"/>
          <a:ext cx="730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38100</xdr:colOff>
      <xdr:row>1</xdr:row>
      <xdr:rowOff>123825</xdr:rowOff>
    </xdr:from>
    <xdr:to>
      <xdr:col>4</xdr:col>
      <xdr:colOff>133349</xdr:colOff>
      <xdr:row>2</xdr:row>
      <xdr:rowOff>74924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8BB0C8D-04F5-480F-A6FB-68B7B5944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5</xdr:col>
      <xdr:colOff>2880</xdr:colOff>
      <xdr:row>3</xdr:row>
      <xdr:rowOff>26670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9525</xdr:rowOff>
    </xdr:from>
    <xdr:to>
      <xdr:col>4</xdr:col>
      <xdr:colOff>7040879</xdr:colOff>
      <xdr:row>24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38100</xdr:colOff>
      <xdr:row>1</xdr:row>
      <xdr:rowOff>133350</xdr:rowOff>
    </xdr:from>
    <xdr:to>
      <xdr:col>4</xdr:col>
      <xdr:colOff>133349</xdr:colOff>
      <xdr:row>2</xdr:row>
      <xdr:rowOff>84449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5AD1361-D13B-457A-A437-6BB7DB31A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5</xdr:col>
      <xdr:colOff>2880</xdr:colOff>
      <xdr:row>3</xdr:row>
      <xdr:rowOff>26670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1</xdr:rowOff>
    </xdr:from>
    <xdr:to>
      <xdr:col>5</xdr:col>
      <xdr:colOff>9525</xdr:colOff>
      <xdr:row>24</xdr:row>
      <xdr:rowOff>1</xdr:rowOff>
    </xdr:to>
    <xdr:graphicFrame macro="">
      <xdr:nvGraphicFramePr>
        <xdr:cNvPr id="4" name="EvoMesTemp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1</xdr:row>
      <xdr:rowOff>133350</xdr:rowOff>
    </xdr:from>
    <xdr:to>
      <xdr:col>4</xdr:col>
      <xdr:colOff>123824</xdr:colOff>
      <xdr:row>2</xdr:row>
      <xdr:rowOff>84449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CEBE15F-6C25-4A08-9994-ED75750B3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0.81108</cdr:x>
      <cdr:y>0.16155</cdr:y>
    </cdr:from>
    <cdr:to>
      <cdr:x>0.97595</cdr:x>
      <cdr:y>0.2434</cdr:y>
    </cdr:to>
    <cdr:sp macro="" textlink="">
      <cdr:nvSpPr>
        <cdr:cNvPr id="450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16888" y="470856"/>
          <a:ext cx="1162086" cy="2385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Máx.</a:t>
          </a:r>
          <a:r>
            <a:rPr lang="es-ES" sz="800" b="0" i="0" strike="noStrike" baseline="0">
              <a:solidFill>
                <a:srgbClr val="004563"/>
              </a:solidFill>
              <a:latin typeface="Arial"/>
              <a:cs typeface="Arial"/>
            </a:rPr>
            <a:t> estadístico</a:t>
          </a:r>
          <a:endParaRPr lang="es-ES" sz="800" b="0" i="0" strike="noStrike">
            <a:solidFill>
              <a:srgbClr val="004563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0.83945</cdr:x>
      <cdr:y>0.66968</cdr:y>
    </cdr:from>
    <cdr:to>
      <cdr:x>0.9935</cdr:x>
      <cdr:y>0.76049</cdr:y>
    </cdr:to>
    <cdr:sp macro="" textlink="">
      <cdr:nvSpPr>
        <cdr:cNvPr id="450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99363" y="1913614"/>
          <a:ext cx="1137667" cy="2594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Mín. estadístico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5</xdr:col>
      <xdr:colOff>2880</xdr:colOff>
      <xdr:row>3</xdr:row>
      <xdr:rowOff>26670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9525</xdr:rowOff>
    </xdr:from>
    <xdr:to>
      <xdr:col>4</xdr:col>
      <xdr:colOff>7040879</xdr:colOff>
      <xdr:row>24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47625</xdr:colOff>
      <xdr:row>1</xdr:row>
      <xdr:rowOff>142875</xdr:rowOff>
    </xdr:from>
    <xdr:to>
      <xdr:col>4</xdr:col>
      <xdr:colOff>142874</xdr:colOff>
      <xdr:row>2</xdr:row>
      <xdr:rowOff>93974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4B22DE1-97F6-4B01-BB6D-A6EBC3C7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3</xdr:row>
      <xdr:rowOff>9525</xdr:rowOff>
    </xdr:from>
    <xdr:to>
      <xdr:col>3</xdr:col>
      <xdr:colOff>3913125</xdr:colOff>
      <xdr:row>3</xdr:row>
      <xdr:rowOff>9525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ShapeType="1"/>
        </xdr:cNvSpPr>
      </xdr:nvSpPr>
      <xdr:spPr bwMode="auto">
        <a:xfrm flipH="1">
          <a:off x="180975" y="476250"/>
          <a:ext cx="5580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</xdr:row>
      <xdr:rowOff>161924</xdr:rowOff>
    </xdr:from>
    <xdr:to>
      <xdr:col>3</xdr:col>
      <xdr:colOff>3914775</xdr:colOff>
      <xdr:row>24</xdr:row>
      <xdr:rowOff>9524</xdr:rowOff>
    </xdr:to>
    <xdr:graphicFrame macro="">
      <xdr:nvGraphicFramePr>
        <xdr:cNvPr id="6" name="Chart 279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19050</xdr:colOff>
      <xdr:row>1</xdr:row>
      <xdr:rowOff>114300</xdr:rowOff>
    </xdr:from>
    <xdr:to>
      <xdr:col>3</xdr:col>
      <xdr:colOff>114299</xdr:colOff>
      <xdr:row>2</xdr:row>
      <xdr:rowOff>65399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1C74878-AEB4-46AD-AD14-68676C9B2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0.19281</cdr:x>
      <cdr:y>0.77876</cdr:y>
    </cdr:from>
    <cdr:to>
      <cdr:x>0.57454</cdr:x>
      <cdr:y>0.82752</cdr:y>
    </cdr:to>
    <cdr:sp macro="" textlink="Dat_01!$E$183">
      <cdr:nvSpPr>
        <cdr:cNvPr id="7173" name="Text Box 5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52971" y="2277231"/>
          <a:ext cx="1490751" cy="1425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C1F89835-8148-4979-BED6-01C3A2759736}" type="TxLink">
            <a:rPr lang="en-US" sz="800" b="1" i="0" u="none" strike="noStrike">
              <a:solidFill>
                <a:schemeClr val="bg1"/>
              </a:solidFill>
              <a:latin typeface="Arial"/>
              <a:cs typeface="Arial"/>
            </a:rPr>
            <a:pPr algn="l" rtl="0">
              <a:defRPr sz="1000"/>
            </a:pPr>
            <a:t>17 diciembre 2007 (18:53 h)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0.19246</cdr:x>
      <cdr:y>0.83153</cdr:y>
    </cdr:from>
    <cdr:to>
      <cdr:x>0.61491</cdr:x>
      <cdr:y>0.88201</cdr:y>
    </cdr:to>
    <cdr:sp macro="" textlink="Dat_01!$D$183">
      <cdr:nvSpPr>
        <cdr:cNvPr id="7174" name="Text Box 6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51604" y="2431539"/>
          <a:ext cx="1649773" cy="1476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D7EE465A-1546-4982-ABC1-41520FA301E3}" type="TxLink">
            <a:rPr lang="en-US" sz="800" b="1" i="0" u="none" strike="noStrike">
              <a:solidFill>
                <a:schemeClr val="bg1"/>
              </a:solidFill>
              <a:latin typeface="Arial"/>
              <a:cs typeface="Arial"/>
            </a:rPr>
            <a:pPr algn="l" rtl="0">
              <a:defRPr sz="1000"/>
            </a:pPr>
            <a:t>19 julio 2010 (13:26 h)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0.18494</cdr:x>
      <cdr:y>0.53392</cdr:y>
    </cdr:from>
    <cdr:to>
      <cdr:x>0.54215</cdr:x>
      <cdr:y>0.58447</cdr:y>
    </cdr:to>
    <cdr:sp macro="" textlink="Dat_01!$D$185">
      <cdr:nvSpPr>
        <cdr:cNvPr id="7177" name="Text Box 9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22229" y="1561276"/>
          <a:ext cx="1394995" cy="1478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D6C5C22B-CF01-47AF-AAE0-C0B32B9D42C4}" type="TxLink">
            <a:rPr lang="en-US" sz="800" b="1" i="0" u="none" strike="noStrike">
              <a:solidFill>
                <a:schemeClr val="bg1"/>
              </a:solidFill>
              <a:latin typeface="Arial" panose="020B0604020202020204" pitchFamily="34" charset="0"/>
              <a:ea typeface="Segoe UI"/>
              <a:cs typeface="Arial" panose="020B0604020202020204" pitchFamily="34" charset="0"/>
            </a:rPr>
            <a:pPr algn="l" rtl="0">
              <a:defRPr sz="1000"/>
            </a:pPr>
            <a:t>14 julio (14:19 h)</a:t>
          </a:fld>
          <a:endParaRPr lang="es-ES" sz="800" b="1" i="0" strike="noStrike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0.18076</cdr:x>
      <cdr:y>0.33924</cdr:y>
    </cdr:from>
    <cdr:to>
      <cdr:x>0.59627</cdr:x>
      <cdr:y>0.38348</cdr:y>
    </cdr:to>
    <cdr:sp macro="" textlink="#REF!">
      <cdr:nvSpPr>
        <cdr:cNvPr id="7182" name="Text Box 1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554390" y="1095382"/>
          <a:ext cx="1274409" cy="1428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7DB655C5-161F-477D-A2E2-B93379E86804}" type="TxLink">
            <a:rPr lang="en-US" sz="800" b="1" i="0" u="none" strike="noStrike">
              <a:solidFill>
                <a:schemeClr val="bg1"/>
              </a:solidFill>
              <a:latin typeface="Arial"/>
              <a:cs typeface="Arial"/>
            </a:rPr>
            <a:pPr algn="l" rtl="0">
              <a:defRPr sz="1000"/>
            </a:pPr>
            <a:t> 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0.04438</cdr:x>
      <cdr:y>0.12791</cdr:y>
    </cdr:from>
    <cdr:to>
      <cdr:x>0.26214</cdr:x>
      <cdr:y>0.17249</cdr:y>
    </cdr:to>
    <cdr:sp macro="" textlink="'D5'!$I$36">
      <cdr:nvSpPr>
        <cdr:cNvPr id="12" name="Text Box 1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36119" y="413013"/>
          <a:ext cx="667881" cy="1439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0" bIns="22860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fld id="{07D7068A-7607-4C2C-9C29-09829E630F7C}" type="TxLink">
            <a:rPr lang="en-US" sz="800" b="1" i="0" u="none" strike="noStrike">
              <a:solidFill>
                <a:schemeClr val="bg1"/>
              </a:solidFill>
              <a:latin typeface="Arial"/>
              <a:cs typeface="Arial"/>
            </a:rPr>
            <a:pPr algn="l" rtl="0">
              <a:defRPr sz="1000"/>
            </a:pPr>
            <a:t> 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0.18434</cdr:x>
      <cdr:y>0.33696</cdr:y>
    </cdr:from>
    <cdr:to>
      <cdr:x>0.54459</cdr:x>
      <cdr:y>0.38121</cdr:y>
    </cdr:to>
    <cdr:sp macro="" textlink="Dat_01!$E$186">
      <cdr:nvSpPr>
        <cdr:cNvPr id="10" name="Text Box 1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19882" y="985317"/>
          <a:ext cx="1406867" cy="1293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0" bIns="22860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fld id="{CACBEE41-28FD-46BC-94C1-8D033C4AAFD2}" type="TxLink">
            <a:rPr lang="en-US" sz="800" b="1" i="0" u="none" strike="noStrike">
              <a:solidFill>
                <a:schemeClr val="bg1"/>
              </a:solidFill>
              <a:latin typeface="Arial"/>
              <a:cs typeface="Arial"/>
            </a:rPr>
            <a:pPr algn="l" rtl="0">
              <a:defRPr sz="1000"/>
            </a:pPr>
            <a:t>24 enero (20:43 h)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0.17103</cdr:x>
      <cdr:y>0.17969</cdr:y>
    </cdr:from>
    <cdr:to>
      <cdr:x>0.59028</cdr:x>
      <cdr:y>0.24104</cdr:y>
    </cdr:to>
    <cdr:sp macro="" textlink="Dat_01!$E$187">
      <cdr:nvSpPr>
        <cdr:cNvPr id="11" name="Text Box 1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667915" y="514605"/>
          <a:ext cx="1637276" cy="1756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indent="0" algn="l" rtl="0">
            <a:defRPr sz="1000"/>
          </a:pPr>
          <a:fld id="{DAC71875-C4A4-4274-BDA8-824C0E9DAF30}" type="TxLink">
            <a:rPr lang="en-US" sz="800" b="1" i="0" u="none" strike="noStrike">
              <a:solidFill>
                <a:schemeClr val="bg1"/>
              </a:solidFill>
              <a:latin typeface="Arial" panose="020B0604020202020204" pitchFamily="34" charset="0"/>
              <a:ea typeface="Segoe UI"/>
              <a:cs typeface="Arial" panose="020B0604020202020204" pitchFamily="34" charset="0"/>
            </a:rPr>
            <a:pPr marL="0" indent="0" algn="l" rtl="0">
              <a:defRPr sz="1000"/>
            </a:pPr>
            <a:t>24 enero (20:43 h)</a:t>
          </a:fld>
          <a:endParaRPr lang="es-ES" sz="800" b="1" i="0" u="none" strike="noStrike">
            <a:solidFill>
              <a:schemeClr val="bg1"/>
            </a:solidFill>
            <a:latin typeface="Arial" panose="020B0604020202020204" pitchFamily="34" charset="0"/>
            <a:ea typeface="Segoe UI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0.19024</cdr:x>
      <cdr:y>0.39739</cdr:y>
    </cdr:from>
    <cdr:to>
      <cdr:x>0.46829</cdr:x>
      <cdr:y>0.45603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742950" y="1162051"/>
          <a:ext cx="10858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0.18862</cdr:x>
      <cdr:y>0.38871</cdr:y>
    </cdr:from>
    <cdr:to>
      <cdr:x>0.54583</cdr:x>
      <cdr:y>0.43926</cdr:y>
    </cdr:to>
    <cdr:sp macro="" textlink="Dat_01!$D$186">
      <cdr:nvSpPr>
        <cdr:cNvPr id="13" name="Text Box 9">
          <a:extLst xmlns:a="http://schemas.openxmlformats.org/drawingml/2006/main">
            <a:ext uri="{FF2B5EF4-FFF2-40B4-BE49-F238E27FC236}">
              <a16:creationId xmlns:a16="http://schemas.microsoft.com/office/drawing/2014/main" id="{23787707-39AF-4BEF-B71A-14602E1BB01F}"/>
            </a:ext>
          </a:extLst>
        </cdr:cNvPr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36600" y="1136650"/>
          <a:ext cx="1394995" cy="1478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l" rtl="0">
            <a:defRPr sz="1000"/>
          </a:pPr>
          <a:fld id="{13304E09-3B5B-415B-8678-FC829F4BBE03}" type="TxLink">
            <a:rPr lang="en-US" sz="800" b="1" i="0" u="none" strike="noStrike">
              <a:solidFill>
                <a:schemeClr val="bg1"/>
              </a:solidFill>
              <a:latin typeface="Arial" panose="020B0604020202020204" pitchFamily="34" charset="0"/>
              <a:ea typeface="Segoe UI"/>
              <a:cs typeface="Arial" panose="020B0604020202020204" pitchFamily="34" charset="0"/>
            </a:rPr>
            <a:pPr marL="0" indent="0" algn="l" rtl="0">
              <a:defRPr sz="1000"/>
            </a:pPr>
            <a:t> </a:t>
          </a:fld>
          <a:endParaRPr lang="es-ES" sz="800" b="1" i="0" u="none" strike="noStrike">
            <a:solidFill>
              <a:schemeClr val="bg1"/>
            </a:solidFill>
            <a:latin typeface="Arial" panose="020B0604020202020204" pitchFamily="34" charset="0"/>
            <a:ea typeface="Segoe UI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0.18618</cdr:x>
      <cdr:y>0.24539</cdr:y>
    </cdr:from>
    <cdr:to>
      <cdr:x>0.54339</cdr:x>
      <cdr:y>0.29594</cdr:y>
    </cdr:to>
    <cdr:sp macro="" textlink="Dat_01!$D$187">
      <cdr:nvSpPr>
        <cdr:cNvPr id="32" name="Text Box 9">
          <a:extLst xmlns:a="http://schemas.openxmlformats.org/drawingml/2006/main">
            <a:ext uri="{FF2B5EF4-FFF2-40B4-BE49-F238E27FC236}">
              <a16:creationId xmlns:a16="http://schemas.microsoft.com/office/drawing/2014/main" id="{11F6A6F3-8A28-4327-9ACC-54890AB87F9A}"/>
            </a:ext>
          </a:extLst>
        </cdr:cNvPr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27075" y="717550"/>
          <a:ext cx="1394995" cy="1478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l" rtl="0">
            <a:defRPr sz="1000"/>
          </a:pPr>
          <a:fld id="{AAC7E376-D1F5-470B-8661-FAB8E8CEA55D}" type="TxLink">
            <a:rPr lang="en-US" sz="800" b="1" i="0" u="none" strike="noStrike">
              <a:solidFill>
                <a:schemeClr val="bg1"/>
              </a:solidFill>
              <a:latin typeface="Arial" panose="020B0604020202020204" pitchFamily="34" charset="0"/>
              <a:ea typeface="Segoe UI"/>
              <a:cs typeface="Arial" panose="020B0604020202020204" pitchFamily="34" charset="0"/>
            </a:rPr>
            <a:pPr marL="0" indent="0" algn="l" rtl="0">
              <a:defRPr sz="1000"/>
            </a:pPr>
            <a:t> </a:t>
          </a:fld>
          <a:endParaRPr lang="es-ES" sz="800" b="1" i="0" u="none" strike="noStrike">
            <a:solidFill>
              <a:schemeClr val="bg1"/>
            </a:solidFill>
            <a:latin typeface="Arial" panose="020B0604020202020204" pitchFamily="34" charset="0"/>
            <a:ea typeface="Segoe UI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0.1878</cdr:x>
      <cdr:y>0.46896</cdr:y>
    </cdr:from>
    <cdr:to>
      <cdr:x>0.54065</cdr:x>
      <cdr:y>0.53548</cdr:y>
    </cdr:to>
    <cdr:sp macro="" textlink="Dat_01!$E$185">
      <cdr:nvSpPr>
        <cdr:cNvPr id="5" name="CuadroTexto 4">
          <a:extLst xmlns:a="http://schemas.openxmlformats.org/drawingml/2006/main">
            <a:ext uri="{FF2B5EF4-FFF2-40B4-BE49-F238E27FC236}">
              <a16:creationId xmlns:a16="http://schemas.microsoft.com/office/drawing/2014/main" id="{D2961195-8B3F-C32D-130C-10151D0756FA}"/>
            </a:ext>
          </a:extLst>
        </cdr:cNvPr>
        <cdr:cNvSpPr txBox="1"/>
      </cdr:nvSpPr>
      <cdr:spPr>
        <a:xfrm xmlns:a="http://schemas.openxmlformats.org/drawingml/2006/main">
          <a:off x="733425" y="1343026"/>
          <a:ext cx="1377950" cy="190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0" bIns="22860" anchor="ctr" upright="1"/>
        <a:lstStyle xmlns:a="http://schemas.openxmlformats.org/drawingml/2006/main"/>
        <a:p xmlns:a="http://schemas.openxmlformats.org/drawingml/2006/main">
          <a:pPr marL="0" indent="0" algn="l" rtl="0">
            <a:defRPr sz="1000"/>
          </a:pPr>
          <a:fld id="{2539CBBF-BE71-4169-BF33-DFECF785D548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19 enero (20:10 h)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7621</xdr:colOff>
      <xdr:row>6</xdr:row>
      <xdr:rowOff>13335</xdr:rowOff>
    </xdr:from>
    <xdr:to>
      <xdr:col>4</xdr:col>
      <xdr:colOff>7038975</xdr:colOff>
      <xdr:row>24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7620</xdr:colOff>
      <xdr:row>3</xdr:row>
      <xdr:rowOff>17145</xdr:rowOff>
    </xdr:from>
    <xdr:to>
      <xdr:col>5</xdr:col>
      <xdr:colOff>2880</xdr:colOff>
      <xdr:row>3</xdr:row>
      <xdr:rowOff>17145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9525</xdr:colOff>
      <xdr:row>1</xdr:row>
      <xdr:rowOff>133350</xdr:rowOff>
    </xdr:from>
    <xdr:to>
      <xdr:col>4</xdr:col>
      <xdr:colOff>104774</xdr:colOff>
      <xdr:row>2</xdr:row>
      <xdr:rowOff>84449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CCDCBB6-D123-43E5-BE29-1195A73A6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 fitToPage="1"/>
  </sheetPr>
  <dimension ref="A1:O14"/>
  <sheetViews>
    <sheetView showGridLines="0" showRowColHeaders="0" tabSelected="1" showOutlineSymbols="0" zoomScaleNormal="100" workbookViewId="0">
      <selection activeCell="C20" sqref="C20"/>
    </sheetView>
  </sheetViews>
  <sheetFormatPr baseColWidth="10" defaultColWidth="11.42578125" defaultRowHeight="12.75"/>
  <cols>
    <col min="1" max="1" width="0.140625" style="16" customWidth="1"/>
    <col min="2" max="2" width="2.7109375" style="16" customWidth="1"/>
    <col min="3" max="3" width="16.42578125" style="16" customWidth="1"/>
    <col min="4" max="4" width="4.7109375" style="16" customWidth="1"/>
    <col min="5" max="5" width="95.7109375" style="16" customWidth="1"/>
    <col min="6" max="16384" width="11.42578125" style="16"/>
  </cols>
  <sheetData>
    <row r="1" spans="1:15" ht="0.75" customHeight="1">
      <c r="A1" s="29" t="s">
        <v>30</v>
      </c>
    </row>
    <row r="2" spans="1:15" ht="21" customHeight="1">
      <c r="B2" s="16" t="s">
        <v>23</v>
      </c>
      <c r="C2" s="17"/>
      <c r="D2" s="17"/>
      <c r="E2" s="18" t="s">
        <v>6</v>
      </c>
    </row>
    <row r="3" spans="1:15" ht="15" customHeight="1">
      <c r="C3" s="17"/>
      <c r="D3" s="17"/>
      <c r="E3" s="28" t="str">
        <f>Dat_01!A2</f>
        <v>Enero 2023</v>
      </c>
    </row>
    <row r="4" spans="1:15" s="20" customFormat="1" ht="20.25" customHeight="1">
      <c r="B4" s="19"/>
      <c r="C4" s="29" t="s">
        <v>30</v>
      </c>
    </row>
    <row r="5" spans="1:15" s="20" customFormat="1" ht="8.25" customHeight="1">
      <c r="B5" s="19"/>
      <c r="C5" s="21"/>
    </row>
    <row r="6" spans="1:15" s="20" customFormat="1" ht="3" customHeight="1">
      <c r="B6" s="19"/>
      <c r="C6" s="21"/>
    </row>
    <row r="7" spans="1:15" s="20" customFormat="1" ht="7.5" customHeight="1">
      <c r="B7" s="19"/>
      <c r="C7" s="22"/>
      <c r="D7" s="23"/>
      <c r="E7" s="23"/>
    </row>
    <row r="8" spans="1:15" ht="12.6" customHeight="1">
      <c r="D8" s="24" t="s">
        <v>24</v>
      </c>
      <c r="E8" s="25" t="str">
        <f>'D1'!C7</f>
        <v>Componentes de la variación de la demanda peninsular</v>
      </c>
    </row>
    <row r="9" spans="1:15" s="20" customFormat="1" ht="12.6" customHeight="1">
      <c r="B9" s="19"/>
      <c r="C9" s="26"/>
      <c r="D9" s="24" t="s">
        <v>24</v>
      </c>
      <c r="E9" s="25" t="str">
        <f>'D2'!C7</f>
        <v>Componentes de la variación mensual de la demanda peninsular</v>
      </c>
      <c r="F9" s="27"/>
      <c r="G9" s="27"/>
      <c r="H9" s="27"/>
      <c r="I9" s="27"/>
      <c r="J9" s="27"/>
      <c r="K9" s="27"/>
      <c r="L9" s="27"/>
      <c r="M9" s="27"/>
      <c r="N9" s="27"/>
      <c r="O9" s="27"/>
    </row>
    <row r="10" spans="1:15" s="20" customFormat="1" ht="12.6" customHeight="1">
      <c r="B10" s="19"/>
      <c r="C10" s="26"/>
      <c r="D10" s="24" t="s">
        <v>24</v>
      </c>
      <c r="E10" s="25" t="str">
        <f>'D3'!$C$7</f>
        <v xml:space="preserve">Evolución diaria de las temperaturas peninsulares </v>
      </c>
      <c r="F10" s="16"/>
      <c r="G10" s="27"/>
      <c r="H10" s="27"/>
      <c r="I10" s="27"/>
      <c r="J10" s="27"/>
      <c r="K10" s="27"/>
      <c r="L10" s="27"/>
      <c r="M10" s="27"/>
      <c r="N10" s="27"/>
      <c r="O10" s="27"/>
    </row>
    <row r="11" spans="1:15" ht="12.6" customHeight="1">
      <c r="D11" s="24" t="s">
        <v>24</v>
      </c>
      <c r="E11" s="25" t="str">
        <f>'D4'!C7</f>
        <v xml:space="preserve">Evolución de la demanda peninsular </v>
      </c>
      <c r="F11" s="27"/>
    </row>
    <row r="12" spans="1:15" ht="12.6" customHeight="1">
      <c r="D12" s="24" t="s">
        <v>24</v>
      </c>
      <c r="E12" s="25" t="str">
        <f>'D5'!B7</f>
        <v>Potencia instántanea máxima peninsular</v>
      </c>
    </row>
    <row r="13" spans="1:15" ht="12.6" customHeight="1">
      <c r="D13" s="24" t="s">
        <v>24</v>
      </c>
      <c r="E13" s="25" t="str">
        <f>'D6'!C7</f>
        <v>Demanda diaria y demanda horaria máxima peninsulares</v>
      </c>
      <c r="F13" s="27"/>
    </row>
    <row r="14" spans="1:15" s="20" customFormat="1" ht="7.5" customHeight="1">
      <c r="B14" s="19"/>
      <c r="C14" s="22"/>
      <c r="D14" s="23"/>
      <c r="E14" s="23"/>
    </row>
  </sheetData>
  <hyperlinks>
    <hyperlink ref="E10" location="'D3'!A1" display="'D3'!A1" xr:uid="{00000000-0004-0000-0000-000000000000}"/>
    <hyperlink ref="E12" location="'D5'!A1" display="'D5'!A1" xr:uid="{00000000-0004-0000-0000-000001000000}"/>
    <hyperlink ref="E11" location="'D4'!A1" display="'D4'!A1" xr:uid="{00000000-0004-0000-0000-000002000000}"/>
    <hyperlink ref="E9" location="'D2'!A1" display="'D2'!A1" xr:uid="{00000000-0004-0000-0000-000003000000}"/>
    <hyperlink ref="E8" location="'D1'!A1" display="'D1'!A1" xr:uid="{00000000-0004-0000-0000-000004000000}"/>
    <hyperlink ref="E13" location="'D6'!A1" display="'D6'!A1" xr:uid="{00000000-0004-0000-0000-000005000000}"/>
  </hyperlinks>
  <printOptions horizontalCentered="1" verticalCentered="1"/>
  <pageMargins left="0.39370078740157483" right="0.78740157480314965" top="0.39370078740157483" bottom="0.98425196850393704" header="0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B13"/>
  <sheetViews>
    <sheetView workbookViewId="0"/>
  </sheetViews>
  <sheetFormatPr baseColWidth="10" defaultRowHeight="12.75"/>
  <sheetData>
    <row r="1" spans="1:2">
      <c r="A1">
        <v>12</v>
      </c>
      <c r="B1" t="s">
        <v>200</v>
      </c>
    </row>
    <row r="2" spans="1:2">
      <c r="A2" t="s">
        <v>196</v>
      </c>
    </row>
    <row r="3" spans="1:2">
      <c r="A3" t="s">
        <v>192</v>
      </c>
    </row>
    <row r="4" spans="1:2">
      <c r="A4" t="s">
        <v>193</v>
      </c>
    </row>
    <row r="5" spans="1:2">
      <c r="A5" t="s">
        <v>195</v>
      </c>
    </row>
    <row r="6" spans="1:2">
      <c r="A6" t="s">
        <v>199</v>
      </c>
    </row>
    <row r="7" spans="1:2">
      <c r="A7" t="s">
        <v>194</v>
      </c>
    </row>
    <row r="8" spans="1:2">
      <c r="A8" t="s">
        <v>189</v>
      </c>
    </row>
    <row r="9" spans="1:2">
      <c r="A9" t="s">
        <v>197</v>
      </c>
    </row>
    <row r="10" spans="1:2">
      <c r="A10" t="s">
        <v>190</v>
      </c>
    </row>
    <row r="11" spans="1:2">
      <c r="A11" t="s">
        <v>191</v>
      </c>
    </row>
    <row r="12" spans="1:2">
      <c r="A12" t="s">
        <v>201</v>
      </c>
    </row>
    <row r="13" spans="1:2">
      <c r="A13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C1:L24"/>
  <sheetViews>
    <sheetView showGridLines="0" showRowColHeaders="0" topLeftCell="A2" workbookViewId="0">
      <selection activeCell="B2" sqref="B2"/>
    </sheetView>
  </sheetViews>
  <sheetFormatPr baseColWidth="10" defaultRowHeight="12.75"/>
  <cols>
    <col min="1" max="1" width="0.140625" customWidth="1"/>
    <col min="2" max="2" width="2.7109375" customWidth="1"/>
    <col min="3" max="3" width="23.7109375" customWidth="1"/>
    <col min="4" max="4" width="1.28515625" customWidth="1"/>
    <col min="5" max="5" width="16.28515625" bestFit="1" customWidth="1"/>
  </cols>
  <sheetData>
    <row r="1" spans="3:12" ht="0.6" customHeight="1"/>
    <row r="2" spans="3:12" ht="21" customHeight="1">
      <c r="K2" s="18" t="s">
        <v>6</v>
      </c>
      <c r="L2" s="1"/>
    </row>
    <row r="3" spans="3:12" ht="15" customHeight="1">
      <c r="K3" s="28" t="str">
        <f>Indice!E3</f>
        <v>Enero 2023</v>
      </c>
      <c r="L3" s="2"/>
    </row>
    <row r="4" spans="3:12" ht="19.899999999999999" customHeight="1">
      <c r="C4" s="29" t="s">
        <v>30</v>
      </c>
    </row>
    <row r="5" spans="3:12" ht="12.6" customHeight="1"/>
    <row r="7" spans="3:12" ht="12.75" customHeight="1">
      <c r="C7" s="135" t="s">
        <v>7</v>
      </c>
      <c r="E7" s="4"/>
      <c r="F7" s="137" t="str">
        <f>K3</f>
        <v>Enero 2023</v>
      </c>
      <c r="G7" s="138"/>
      <c r="H7" s="138" t="s">
        <v>1</v>
      </c>
      <c r="I7" s="138"/>
      <c r="J7" s="138" t="s">
        <v>2</v>
      </c>
      <c r="K7" s="138"/>
    </row>
    <row r="8" spans="3:12">
      <c r="C8" s="135"/>
      <c r="E8" s="5"/>
      <c r="F8" s="42" t="s">
        <v>3</v>
      </c>
      <c r="G8" s="46" t="str">
        <f>CONCATENATE("% ",RIGHT(F7,2),"/",RIGHT(F7,2)-1)</f>
        <v>% 23/22</v>
      </c>
      <c r="H8" s="42" t="s">
        <v>3</v>
      </c>
      <c r="I8" s="45" t="str">
        <f>G8</f>
        <v>% 23/22</v>
      </c>
      <c r="J8" s="42" t="s">
        <v>3</v>
      </c>
      <c r="K8" s="45" t="str">
        <f>G8</f>
        <v>% 23/22</v>
      </c>
    </row>
    <row r="9" spans="3:12">
      <c r="C9" s="37"/>
      <c r="E9" s="30" t="s">
        <v>4</v>
      </c>
      <c r="F9" s="31">
        <f>VLOOKUP("Demanda transporte (b.c.)",Dat_01!A4:J29,2,FALSE)/1000</f>
        <v>20725.647248167999</v>
      </c>
      <c r="G9" s="47">
        <f>VLOOKUP("Demanda transporte (b.c.)",Dat_01!A4:J29,4,FALSE)*100</f>
        <v>-3.6767774800000002</v>
      </c>
      <c r="H9" s="31">
        <f>VLOOKUP("Demanda transporte (b.c.)",Dat_01!A4:J29,5,FALSE)/1000</f>
        <v>20725.647248167999</v>
      </c>
      <c r="I9" s="47">
        <f>VLOOKUP("Demanda transporte (b.c.)",Dat_01!A4:J29,7,FALSE)*100</f>
        <v>-3.6767774800000002</v>
      </c>
      <c r="J9" s="31">
        <f>VLOOKUP("Demanda transporte (b.c.)",Dat_01!A4:J29,8,FALSE)/1000</f>
        <v>234667.383588244</v>
      </c>
      <c r="K9" s="47">
        <f>VLOOKUP("Demanda transporte (b.c.)",Dat_01!A4:J29,10,FALSE)*100</f>
        <v>-2.7523016999999999</v>
      </c>
    </row>
    <row r="10" spans="3:12">
      <c r="E10" s="32"/>
      <c r="F10" s="33"/>
      <c r="G10" s="33"/>
      <c r="H10" s="33"/>
      <c r="I10" s="33"/>
      <c r="J10" s="33"/>
      <c r="K10" s="33"/>
    </row>
    <row r="11" spans="3:12">
      <c r="E11" s="32" t="s">
        <v>25</v>
      </c>
      <c r="F11" s="33"/>
      <c r="G11" s="33"/>
      <c r="H11" s="33"/>
      <c r="I11" s="33"/>
      <c r="J11" s="33"/>
      <c r="K11" s="33"/>
    </row>
    <row r="12" spans="3:12">
      <c r="E12" s="34" t="s">
        <v>0</v>
      </c>
      <c r="F12" s="33"/>
      <c r="G12" s="43">
        <f>Dat_01!D45*100</f>
        <v>0.72799999999999998</v>
      </c>
      <c r="H12" s="43"/>
      <c r="I12" s="43">
        <f>Dat_01!H45*100</f>
        <v>0.72799999999999998</v>
      </c>
      <c r="J12" s="43"/>
      <c r="K12" s="43">
        <f>Dat_01!L45*100</f>
        <v>0.13899999999999998</v>
      </c>
    </row>
    <row r="13" spans="3:12">
      <c r="E13" s="34" t="s">
        <v>26</v>
      </c>
      <c r="F13" s="33"/>
      <c r="G13" s="43">
        <f>Dat_01!E45*100</f>
        <v>0.441</v>
      </c>
      <c r="H13" s="43"/>
      <c r="I13" s="43">
        <f>Dat_01!I45*100</f>
        <v>0.441</v>
      </c>
      <c r="J13" s="43"/>
      <c r="K13" s="43">
        <f>Dat_01!M45*100</f>
        <v>1.0880000000000001</v>
      </c>
    </row>
    <row r="14" spans="3:12">
      <c r="E14" s="35" t="s">
        <v>5</v>
      </c>
      <c r="F14" s="36"/>
      <c r="G14" s="44">
        <f>Dat_01!F45*100</f>
        <v>-4.84</v>
      </c>
      <c r="H14" s="44"/>
      <c r="I14" s="44">
        <f>Dat_01!J45*100</f>
        <v>-4.84</v>
      </c>
      <c r="J14" s="44"/>
      <c r="K14" s="44">
        <f>Dat_01!N45*100</f>
        <v>-3.9790000000000001</v>
      </c>
    </row>
    <row r="15" spans="3:12">
      <c r="E15" s="139" t="s">
        <v>27</v>
      </c>
      <c r="F15" s="139"/>
      <c r="G15" s="139"/>
      <c r="H15" s="139"/>
      <c r="I15" s="139"/>
      <c r="J15" s="139"/>
      <c r="K15" s="139"/>
    </row>
    <row r="16" spans="3:12" ht="21.75" customHeight="1">
      <c r="E16" s="136" t="s">
        <v>28</v>
      </c>
      <c r="F16" s="136"/>
      <c r="G16" s="136"/>
      <c r="H16" s="136"/>
      <c r="I16" s="136"/>
      <c r="J16" s="136"/>
      <c r="K16" s="136"/>
    </row>
    <row r="21" spans="7:12">
      <c r="G21" s="48"/>
      <c r="H21" s="48"/>
      <c r="I21" s="48"/>
      <c r="J21" s="48"/>
      <c r="K21" s="48"/>
      <c r="L21" s="48"/>
    </row>
    <row r="22" spans="7:12">
      <c r="G22" s="48"/>
      <c r="H22" s="48"/>
      <c r="I22" s="48"/>
      <c r="J22" s="48"/>
      <c r="K22" s="48"/>
      <c r="L22" s="48"/>
    </row>
    <row r="23" spans="7:12">
      <c r="G23" s="48"/>
      <c r="H23" s="48"/>
      <c r="I23" s="48"/>
      <c r="J23" s="48"/>
      <c r="K23" s="48"/>
      <c r="L23" s="48"/>
    </row>
    <row r="24" spans="7:12">
      <c r="G24" s="48"/>
      <c r="H24" s="48"/>
      <c r="I24" s="48"/>
      <c r="J24" s="48"/>
      <c r="K24" s="48"/>
      <c r="L24" s="48"/>
    </row>
  </sheetData>
  <mergeCells count="6">
    <mergeCell ref="C7:C8"/>
    <mergeCell ref="E16:K16"/>
    <mergeCell ref="F7:G7"/>
    <mergeCell ref="H7:I7"/>
    <mergeCell ref="J7:K7"/>
    <mergeCell ref="E15:K1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C1:K21"/>
  <sheetViews>
    <sheetView showGridLines="0" showRowColHeaders="0" topLeftCell="A2" zoomScaleNormal="100" workbookViewId="0">
      <selection activeCell="B2" sqref="B2"/>
    </sheetView>
  </sheetViews>
  <sheetFormatPr baseColWidth="10" defaultRowHeight="12.75"/>
  <cols>
    <col min="1" max="1" width="0.140625" customWidth="1"/>
    <col min="2" max="2" width="2.7109375" customWidth="1"/>
    <col min="3" max="3" width="23.7109375" customWidth="1"/>
    <col min="4" max="4" width="1.28515625" customWidth="1"/>
    <col min="5" max="5" width="105.7109375" customWidth="1"/>
  </cols>
  <sheetData>
    <row r="1" spans="3:11" ht="0.6" customHeight="1"/>
    <row r="2" spans="3:11" ht="21" customHeight="1">
      <c r="E2" s="18" t="s">
        <v>6</v>
      </c>
    </row>
    <row r="3" spans="3:11" ht="15" customHeight="1">
      <c r="E3" s="38" t="str">
        <f>Indice!E3</f>
        <v>Enero 2023</v>
      </c>
    </row>
    <row r="4" spans="3:11" ht="19.899999999999999" customHeight="1">
      <c r="C4" s="29" t="s">
        <v>30</v>
      </c>
    </row>
    <row r="5" spans="3:11" ht="12.6" customHeight="1">
      <c r="G5" s="8"/>
      <c r="H5" s="8"/>
      <c r="I5" s="8"/>
      <c r="J5" s="8"/>
      <c r="K5" s="8"/>
    </row>
    <row r="7" spans="3:11" ht="12.75" customHeight="1">
      <c r="C7" s="135" t="s">
        <v>98</v>
      </c>
      <c r="E7" s="9"/>
    </row>
    <row r="8" spans="3:11">
      <c r="C8" s="135"/>
      <c r="E8" s="9"/>
      <c r="I8" t="s">
        <v>76</v>
      </c>
    </row>
    <row r="9" spans="3:11">
      <c r="C9" s="135"/>
      <c r="E9" s="9"/>
    </row>
    <row r="10" spans="3:11">
      <c r="C10" s="37" t="s">
        <v>15</v>
      </c>
      <c r="E10" s="9"/>
    </row>
    <row r="11" spans="3:11">
      <c r="E11" s="9"/>
    </row>
    <row r="12" spans="3:11">
      <c r="E12" s="9"/>
    </row>
    <row r="13" spans="3:11">
      <c r="E13" s="9"/>
    </row>
    <row r="14" spans="3:11">
      <c r="E14" s="9"/>
    </row>
    <row r="15" spans="3:11">
      <c r="E15" s="9"/>
    </row>
    <row r="16" spans="3:11">
      <c r="E16" s="9"/>
    </row>
    <row r="17" spans="5:5">
      <c r="E17" s="9"/>
    </row>
    <row r="18" spans="5:5">
      <c r="E18" s="9"/>
    </row>
    <row r="19" spans="5:5">
      <c r="E19" s="9"/>
    </row>
    <row r="20" spans="5:5">
      <c r="E20" s="9"/>
    </row>
    <row r="21" spans="5:5">
      <c r="E21" s="9"/>
    </row>
  </sheetData>
  <mergeCells count="1">
    <mergeCell ref="C7:C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C1:E23"/>
  <sheetViews>
    <sheetView showGridLines="0" showRowColHeaders="0" topLeftCell="A2" zoomScaleNormal="100" workbookViewId="0">
      <selection activeCell="B2" sqref="B2"/>
    </sheetView>
  </sheetViews>
  <sheetFormatPr baseColWidth="10" defaultRowHeight="12.75"/>
  <cols>
    <col min="1" max="1" width="0.140625" customWidth="1"/>
    <col min="2" max="2" width="2.7109375" customWidth="1"/>
    <col min="3" max="3" width="23.7109375" customWidth="1"/>
    <col min="4" max="4" width="1.28515625" customWidth="1"/>
    <col min="5" max="5" width="105.7109375" customWidth="1"/>
  </cols>
  <sheetData>
    <row r="1" spans="3:5" ht="0.6" customHeight="1"/>
    <row r="2" spans="3:5" ht="21" customHeight="1">
      <c r="E2" s="18" t="s">
        <v>6</v>
      </c>
    </row>
    <row r="3" spans="3:5" ht="15" customHeight="1">
      <c r="E3" s="38" t="str">
        <f>Indice!E3</f>
        <v>Enero 2023</v>
      </c>
    </row>
    <row r="4" spans="3:5" ht="19.899999999999999" customHeight="1">
      <c r="C4" s="29" t="s">
        <v>30</v>
      </c>
    </row>
    <row r="5" spans="3:5" ht="12.6" customHeight="1"/>
    <row r="6" spans="3:5" ht="12.75" customHeight="1"/>
    <row r="7" spans="3:5" ht="12.75" customHeight="1">
      <c r="C7" s="135" t="s">
        <v>16</v>
      </c>
      <c r="E7" s="9"/>
    </row>
    <row r="8" spans="3:5">
      <c r="C8" s="135"/>
      <c r="E8" s="9"/>
    </row>
    <row r="9" spans="3:5">
      <c r="C9" s="39" t="s">
        <v>17</v>
      </c>
      <c r="E9" s="9"/>
    </row>
    <row r="10" spans="3:5">
      <c r="C10" s="15"/>
      <c r="E10" s="9"/>
    </row>
    <row r="11" spans="3:5">
      <c r="C11" s="15"/>
      <c r="E11" s="9"/>
    </row>
    <row r="12" spans="3:5">
      <c r="E12" s="9"/>
    </row>
    <row r="13" spans="3:5">
      <c r="E13" s="9"/>
    </row>
    <row r="14" spans="3:5">
      <c r="E14" s="9"/>
    </row>
    <row r="15" spans="3:5">
      <c r="E15" s="9"/>
    </row>
    <row r="16" spans="3:5">
      <c r="E16" s="9"/>
    </row>
    <row r="17" spans="5:5">
      <c r="E17" s="9"/>
    </row>
    <row r="18" spans="5:5">
      <c r="E18" s="9"/>
    </row>
    <row r="19" spans="5:5">
      <c r="E19" s="9"/>
    </row>
    <row r="20" spans="5:5">
      <c r="E20" s="9"/>
    </row>
    <row r="21" spans="5:5">
      <c r="E21" s="9"/>
    </row>
    <row r="22" spans="5:5">
      <c r="E22" s="9"/>
    </row>
    <row r="23" spans="5:5">
      <c r="E23" s="9"/>
    </row>
  </sheetData>
  <mergeCells count="1">
    <mergeCell ref="C7:C8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C1:K21"/>
  <sheetViews>
    <sheetView showGridLines="0" showRowColHeaders="0" topLeftCell="A2" zoomScaleNormal="100" workbookViewId="0">
      <selection activeCell="B2" sqref="B2"/>
    </sheetView>
  </sheetViews>
  <sheetFormatPr baseColWidth="10" defaultRowHeight="12.75"/>
  <cols>
    <col min="1" max="1" width="0.140625" customWidth="1"/>
    <col min="2" max="2" width="2.7109375" customWidth="1"/>
    <col min="3" max="3" width="23.7109375" customWidth="1"/>
    <col min="4" max="4" width="1.28515625" customWidth="1"/>
    <col min="5" max="5" width="105.7109375" customWidth="1"/>
  </cols>
  <sheetData>
    <row r="1" spans="3:11" ht="0.6" customHeight="1"/>
    <row r="2" spans="3:11" ht="21" customHeight="1">
      <c r="E2" s="18" t="s">
        <v>6</v>
      </c>
    </row>
    <row r="3" spans="3:11" ht="15" customHeight="1">
      <c r="E3" s="38" t="str">
        <f>Indice!E3</f>
        <v>Enero 2023</v>
      </c>
    </row>
    <row r="4" spans="3:11" ht="19.899999999999999" customHeight="1">
      <c r="C4" s="29" t="s">
        <v>30</v>
      </c>
    </row>
    <row r="5" spans="3:11" ht="12.6" customHeight="1">
      <c r="G5" s="8"/>
      <c r="H5" s="8"/>
      <c r="I5" s="8"/>
      <c r="J5" s="8"/>
      <c r="K5" s="8"/>
    </row>
    <row r="7" spans="3:11" ht="12.75" customHeight="1">
      <c r="C7" s="135" t="s">
        <v>18</v>
      </c>
      <c r="E7" s="9"/>
    </row>
    <row r="8" spans="3:11">
      <c r="C8" s="135"/>
      <c r="E8" s="9"/>
    </row>
    <row r="9" spans="3:11">
      <c r="C9" s="39" t="s">
        <v>19</v>
      </c>
      <c r="E9" s="9"/>
    </row>
    <row r="10" spans="3:11">
      <c r="E10" s="9"/>
    </row>
    <row r="11" spans="3:11">
      <c r="E11" s="9"/>
    </row>
    <row r="12" spans="3:11">
      <c r="E12" s="9"/>
    </row>
    <row r="13" spans="3:11">
      <c r="E13" s="9"/>
    </row>
    <row r="14" spans="3:11">
      <c r="E14" s="9"/>
    </row>
    <row r="15" spans="3:11">
      <c r="E15" s="9"/>
    </row>
    <row r="16" spans="3:11">
      <c r="E16" s="9"/>
    </row>
    <row r="17" spans="5:5">
      <c r="E17" s="9"/>
    </row>
    <row r="18" spans="5:5">
      <c r="E18" s="9"/>
    </row>
    <row r="19" spans="5:5">
      <c r="E19" s="9"/>
    </row>
    <row r="20" spans="5:5">
      <c r="E20" s="9"/>
    </row>
    <row r="21" spans="5:5">
      <c r="E21" s="9"/>
    </row>
  </sheetData>
  <mergeCells count="1">
    <mergeCell ref="C7:C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E37"/>
  <sheetViews>
    <sheetView showGridLines="0" showRowColHeaders="0" zoomScaleNormal="100" workbookViewId="0">
      <selection activeCell="A2" sqref="A2"/>
    </sheetView>
  </sheetViews>
  <sheetFormatPr baseColWidth="10" defaultColWidth="11.42578125" defaultRowHeight="12.75"/>
  <cols>
    <col min="1" max="1" width="2.7109375" customWidth="1"/>
    <col min="2" max="2" width="23.7109375" customWidth="1"/>
    <col min="3" max="3" width="1.28515625" customWidth="1"/>
    <col min="4" max="4" width="58.85546875" style="11" customWidth="1"/>
    <col min="5" max="16384" width="11.42578125" style="11"/>
  </cols>
  <sheetData>
    <row r="1" spans="2:5" ht="0.95" customHeight="1"/>
    <row r="2" spans="2:5" customFormat="1" ht="21" customHeight="1">
      <c r="D2" s="18" t="s">
        <v>6</v>
      </c>
      <c r="E2" s="11"/>
    </row>
    <row r="3" spans="2:5" customFormat="1" ht="15" customHeight="1">
      <c r="D3" s="38" t="str">
        <f>Indice!E3</f>
        <v>Enero 2023</v>
      </c>
      <c r="E3" s="11"/>
    </row>
    <row r="4" spans="2:5" customFormat="1" ht="19.5" customHeight="1">
      <c r="B4" s="29" t="s">
        <v>30</v>
      </c>
      <c r="C4" s="3"/>
    </row>
    <row r="5" spans="2:5">
      <c r="B5" s="3"/>
    </row>
    <row r="7" spans="2:5" ht="12.75" customHeight="1">
      <c r="B7" s="135" t="s">
        <v>21</v>
      </c>
      <c r="D7" s="12"/>
      <c r="E7" s="12"/>
    </row>
    <row r="8" spans="2:5">
      <c r="B8" s="135"/>
      <c r="D8" s="12"/>
      <c r="E8" s="12"/>
    </row>
    <row r="9" spans="2:5">
      <c r="B9" s="37" t="s">
        <v>20</v>
      </c>
      <c r="D9" s="12"/>
      <c r="E9" s="12"/>
    </row>
    <row r="10" spans="2:5">
      <c r="D10" s="12"/>
      <c r="E10" s="12"/>
    </row>
    <row r="11" spans="2:5">
      <c r="D11" s="12"/>
      <c r="E11" s="12"/>
    </row>
    <row r="12" spans="2:5">
      <c r="D12" s="12"/>
      <c r="E12" s="12"/>
    </row>
    <row r="13" spans="2:5">
      <c r="D13" s="12"/>
      <c r="E13" s="12"/>
    </row>
    <row r="14" spans="2:5">
      <c r="D14" s="12"/>
    </row>
    <row r="15" spans="2:5" ht="12.75" customHeight="1">
      <c r="D15" s="13"/>
      <c r="E15" s="13"/>
    </row>
    <row r="16" spans="2:5">
      <c r="D16" s="13"/>
      <c r="E16" s="12"/>
    </row>
    <row r="17" spans="4:4">
      <c r="D17" s="14"/>
    </row>
    <row r="37" spans="4:5">
      <c r="D37" s="10"/>
      <c r="E37" s="10"/>
    </row>
  </sheetData>
  <mergeCells count="1">
    <mergeCell ref="B7:B8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C1:AA22"/>
  <sheetViews>
    <sheetView showGridLines="0" showRowColHeaders="0" zoomScaleNormal="100" workbookViewId="0">
      <selection activeCell="B2" sqref="B2"/>
    </sheetView>
  </sheetViews>
  <sheetFormatPr baseColWidth="10" defaultRowHeight="12.75"/>
  <cols>
    <col min="1" max="1" width="0.140625" customWidth="1"/>
    <col min="2" max="2" width="2.7109375" customWidth="1"/>
    <col min="3" max="3" width="23.7109375" customWidth="1"/>
    <col min="4" max="4" width="1.28515625" customWidth="1"/>
    <col min="5" max="5" width="105.7109375" customWidth="1"/>
  </cols>
  <sheetData>
    <row r="1" spans="3:27" ht="0.95" customHeight="1"/>
    <row r="2" spans="3:27" ht="21" customHeight="1">
      <c r="E2" s="18" t="s">
        <v>6</v>
      </c>
    </row>
    <row r="3" spans="3:27" ht="15" customHeight="1">
      <c r="E3" s="38" t="str">
        <f>Indice!E3</f>
        <v>Enero 2023</v>
      </c>
    </row>
    <row r="4" spans="3:27" ht="19.899999999999999" customHeight="1">
      <c r="C4" s="29" t="s">
        <v>30</v>
      </c>
    </row>
    <row r="5" spans="3:27" ht="12.6" customHeight="1">
      <c r="G5" s="8"/>
      <c r="H5" s="8"/>
      <c r="I5" s="8"/>
      <c r="J5" s="8"/>
      <c r="K5" s="8"/>
      <c r="L5" s="8"/>
      <c r="M5" s="8"/>
    </row>
    <row r="6" spans="3:27"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3:27" ht="12.75" customHeight="1">
      <c r="C7" s="135" t="s">
        <v>10</v>
      </c>
      <c r="E7" s="9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3:27">
      <c r="C8" s="135"/>
      <c r="E8" s="9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3:27">
      <c r="C9" s="15"/>
      <c r="E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3:27">
      <c r="E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3:27">
      <c r="E11" s="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3:27">
      <c r="E12" s="9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3:27">
      <c r="E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3:27">
      <c r="E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3:27">
      <c r="E15" s="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3:27">
      <c r="E16" s="9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U16" s="6"/>
      <c r="V16" s="6"/>
      <c r="W16" s="6"/>
      <c r="X16" s="6"/>
      <c r="Y16" s="6"/>
      <c r="Z16" s="6"/>
    </row>
    <row r="17" spans="5:27">
      <c r="E17" s="9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5:27">
      <c r="E18" s="9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5:27">
      <c r="E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5:27">
      <c r="E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5:27">
      <c r="E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5:27"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</sheetData>
  <mergeCells count="1">
    <mergeCell ref="C7:C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P125"/>
  <sheetViews>
    <sheetView topLeftCell="A91" workbookViewId="0">
      <selection activeCell="H109" sqref="H109"/>
    </sheetView>
  </sheetViews>
  <sheetFormatPr baseColWidth="10" defaultColWidth="11.42578125" defaultRowHeight="11.25" customHeight="1"/>
  <cols>
    <col min="1" max="1" width="2.7109375" style="94" customWidth="1"/>
    <col min="2" max="2" width="16.5703125" style="94" customWidth="1"/>
    <col min="3" max="5" width="11.42578125" style="94"/>
    <col min="6" max="7" width="22.7109375" style="94" customWidth="1"/>
    <col min="8" max="16384" width="11.42578125" style="94"/>
  </cols>
  <sheetData>
    <row r="1" spans="1:16" s="90" customFormat="1" ht="21" customHeight="1">
      <c r="D1" s="91"/>
      <c r="G1" s="18" t="s">
        <v>6</v>
      </c>
    </row>
    <row r="2" spans="1:16" s="90" customFormat="1" ht="15" customHeight="1">
      <c r="D2" s="91"/>
      <c r="G2" s="38" t="str">
        <f>Dat_01!A2</f>
        <v>Enero 2023</v>
      </c>
    </row>
    <row r="3" spans="1:16" s="90" customFormat="1" ht="20.25" customHeight="1">
      <c r="B3" s="29" t="s">
        <v>30</v>
      </c>
      <c r="D3" s="91"/>
    </row>
    <row r="5" spans="1:16" ht="11.25" customHeight="1">
      <c r="A5" s="92" t="str">
        <f>IF(MONTH(B7)=1,"enero",IF(MONTH(B7)=2,"febrero",IF(MONTH(B7)=3,"marzo",IF(MONTH(B7)=4,"abril",IF(MONTH(B7)=5,"mayo",IF(MONTH(B7)=6,"junio",IF(MONTH(B7)=7,"julio",IF(MONTH(B7)=8,"agosto",IF(MONTH(B7)=9,"septiembre",IF(MONTH(B7)=10,"octubre",IF(MONTH(B7)=11,"noviembre",IF(MONTH(B7)=12,"diciembre",""))))))))))))</f>
        <v>enero</v>
      </c>
      <c r="B5" s="93" t="s">
        <v>77</v>
      </c>
    </row>
    <row r="6" spans="1:16" ht="15">
      <c r="A6" s="95">
        <f>YEAR(B7)-1</f>
        <v>2022</v>
      </c>
      <c r="B6" s="96"/>
      <c r="C6" s="96" t="s">
        <v>78</v>
      </c>
      <c r="D6" s="96" t="s">
        <v>79</v>
      </c>
      <c r="E6" s="96" t="s">
        <v>80</v>
      </c>
      <c r="F6" s="97" t="s">
        <v>81</v>
      </c>
      <c r="G6" s="97" t="s">
        <v>82</v>
      </c>
      <c r="H6" s="96" t="s">
        <v>83</v>
      </c>
    </row>
    <row r="7" spans="1:16" ht="11.25" customHeight="1">
      <c r="A7" s="92">
        <v>1</v>
      </c>
      <c r="B7" s="98" t="str">
        <f>Dat_01!A52</f>
        <v>01/01/2023</v>
      </c>
      <c r="C7" s="99">
        <f>Dat_01!B52</f>
        <v>17.143000000000001</v>
      </c>
      <c r="D7" s="99">
        <f>Dat_01!C52</f>
        <v>12.7</v>
      </c>
      <c r="E7" s="99">
        <f>Dat_01!D52</f>
        <v>8.2569999999999997</v>
      </c>
      <c r="F7" s="99">
        <f>Dat_01!H52</f>
        <v>5.1458947367999999</v>
      </c>
      <c r="G7" s="99">
        <f>Dat_01!G52</f>
        <v>13.577052631600001</v>
      </c>
      <c r="H7" s="99">
        <f>Dat_01!E52</f>
        <v>12.61</v>
      </c>
    </row>
    <row r="8" spans="1:16" ht="11.25" customHeight="1">
      <c r="A8" s="92">
        <v>2</v>
      </c>
      <c r="B8" s="98" t="str">
        <f>Dat_01!A53</f>
        <v>02/01/2023</v>
      </c>
      <c r="C8" s="99">
        <f>Dat_01!B53</f>
        <v>14.843</v>
      </c>
      <c r="D8" s="99">
        <f>Dat_01!C53</f>
        <v>11.221</v>
      </c>
      <c r="E8" s="99">
        <f>Dat_01!D53</f>
        <v>7.5979999999999999</v>
      </c>
      <c r="F8" s="99">
        <f>Dat_01!H53</f>
        <v>5.6101578947000004</v>
      </c>
      <c r="G8" s="99">
        <f>Dat_01!G53</f>
        <v>13.650631578900001</v>
      </c>
      <c r="H8" s="99">
        <f>Dat_01!E53</f>
        <v>11.162000000000001</v>
      </c>
      <c r="J8" s="117"/>
      <c r="K8" s="117"/>
      <c r="L8" s="117"/>
      <c r="M8" s="117"/>
      <c r="N8" s="117"/>
      <c r="O8" s="117"/>
      <c r="P8" s="117"/>
    </row>
    <row r="9" spans="1:16" ht="11.25" customHeight="1">
      <c r="A9" s="92">
        <v>3</v>
      </c>
      <c r="B9" s="98" t="str">
        <f>Dat_01!A54</f>
        <v>03/01/2023</v>
      </c>
      <c r="C9" s="99">
        <f>Dat_01!B54</f>
        <v>15.247</v>
      </c>
      <c r="D9" s="99">
        <f>Dat_01!C54</f>
        <v>10.831</v>
      </c>
      <c r="E9" s="99">
        <f>Dat_01!D54</f>
        <v>6.4139999999999997</v>
      </c>
      <c r="F9" s="99">
        <f>Dat_01!H54</f>
        <v>5.5566315789000003</v>
      </c>
      <c r="G9" s="99">
        <f>Dat_01!G54</f>
        <v>13.8553684211</v>
      </c>
      <c r="H9" s="99">
        <f>Dat_01!E54</f>
        <v>11.305999999999999</v>
      </c>
      <c r="J9" s="117"/>
      <c r="K9" s="117"/>
      <c r="L9" s="117"/>
      <c r="M9" s="117"/>
      <c r="N9" s="117"/>
      <c r="O9" s="117"/>
      <c r="P9" s="117"/>
    </row>
    <row r="10" spans="1:16" ht="11.25" customHeight="1">
      <c r="A10" s="92">
        <v>4</v>
      </c>
      <c r="B10" s="98" t="str">
        <f>Dat_01!A55</f>
        <v>04/01/2023</v>
      </c>
      <c r="C10" s="99">
        <f>Dat_01!B55</f>
        <v>15.186999999999999</v>
      </c>
      <c r="D10" s="99">
        <f>Dat_01!C55</f>
        <v>10.416</v>
      </c>
      <c r="E10" s="99">
        <f>Dat_01!D55</f>
        <v>5.6440000000000001</v>
      </c>
      <c r="F10" s="99">
        <f>Dat_01!H55</f>
        <v>5.1460526315999999</v>
      </c>
      <c r="G10" s="99">
        <f>Dat_01!G55</f>
        <v>13.169736842100001</v>
      </c>
      <c r="H10" s="99">
        <f>Dat_01!E55</f>
        <v>12.164999999999999</v>
      </c>
      <c r="J10" s="117"/>
      <c r="K10" s="117"/>
      <c r="L10" s="117"/>
      <c r="M10" s="117"/>
      <c r="N10" s="117"/>
      <c r="O10" s="117"/>
      <c r="P10" s="117"/>
    </row>
    <row r="11" spans="1:16" ht="11.25" customHeight="1">
      <c r="A11" s="92">
        <v>5</v>
      </c>
      <c r="B11" s="98" t="str">
        <f>Dat_01!A56</f>
        <v>05/01/2023</v>
      </c>
      <c r="C11" s="99">
        <f>Dat_01!B56</f>
        <v>14.9</v>
      </c>
      <c r="D11" s="99">
        <f>Dat_01!C56</f>
        <v>9.8650000000000002</v>
      </c>
      <c r="E11" s="99">
        <f>Dat_01!D56</f>
        <v>4.83</v>
      </c>
      <c r="F11" s="99">
        <f>Dat_01!H56</f>
        <v>4.3118947368000002</v>
      </c>
      <c r="G11" s="99">
        <f>Dat_01!G56</f>
        <v>12.9252631579</v>
      </c>
      <c r="H11" s="99">
        <f>Dat_01!E56</f>
        <v>8.6150000000000002</v>
      </c>
      <c r="J11" s="117"/>
      <c r="K11" s="117"/>
      <c r="L11" s="117"/>
      <c r="M11" s="117"/>
      <c r="N11" s="117"/>
      <c r="O11" s="117"/>
      <c r="P11" s="117"/>
    </row>
    <row r="12" spans="1:16" ht="11.25" customHeight="1">
      <c r="A12" s="92">
        <v>6</v>
      </c>
      <c r="B12" s="98" t="str">
        <f>Dat_01!A57</f>
        <v>06/01/2023</v>
      </c>
      <c r="C12" s="99">
        <f>Dat_01!B57</f>
        <v>13.74</v>
      </c>
      <c r="D12" s="99">
        <f>Dat_01!C57</f>
        <v>8.8610000000000007</v>
      </c>
      <c r="E12" s="99">
        <f>Dat_01!D57</f>
        <v>3.9820000000000002</v>
      </c>
      <c r="F12" s="99">
        <f>Dat_01!H57</f>
        <v>4.1381578947</v>
      </c>
      <c r="G12" s="99">
        <f>Dat_01!G57</f>
        <v>12.511105263199999</v>
      </c>
      <c r="H12" s="99">
        <f>Dat_01!E57</f>
        <v>7.42</v>
      </c>
      <c r="J12" s="117"/>
      <c r="K12" s="117"/>
      <c r="L12" s="117"/>
      <c r="M12" s="117"/>
      <c r="N12" s="117"/>
      <c r="O12" s="117"/>
      <c r="P12" s="117"/>
    </row>
    <row r="13" spans="1:16" ht="11.25" customHeight="1">
      <c r="A13" s="92">
        <v>7</v>
      </c>
      <c r="B13" s="98" t="str">
        <f>Dat_01!A58</f>
        <v>07/01/2023</v>
      </c>
      <c r="C13" s="99">
        <f>Dat_01!B58</f>
        <v>14.637</v>
      </c>
      <c r="D13" s="99">
        <f>Dat_01!C58</f>
        <v>9.89</v>
      </c>
      <c r="E13" s="99">
        <f>Dat_01!D58</f>
        <v>5.1429999999999998</v>
      </c>
      <c r="F13" s="99">
        <f>Dat_01!H58</f>
        <v>4.0976842104999998</v>
      </c>
      <c r="G13" s="99">
        <f>Dat_01!G58</f>
        <v>12.3212105263</v>
      </c>
      <c r="H13" s="99">
        <f>Dat_01!E58</f>
        <v>8.0190000000000001</v>
      </c>
      <c r="J13" s="117"/>
      <c r="K13" s="117"/>
      <c r="L13" s="117"/>
      <c r="M13" s="117"/>
      <c r="N13" s="117"/>
      <c r="O13" s="117"/>
      <c r="P13" s="117"/>
    </row>
    <row r="14" spans="1:16" ht="11.25" customHeight="1">
      <c r="A14" s="92">
        <v>8</v>
      </c>
      <c r="B14" s="98" t="str">
        <f>Dat_01!A59</f>
        <v>08/01/2023</v>
      </c>
      <c r="C14" s="99">
        <f>Dat_01!B59</f>
        <v>15.755000000000001</v>
      </c>
      <c r="D14" s="99">
        <f>Dat_01!C59</f>
        <v>12.618</v>
      </c>
      <c r="E14" s="99">
        <f>Dat_01!D59</f>
        <v>9.4809999999999999</v>
      </c>
      <c r="F14" s="99">
        <f>Dat_01!H59</f>
        <v>3.9633157895000002</v>
      </c>
      <c r="G14" s="99">
        <f>Dat_01!G59</f>
        <v>12.281105263200001</v>
      </c>
      <c r="H14" s="99">
        <f>Dat_01!E59</f>
        <v>8.5380000000000003</v>
      </c>
      <c r="J14" s="117"/>
      <c r="K14" s="117"/>
      <c r="L14" s="117"/>
      <c r="M14" s="117"/>
      <c r="N14" s="117"/>
      <c r="O14" s="117"/>
      <c r="P14" s="117"/>
    </row>
    <row r="15" spans="1:16" ht="11.25" customHeight="1">
      <c r="A15" s="92">
        <v>9</v>
      </c>
      <c r="B15" s="98" t="str">
        <f>Dat_01!A60</f>
        <v>09/01/2023</v>
      </c>
      <c r="C15" s="99">
        <f>Dat_01!B60</f>
        <v>16.254000000000001</v>
      </c>
      <c r="D15" s="99">
        <f>Dat_01!C60</f>
        <v>12.38</v>
      </c>
      <c r="E15" s="99">
        <f>Dat_01!D60</f>
        <v>8.5060000000000002</v>
      </c>
      <c r="F15" s="99">
        <f>Dat_01!H60</f>
        <v>4.4997368420999999</v>
      </c>
      <c r="G15" s="99">
        <f>Dat_01!G60</f>
        <v>12.4342631579</v>
      </c>
      <c r="H15" s="99">
        <f>Dat_01!E60</f>
        <v>10.898</v>
      </c>
      <c r="J15" s="117"/>
      <c r="K15" s="117"/>
      <c r="L15" s="117"/>
      <c r="M15" s="117"/>
      <c r="N15" s="117"/>
      <c r="O15" s="117"/>
      <c r="P15" s="117"/>
    </row>
    <row r="16" spans="1:16" ht="11.25" customHeight="1">
      <c r="A16" s="92">
        <v>10</v>
      </c>
      <c r="B16" s="98" t="str">
        <f>Dat_01!A61</f>
        <v>10/01/2023</v>
      </c>
      <c r="C16" s="99">
        <f>Dat_01!B61</f>
        <v>16.052</v>
      </c>
      <c r="D16" s="99">
        <f>Dat_01!C61</f>
        <v>11.205</v>
      </c>
      <c r="E16" s="99">
        <f>Dat_01!D61</f>
        <v>6.359</v>
      </c>
      <c r="F16" s="99">
        <f>Dat_01!H61</f>
        <v>4.6123684211000002</v>
      </c>
      <c r="G16" s="99">
        <f>Dat_01!G61</f>
        <v>12.3391578947</v>
      </c>
      <c r="H16" s="99">
        <f>Dat_01!E61</f>
        <v>12.484999999999999</v>
      </c>
      <c r="J16" s="117"/>
      <c r="K16" s="117"/>
      <c r="L16" s="117"/>
      <c r="M16" s="117"/>
      <c r="N16" s="117"/>
      <c r="O16" s="117"/>
      <c r="P16" s="117"/>
    </row>
    <row r="17" spans="1:16" ht="11.25" customHeight="1">
      <c r="A17" s="92">
        <v>11</v>
      </c>
      <c r="B17" s="98" t="str">
        <f>Dat_01!A62</f>
        <v>11/01/2023</v>
      </c>
      <c r="C17" s="99">
        <f>Dat_01!B62</f>
        <v>15.01</v>
      </c>
      <c r="D17" s="99">
        <f>Dat_01!C62</f>
        <v>10.694000000000001</v>
      </c>
      <c r="E17" s="99">
        <f>Dat_01!D62</f>
        <v>6.3780000000000001</v>
      </c>
      <c r="F17" s="99">
        <f>Dat_01!H62</f>
        <v>4.1181052632000004</v>
      </c>
      <c r="G17" s="99">
        <f>Dat_01!G62</f>
        <v>12.74</v>
      </c>
      <c r="H17" s="99">
        <f>Dat_01!E62</f>
        <v>10.59</v>
      </c>
      <c r="J17" s="117"/>
      <c r="K17" s="117"/>
      <c r="L17" s="117"/>
      <c r="M17" s="117"/>
      <c r="N17" s="117"/>
      <c r="O17" s="117"/>
      <c r="P17" s="117"/>
    </row>
    <row r="18" spans="1:16" ht="11.25" customHeight="1">
      <c r="A18" s="92">
        <v>12</v>
      </c>
      <c r="B18" s="98" t="str">
        <f>Dat_01!A63</f>
        <v>12/01/2023</v>
      </c>
      <c r="C18" s="99">
        <f>Dat_01!B63</f>
        <v>14.554</v>
      </c>
      <c r="D18" s="99">
        <f>Dat_01!C63</f>
        <v>9.9149999999999991</v>
      </c>
      <c r="E18" s="99">
        <f>Dat_01!D63</f>
        <v>5.2750000000000004</v>
      </c>
      <c r="F18" s="99">
        <f>Dat_01!H63</f>
        <v>3.3235263158000001</v>
      </c>
      <c r="G18" s="99">
        <f>Dat_01!G63</f>
        <v>12.8505263158</v>
      </c>
      <c r="H18" s="99">
        <f>Dat_01!E63</f>
        <v>8.843</v>
      </c>
      <c r="J18" s="117"/>
      <c r="K18" s="117"/>
      <c r="L18" s="117"/>
      <c r="M18" s="117"/>
      <c r="N18" s="117"/>
      <c r="O18" s="117"/>
      <c r="P18" s="117"/>
    </row>
    <row r="19" spans="1:16" ht="11.25" customHeight="1">
      <c r="A19" s="92">
        <v>13</v>
      </c>
      <c r="B19" s="98" t="str">
        <f>Dat_01!A64</f>
        <v>13/01/2023</v>
      </c>
      <c r="C19" s="99">
        <f>Dat_01!B64</f>
        <v>15.417</v>
      </c>
      <c r="D19" s="99">
        <f>Dat_01!C64</f>
        <v>10.664999999999999</v>
      </c>
      <c r="E19" s="99">
        <f>Dat_01!D64</f>
        <v>5.9119999999999999</v>
      </c>
      <c r="F19" s="99">
        <f>Dat_01!H64</f>
        <v>3.7678421053000002</v>
      </c>
      <c r="G19" s="99">
        <f>Dat_01!G64</f>
        <v>12.5924736842</v>
      </c>
      <c r="H19" s="99">
        <f>Dat_01!E64</f>
        <v>7.423</v>
      </c>
      <c r="J19" s="117"/>
      <c r="K19" s="117"/>
      <c r="L19" s="117"/>
      <c r="M19" s="117"/>
      <c r="N19" s="117"/>
      <c r="O19" s="117"/>
      <c r="P19" s="117"/>
    </row>
    <row r="20" spans="1:16" ht="11.25" customHeight="1">
      <c r="A20" s="92">
        <v>14</v>
      </c>
      <c r="B20" s="98" t="str">
        <f>Dat_01!A65</f>
        <v>14/01/2023</v>
      </c>
      <c r="C20" s="99">
        <f>Dat_01!B65</f>
        <v>15.811</v>
      </c>
      <c r="D20" s="99">
        <f>Dat_01!C65</f>
        <v>10.292999999999999</v>
      </c>
      <c r="E20" s="99">
        <f>Dat_01!D65</f>
        <v>4.7759999999999998</v>
      </c>
      <c r="F20" s="99">
        <f>Dat_01!H65</f>
        <v>4.2371578947000001</v>
      </c>
      <c r="G20" s="99">
        <f>Dat_01!G65</f>
        <v>12.6901052632</v>
      </c>
      <c r="H20" s="99">
        <f>Dat_01!E65</f>
        <v>7.1619999999999999</v>
      </c>
      <c r="J20" s="117"/>
      <c r="K20" s="117"/>
      <c r="L20" s="117"/>
      <c r="M20" s="117"/>
      <c r="N20" s="117"/>
      <c r="O20" s="117"/>
      <c r="P20" s="117"/>
    </row>
    <row r="21" spans="1:16" ht="11.25" customHeight="1">
      <c r="A21" s="92">
        <v>15</v>
      </c>
      <c r="B21" s="98" t="str">
        <f>Dat_01!A66</f>
        <v>15/01/2023</v>
      </c>
      <c r="C21" s="99">
        <f>Dat_01!B66</f>
        <v>14.932</v>
      </c>
      <c r="D21" s="99">
        <f>Dat_01!C66</f>
        <v>10.263</v>
      </c>
      <c r="E21" s="99">
        <f>Dat_01!D66</f>
        <v>5.5940000000000003</v>
      </c>
      <c r="F21" s="99">
        <f>Dat_01!H66</f>
        <v>4.0290526315999999</v>
      </c>
      <c r="G21" s="99">
        <f>Dat_01!G66</f>
        <v>12.4643684211</v>
      </c>
      <c r="H21" s="99">
        <f>Dat_01!E66</f>
        <v>7.2169999999999996</v>
      </c>
      <c r="J21" s="117"/>
      <c r="K21" s="117"/>
      <c r="L21" s="117"/>
      <c r="M21" s="117"/>
      <c r="N21" s="117"/>
      <c r="O21" s="117"/>
      <c r="P21" s="117"/>
    </row>
    <row r="22" spans="1:16" ht="11.25" customHeight="1">
      <c r="A22" s="92">
        <v>16</v>
      </c>
      <c r="B22" s="98" t="str">
        <f>Dat_01!A67</f>
        <v>16/01/2023</v>
      </c>
      <c r="C22" s="99">
        <f>Dat_01!B67</f>
        <v>13.925000000000001</v>
      </c>
      <c r="D22" s="99">
        <f>Dat_01!C67</f>
        <v>10.125999999999999</v>
      </c>
      <c r="E22" s="99">
        <f>Dat_01!D67</f>
        <v>6.327</v>
      </c>
      <c r="F22" s="99">
        <f>Dat_01!H67</f>
        <v>4.7149473683999998</v>
      </c>
      <c r="G22" s="99">
        <f>Dat_01!G67</f>
        <v>12.855421052600001</v>
      </c>
      <c r="H22" s="99">
        <f>Dat_01!E67</f>
        <v>7.26</v>
      </c>
      <c r="J22" s="117"/>
      <c r="K22" s="117"/>
      <c r="L22" s="117"/>
      <c r="M22" s="117"/>
      <c r="N22" s="117"/>
      <c r="O22" s="117"/>
      <c r="P22" s="117"/>
    </row>
    <row r="23" spans="1:16" ht="11.25" customHeight="1">
      <c r="A23" s="92">
        <v>17</v>
      </c>
      <c r="B23" s="98" t="str">
        <f>Dat_01!A68</f>
        <v>17/01/2023</v>
      </c>
      <c r="C23" s="99">
        <f>Dat_01!B68</f>
        <v>14.593999999999999</v>
      </c>
      <c r="D23" s="99">
        <f>Dat_01!C68</f>
        <v>10.166</v>
      </c>
      <c r="E23" s="99">
        <f>Dat_01!D68</f>
        <v>5.7380000000000004</v>
      </c>
      <c r="F23" s="99">
        <f>Dat_01!H68</f>
        <v>4.524</v>
      </c>
      <c r="G23" s="99">
        <f>Dat_01!G68</f>
        <v>13.255421052599999</v>
      </c>
      <c r="H23" s="99">
        <f>Dat_01!E68</f>
        <v>7.4409999999999998</v>
      </c>
      <c r="J23" s="117"/>
      <c r="K23" s="117"/>
      <c r="L23" s="117"/>
      <c r="M23" s="117"/>
      <c r="N23" s="117"/>
      <c r="O23" s="117"/>
      <c r="P23" s="117"/>
    </row>
    <row r="24" spans="1:16" ht="11.25" customHeight="1">
      <c r="A24" s="92">
        <v>18</v>
      </c>
      <c r="B24" s="98" t="str">
        <f>Dat_01!A69</f>
        <v>18/01/2023</v>
      </c>
      <c r="C24" s="99">
        <f>Dat_01!B69</f>
        <v>10.632</v>
      </c>
      <c r="D24" s="99">
        <f>Dat_01!C69</f>
        <v>7.2050000000000001</v>
      </c>
      <c r="E24" s="99">
        <f>Dat_01!D69</f>
        <v>3.7789999999999999</v>
      </c>
      <c r="F24" s="99">
        <f>Dat_01!H69</f>
        <v>4.6393684211000004</v>
      </c>
      <c r="G24" s="99">
        <f>Dat_01!G69</f>
        <v>12.981368421100001</v>
      </c>
      <c r="H24" s="99">
        <f>Dat_01!E69</f>
        <v>7.3730000000000002</v>
      </c>
      <c r="J24" s="117"/>
      <c r="K24" s="117"/>
      <c r="L24" s="117"/>
      <c r="M24" s="117"/>
      <c r="N24" s="117"/>
      <c r="O24" s="117"/>
      <c r="P24" s="117"/>
    </row>
    <row r="25" spans="1:16" ht="11.25" customHeight="1">
      <c r="A25" s="92">
        <v>19</v>
      </c>
      <c r="B25" s="98" t="str">
        <f>Dat_01!A70</f>
        <v>19/01/2023</v>
      </c>
      <c r="C25" s="99">
        <f>Dat_01!B70</f>
        <v>11.913</v>
      </c>
      <c r="D25" s="99">
        <f>Dat_01!C70</f>
        <v>7.3819999999999997</v>
      </c>
      <c r="E25" s="99">
        <f>Dat_01!D70</f>
        <v>2.851</v>
      </c>
      <c r="F25" s="99">
        <f>Dat_01!H70</f>
        <v>5.1931052631999997</v>
      </c>
      <c r="G25" s="99">
        <f>Dat_01!G70</f>
        <v>13.199</v>
      </c>
      <c r="H25" s="99">
        <f>Dat_01!E70</f>
        <v>7.3840000000000003</v>
      </c>
      <c r="J25" s="117"/>
      <c r="K25" s="117"/>
      <c r="L25" s="117"/>
      <c r="M25" s="117"/>
      <c r="N25" s="117"/>
      <c r="O25" s="117"/>
      <c r="P25" s="117"/>
    </row>
    <row r="26" spans="1:16" ht="11.25" customHeight="1">
      <c r="A26" s="92">
        <v>20</v>
      </c>
      <c r="B26" s="98" t="str">
        <f>Dat_01!A71</f>
        <v>20/01/2023</v>
      </c>
      <c r="C26" s="99">
        <f>Dat_01!B71</f>
        <v>14.189</v>
      </c>
      <c r="D26" s="99">
        <f>Dat_01!C71</f>
        <v>10.084</v>
      </c>
      <c r="E26" s="99">
        <f>Dat_01!D71</f>
        <v>5.9790000000000001</v>
      </c>
      <c r="F26" s="99">
        <f>Dat_01!H71</f>
        <v>4.9612105263000004</v>
      </c>
      <c r="G26" s="99">
        <f>Dat_01!G71</f>
        <v>12.916631578900001</v>
      </c>
      <c r="H26" s="99">
        <f>Dat_01!E71</f>
        <v>7.819</v>
      </c>
      <c r="J26" s="117"/>
      <c r="K26" s="117"/>
      <c r="L26" s="117"/>
      <c r="M26" s="117"/>
      <c r="N26" s="117"/>
      <c r="O26" s="117"/>
      <c r="P26" s="117"/>
    </row>
    <row r="27" spans="1:16" ht="11.25" customHeight="1">
      <c r="A27" s="92">
        <v>21</v>
      </c>
      <c r="B27" s="98" t="str">
        <f>Dat_01!A72</f>
        <v>21/01/2023</v>
      </c>
      <c r="C27" s="99">
        <f>Dat_01!B72</f>
        <v>13.064</v>
      </c>
      <c r="D27" s="99">
        <f>Dat_01!C72</f>
        <v>8.3170000000000002</v>
      </c>
      <c r="E27" s="99">
        <f>Dat_01!D72</f>
        <v>3.5710000000000002</v>
      </c>
      <c r="F27" s="99">
        <f>Dat_01!H72</f>
        <v>5.0585789474</v>
      </c>
      <c r="G27" s="99">
        <f>Dat_01!G72</f>
        <v>13.311578947399999</v>
      </c>
      <c r="H27" s="99">
        <f>Dat_01!E72</f>
        <v>6.9109999999999996</v>
      </c>
      <c r="J27" s="117"/>
      <c r="K27" s="117"/>
      <c r="L27" s="117"/>
      <c r="M27" s="117"/>
      <c r="N27" s="117"/>
      <c r="O27" s="117"/>
      <c r="P27" s="117"/>
    </row>
    <row r="28" spans="1:16" ht="11.25" customHeight="1">
      <c r="A28" s="92">
        <v>22</v>
      </c>
      <c r="B28" s="98" t="str">
        <f>Dat_01!A73</f>
        <v>22/01/2023</v>
      </c>
      <c r="C28" s="99">
        <f>Dat_01!B73</f>
        <v>11.257</v>
      </c>
      <c r="D28" s="99">
        <f>Dat_01!C73</f>
        <v>5.9889999999999999</v>
      </c>
      <c r="E28" s="99">
        <f>Dat_01!D73</f>
        <v>0.72099999999999997</v>
      </c>
      <c r="F28" s="99">
        <f>Dat_01!H73</f>
        <v>5.2128947368</v>
      </c>
      <c r="G28" s="99">
        <f>Dat_01!G73</f>
        <v>13.2331578947</v>
      </c>
      <c r="H28" s="99">
        <f>Dat_01!E73</f>
        <v>6.726</v>
      </c>
      <c r="J28" s="117"/>
      <c r="K28" s="117"/>
      <c r="L28" s="117"/>
      <c r="M28" s="117"/>
      <c r="N28" s="117"/>
      <c r="O28" s="117"/>
      <c r="P28" s="117"/>
    </row>
    <row r="29" spans="1:16" ht="11.25" customHeight="1">
      <c r="A29" s="92">
        <v>23</v>
      </c>
      <c r="B29" s="98" t="str">
        <f>Dat_01!A74</f>
        <v>23/01/2023</v>
      </c>
      <c r="C29" s="99">
        <f>Dat_01!B74</f>
        <v>11.757999999999999</v>
      </c>
      <c r="D29" s="99">
        <f>Dat_01!C74</f>
        <v>5.62</v>
      </c>
      <c r="E29" s="99">
        <f>Dat_01!D74</f>
        <v>-0.51800000000000002</v>
      </c>
      <c r="F29" s="99">
        <f>Dat_01!H74</f>
        <v>5.4992631578999998</v>
      </c>
      <c r="G29" s="99">
        <f>Dat_01!G74</f>
        <v>13.903736842100001</v>
      </c>
      <c r="H29" s="99">
        <f>Dat_01!E74</f>
        <v>7.18</v>
      </c>
      <c r="J29" s="117"/>
      <c r="K29" s="117"/>
      <c r="L29" s="117"/>
      <c r="M29" s="117"/>
      <c r="N29" s="117"/>
      <c r="O29" s="117"/>
      <c r="P29" s="117"/>
    </row>
    <row r="30" spans="1:16" ht="11.25" customHeight="1">
      <c r="A30" s="92">
        <v>24</v>
      </c>
      <c r="B30" s="98" t="str">
        <f>Dat_01!A75</f>
        <v>24/01/2023</v>
      </c>
      <c r="C30" s="99">
        <f>Dat_01!B75</f>
        <v>12.042</v>
      </c>
      <c r="D30" s="99">
        <f>Dat_01!C75</f>
        <v>6.9420000000000002</v>
      </c>
      <c r="E30" s="99">
        <f>Dat_01!D75</f>
        <v>1.8420000000000001</v>
      </c>
      <c r="F30" s="99">
        <f>Dat_01!H75</f>
        <v>5.6342631579000004</v>
      </c>
      <c r="G30" s="99">
        <f>Dat_01!G75</f>
        <v>13.8386842105</v>
      </c>
      <c r="H30" s="99">
        <f>Dat_01!E75</f>
        <v>7.9859999999999998</v>
      </c>
      <c r="J30" s="117"/>
      <c r="K30" s="117"/>
      <c r="L30" s="117"/>
      <c r="M30" s="117"/>
      <c r="N30" s="117"/>
      <c r="O30" s="117"/>
      <c r="P30" s="117"/>
    </row>
    <row r="31" spans="1:16" ht="11.25" customHeight="1">
      <c r="A31" s="92">
        <v>25</v>
      </c>
      <c r="B31" s="98" t="str">
        <f>Dat_01!A76</f>
        <v>25/01/2023</v>
      </c>
      <c r="C31" s="99">
        <f>Dat_01!B76</f>
        <v>12.064</v>
      </c>
      <c r="D31" s="99">
        <f>Dat_01!C76</f>
        <v>6.5940000000000003</v>
      </c>
      <c r="E31" s="99">
        <f>Dat_01!D76</f>
        <v>1.123</v>
      </c>
      <c r="F31" s="99">
        <f>Dat_01!H76</f>
        <v>5.1354210525999999</v>
      </c>
      <c r="G31" s="99">
        <f>Dat_01!G76</f>
        <v>13.1093157895</v>
      </c>
      <c r="H31" s="99">
        <f>Dat_01!E76</f>
        <v>8.3439999999999994</v>
      </c>
      <c r="J31" s="117"/>
      <c r="K31" s="117"/>
      <c r="L31" s="117"/>
      <c r="M31" s="117"/>
      <c r="N31" s="117"/>
      <c r="O31" s="117"/>
      <c r="P31" s="117"/>
    </row>
    <row r="32" spans="1:16" ht="11.25" customHeight="1">
      <c r="A32" s="92">
        <v>26</v>
      </c>
      <c r="B32" s="98" t="str">
        <f>Dat_01!A77</f>
        <v>26/01/2023</v>
      </c>
      <c r="C32" s="99">
        <f>Dat_01!B77</f>
        <v>10.612</v>
      </c>
      <c r="D32" s="99">
        <f>Dat_01!C77</f>
        <v>6.2149999999999999</v>
      </c>
      <c r="E32" s="99">
        <f>Dat_01!D77</f>
        <v>1.819</v>
      </c>
      <c r="F32" s="99">
        <f>Dat_01!H77</f>
        <v>4.7304736841999997</v>
      </c>
      <c r="G32" s="99">
        <f>Dat_01!G77</f>
        <v>12.7117894737</v>
      </c>
      <c r="H32" s="99">
        <f>Dat_01!E77</f>
        <v>8.3559999999999999</v>
      </c>
      <c r="J32" s="117"/>
      <c r="K32" s="117"/>
      <c r="L32" s="117"/>
      <c r="M32" s="117"/>
      <c r="N32" s="117"/>
      <c r="O32" s="117"/>
      <c r="P32" s="117"/>
    </row>
    <row r="33" spans="1:16" ht="11.25" customHeight="1">
      <c r="A33" s="92">
        <v>27</v>
      </c>
      <c r="B33" s="98" t="str">
        <f>Dat_01!A78</f>
        <v>27/01/2023</v>
      </c>
      <c r="C33" s="99">
        <f>Dat_01!B78</f>
        <v>10.614000000000001</v>
      </c>
      <c r="D33" s="99">
        <f>Dat_01!C78</f>
        <v>6.1210000000000004</v>
      </c>
      <c r="E33" s="99">
        <f>Dat_01!D78</f>
        <v>1.6279999999999999</v>
      </c>
      <c r="F33" s="99">
        <f>Dat_01!H78</f>
        <v>5.2377894737000004</v>
      </c>
      <c r="G33" s="99">
        <f>Dat_01!G78</f>
        <v>12.9335263158</v>
      </c>
      <c r="H33" s="99">
        <f>Dat_01!E78</f>
        <v>8.907</v>
      </c>
      <c r="J33" s="117"/>
      <c r="K33" s="117"/>
      <c r="L33" s="117"/>
      <c r="M33" s="117"/>
      <c r="N33" s="117"/>
      <c r="O33" s="117"/>
      <c r="P33" s="117"/>
    </row>
    <row r="34" spans="1:16" ht="11.25" customHeight="1">
      <c r="A34" s="92">
        <v>28</v>
      </c>
      <c r="B34" s="98" t="str">
        <f>Dat_01!A79</f>
        <v>28/01/2023</v>
      </c>
      <c r="C34" s="99">
        <f>Dat_01!B79</f>
        <v>10.207000000000001</v>
      </c>
      <c r="D34" s="99">
        <f>Dat_01!C79</f>
        <v>6.0279999999999996</v>
      </c>
      <c r="E34" s="99">
        <f>Dat_01!D79</f>
        <v>1.85</v>
      </c>
      <c r="F34" s="99">
        <f>Dat_01!H79</f>
        <v>4.6207368421000004</v>
      </c>
      <c r="G34" s="99">
        <f>Dat_01!G79</f>
        <v>13.3422631579</v>
      </c>
      <c r="H34" s="99">
        <f>Dat_01!E79</f>
        <v>9.2899999999999991</v>
      </c>
      <c r="J34" s="117"/>
      <c r="K34" s="117"/>
      <c r="L34" s="117"/>
      <c r="M34" s="117"/>
      <c r="N34" s="117"/>
      <c r="O34" s="117"/>
      <c r="P34" s="117"/>
    </row>
    <row r="35" spans="1:16" ht="11.25" customHeight="1">
      <c r="A35" s="92">
        <v>29</v>
      </c>
      <c r="B35" s="98" t="str">
        <f>Dat_01!A80</f>
        <v>29/01/2023</v>
      </c>
      <c r="C35" s="99">
        <f>Dat_01!B80</f>
        <v>9.7889999999999997</v>
      </c>
      <c r="D35" s="99">
        <f>Dat_01!C80</f>
        <v>5.5110000000000001</v>
      </c>
      <c r="E35" s="99">
        <f>Dat_01!D80</f>
        <v>1.2330000000000001</v>
      </c>
      <c r="F35" s="99">
        <f>Dat_01!H80</f>
        <v>4.7703684210999997</v>
      </c>
      <c r="G35" s="99">
        <f>Dat_01!G80</f>
        <v>13.5413157895</v>
      </c>
      <c r="H35" s="99">
        <f>Dat_01!E80</f>
        <v>9.4610000000000003</v>
      </c>
      <c r="J35" s="117"/>
      <c r="K35" s="117"/>
      <c r="L35" s="117"/>
      <c r="M35" s="117"/>
      <c r="N35" s="117"/>
      <c r="O35" s="117"/>
      <c r="P35" s="117"/>
    </row>
    <row r="36" spans="1:16" ht="11.25" customHeight="1">
      <c r="A36" s="92">
        <v>30</v>
      </c>
      <c r="B36" s="98" t="str">
        <f>Dat_01!A81</f>
        <v>30/01/2023</v>
      </c>
      <c r="C36" s="99">
        <f>Dat_01!B81</f>
        <v>11.579000000000001</v>
      </c>
      <c r="D36" s="99">
        <f>Dat_01!C81</f>
        <v>6.2469999999999999</v>
      </c>
      <c r="E36" s="99">
        <f>Dat_01!D81</f>
        <v>0.91500000000000004</v>
      </c>
      <c r="F36" s="99">
        <f>Dat_01!H81</f>
        <v>5.1349473683999998</v>
      </c>
      <c r="G36" s="99">
        <f>Dat_01!G81</f>
        <v>13.770157894700001</v>
      </c>
      <c r="H36" s="99">
        <f>Dat_01!E81</f>
        <v>9.8949999999999996</v>
      </c>
      <c r="J36" s="117"/>
      <c r="K36" s="117"/>
      <c r="L36" s="117"/>
      <c r="M36" s="117"/>
      <c r="N36" s="117"/>
      <c r="O36" s="117"/>
      <c r="P36" s="117"/>
    </row>
    <row r="37" spans="1:16" ht="11.25" customHeight="1">
      <c r="A37" s="92">
        <v>31</v>
      </c>
      <c r="B37" s="98" t="str">
        <f>Dat_01!A82</f>
        <v>31/01/2023</v>
      </c>
      <c r="C37" s="99">
        <f>Dat_01!B82</f>
        <v>13.441000000000001</v>
      </c>
      <c r="D37" s="99">
        <f>Dat_01!C82</f>
        <v>7.3319999999999999</v>
      </c>
      <c r="E37" s="99">
        <f>Dat_01!D82</f>
        <v>1.224</v>
      </c>
      <c r="F37" s="99">
        <f>Dat_01!H82</f>
        <v>5.7170526315999997</v>
      </c>
      <c r="G37" s="99">
        <f>Dat_01!G82</f>
        <v>14.135578947400001</v>
      </c>
      <c r="H37" s="99">
        <f>Dat_01!E82</f>
        <v>10.157999999999999</v>
      </c>
      <c r="J37" s="117"/>
      <c r="K37" s="117"/>
      <c r="L37" s="117"/>
      <c r="M37" s="117"/>
      <c r="N37" s="117"/>
      <c r="O37" s="117"/>
      <c r="P37" s="117"/>
    </row>
    <row r="38" spans="1:16" ht="11.25" customHeight="1">
      <c r="A38" s="92"/>
      <c r="B38" s="100" t="s">
        <v>84</v>
      </c>
      <c r="C38" s="101">
        <f>AVERAGE(C7:C37)</f>
        <v>13.585870967741934</v>
      </c>
      <c r="D38" s="101">
        <f>AVERAGE(D7:D37)</f>
        <v>8.9579354838709708</v>
      </c>
      <c r="E38" s="101">
        <f t="shared" ref="E38:F38" si="0">AVERAGE(E7:E37)</f>
        <v>4.3300322580645147</v>
      </c>
      <c r="F38" s="101">
        <f t="shared" si="0"/>
        <v>4.7529677419354837</v>
      </c>
      <c r="G38" s="101">
        <f>AVERAGE(G7:G37)</f>
        <v>13.078752122245161</v>
      </c>
      <c r="H38" s="101">
        <f>AVERAGE(H7:H37)</f>
        <v>8.869161290322582</v>
      </c>
      <c r="J38" s="117"/>
      <c r="K38" s="117"/>
      <c r="L38" s="117"/>
      <c r="M38" s="117"/>
      <c r="N38" s="117"/>
      <c r="O38" s="117"/>
      <c r="P38" s="117"/>
    </row>
    <row r="39" spans="1:16" ht="11.25" customHeight="1">
      <c r="C39" s="102"/>
    </row>
    <row r="40" spans="1:16" ht="11.25" customHeight="1">
      <c r="B40" s="93" t="s">
        <v>85</v>
      </c>
    </row>
    <row r="41" spans="1:16" ht="34.5" customHeight="1">
      <c r="B41" s="96"/>
      <c r="C41" s="97" t="s">
        <v>75</v>
      </c>
    </row>
    <row r="42" spans="1:16" ht="11.25" customHeight="1">
      <c r="A42" s="103" t="s">
        <v>86</v>
      </c>
      <c r="B42" s="98">
        <v>42613</v>
      </c>
      <c r="C42" s="104">
        <f>Dat_01!B94</f>
        <v>20660.576296340001</v>
      </c>
    </row>
    <row r="43" spans="1:16" ht="11.25" customHeight="1">
      <c r="A43" s="103" t="s">
        <v>87</v>
      </c>
      <c r="B43" s="98">
        <v>42643</v>
      </c>
      <c r="C43" s="104">
        <f>Dat_01!B95</f>
        <v>19669.459694279001</v>
      </c>
    </row>
    <row r="44" spans="1:16" ht="11.25" customHeight="1">
      <c r="A44" s="103" t="s">
        <v>88</v>
      </c>
      <c r="B44" s="98">
        <v>42674</v>
      </c>
      <c r="C44" s="104">
        <f>Dat_01!B96</f>
        <v>18985.552829442</v>
      </c>
    </row>
    <row r="45" spans="1:16" ht="11.25" customHeight="1">
      <c r="A45" s="103" t="s">
        <v>89</v>
      </c>
      <c r="B45" s="98">
        <v>42704</v>
      </c>
      <c r="C45" s="104">
        <f>Dat_01!B97</f>
        <v>20289.534024413999</v>
      </c>
    </row>
    <row r="46" spans="1:16" ht="11.25" customHeight="1">
      <c r="A46" s="103" t="s">
        <v>90</v>
      </c>
      <c r="B46" s="98">
        <v>42735</v>
      </c>
      <c r="C46" s="104">
        <f>Dat_01!B98</f>
        <v>20841.076042528999</v>
      </c>
    </row>
    <row r="47" spans="1:16" ht="11.25" customHeight="1">
      <c r="A47" s="103" t="s">
        <v>91</v>
      </c>
      <c r="B47" s="98">
        <v>42766</v>
      </c>
      <c r="C47" s="104">
        <f>Dat_01!B99</f>
        <v>21516.771039136001</v>
      </c>
    </row>
    <row r="48" spans="1:16" ht="11.25" customHeight="1">
      <c r="A48" s="103" t="s">
        <v>92</v>
      </c>
      <c r="B48" s="98">
        <v>42794</v>
      </c>
      <c r="C48" s="104">
        <f>Dat_01!B100</f>
        <v>19090.950745144</v>
      </c>
    </row>
    <row r="49" spans="1:3" ht="11.25" customHeight="1">
      <c r="A49" s="103" t="s">
        <v>93</v>
      </c>
      <c r="B49" s="98">
        <v>42825</v>
      </c>
      <c r="C49" s="104">
        <f>Dat_01!B101</f>
        <v>20280.024897750001</v>
      </c>
    </row>
    <row r="50" spans="1:3" ht="11.25" customHeight="1">
      <c r="A50" s="103" t="s">
        <v>94</v>
      </c>
      <c r="B50" s="98">
        <v>42855</v>
      </c>
      <c r="C50" s="104">
        <f>Dat_01!B102</f>
        <v>18427.775582888</v>
      </c>
    </row>
    <row r="51" spans="1:3" ht="11.25" customHeight="1">
      <c r="A51" s="103" t="s">
        <v>87</v>
      </c>
      <c r="B51" s="98">
        <v>42886</v>
      </c>
      <c r="C51" s="104">
        <f>Dat_01!B103</f>
        <v>19122.921172549999</v>
      </c>
    </row>
    <row r="52" spans="1:3" ht="11.25" customHeight="1">
      <c r="A52" s="103" t="s">
        <v>94</v>
      </c>
      <c r="B52" s="98">
        <v>42916</v>
      </c>
      <c r="C52" s="104">
        <f>Dat_01!B104</f>
        <v>20015.585046946999</v>
      </c>
    </row>
    <row r="53" spans="1:3" ht="11.25" customHeight="1">
      <c r="A53" s="103" t="s">
        <v>86</v>
      </c>
      <c r="B53" s="98">
        <v>42947</v>
      </c>
      <c r="C53" s="104">
        <f>Dat_01!B105</f>
        <v>22127.549007079</v>
      </c>
    </row>
    <row r="54" spans="1:3" ht="11.25" customHeight="1">
      <c r="A54" s="103" t="s">
        <v>86</v>
      </c>
      <c r="B54" s="98">
        <v>42978</v>
      </c>
      <c r="C54" s="104">
        <f>Dat_01!B106</f>
        <v>20487.208205894</v>
      </c>
    </row>
    <row r="55" spans="1:3" ht="11.25" customHeight="1">
      <c r="A55" s="103" t="s">
        <v>87</v>
      </c>
      <c r="B55" s="98">
        <v>43008</v>
      </c>
      <c r="C55" s="104">
        <f>Dat_01!B107</f>
        <v>18952.25686845</v>
      </c>
    </row>
    <row r="56" spans="1:3" ht="11.25" customHeight="1">
      <c r="A56" s="103" t="s">
        <v>88</v>
      </c>
      <c r="B56" s="98">
        <v>43039</v>
      </c>
      <c r="C56" s="104">
        <f>Dat_01!B108</f>
        <v>18088.674497558</v>
      </c>
    </row>
    <row r="57" spans="1:3" ht="11.25" customHeight="1">
      <c r="A57" s="103" t="s">
        <v>89</v>
      </c>
      <c r="B57" s="98">
        <v>43069</v>
      </c>
      <c r="C57" s="104">
        <f>Dat_01!B109</f>
        <v>18241.902022623999</v>
      </c>
    </row>
    <row r="58" spans="1:3" ht="11.25" customHeight="1">
      <c r="A58" s="103" t="s">
        <v>90</v>
      </c>
      <c r="B58" s="98">
        <v>43100</v>
      </c>
      <c r="C58" s="104">
        <f>Dat_01!B110</f>
        <v>19106.888293192002</v>
      </c>
    </row>
    <row r="59" spans="1:3" ht="11.25" customHeight="1">
      <c r="A59" s="103" t="s">
        <v>91</v>
      </c>
      <c r="B59" s="98">
        <v>43131</v>
      </c>
      <c r="C59" s="104">
        <f>Dat_01!B111</f>
        <v>20725.647248167999</v>
      </c>
    </row>
    <row r="60" spans="1:3" ht="11.25" customHeight="1">
      <c r="A60" s="103" t="s">
        <v>92</v>
      </c>
      <c r="B60" s="98">
        <v>43159</v>
      </c>
      <c r="C60" s="104">
        <v>0</v>
      </c>
    </row>
    <row r="61" spans="1:3" ht="11.25" customHeight="1">
      <c r="A61" s="103" t="s">
        <v>93</v>
      </c>
      <c r="B61" s="98">
        <v>43190</v>
      </c>
      <c r="C61" s="104">
        <f>Dat_01!B113</f>
        <v>0</v>
      </c>
    </row>
    <row r="62" spans="1:3" ht="11.25" customHeight="1">
      <c r="A62" s="103" t="s">
        <v>94</v>
      </c>
      <c r="B62" s="98">
        <v>43220</v>
      </c>
      <c r="C62" s="104">
        <f>Dat_01!B114</f>
        <v>0</v>
      </c>
    </row>
    <row r="63" spans="1:3" ht="11.25" customHeight="1">
      <c r="A63" s="103" t="s">
        <v>87</v>
      </c>
      <c r="B63" s="98">
        <v>43251</v>
      </c>
      <c r="C63" s="104">
        <f>Dat_01!B115</f>
        <v>0</v>
      </c>
    </row>
    <row r="64" spans="1:3" ht="11.25" customHeight="1">
      <c r="A64" s="103" t="s">
        <v>94</v>
      </c>
      <c r="B64" s="98">
        <v>43281</v>
      </c>
      <c r="C64" s="104">
        <f>Dat_01!B116</f>
        <v>0</v>
      </c>
    </row>
    <row r="65" spans="1:4" ht="11.25" customHeight="1">
      <c r="A65" s="103" t="s">
        <v>86</v>
      </c>
      <c r="B65" s="98">
        <v>43312</v>
      </c>
      <c r="C65" s="104">
        <f>Dat_01!B117</f>
        <v>0</v>
      </c>
    </row>
    <row r="66" spans="1:4" ht="11.25" customHeight="1">
      <c r="A66" s="103" t="s">
        <v>86</v>
      </c>
      <c r="B66" s="105">
        <v>43343</v>
      </c>
      <c r="C66" s="106">
        <f>Dat_01!B118</f>
        <v>0</v>
      </c>
    </row>
    <row r="68" spans="1:4" ht="11.25" customHeight="1">
      <c r="B68" s="93" t="s">
        <v>10</v>
      </c>
    </row>
    <row r="69" spans="1:4" ht="45.75" customHeight="1">
      <c r="B69" s="96" t="s">
        <v>95</v>
      </c>
      <c r="C69" s="97" t="s">
        <v>9</v>
      </c>
      <c r="D69" s="97" t="s">
        <v>8</v>
      </c>
    </row>
    <row r="70" spans="1:4" ht="11.25" customHeight="1">
      <c r="A70" s="92">
        <v>1</v>
      </c>
      <c r="B70" s="98" t="str">
        <f>Dat_01!A129</f>
        <v>01/01/2023</v>
      </c>
      <c r="C70" s="104">
        <f>Dat_01!B129</f>
        <v>24277.551479999998</v>
      </c>
      <c r="D70" s="104">
        <f>Dat_01!D129</f>
        <v>466.40940420800001</v>
      </c>
    </row>
    <row r="71" spans="1:4" ht="11.25" customHeight="1">
      <c r="A71" s="92">
        <v>2</v>
      </c>
      <c r="B71" s="98" t="str">
        <f>Dat_01!A130</f>
        <v>02/01/2023</v>
      </c>
      <c r="C71" s="104">
        <f>Dat_01!B130</f>
        <v>29182.592000000001</v>
      </c>
      <c r="D71" s="104">
        <f>Dat_01!D130</f>
        <v>580.92211017600005</v>
      </c>
    </row>
    <row r="72" spans="1:4" ht="11.25" customHeight="1">
      <c r="A72" s="92">
        <v>3</v>
      </c>
      <c r="B72" s="98" t="str">
        <f>Dat_01!A131</f>
        <v>03/01/2023</v>
      </c>
      <c r="C72" s="104">
        <f>Dat_01!B131</f>
        <v>31264.353999999999</v>
      </c>
      <c r="D72" s="104">
        <f>Dat_01!D131</f>
        <v>636.48724848799998</v>
      </c>
    </row>
    <row r="73" spans="1:4" ht="11.25" customHeight="1">
      <c r="A73" s="92">
        <v>4</v>
      </c>
      <c r="B73" s="98" t="str">
        <f>Dat_01!A132</f>
        <v>04/01/2023</v>
      </c>
      <c r="C73" s="104">
        <f>Dat_01!B132</f>
        <v>31308.784</v>
      </c>
      <c r="D73" s="104">
        <f>Dat_01!D132</f>
        <v>644.03343863999999</v>
      </c>
    </row>
    <row r="74" spans="1:4" ht="11.25" customHeight="1">
      <c r="A74" s="92">
        <v>5</v>
      </c>
      <c r="B74" s="98" t="str">
        <f>Dat_01!A133</f>
        <v>05/01/2023</v>
      </c>
      <c r="C74" s="104">
        <f>Dat_01!B133</f>
        <v>29866.758999999998</v>
      </c>
      <c r="D74" s="104">
        <f>Dat_01!D133</f>
        <v>625.17447554399996</v>
      </c>
    </row>
    <row r="75" spans="1:4" ht="11.25" customHeight="1">
      <c r="A75" s="92">
        <v>6</v>
      </c>
      <c r="B75" s="98" t="str">
        <f>Dat_01!A134</f>
        <v>06/01/2023</v>
      </c>
      <c r="C75" s="104">
        <f>Dat_01!B134</f>
        <v>26770.964</v>
      </c>
      <c r="D75" s="104">
        <f>Dat_01!D134</f>
        <v>537.83133827999995</v>
      </c>
    </row>
    <row r="76" spans="1:4" ht="11.25" customHeight="1">
      <c r="A76" s="92">
        <v>7</v>
      </c>
      <c r="B76" s="98" t="str">
        <f>Dat_01!A135</f>
        <v>07/01/2023</v>
      </c>
      <c r="C76" s="104">
        <f>Dat_01!B135</f>
        <v>29168.832320000001</v>
      </c>
      <c r="D76" s="104">
        <f>Dat_01!D135</f>
        <v>583.27569267199999</v>
      </c>
    </row>
    <row r="77" spans="1:4" ht="11.25" customHeight="1">
      <c r="A77" s="92">
        <v>8</v>
      </c>
      <c r="B77" s="98" t="str">
        <f>Dat_01!A136</f>
        <v>08/01/2023</v>
      </c>
      <c r="C77" s="104">
        <f>Dat_01!B136</f>
        <v>28981.794999999998</v>
      </c>
      <c r="D77" s="104">
        <f>Dat_01!D136</f>
        <v>572.92853648000005</v>
      </c>
    </row>
    <row r="78" spans="1:4" ht="11.25" customHeight="1">
      <c r="A78" s="92">
        <v>9</v>
      </c>
      <c r="B78" s="98" t="str">
        <f>Dat_01!A137</f>
        <v>09/01/2023</v>
      </c>
      <c r="C78" s="104">
        <f>Dat_01!B137</f>
        <v>33227.188000000002</v>
      </c>
      <c r="D78" s="104">
        <f>Dat_01!D137</f>
        <v>658.20565683200005</v>
      </c>
    </row>
    <row r="79" spans="1:4" ht="11.25" customHeight="1">
      <c r="A79" s="92">
        <v>10</v>
      </c>
      <c r="B79" s="98" t="str">
        <f>Dat_01!A138</f>
        <v>10/01/2023</v>
      </c>
      <c r="C79" s="104">
        <f>Dat_01!B138</f>
        <v>34084.061000000002</v>
      </c>
      <c r="D79" s="104">
        <f>Dat_01!D138</f>
        <v>687.12560910399998</v>
      </c>
    </row>
    <row r="80" spans="1:4" ht="11.25" customHeight="1">
      <c r="A80" s="92">
        <v>11</v>
      </c>
      <c r="B80" s="98" t="str">
        <f>Dat_01!A139</f>
        <v>11/01/2023</v>
      </c>
      <c r="C80" s="104">
        <f>Dat_01!B139</f>
        <v>33878.922504000002</v>
      </c>
      <c r="D80" s="104">
        <f>Dat_01!D139</f>
        <v>695.41536417600003</v>
      </c>
    </row>
    <row r="81" spans="1:4" ht="11.25" customHeight="1">
      <c r="A81" s="92">
        <v>12</v>
      </c>
      <c r="B81" s="98" t="str">
        <f>Dat_01!A140</f>
        <v>12/01/2023</v>
      </c>
      <c r="C81" s="104">
        <f>Dat_01!B140</f>
        <v>34396.300000000003</v>
      </c>
      <c r="D81" s="104">
        <f>Dat_01!D140</f>
        <v>700.40396319199999</v>
      </c>
    </row>
    <row r="82" spans="1:4" ht="11.25" customHeight="1">
      <c r="A82" s="92">
        <v>13</v>
      </c>
      <c r="B82" s="98" t="str">
        <f>Dat_01!A141</f>
        <v>13/01/2023</v>
      </c>
      <c r="C82" s="104">
        <f>Dat_01!B141</f>
        <v>33023.173999999999</v>
      </c>
      <c r="D82" s="104">
        <f>Dat_01!D141</f>
        <v>693.62389938399997</v>
      </c>
    </row>
    <row r="83" spans="1:4" ht="11.25" customHeight="1">
      <c r="A83" s="92">
        <v>14</v>
      </c>
      <c r="B83" s="98" t="str">
        <f>Dat_01!A142</f>
        <v>14/01/2023</v>
      </c>
      <c r="C83" s="104">
        <f>Dat_01!B142</f>
        <v>29748.816999999999</v>
      </c>
      <c r="D83" s="104">
        <f>Dat_01!D142</f>
        <v>620.97687274400005</v>
      </c>
    </row>
    <row r="84" spans="1:4" ht="11.25" customHeight="1">
      <c r="A84" s="92">
        <v>15</v>
      </c>
      <c r="B84" s="98" t="str">
        <f>Dat_01!A143</f>
        <v>15/01/2023</v>
      </c>
      <c r="C84" s="104">
        <f>Dat_01!B143</f>
        <v>29833.388999999999</v>
      </c>
      <c r="D84" s="104">
        <f>Dat_01!D143</f>
        <v>575.226305368</v>
      </c>
    </row>
    <row r="85" spans="1:4" ht="11.25" customHeight="1">
      <c r="A85" s="92">
        <v>16</v>
      </c>
      <c r="B85" s="98" t="str">
        <f>Dat_01!A144</f>
        <v>16/01/2023</v>
      </c>
      <c r="C85" s="104">
        <f>Dat_01!B144</f>
        <v>35383.870000000003</v>
      </c>
      <c r="D85" s="104">
        <f>Dat_01!D144</f>
        <v>711.33561916799999</v>
      </c>
    </row>
    <row r="86" spans="1:4" ht="11.25" customHeight="1">
      <c r="A86" s="92">
        <v>17</v>
      </c>
      <c r="B86" s="98" t="str">
        <f>Dat_01!A145</f>
        <v>17/01/2023</v>
      </c>
      <c r="C86" s="104">
        <f>Dat_01!B145</f>
        <v>35606.091</v>
      </c>
      <c r="D86" s="104">
        <f>Dat_01!D145</f>
        <v>714.70822927200004</v>
      </c>
    </row>
    <row r="87" spans="1:4" ht="11.25" customHeight="1">
      <c r="A87" s="92">
        <v>18</v>
      </c>
      <c r="B87" s="98" t="str">
        <f>Dat_01!A146</f>
        <v>18/01/2023</v>
      </c>
      <c r="C87" s="104">
        <f>Dat_01!B146</f>
        <v>36447.644</v>
      </c>
      <c r="D87" s="104">
        <f>Dat_01!D146</f>
        <v>734.479440232</v>
      </c>
    </row>
    <row r="88" spans="1:4" ht="11.25" customHeight="1">
      <c r="A88" s="92">
        <v>19</v>
      </c>
      <c r="B88" s="98" t="str">
        <f>Dat_01!A147</f>
        <v>19/01/2023</v>
      </c>
      <c r="C88" s="104">
        <f>Dat_01!B147</f>
        <v>36788.877399999998</v>
      </c>
      <c r="D88" s="104">
        <f>Dat_01!D147</f>
        <v>743.24952187999997</v>
      </c>
    </row>
    <row r="89" spans="1:4" ht="11.25" customHeight="1">
      <c r="A89" s="92">
        <v>20</v>
      </c>
      <c r="B89" s="98" t="str">
        <f>Dat_01!A148</f>
        <v>20/01/2023</v>
      </c>
      <c r="C89" s="104">
        <f>Dat_01!B148</f>
        <v>33845.118000000002</v>
      </c>
      <c r="D89" s="104">
        <f>Dat_01!D148</f>
        <v>712.33971098400002</v>
      </c>
    </row>
    <row r="90" spans="1:4" ht="11.25" customHeight="1">
      <c r="A90" s="92">
        <v>21</v>
      </c>
      <c r="B90" s="98" t="str">
        <f>Dat_01!A149</f>
        <v>21/01/2023</v>
      </c>
      <c r="C90" s="104">
        <f>Dat_01!B149</f>
        <v>30877.367999999999</v>
      </c>
      <c r="D90" s="104">
        <f>Dat_01!D149</f>
        <v>632.56710496000005</v>
      </c>
    </row>
    <row r="91" spans="1:4" ht="11.25" customHeight="1">
      <c r="A91" s="92">
        <v>22</v>
      </c>
      <c r="B91" s="98" t="str">
        <f>Dat_01!A150</f>
        <v>22/01/2023</v>
      </c>
      <c r="C91" s="104">
        <f>Dat_01!B150</f>
        <v>31792.768</v>
      </c>
      <c r="D91" s="104">
        <f>Dat_01!D150</f>
        <v>605.07664959199997</v>
      </c>
    </row>
    <row r="92" spans="1:4" ht="11.25" customHeight="1">
      <c r="A92" s="92">
        <v>23</v>
      </c>
      <c r="B92" s="98" t="str">
        <f>Dat_01!A151</f>
        <v>23/01/2023</v>
      </c>
      <c r="C92" s="104">
        <f>Dat_01!B151</f>
        <v>38073.525999999998</v>
      </c>
      <c r="D92" s="104">
        <f>Dat_01!D151</f>
        <v>738.77037114400002</v>
      </c>
    </row>
    <row r="93" spans="1:4" ht="11.25" customHeight="1">
      <c r="A93" s="92">
        <v>24</v>
      </c>
      <c r="B93" s="98" t="str">
        <f>Dat_01!A152</f>
        <v>24/01/2023</v>
      </c>
      <c r="C93" s="104">
        <f>Dat_01!B152</f>
        <v>38608.46</v>
      </c>
      <c r="D93" s="104">
        <f>Dat_01!D152</f>
        <v>777.18177177600001</v>
      </c>
    </row>
    <row r="94" spans="1:4" ht="11.25" customHeight="1">
      <c r="A94" s="92">
        <v>25</v>
      </c>
      <c r="B94" s="98" t="str">
        <f>Dat_01!A153</f>
        <v>25/01/2023</v>
      </c>
      <c r="C94" s="104">
        <f>Dat_01!B153</f>
        <v>38299.034504000003</v>
      </c>
      <c r="D94" s="104">
        <f>Dat_01!D153</f>
        <v>767.89675080799998</v>
      </c>
    </row>
    <row r="95" spans="1:4" ht="11.25" customHeight="1">
      <c r="A95" s="92">
        <v>26</v>
      </c>
      <c r="B95" s="98" t="str">
        <f>Dat_01!A154</f>
        <v>26/01/2023</v>
      </c>
      <c r="C95" s="104">
        <f>Dat_01!B154</f>
        <v>38351.053</v>
      </c>
      <c r="D95" s="104">
        <f>Dat_01!D154</f>
        <v>768.97794336799996</v>
      </c>
    </row>
    <row r="96" spans="1:4" ht="11.25" customHeight="1">
      <c r="A96" s="92">
        <v>27</v>
      </c>
      <c r="B96" s="98" t="str">
        <f>Dat_01!A155</f>
        <v>27/01/2023</v>
      </c>
      <c r="C96" s="104">
        <f>Dat_01!B155</f>
        <v>36788.887999999999</v>
      </c>
      <c r="D96" s="104">
        <f>Dat_01!D155</f>
        <v>756.23965976</v>
      </c>
    </row>
    <row r="97" spans="1:9" ht="11.25" customHeight="1">
      <c r="A97" s="92">
        <v>28</v>
      </c>
      <c r="B97" s="98" t="str">
        <f>Dat_01!A156</f>
        <v>28/01/2023</v>
      </c>
      <c r="C97" s="104">
        <f>Dat_01!B156</f>
        <v>33111.760503999998</v>
      </c>
      <c r="D97" s="104">
        <f>Dat_01!D156</f>
        <v>670.22374157599995</v>
      </c>
    </row>
    <row r="98" spans="1:9" ht="11.25" customHeight="1">
      <c r="A98" s="92">
        <v>29</v>
      </c>
      <c r="B98" s="98" t="str">
        <f>Dat_01!A157</f>
        <v>29/01/2023</v>
      </c>
      <c r="C98" s="104">
        <f>Dat_01!B157</f>
        <v>33041.696007999999</v>
      </c>
      <c r="D98" s="104">
        <f>Dat_01!D157</f>
        <v>629.286108872</v>
      </c>
    </row>
    <row r="99" spans="1:9" ht="11.25" customHeight="1">
      <c r="A99" s="92">
        <v>30</v>
      </c>
      <c r="B99" s="98" t="str">
        <f>Dat_01!A158</f>
        <v>30/01/2023</v>
      </c>
      <c r="C99" s="104">
        <f>Dat_01!B158</f>
        <v>37914.048999999999</v>
      </c>
      <c r="D99" s="104">
        <f>Dat_01!D158</f>
        <v>744.28230121599995</v>
      </c>
    </row>
    <row r="100" spans="1:9" ht="11.25" customHeight="1">
      <c r="A100" s="92">
        <v>31</v>
      </c>
      <c r="B100" s="98" t="str">
        <f>Dat_01!A159</f>
        <v>31/01/2023</v>
      </c>
      <c r="C100" s="104">
        <f>Dat_01!B159</f>
        <v>37994.131000000001</v>
      </c>
      <c r="D100" s="104">
        <f>Dat_01!D159</f>
        <v>740.99240827200003</v>
      </c>
    </row>
    <row r="101" spans="1:9" ht="11.25" customHeight="1">
      <c r="A101" s="92"/>
      <c r="B101" s="100" t="s">
        <v>96</v>
      </c>
      <c r="C101" s="107">
        <f>MAX(C70:C100)</f>
        <v>38608.46</v>
      </c>
      <c r="D101" s="107">
        <f>MAX(D70:D100)</f>
        <v>777.18177177600001</v>
      </c>
      <c r="E101" s="129"/>
      <c r="F101" s="119"/>
    </row>
    <row r="103" spans="1:9" ht="11.25" customHeight="1">
      <c r="B103" s="93" t="s">
        <v>97</v>
      </c>
    </row>
    <row r="104" spans="1:9" ht="11.25" customHeight="1">
      <c r="B104" s="96"/>
      <c r="C104" s="108" t="s">
        <v>14</v>
      </c>
      <c r="D104" s="108" t="s">
        <v>13</v>
      </c>
      <c r="E104" s="108"/>
      <c r="F104" s="108" t="s">
        <v>12</v>
      </c>
      <c r="G104" s="96" t="s">
        <v>11</v>
      </c>
    </row>
    <row r="105" spans="1:9" ht="11.25" customHeight="1">
      <c r="B105" s="109" t="str">
        <f>Dat_01!A183</f>
        <v>Histórico</v>
      </c>
      <c r="C105" s="110">
        <f>Dat_01!D179</f>
        <v>41318</v>
      </c>
      <c r="D105" s="110">
        <f>Dat_01!B179</f>
        <v>45450</v>
      </c>
      <c r="E105" s="110"/>
      <c r="F105" s="111" t="str">
        <f>Dat_01!D183</f>
        <v>19 julio 2010 (13:26 h)</v>
      </c>
      <c r="G105" s="111" t="str">
        <f>Dat_01!E183</f>
        <v>17 diciembre 2007 (18:53 h)</v>
      </c>
    </row>
    <row r="106" spans="1:9" ht="11.25" customHeight="1">
      <c r="B106" s="109"/>
      <c r="C106" s="110"/>
      <c r="D106" s="110"/>
      <c r="E106" s="110"/>
      <c r="F106" s="111"/>
      <c r="G106" s="111"/>
    </row>
    <row r="107" spans="1:9" ht="11.25" customHeight="1">
      <c r="B107" s="109">
        <f>Dat_01!A185</f>
        <v>2022</v>
      </c>
      <c r="C107" s="110">
        <f>Dat_01!D173</f>
        <v>38284</v>
      </c>
      <c r="D107" s="110">
        <f>Dat_01!B173</f>
        <v>37926</v>
      </c>
      <c r="E107" s="110"/>
      <c r="F107" s="111" t="str">
        <f>Dat_01!D185</f>
        <v>14 julio (14:19 h)</v>
      </c>
      <c r="G107" s="111" t="str">
        <f>Dat_01!E185</f>
        <v>19 enero (20:10 h)</v>
      </c>
    </row>
    <row r="108" spans="1:9" ht="11.25" customHeight="1">
      <c r="B108" s="109">
        <f>Dat_01!A186</f>
        <v>2023</v>
      </c>
      <c r="C108" s="110">
        <f>Dat_01!D174</f>
        <v>0</v>
      </c>
      <c r="D108" s="110">
        <f>Dat_01!B174</f>
        <v>39101</v>
      </c>
      <c r="E108" s="110"/>
      <c r="F108" s="111">
        <f>Dat_01!D186</f>
        <v>0</v>
      </c>
      <c r="G108" s="111" t="str">
        <f>Dat_01!E186</f>
        <v>24 enero (20:43 h)</v>
      </c>
    </row>
    <row r="109" spans="1:9" ht="11.25" customHeight="1">
      <c r="B109" s="112" t="str">
        <f>Dat_01!A187</f>
        <v>ene-23</v>
      </c>
      <c r="C109" s="113">
        <f>Dat_01!B166</f>
        <v>39101</v>
      </c>
      <c r="D109" s="113"/>
      <c r="E109" s="113"/>
      <c r="F109" s="114" t="str">
        <f>Dat_01!D187</f>
        <v/>
      </c>
      <c r="G109" s="114" t="str">
        <f>Dat_01!E187</f>
        <v>24 enero (20:43 h)</v>
      </c>
      <c r="H109" s="128">
        <f>Dat_01!D166</f>
        <v>37926</v>
      </c>
      <c r="I109" s="130">
        <f>(C109/H109-1)*100</f>
        <v>3.098138480198287</v>
      </c>
    </row>
    <row r="110" spans="1:9" ht="11.25" customHeight="1">
      <c r="C110" s="12"/>
      <c r="D110" s="11"/>
      <c r="E110" s="11"/>
      <c r="F110" s="11"/>
    </row>
    <row r="111" spans="1:9" ht="11.25" customHeight="1">
      <c r="B111" s="93" t="s">
        <v>29</v>
      </c>
    </row>
    <row r="112" spans="1:9" ht="24.75" customHeight="1">
      <c r="B112" s="96"/>
      <c r="C112" s="115" t="s">
        <v>4</v>
      </c>
      <c r="D112" s="115" t="s">
        <v>0</v>
      </c>
      <c r="E112" s="115" t="s">
        <v>22</v>
      </c>
      <c r="F112" s="115" t="s">
        <v>5</v>
      </c>
    </row>
    <row r="113" spans="1:6" ht="11.25" customHeight="1">
      <c r="A113" s="103" t="str">
        <f>IF(MONTH(B113)=1,"E",IF(MONTH(B113)=2,"F",IF(MONTH(B113)=3,"M",IF(MONTH(B113)=4,"A",IF(MONTH(B113)=5,"M",IF(MONTH(B113)=6,"J",IF(MONTH(B113)=7,"J",IF(MONTH(B113)=8,"A",IF(MONTH(B113)=9,"S",IF(MONTH(B113)=10,"O",IF(MONTH(B113)=11,"N","D")))))))))))</f>
        <v>E</v>
      </c>
      <c r="B113" s="98" t="str">
        <f>Dat_01!A33</f>
        <v>Enero 2022</v>
      </c>
      <c r="C113" s="99">
        <f>Dat_01!C33*100</f>
        <v>-5.4359999999999999</v>
      </c>
      <c r="D113" s="99">
        <f>Dat_01!D33*100</f>
        <v>0.66499999999999992</v>
      </c>
      <c r="E113" s="99">
        <f>Dat_01!E33*100</f>
        <v>-2.6</v>
      </c>
      <c r="F113" s="99">
        <f>Dat_01!F33*100</f>
        <v>-3.5009999999999999</v>
      </c>
    </row>
    <row r="114" spans="1:6" ht="11.25" customHeight="1">
      <c r="A114" s="103" t="str">
        <f t="shared" ref="A114:A125" si="1">IF(MONTH(B114)=1,"E",IF(MONTH(B114)=2,"F",IF(MONTH(B114)=3,"M",IF(MONTH(B114)=4,"A",IF(MONTH(B114)=5,"M",IF(MONTH(B114)=6,"J",IF(MONTH(B114)=7,"J",IF(MONTH(B114)=8,"A",IF(MONTH(B114)=9,"S",IF(MONTH(B114)=10,"O",IF(MONTH(B114)=11,"N","D")))))))))))</f>
        <v>F</v>
      </c>
      <c r="B114" s="98" t="str">
        <f>Dat_01!A34</f>
        <v>Febrero 2022</v>
      </c>
      <c r="C114" s="99">
        <f>Dat_01!C34*100</f>
        <v>-0.63900000000000001</v>
      </c>
      <c r="D114" s="99">
        <f>Dat_01!D34*100</f>
        <v>-8.8000000000000009E-2</v>
      </c>
      <c r="E114" s="99">
        <f>Dat_01!E34*100</f>
        <v>-0.44900000000000001</v>
      </c>
      <c r="F114" s="99">
        <f>Dat_01!F34*100</f>
        <v>-0.10200000000000001</v>
      </c>
    </row>
    <row r="115" spans="1:6" ht="11.25" customHeight="1">
      <c r="A115" s="103" t="str">
        <f t="shared" si="1"/>
        <v>M</v>
      </c>
      <c r="B115" s="98" t="str">
        <f>Dat_01!A35</f>
        <v>Marzo 2022</v>
      </c>
      <c r="C115" s="99">
        <f>Dat_01!C35*100</f>
        <v>-2.2210000000000001</v>
      </c>
      <c r="D115" s="99">
        <f>Dat_01!D35*100</f>
        <v>0.65</v>
      </c>
      <c r="E115" s="99">
        <f>Dat_01!E35*100</f>
        <v>1.276</v>
      </c>
      <c r="F115" s="99">
        <f>Dat_01!F35*100</f>
        <v>-4.1470000000000002</v>
      </c>
    </row>
    <row r="116" spans="1:6" ht="11.25" customHeight="1">
      <c r="A116" s="103" t="str">
        <f t="shared" si="1"/>
        <v>A</v>
      </c>
      <c r="B116" s="98" t="str">
        <f>Dat_01!A36</f>
        <v>Abril 2022</v>
      </c>
      <c r="C116" s="99">
        <f>Dat_01!C36*100</f>
        <v>-2.5780000000000003</v>
      </c>
      <c r="D116" s="99">
        <f>Dat_01!D36*100</f>
        <v>-0.57499999999999996</v>
      </c>
      <c r="E116" s="99">
        <f>Dat_01!E36*100</f>
        <v>1.286</v>
      </c>
      <c r="F116" s="99">
        <f>Dat_01!F36*100</f>
        <v>-3.2890000000000001</v>
      </c>
    </row>
    <row r="117" spans="1:6" ht="11.25" customHeight="1">
      <c r="A117" s="103" t="str">
        <f t="shared" si="1"/>
        <v>M</v>
      </c>
      <c r="B117" s="98" t="str">
        <f>Dat_01!A37</f>
        <v>Mayo 2022</v>
      </c>
      <c r="C117" s="99">
        <f>Dat_01!C37*100</f>
        <v>-0.89800000000000002</v>
      </c>
      <c r="D117" s="99">
        <f>Dat_01!D37*100</f>
        <v>0.53900000000000003</v>
      </c>
      <c r="E117" s="99">
        <f>Dat_01!E37*100</f>
        <v>2.085</v>
      </c>
      <c r="F117" s="99">
        <f>Dat_01!F37*100</f>
        <v>-3.5220000000000002</v>
      </c>
    </row>
    <row r="118" spans="1:6" ht="11.25" customHeight="1">
      <c r="A118" s="103" t="str">
        <f t="shared" si="1"/>
        <v>J</v>
      </c>
      <c r="B118" s="98" t="str">
        <f>Dat_01!A38</f>
        <v>Junio 2022</v>
      </c>
      <c r="C118" s="99">
        <f>Dat_01!C38*100</f>
        <v>2.129</v>
      </c>
      <c r="D118" s="99">
        <f>Dat_01!D38*100</f>
        <v>-0.128</v>
      </c>
      <c r="E118" s="99">
        <f>Dat_01!E38*100</f>
        <v>2.7189999999999999</v>
      </c>
      <c r="F118" s="99">
        <f>Dat_01!F38*100</f>
        <v>-0.46200000000000002</v>
      </c>
    </row>
    <row r="119" spans="1:6" ht="11.25" customHeight="1">
      <c r="A119" s="103" t="str">
        <f t="shared" si="1"/>
        <v>J</v>
      </c>
      <c r="B119" s="98" t="str">
        <f>Dat_01!A39</f>
        <v>Julio 2022</v>
      </c>
      <c r="C119" s="99">
        <f>Dat_01!C39*100</f>
        <v>2.5289999999999999</v>
      </c>
      <c r="D119" s="99">
        <f>Dat_01!D39*100</f>
        <v>-0.89200000000000013</v>
      </c>
      <c r="E119" s="99">
        <f>Dat_01!E39*100</f>
        <v>4.266</v>
      </c>
      <c r="F119" s="99">
        <f>Dat_01!F39*100</f>
        <v>-0.84499999999999997</v>
      </c>
    </row>
    <row r="120" spans="1:6" ht="11.25" customHeight="1">
      <c r="A120" s="103" t="str">
        <f t="shared" si="1"/>
        <v>A</v>
      </c>
      <c r="B120" s="98" t="str">
        <f>Dat_01!A40</f>
        <v>Agosto 2022</v>
      </c>
      <c r="C120" s="99">
        <f>Dat_01!C40*100</f>
        <v>-0.83899999999999997</v>
      </c>
      <c r="D120" s="99">
        <f>Dat_01!D40*100</f>
        <v>0.438</v>
      </c>
      <c r="E120" s="99">
        <f>Dat_01!E40*100</f>
        <v>2.2200000000000002</v>
      </c>
      <c r="F120" s="99">
        <f>Dat_01!F40*100</f>
        <v>-3.4969999999999999</v>
      </c>
    </row>
    <row r="121" spans="1:6" ht="11.25" customHeight="1">
      <c r="A121" s="103" t="str">
        <f t="shared" si="1"/>
        <v>S</v>
      </c>
      <c r="B121" s="98" t="str">
        <f>Dat_01!A41</f>
        <v>Septiembre 2022</v>
      </c>
      <c r="C121" s="99">
        <f>Dat_01!C41*100</f>
        <v>-3.6459999999999999</v>
      </c>
      <c r="D121" s="99">
        <f>Dat_01!D41*100</f>
        <v>-3.4999999999999996E-2</v>
      </c>
      <c r="E121" s="99">
        <f>Dat_01!E41*100</f>
        <v>0.95899999999999996</v>
      </c>
      <c r="F121" s="99">
        <f>Dat_01!F41*100</f>
        <v>-4.5699999999999994</v>
      </c>
    </row>
    <row r="122" spans="1:6" ht="11.25" customHeight="1">
      <c r="A122" s="103" t="str">
        <f t="shared" si="1"/>
        <v>O</v>
      </c>
      <c r="B122" s="98" t="str">
        <f>Dat_01!A42</f>
        <v>Octubre 2022</v>
      </c>
      <c r="C122" s="99">
        <f>Dat_01!C42*100</f>
        <v>-4.7239999999999993</v>
      </c>
      <c r="D122" s="99">
        <f>Dat_01!D42*100</f>
        <v>0.27399999999999997</v>
      </c>
      <c r="E122" s="99">
        <f>Dat_01!E42*100</f>
        <v>1.421</v>
      </c>
      <c r="F122" s="99">
        <f>Dat_01!F42*100</f>
        <v>-6.4189999999999996</v>
      </c>
    </row>
    <row r="123" spans="1:6" ht="11.25" customHeight="1">
      <c r="A123" s="103" t="str">
        <f t="shared" si="1"/>
        <v>N</v>
      </c>
      <c r="B123" s="98" t="str">
        <f>Dat_01!A43</f>
        <v>Noviembre 2022</v>
      </c>
      <c r="C123" s="99">
        <f>Dat_01!C43*100</f>
        <v>-10.091999999999999</v>
      </c>
      <c r="D123" s="99">
        <f>Dat_01!D43*100</f>
        <v>0.21199999999999999</v>
      </c>
      <c r="E123" s="99">
        <f>Dat_01!E43*100</f>
        <v>-2.5700000000000003</v>
      </c>
      <c r="F123" s="99">
        <f>Dat_01!F43*100</f>
        <v>-7.7340000000000009</v>
      </c>
    </row>
    <row r="124" spans="1:6" ht="11.25" customHeight="1">
      <c r="A124" s="103" t="str">
        <f t="shared" si="1"/>
        <v>D</v>
      </c>
      <c r="B124" s="98" t="str">
        <f>Dat_01!A44</f>
        <v>Diciembre 2022</v>
      </c>
      <c r="C124" s="99">
        <f>Dat_01!C44*100</f>
        <v>-8.32</v>
      </c>
      <c r="D124" s="99">
        <f>Dat_01!D44*100</f>
        <v>0.29899999999999999</v>
      </c>
      <c r="E124" s="99">
        <f>Dat_01!E44*100</f>
        <v>-0.77100000000000002</v>
      </c>
      <c r="F124" s="99">
        <f>Dat_01!F44*100</f>
        <v>-7.847999999999999</v>
      </c>
    </row>
    <row r="125" spans="1:6" ht="11.25" customHeight="1">
      <c r="A125" s="103" t="str">
        <f t="shared" si="1"/>
        <v>E</v>
      </c>
      <c r="B125" s="105" t="str">
        <f>Dat_01!A45</f>
        <v>Enero 2023</v>
      </c>
      <c r="C125" s="116">
        <f>Dat_01!C45*100</f>
        <v>-3.6709999999999998</v>
      </c>
      <c r="D125" s="116">
        <f>Dat_01!D45*100</f>
        <v>0.72799999999999998</v>
      </c>
      <c r="E125" s="116">
        <f>Dat_01!E45*100</f>
        <v>0.441</v>
      </c>
      <c r="F125" s="116">
        <f>Dat_01!F45*100</f>
        <v>-4.84</v>
      </c>
    </row>
  </sheetData>
  <conditionalFormatting sqref="C70:C100">
    <cfRule type="cellIs" dxfId="1" priority="2" operator="equal">
      <formula>$C$101</formula>
    </cfRule>
  </conditionalFormatting>
  <conditionalFormatting sqref="D70:D100">
    <cfRule type="cellIs" dxfId="0" priority="1" operator="equal">
      <formula>$D$101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BV188"/>
  <sheetViews>
    <sheetView zoomScale="90" zoomScaleNormal="90" workbookViewId="0">
      <selection activeCell="D160" sqref="D160"/>
    </sheetView>
  </sheetViews>
  <sheetFormatPr baseColWidth="10" defaultColWidth="11.42578125" defaultRowHeight="14.25"/>
  <cols>
    <col min="1" max="1" width="14.7109375" style="49" customWidth="1"/>
    <col min="2" max="5" width="28.85546875" style="49" customWidth="1"/>
    <col min="6" max="6" width="14.7109375" style="49" customWidth="1"/>
    <col min="7" max="8" width="23.140625" style="49" customWidth="1"/>
    <col min="9" max="9" width="26.140625" style="49" bestFit="1" customWidth="1"/>
    <col min="10" max="10" width="35.42578125" style="49" bestFit="1" customWidth="1"/>
    <col min="11" max="11" width="35.5703125" style="49" bestFit="1" customWidth="1"/>
    <col min="12" max="12" width="30.5703125" style="49" bestFit="1" customWidth="1"/>
    <col min="13" max="13" width="31.28515625" style="49" bestFit="1" customWidth="1"/>
    <col min="14" max="14" width="40.28515625" style="49" bestFit="1" customWidth="1"/>
    <col min="15" max="15" width="30.42578125" style="49" bestFit="1" customWidth="1"/>
    <col min="16" max="16" width="25.7109375" style="49" bestFit="1" customWidth="1"/>
    <col min="17" max="17" width="26.28515625" style="49" bestFit="1" customWidth="1"/>
    <col min="18" max="18" width="40.28515625" style="49" bestFit="1" customWidth="1"/>
    <col min="19" max="19" width="30.42578125" style="49" bestFit="1" customWidth="1"/>
    <col min="20" max="20" width="25.5703125" style="49" bestFit="1" customWidth="1"/>
    <col min="21" max="21" width="26.140625" style="49" bestFit="1" customWidth="1"/>
    <col min="22" max="22" width="35.42578125" style="49" bestFit="1" customWidth="1"/>
    <col min="23" max="23" width="35.5703125" style="49" bestFit="1" customWidth="1"/>
    <col min="24" max="24" width="30.5703125" style="49" bestFit="1" customWidth="1"/>
    <col min="25" max="25" width="31.28515625" style="49" bestFit="1" customWidth="1"/>
    <col min="26" max="26" width="40.28515625" style="49" bestFit="1" customWidth="1"/>
    <col min="27" max="27" width="30.42578125" style="49" bestFit="1" customWidth="1"/>
    <col min="28" max="28" width="25.7109375" style="49" bestFit="1" customWidth="1"/>
    <col min="29" max="29" width="26.28515625" style="49" bestFit="1" customWidth="1"/>
    <col min="30" max="30" width="40.28515625" style="49" bestFit="1" customWidth="1"/>
    <col min="31" max="31" width="30.42578125" style="49" bestFit="1" customWidth="1"/>
    <col min="32" max="32" width="25.5703125" style="49" bestFit="1" customWidth="1"/>
    <col min="33" max="33" width="26.140625" style="49" bestFit="1" customWidth="1"/>
    <col min="34" max="34" width="35.42578125" style="49" bestFit="1" customWidth="1"/>
    <col min="35" max="35" width="35.5703125" style="49" bestFit="1" customWidth="1"/>
    <col min="36" max="36" width="30.5703125" style="49" bestFit="1" customWidth="1"/>
    <col min="37" max="37" width="31.28515625" style="49" bestFit="1" customWidth="1"/>
    <col min="38" max="38" width="40.28515625" style="49" bestFit="1" customWidth="1"/>
    <col min="39" max="39" width="30.42578125" style="49" bestFit="1" customWidth="1"/>
    <col min="40" max="40" width="25.7109375" style="49" bestFit="1" customWidth="1"/>
    <col min="41" max="41" width="26.28515625" style="49" bestFit="1" customWidth="1"/>
    <col min="42" max="42" width="40.28515625" style="49" bestFit="1" customWidth="1"/>
    <col min="43" max="43" width="30.42578125" style="49" bestFit="1" customWidth="1"/>
    <col min="44" max="44" width="25.5703125" style="49" bestFit="1" customWidth="1"/>
    <col min="45" max="45" width="26.140625" style="49" bestFit="1" customWidth="1"/>
    <col min="46" max="46" width="35.42578125" style="49" bestFit="1" customWidth="1"/>
    <col min="47" max="47" width="35.5703125" style="49" bestFit="1" customWidth="1"/>
    <col min="48" max="48" width="30.5703125" style="49" bestFit="1" customWidth="1"/>
    <col min="49" max="49" width="31.28515625" style="49" bestFit="1" customWidth="1"/>
    <col min="50" max="50" width="40.28515625" style="49" bestFit="1" customWidth="1"/>
    <col min="51" max="51" width="30.42578125" style="49" bestFit="1" customWidth="1"/>
    <col min="52" max="52" width="25.7109375" style="49" bestFit="1" customWidth="1"/>
    <col min="53" max="53" width="26.28515625" style="49" bestFit="1" customWidth="1"/>
    <col min="54" max="54" width="40.28515625" style="49" bestFit="1" customWidth="1"/>
    <col min="55" max="55" width="30.42578125" style="49" bestFit="1" customWidth="1"/>
    <col min="56" max="56" width="25.5703125" style="49" bestFit="1" customWidth="1"/>
    <col min="57" max="57" width="26.140625" style="49" bestFit="1" customWidth="1"/>
    <col min="58" max="58" width="35.42578125" style="49" bestFit="1" customWidth="1"/>
    <col min="59" max="59" width="35.5703125" style="49" bestFit="1" customWidth="1"/>
    <col min="60" max="60" width="30.5703125" style="49" bestFit="1" customWidth="1"/>
    <col min="61" max="61" width="31.28515625" style="49" bestFit="1" customWidth="1"/>
    <col min="62" max="62" width="40.28515625" style="49" bestFit="1" customWidth="1"/>
    <col min="63" max="63" width="30.42578125" style="49" bestFit="1" customWidth="1"/>
    <col min="64" max="64" width="25.7109375" style="49" bestFit="1" customWidth="1"/>
    <col min="65" max="65" width="26.28515625" style="49" bestFit="1" customWidth="1"/>
    <col min="66" max="66" width="40.28515625" style="49" bestFit="1" customWidth="1"/>
    <col min="67" max="67" width="30.42578125" style="49" bestFit="1" customWidth="1"/>
    <col min="68" max="68" width="25.5703125" style="49" bestFit="1" customWidth="1"/>
    <col min="69" max="69" width="26.140625" style="49" bestFit="1" customWidth="1"/>
    <col min="70" max="70" width="35.42578125" style="49" bestFit="1" customWidth="1"/>
    <col min="71" max="71" width="35.5703125" style="49" bestFit="1" customWidth="1"/>
    <col min="72" max="72" width="30.5703125" style="49" bestFit="1" customWidth="1"/>
    <col min="73" max="73" width="31.28515625" style="49" bestFit="1" customWidth="1"/>
    <col min="74" max="74" width="40.28515625" style="49" bestFit="1" customWidth="1"/>
    <col min="75" max="16384" width="11.42578125" style="49"/>
  </cols>
  <sheetData>
    <row r="1" spans="1:10">
      <c r="A1" s="60" t="s">
        <v>52</v>
      </c>
      <c r="B1" s="60" t="s">
        <v>71</v>
      </c>
    </row>
    <row r="2" spans="1:10">
      <c r="A2" s="53" t="s">
        <v>155</v>
      </c>
      <c r="B2" s="53" t="s">
        <v>156</v>
      </c>
      <c r="C2" s="87" t="str">
        <f>IF(MONTH(A2)=1,"enero",IF(MONTH(A2)=2,"febrero",IF(MONTH(A2)=3,"marzo",IF(MONTH(A2)=4,"abril",IF(MONTH(A2)=5,"mayo",IF(MONTH(A2)=6,"junio",IF(MONTH(A2)=7,"julio",IF(MONTH(A2)=8,"agosto",IF(MONTH(A2)=9,"septiembre",IF(MONTH(A2)=10,"octubre",IF(MONTH(A2)=11,"noviembre",IF(MONTH(A2)=12,"diciembre",""))))))))))))</f>
        <v>enero</v>
      </c>
    </row>
    <row r="4" spans="1:10">
      <c r="A4" s="51" t="s">
        <v>52</v>
      </c>
      <c r="B4" s="140" t="s">
        <v>155</v>
      </c>
      <c r="C4" s="141"/>
      <c r="D4" s="141"/>
      <c r="E4" s="141"/>
      <c r="F4" s="141"/>
      <c r="G4" s="141"/>
      <c r="H4" s="141"/>
      <c r="I4" s="141"/>
      <c r="J4" s="141"/>
    </row>
    <row r="5" spans="1:10">
      <c r="A5" s="51" t="s">
        <v>53</v>
      </c>
      <c r="B5" s="142" t="s">
        <v>45</v>
      </c>
      <c r="C5" s="143"/>
      <c r="D5" s="143"/>
      <c r="E5" s="143"/>
      <c r="F5" s="143"/>
      <c r="G5" s="143"/>
      <c r="H5" s="143"/>
      <c r="I5" s="143"/>
      <c r="J5" s="143"/>
    </row>
    <row r="6" spans="1:10">
      <c r="A6" s="51" t="s">
        <v>54</v>
      </c>
      <c r="B6" s="59" t="s">
        <v>46</v>
      </c>
      <c r="C6" s="59" t="s">
        <v>111</v>
      </c>
      <c r="D6" s="59" t="s">
        <v>47</v>
      </c>
      <c r="E6" s="59" t="s">
        <v>48</v>
      </c>
      <c r="F6" s="59" t="s">
        <v>112</v>
      </c>
      <c r="G6" s="59" t="s">
        <v>49</v>
      </c>
      <c r="H6" s="59" t="s">
        <v>50</v>
      </c>
      <c r="I6" s="59" t="s">
        <v>113</v>
      </c>
      <c r="J6" s="59" t="s">
        <v>51</v>
      </c>
    </row>
    <row r="7" spans="1:10">
      <c r="A7" s="51" t="s">
        <v>55</v>
      </c>
      <c r="B7" s="61"/>
      <c r="C7" s="61"/>
      <c r="D7" s="61"/>
      <c r="E7" s="61"/>
      <c r="F7" s="61"/>
      <c r="G7" s="61"/>
      <c r="H7" s="61"/>
      <c r="I7" s="61"/>
      <c r="J7" s="61"/>
    </row>
    <row r="8" spans="1:10">
      <c r="A8" s="53" t="s">
        <v>31</v>
      </c>
      <c r="B8" s="85">
        <v>3851335.5420459998</v>
      </c>
      <c r="C8" s="85">
        <v>2085563.2559440001</v>
      </c>
      <c r="D8" s="131">
        <v>0.84666445909999999</v>
      </c>
      <c r="E8" s="85">
        <v>3851335.5420459998</v>
      </c>
      <c r="F8" s="85">
        <v>2085563.2559440001</v>
      </c>
      <c r="G8" s="131">
        <v>0.84666445909999999</v>
      </c>
      <c r="H8" s="85">
        <v>19625380.553171001</v>
      </c>
      <c r="I8" s="85">
        <v>27651479.812678002</v>
      </c>
      <c r="J8" s="131">
        <v>-0.29025930309999998</v>
      </c>
    </row>
    <row r="9" spans="1:10">
      <c r="A9" s="53" t="s">
        <v>32</v>
      </c>
      <c r="B9" s="85">
        <v>542797.43612199998</v>
      </c>
      <c r="C9" s="85">
        <v>215637.73516000001</v>
      </c>
      <c r="D9" s="131">
        <v>1.5171727746000001</v>
      </c>
      <c r="E9" s="85">
        <v>542797.43612199998</v>
      </c>
      <c r="F9" s="85">
        <v>215637.73516000001</v>
      </c>
      <c r="G9" s="131">
        <v>1.5171727746000001</v>
      </c>
      <c r="H9" s="85">
        <v>4102726.614935</v>
      </c>
      <c r="I9" s="85">
        <v>2544430.6056679999</v>
      </c>
      <c r="J9" s="131">
        <v>0.61243407689999996</v>
      </c>
    </row>
    <row r="10" spans="1:10">
      <c r="A10" s="53" t="s">
        <v>33</v>
      </c>
      <c r="B10" s="85">
        <v>5086763.5889999997</v>
      </c>
      <c r="C10" s="85">
        <v>5048424.9510000004</v>
      </c>
      <c r="D10" s="131">
        <v>7.5941780999999996E-3</v>
      </c>
      <c r="E10" s="85">
        <v>5086763.5889999997</v>
      </c>
      <c r="F10" s="85">
        <v>5048424.9510000004</v>
      </c>
      <c r="G10" s="131">
        <v>7.5941780999999996E-3</v>
      </c>
      <c r="H10" s="85">
        <v>56021838.901000001</v>
      </c>
      <c r="I10" s="85">
        <v>53889704.166000001</v>
      </c>
      <c r="J10" s="131">
        <v>3.9564788300000001E-2</v>
      </c>
    </row>
    <row r="11" spans="1:10">
      <c r="A11" s="53" t="s">
        <v>34</v>
      </c>
      <c r="B11" s="85">
        <v>296934.98</v>
      </c>
      <c r="C11" s="85">
        <v>710590.68599999999</v>
      </c>
      <c r="D11" s="131">
        <v>-0.58212936670000004</v>
      </c>
      <c r="E11" s="85">
        <v>296934.98</v>
      </c>
      <c r="F11" s="85">
        <v>710590.68599999999</v>
      </c>
      <c r="G11" s="131">
        <v>-0.58212936670000004</v>
      </c>
      <c r="H11" s="85">
        <v>7272897.0939999996</v>
      </c>
      <c r="I11" s="85">
        <v>5090527.3940000003</v>
      </c>
      <c r="J11" s="131">
        <v>0.42871190570000001</v>
      </c>
    </row>
    <row r="12" spans="1:10">
      <c r="A12" s="53" t="s">
        <v>35</v>
      </c>
      <c r="B12" s="85">
        <v>0</v>
      </c>
      <c r="C12" s="85">
        <v>0</v>
      </c>
      <c r="D12" s="131">
        <v>0</v>
      </c>
      <c r="E12" s="85">
        <v>0</v>
      </c>
      <c r="F12" s="85">
        <v>0</v>
      </c>
      <c r="G12" s="131">
        <v>0</v>
      </c>
      <c r="H12" s="85">
        <v>0</v>
      </c>
      <c r="I12" s="85">
        <v>-1E-3</v>
      </c>
      <c r="J12" s="131">
        <v>-1</v>
      </c>
    </row>
    <row r="13" spans="1:10">
      <c r="A13" s="53" t="s">
        <v>36</v>
      </c>
      <c r="B13" s="85">
        <v>2192797.088</v>
      </c>
      <c r="C13" s="85">
        <v>5197975.6430000002</v>
      </c>
      <c r="D13" s="131">
        <v>-0.57814402399999998</v>
      </c>
      <c r="E13" s="85">
        <v>2192797.088</v>
      </c>
      <c r="F13" s="85">
        <v>5197975.6430000002</v>
      </c>
      <c r="G13" s="131">
        <v>-0.57814402399999998</v>
      </c>
      <c r="H13" s="85">
        <v>57556677.725000001</v>
      </c>
      <c r="I13" s="85">
        <v>40597310.946999997</v>
      </c>
      <c r="J13" s="131">
        <v>0.41774606209999998</v>
      </c>
    </row>
    <row r="14" spans="1:10">
      <c r="A14" s="53" t="s">
        <v>37</v>
      </c>
      <c r="B14" s="85">
        <v>7322391.716</v>
      </c>
      <c r="C14" s="85">
        <v>5354435.7819999997</v>
      </c>
      <c r="D14" s="131">
        <v>0.36753749870000002</v>
      </c>
      <c r="E14" s="85">
        <v>7322391.716</v>
      </c>
      <c r="F14" s="85">
        <v>5354435.7819999997</v>
      </c>
      <c r="G14" s="131">
        <v>0.36753749870000002</v>
      </c>
      <c r="H14" s="85">
        <v>61773351.164999999</v>
      </c>
      <c r="I14" s="85">
        <v>57540019.995999999</v>
      </c>
      <c r="J14" s="131">
        <v>7.3571944700000003E-2</v>
      </c>
    </row>
    <row r="15" spans="1:10">
      <c r="A15" s="53" t="s">
        <v>38</v>
      </c>
      <c r="B15" s="85">
        <v>1644761.4480000001</v>
      </c>
      <c r="C15" s="85">
        <v>1536792.817</v>
      </c>
      <c r="D15" s="131">
        <v>7.02558145E-2</v>
      </c>
      <c r="E15" s="85">
        <v>1644761.4480000001</v>
      </c>
      <c r="F15" s="85">
        <v>1536792.817</v>
      </c>
      <c r="G15" s="131">
        <v>7.02558145E-2</v>
      </c>
      <c r="H15" s="85">
        <v>27390765.805</v>
      </c>
      <c r="I15" s="85">
        <v>21243620.947999999</v>
      </c>
      <c r="J15" s="131">
        <v>0.28936426949999999</v>
      </c>
    </row>
    <row r="16" spans="1:10">
      <c r="A16" s="53" t="s">
        <v>39</v>
      </c>
      <c r="B16" s="85">
        <v>119507.124</v>
      </c>
      <c r="C16" s="85">
        <v>170978.83499999999</v>
      </c>
      <c r="D16" s="131">
        <v>-0.30104141839999998</v>
      </c>
      <c r="E16" s="85">
        <v>119507.124</v>
      </c>
      <c r="F16" s="85">
        <v>170978.83499999999</v>
      </c>
      <c r="G16" s="131">
        <v>-0.30104141839999998</v>
      </c>
      <c r="H16" s="85">
        <v>4071803.6639999999</v>
      </c>
      <c r="I16" s="85">
        <v>4773869.6749999998</v>
      </c>
      <c r="J16" s="131">
        <v>-0.1470643438</v>
      </c>
    </row>
    <row r="17" spans="1:74">
      <c r="A17" s="53" t="s">
        <v>40</v>
      </c>
      <c r="B17" s="85">
        <v>289201.234</v>
      </c>
      <c r="C17" s="85">
        <v>427517.44300000003</v>
      </c>
      <c r="D17" s="131">
        <v>-0.32353348679999999</v>
      </c>
      <c r="E17" s="85">
        <v>289201.234</v>
      </c>
      <c r="F17" s="85">
        <v>427517.44300000003</v>
      </c>
      <c r="G17" s="131">
        <v>-0.32353348679999999</v>
      </c>
      <c r="H17" s="85">
        <v>4507273.9160000002</v>
      </c>
      <c r="I17" s="85">
        <v>4747585.3640000001</v>
      </c>
      <c r="J17" s="131">
        <v>-5.0617614999999998E-2</v>
      </c>
    </row>
    <row r="18" spans="1:74">
      <c r="A18" s="53" t="s">
        <v>41</v>
      </c>
      <c r="B18" s="85">
        <v>1207655.7169999999</v>
      </c>
      <c r="C18" s="85">
        <v>2144520.6039999998</v>
      </c>
      <c r="D18" s="131">
        <v>-0.436864484</v>
      </c>
      <c r="E18" s="85">
        <v>1207655.7169999999</v>
      </c>
      <c r="F18" s="85">
        <v>2144520.6039999998</v>
      </c>
      <c r="G18" s="131">
        <v>-0.436864484</v>
      </c>
      <c r="H18" s="85">
        <v>16794760.030000001</v>
      </c>
      <c r="I18" s="85">
        <v>25792058.594999999</v>
      </c>
      <c r="J18" s="131">
        <v>-0.34883987770000002</v>
      </c>
    </row>
    <row r="19" spans="1:74">
      <c r="A19" s="53" t="s">
        <v>43</v>
      </c>
      <c r="B19" s="85">
        <v>60303.250500000002</v>
      </c>
      <c r="C19" s="85">
        <v>68975.129000000001</v>
      </c>
      <c r="D19" s="131">
        <v>-0.12572471590000001</v>
      </c>
      <c r="E19" s="85">
        <v>60303.250500000002</v>
      </c>
      <c r="F19" s="85">
        <v>68975.129000000001</v>
      </c>
      <c r="G19" s="131">
        <v>-0.12572471590000001</v>
      </c>
      <c r="H19" s="85">
        <v>730127.07499999995</v>
      </c>
      <c r="I19" s="85">
        <v>767779.67700000003</v>
      </c>
      <c r="J19" s="131">
        <v>-4.9040894299999999E-2</v>
      </c>
    </row>
    <row r="20" spans="1:74">
      <c r="A20" s="53" t="s">
        <v>42</v>
      </c>
      <c r="B20" s="85">
        <v>107267.8615</v>
      </c>
      <c r="C20" s="85">
        <v>159556.766</v>
      </c>
      <c r="D20" s="131">
        <v>-0.32771348909999998</v>
      </c>
      <c r="E20" s="85">
        <v>107267.8615</v>
      </c>
      <c r="F20" s="85">
        <v>159556.766</v>
      </c>
      <c r="G20" s="131">
        <v>-0.32771348909999998</v>
      </c>
      <c r="H20" s="85">
        <v>1708569.017</v>
      </c>
      <c r="I20" s="85">
        <v>2096080.0789999999</v>
      </c>
      <c r="J20" s="131">
        <v>-0.1848741686</v>
      </c>
    </row>
    <row r="21" spans="1:74">
      <c r="A21" s="66" t="s">
        <v>72</v>
      </c>
      <c r="B21" s="86">
        <v>22721716.986168001</v>
      </c>
      <c r="C21" s="86">
        <v>23120969.647103999</v>
      </c>
      <c r="D21" s="67">
        <v>-1.7267989500000001E-2</v>
      </c>
      <c r="E21" s="86">
        <v>22721716.986168001</v>
      </c>
      <c r="F21" s="86">
        <v>23120969.647103999</v>
      </c>
      <c r="G21" s="67">
        <v>-1.7267989500000001E-2</v>
      </c>
      <c r="H21" s="86">
        <v>261556171.56010601</v>
      </c>
      <c r="I21" s="86">
        <v>246734467.25834599</v>
      </c>
      <c r="J21" s="67">
        <v>6.00714787E-2</v>
      </c>
    </row>
    <row r="22" spans="1:74">
      <c r="A22" s="53" t="s">
        <v>73</v>
      </c>
      <c r="B22" s="85">
        <v>-949406.38500000001</v>
      </c>
      <c r="C22" s="85">
        <v>-393061.49596799997</v>
      </c>
      <c r="D22" s="131">
        <v>1.4154143683</v>
      </c>
      <c r="E22" s="85">
        <v>-949406.38500000001</v>
      </c>
      <c r="F22" s="85">
        <v>-393061.49596799997</v>
      </c>
      <c r="G22" s="131">
        <v>1.4154143683</v>
      </c>
      <c r="H22" s="85">
        <v>-6648790.6588620003</v>
      </c>
      <c r="I22" s="85">
        <v>-4099951.1266979999</v>
      </c>
      <c r="J22" s="131">
        <v>0.62167558909999998</v>
      </c>
    </row>
    <row r="23" spans="1:74">
      <c r="A23" s="53" t="s">
        <v>44</v>
      </c>
      <c r="B23" s="85">
        <v>-123950.13099999999</v>
      </c>
      <c r="C23" s="85">
        <v>-31159.339</v>
      </c>
      <c r="D23" s="131">
        <v>2.9779448145999998</v>
      </c>
      <c r="E23" s="85">
        <v>-123950.13099999999</v>
      </c>
      <c r="F23" s="85">
        <v>-31159.339</v>
      </c>
      <c r="G23" s="131">
        <v>2.9779448145999998</v>
      </c>
      <c r="H23" s="85">
        <v>-695524.49600000004</v>
      </c>
      <c r="I23" s="85">
        <v>-783137.89399999997</v>
      </c>
      <c r="J23" s="131">
        <v>-0.11187480349999999</v>
      </c>
    </row>
    <row r="24" spans="1:74">
      <c r="A24" s="53" t="s">
        <v>74</v>
      </c>
      <c r="B24" s="85">
        <v>-922713.22199999995</v>
      </c>
      <c r="C24" s="85">
        <v>-1179977.773</v>
      </c>
      <c r="D24" s="131">
        <v>-0.21802491269999999</v>
      </c>
      <c r="E24" s="85">
        <v>-922713.22199999995</v>
      </c>
      <c r="F24" s="85">
        <v>-1179977.773</v>
      </c>
      <c r="G24" s="131">
        <v>-0.21802491269999999</v>
      </c>
      <c r="H24" s="85">
        <v>-19544472.817000002</v>
      </c>
      <c r="I24" s="85">
        <v>-542444.76899999997</v>
      </c>
      <c r="J24" s="131">
        <v>35.0303461918</v>
      </c>
    </row>
    <row r="25" spans="1:74">
      <c r="A25" s="66" t="s">
        <v>75</v>
      </c>
      <c r="B25" s="86">
        <v>20725647.248167999</v>
      </c>
      <c r="C25" s="86">
        <v>21516771.039136</v>
      </c>
      <c r="D25" s="67">
        <v>-3.67677748E-2</v>
      </c>
      <c r="E25" s="86">
        <v>20725647.248167999</v>
      </c>
      <c r="F25" s="86">
        <v>21516771.039136</v>
      </c>
      <c r="G25" s="67">
        <v>-3.67677748E-2</v>
      </c>
      <c r="H25" s="86">
        <v>234667383.58824399</v>
      </c>
      <c r="I25" s="86">
        <v>241308933.46864799</v>
      </c>
      <c r="J25" s="67">
        <v>-2.7523017E-2</v>
      </c>
    </row>
    <row r="26" spans="1:74">
      <c r="A26" s="53" t="s">
        <v>154</v>
      </c>
      <c r="B26" s="85">
        <v>1224.415</v>
      </c>
      <c r="C26" s="85">
        <v>0</v>
      </c>
      <c r="D26" s="131">
        <v>0</v>
      </c>
      <c r="E26" s="85">
        <v>1224.415</v>
      </c>
      <c r="F26" s="85">
        <v>0</v>
      </c>
      <c r="G26" s="131">
        <v>0</v>
      </c>
      <c r="H26" s="85">
        <v>1530.144</v>
      </c>
      <c r="I26" s="85">
        <v>0</v>
      </c>
      <c r="J26" s="131">
        <v>0</v>
      </c>
    </row>
    <row r="27" spans="1:74">
      <c r="A27"/>
      <c r="B27"/>
      <c r="C27"/>
      <c r="D27"/>
      <c r="E27"/>
      <c r="F27"/>
      <c r="G27"/>
    </row>
    <row r="30" spans="1:74">
      <c r="A30" s="121"/>
      <c r="B30" s="121" t="s">
        <v>53</v>
      </c>
      <c r="C30" s="145" t="s">
        <v>45</v>
      </c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</row>
    <row r="31" spans="1:74">
      <c r="A31" s="121"/>
      <c r="B31" s="121" t="s">
        <v>54</v>
      </c>
      <c r="C31" s="133" t="s">
        <v>99</v>
      </c>
      <c r="D31" s="133" t="s">
        <v>100</v>
      </c>
      <c r="E31" s="133" t="s">
        <v>101</v>
      </c>
      <c r="F31" s="133" t="s">
        <v>102</v>
      </c>
      <c r="G31" s="133" t="s">
        <v>103</v>
      </c>
      <c r="H31" s="133" t="s">
        <v>104</v>
      </c>
      <c r="I31" s="133" t="s">
        <v>105</v>
      </c>
      <c r="J31" s="133" t="s">
        <v>106</v>
      </c>
      <c r="K31" s="133" t="s">
        <v>107</v>
      </c>
      <c r="L31" s="133" t="s">
        <v>108</v>
      </c>
      <c r="M31" s="133" t="s">
        <v>109</v>
      </c>
      <c r="N31" s="133" t="s">
        <v>110</v>
      </c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</row>
    <row r="32" spans="1:74">
      <c r="A32" s="121" t="s">
        <v>52</v>
      </c>
      <c r="B32" s="121" t="s">
        <v>60</v>
      </c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</row>
    <row r="33" spans="1:74">
      <c r="A33" s="123" t="s">
        <v>128</v>
      </c>
      <c r="B33" s="123" t="s">
        <v>129</v>
      </c>
      <c r="C33" s="127">
        <v>-5.4359999999999999E-2</v>
      </c>
      <c r="D33" s="127">
        <v>6.6499999999999997E-3</v>
      </c>
      <c r="E33" s="127">
        <v>-2.5999999999999999E-2</v>
      </c>
      <c r="F33" s="127">
        <v>-3.5009999999999999E-2</v>
      </c>
      <c r="G33" s="127">
        <v>-5.4359999999999999E-2</v>
      </c>
      <c r="H33" s="127">
        <v>6.6499999999999997E-3</v>
      </c>
      <c r="I33" s="127">
        <v>-2.5999999999999999E-2</v>
      </c>
      <c r="J33" s="127">
        <v>-3.5009999999999999E-2</v>
      </c>
      <c r="K33" s="127">
        <v>1.848E-2</v>
      </c>
      <c r="L33" s="127">
        <v>2.97E-3</v>
      </c>
      <c r="M33" s="127">
        <v>-4.7200000000000002E-3</v>
      </c>
      <c r="N33" s="127">
        <v>2.0230000000000001E-2</v>
      </c>
      <c r="O33" s="65" t="str">
        <f t="shared" ref="O33:O45" si="0">MID(UPPER(TEXT(A33,"mmm")),1,1)</f>
        <v>E</v>
      </c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</row>
    <row r="34" spans="1:74">
      <c r="A34" s="123" t="s">
        <v>130</v>
      </c>
      <c r="B34" s="123" t="s">
        <v>132</v>
      </c>
      <c r="C34" s="127">
        <v>-6.3899999999999998E-3</v>
      </c>
      <c r="D34" s="127">
        <v>-8.8000000000000003E-4</v>
      </c>
      <c r="E34" s="127">
        <v>-4.4900000000000001E-3</v>
      </c>
      <c r="F34" s="127">
        <v>-1.0200000000000001E-3</v>
      </c>
      <c r="G34" s="127">
        <v>-3.2399999999999998E-2</v>
      </c>
      <c r="H34" s="127">
        <v>3.7100000000000002E-3</v>
      </c>
      <c r="I34" s="127">
        <v>-1.6500000000000001E-2</v>
      </c>
      <c r="J34" s="127">
        <v>-1.9609999999999999E-2</v>
      </c>
      <c r="K34" s="127">
        <v>2.0660000000000001E-2</v>
      </c>
      <c r="L34" s="127">
        <v>2.65E-3</v>
      </c>
      <c r="M34" s="127">
        <v>-6.4200000000000004E-3</v>
      </c>
      <c r="N34" s="127">
        <v>2.443E-2</v>
      </c>
      <c r="O34" s="65" t="str">
        <f t="shared" si="0"/>
        <v>F</v>
      </c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</row>
    <row r="35" spans="1:74">
      <c r="A35" s="123" t="s">
        <v>133</v>
      </c>
      <c r="B35" s="123" t="s">
        <v>134</v>
      </c>
      <c r="C35" s="127">
        <v>-2.2210000000000001E-2</v>
      </c>
      <c r="D35" s="127">
        <v>6.4999999999999997E-3</v>
      </c>
      <c r="E35" s="127">
        <v>1.2760000000000001E-2</v>
      </c>
      <c r="F35" s="127">
        <v>-4.147E-2</v>
      </c>
      <c r="G35" s="127">
        <v>-2.903E-2</v>
      </c>
      <c r="H35" s="127">
        <v>4.6600000000000001E-3</v>
      </c>
      <c r="I35" s="127">
        <v>-6.6699999999999997E-3</v>
      </c>
      <c r="J35" s="127">
        <v>-2.7019999999999999E-2</v>
      </c>
      <c r="K35" s="127">
        <v>1.47E-2</v>
      </c>
      <c r="L35" s="127">
        <v>2.6099999999999999E-3</v>
      </c>
      <c r="M35" s="127">
        <v>-5.4799999999999996E-3</v>
      </c>
      <c r="N35" s="127">
        <v>1.7569999999999999E-2</v>
      </c>
      <c r="O35" s="65" t="str">
        <f t="shared" si="0"/>
        <v>M</v>
      </c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</row>
    <row r="36" spans="1:74">
      <c r="A36" s="123" t="s">
        <v>135</v>
      </c>
      <c r="B36" s="123" t="s">
        <v>136</v>
      </c>
      <c r="C36" s="127">
        <v>-2.5780000000000001E-2</v>
      </c>
      <c r="D36" s="127">
        <v>-5.7499999999999999E-3</v>
      </c>
      <c r="E36" s="127">
        <v>1.286E-2</v>
      </c>
      <c r="F36" s="127">
        <v>-3.2890000000000003E-2</v>
      </c>
      <c r="G36" s="127">
        <v>-2.827E-2</v>
      </c>
      <c r="H36" s="127">
        <v>2.2300000000000002E-3</v>
      </c>
      <c r="I36" s="127">
        <v>-2.0200000000000001E-3</v>
      </c>
      <c r="J36" s="127">
        <v>-2.8479999999999998E-2</v>
      </c>
      <c r="K36" s="127">
        <v>1.0200000000000001E-3</v>
      </c>
      <c r="L36" s="127">
        <v>1.74E-3</v>
      </c>
      <c r="M36" s="127">
        <v>-3.8899999999999998E-3</v>
      </c>
      <c r="N36" s="127">
        <v>3.1700000000000001E-3</v>
      </c>
      <c r="O36" s="65" t="str">
        <f t="shared" si="0"/>
        <v>A</v>
      </c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</row>
    <row r="37" spans="1:74">
      <c r="A37" s="123" t="s">
        <v>137</v>
      </c>
      <c r="B37" s="123" t="s">
        <v>138</v>
      </c>
      <c r="C37" s="127">
        <v>-8.9800000000000001E-3</v>
      </c>
      <c r="D37" s="127">
        <v>5.3899999999999998E-3</v>
      </c>
      <c r="E37" s="127">
        <v>2.085E-2</v>
      </c>
      <c r="F37" s="127">
        <v>-3.5220000000000001E-2</v>
      </c>
      <c r="G37" s="127">
        <v>-2.4580000000000001E-2</v>
      </c>
      <c r="H37" s="127">
        <v>2.8300000000000001E-3</v>
      </c>
      <c r="I37" s="127">
        <v>2.3700000000000001E-3</v>
      </c>
      <c r="J37" s="127">
        <v>-2.9780000000000001E-2</v>
      </c>
      <c r="K37" s="127">
        <v>-7.6699999999999997E-3</v>
      </c>
      <c r="L37" s="127">
        <v>1.74E-3</v>
      </c>
      <c r="M37" s="127">
        <v>-4.0999999999999999E-4</v>
      </c>
      <c r="N37" s="127">
        <v>-8.9999999999999993E-3</v>
      </c>
      <c r="O37" s="65" t="str">
        <f t="shared" si="0"/>
        <v>M</v>
      </c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</row>
    <row r="38" spans="1:74">
      <c r="A38" s="123" t="s">
        <v>139</v>
      </c>
      <c r="B38" s="123" t="s">
        <v>140</v>
      </c>
      <c r="C38" s="127">
        <v>2.129E-2</v>
      </c>
      <c r="D38" s="127">
        <v>-1.2800000000000001E-3</v>
      </c>
      <c r="E38" s="127">
        <v>2.7189999999999999E-2</v>
      </c>
      <c r="F38" s="127">
        <v>-4.62E-3</v>
      </c>
      <c r="G38" s="127">
        <v>-1.712E-2</v>
      </c>
      <c r="H38" s="127">
        <v>2.2100000000000002E-3</v>
      </c>
      <c r="I38" s="127">
        <v>6.43E-3</v>
      </c>
      <c r="J38" s="127">
        <v>-2.5760000000000002E-2</v>
      </c>
      <c r="K38" s="127">
        <v>-1.0999999999999999E-2</v>
      </c>
      <c r="L38" s="127">
        <v>1.2800000000000001E-3</v>
      </c>
      <c r="M38" s="127">
        <v>1.6000000000000001E-3</v>
      </c>
      <c r="N38" s="127">
        <v>-1.388E-2</v>
      </c>
      <c r="O38" s="65" t="str">
        <f t="shared" si="0"/>
        <v>J</v>
      </c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</row>
    <row r="39" spans="1:74">
      <c r="A39" s="123" t="s">
        <v>141</v>
      </c>
      <c r="B39" s="123" t="s">
        <v>142</v>
      </c>
      <c r="C39" s="127">
        <v>2.529E-2</v>
      </c>
      <c r="D39" s="127">
        <v>-8.9200000000000008E-3</v>
      </c>
      <c r="E39" s="127">
        <v>4.2659999999999997E-2</v>
      </c>
      <c r="F39" s="127">
        <v>-8.4499999999999992E-3</v>
      </c>
      <c r="G39" s="127">
        <v>-1.068E-2</v>
      </c>
      <c r="H39" s="127">
        <v>5.8E-4</v>
      </c>
      <c r="I39" s="127">
        <v>1.196E-2</v>
      </c>
      <c r="J39" s="127">
        <v>-2.3220000000000001E-2</v>
      </c>
      <c r="K39" s="127">
        <v>-7.26E-3</v>
      </c>
      <c r="L39" s="127">
        <v>8.8999999999999995E-4</v>
      </c>
      <c r="M39" s="127">
        <v>7.0299999999999998E-3</v>
      </c>
      <c r="N39" s="127">
        <v>-1.5180000000000001E-2</v>
      </c>
      <c r="O39" s="65" t="str">
        <f t="shared" si="0"/>
        <v>J</v>
      </c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</row>
    <row r="40" spans="1:74">
      <c r="A40" s="123" t="s">
        <v>143</v>
      </c>
      <c r="B40" s="123" t="s">
        <v>145</v>
      </c>
      <c r="C40" s="127">
        <v>-8.3899999999999999E-3</v>
      </c>
      <c r="D40" s="127">
        <v>4.3800000000000002E-3</v>
      </c>
      <c r="E40" s="127">
        <v>2.2200000000000001E-2</v>
      </c>
      <c r="F40" s="127">
        <v>-3.4970000000000001E-2</v>
      </c>
      <c r="G40" s="127">
        <v>-1.039E-2</v>
      </c>
      <c r="H40" s="127">
        <v>1.06E-3</v>
      </c>
      <c r="I40" s="127">
        <v>1.323E-2</v>
      </c>
      <c r="J40" s="127">
        <v>-2.4680000000000001E-2</v>
      </c>
      <c r="K40" s="127">
        <v>-7.6299999999999996E-3</v>
      </c>
      <c r="L40" s="127">
        <v>9.1E-4</v>
      </c>
      <c r="M40" s="127">
        <v>9.5300000000000003E-3</v>
      </c>
      <c r="N40" s="127">
        <v>-1.8069999999999999E-2</v>
      </c>
      <c r="O40" s="65" t="str">
        <f t="shared" si="0"/>
        <v>A</v>
      </c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</row>
    <row r="41" spans="1:74">
      <c r="A41" s="123" t="s">
        <v>146</v>
      </c>
      <c r="B41" s="123" t="s">
        <v>147</v>
      </c>
      <c r="C41" s="127">
        <v>-3.6459999999999999E-2</v>
      </c>
      <c r="D41" s="127">
        <v>-3.5E-4</v>
      </c>
      <c r="E41" s="127">
        <v>9.5899999999999996E-3</v>
      </c>
      <c r="F41" s="127">
        <v>-4.5699999999999998E-2</v>
      </c>
      <c r="G41" s="127">
        <v>-1.32E-2</v>
      </c>
      <c r="H41" s="127">
        <v>8.7000000000000001E-4</v>
      </c>
      <c r="I41" s="127">
        <v>1.2840000000000001E-2</v>
      </c>
      <c r="J41" s="127">
        <v>-2.691E-2</v>
      </c>
      <c r="K41" s="127">
        <v>-1.1780000000000001E-2</v>
      </c>
      <c r="L41" s="127">
        <v>6.8999999999999997E-4</v>
      </c>
      <c r="M41" s="127">
        <v>1.052E-2</v>
      </c>
      <c r="N41" s="127">
        <v>-2.299E-2</v>
      </c>
      <c r="O41" s="65" t="str">
        <f t="shared" si="0"/>
        <v>S</v>
      </c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</row>
    <row r="42" spans="1:74">
      <c r="A42" s="123" t="s">
        <v>148</v>
      </c>
      <c r="B42" s="123" t="s">
        <v>149</v>
      </c>
      <c r="C42" s="127">
        <v>-4.7239999999999997E-2</v>
      </c>
      <c r="D42" s="127">
        <v>2.7399999999999998E-3</v>
      </c>
      <c r="E42" s="127">
        <v>1.421E-2</v>
      </c>
      <c r="F42" s="127">
        <v>-6.4189999999999997E-2</v>
      </c>
      <c r="G42" s="127">
        <v>-1.6410000000000001E-2</v>
      </c>
      <c r="H42" s="127">
        <v>1.06E-3</v>
      </c>
      <c r="I42" s="127">
        <v>1.3089999999999999E-2</v>
      </c>
      <c r="J42" s="127">
        <v>-3.056E-2</v>
      </c>
      <c r="K42" s="127">
        <v>-1.29E-2</v>
      </c>
      <c r="L42" s="127">
        <v>1.81E-3</v>
      </c>
      <c r="M42" s="127">
        <v>1.166E-2</v>
      </c>
      <c r="N42" s="127">
        <v>-2.6370000000000001E-2</v>
      </c>
      <c r="O42" s="65" t="str">
        <f t="shared" si="0"/>
        <v>O</v>
      </c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</row>
    <row r="43" spans="1:74">
      <c r="A43" s="123" t="s">
        <v>150</v>
      </c>
      <c r="B43" s="123" t="s">
        <v>151</v>
      </c>
      <c r="C43" s="127">
        <v>-0.10092</v>
      </c>
      <c r="D43" s="127">
        <v>2.1199999999999999E-3</v>
      </c>
      <c r="E43" s="127">
        <v>-2.5700000000000001E-2</v>
      </c>
      <c r="F43" s="127">
        <v>-7.7340000000000006E-2</v>
      </c>
      <c r="G43" s="127">
        <v>-2.4140000000000002E-2</v>
      </c>
      <c r="H43" s="127">
        <v>1.09E-3</v>
      </c>
      <c r="I43" s="127">
        <v>9.5499999999999995E-3</v>
      </c>
      <c r="J43" s="127">
        <v>-3.4779999999999998E-2</v>
      </c>
      <c r="K43" s="127">
        <v>-2.393E-2</v>
      </c>
      <c r="L43" s="127">
        <v>1.8E-3</v>
      </c>
      <c r="M43" s="127">
        <v>7.4799999999999997E-3</v>
      </c>
      <c r="N43" s="127">
        <v>-3.3210000000000003E-2</v>
      </c>
      <c r="O43" s="65" t="str">
        <f t="shared" si="0"/>
        <v>N</v>
      </c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</row>
    <row r="44" spans="1:74">
      <c r="A44" s="123" t="s">
        <v>152</v>
      </c>
      <c r="B44" s="123" t="s">
        <v>153</v>
      </c>
      <c r="C44" s="127">
        <v>-8.3199999999999996E-2</v>
      </c>
      <c r="D44" s="127">
        <v>2.99E-3</v>
      </c>
      <c r="E44" s="127">
        <v>-7.7099999999999998E-3</v>
      </c>
      <c r="F44" s="127">
        <v>-7.8479999999999994E-2</v>
      </c>
      <c r="G44" s="127">
        <v>-2.9219999999999999E-2</v>
      </c>
      <c r="H44" s="127">
        <v>1.41E-3</v>
      </c>
      <c r="I44" s="127">
        <v>8.0400000000000003E-3</v>
      </c>
      <c r="J44" s="127">
        <v>-3.8670000000000003E-2</v>
      </c>
      <c r="K44" s="127">
        <v>-2.9219999999999999E-2</v>
      </c>
      <c r="L44" s="127">
        <v>1.41E-3</v>
      </c>
      <c r="M44" s="127">
        <v>8.0400000000000003E-3</v>
      </c>
      <c r="N44" s="127">
        <v>-3.8670000000000003E-2</v>
      </c>
      <c r="O44" s="65" t="str">
        <f t="shared" si="0"/>
        <v>D</v>
      </c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</row>
    <row r="45" spans="1:74">
      <c r="A45" s="123" t="s">
        <v>155</v>
      </c>
      <c r="B45" s="123" t="s">
        <v>156</v>
      </c>
      <c r="C45" s="127">
        <v>-3.671E-2</v>
      </c>
      <c r="D45" s="127">
        <v>7.28E-3</v>
      </c>
      <c r="E45" s="127">
        <v>4.4099999999999999E-3</v>
      </c>
      <c r="F45" s="127">
        <v>-4.8399999999999999E-2</v>
      </c>
      <c r="G45" s="127">
        <v>-3.671E-2</v>
      </c>
      <c r="H45" s="127">
        <v>7.28E-3</v>
      </c>
      <c r="I45" s="127">
        <v>4.4099999999999999E-3</v>
      </c>
      <c r="J45" s="127">
        <v>-4.8399999999999999E-2</v>
      </c>
      <c r="K45" s="127">
        <v>-2.7519999999999999E-2</v>
      </c>
      <c r="L45" s="127">
        <v>1.39E-3</v>
      </c>
      <c r="M45" s="127">
        <v>1.0880000000000001E-2</v>
      </c>
      <c r="N45" s="127">
        <v>-3.9789999999999999E-2</v>
      </c>
      <c r="O45" s="65" t="str">
        <f t="shared" si="0"/>
        <v>E</v>
      </c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</row>
    <row r="49" spans="1:9">
      <c r="B49" s="56" t="str">
        <f>"Máxima "&amp;MID(B2,7,4)</f>
        <v>Máxima 2023</v>
      </c>
      <c r="C49" s="56" t="str">
        <f>"Media "&amp;MID(B2,7,4)</f>
        <v>Media 2023</v>
      </c>
      <c r="D49" s="56" t="str">
        <f>"Mínima "&amp;MID(B2,7,4)</f>
        <v>Mínima 2023</v>
      </c>
      <c r="E49" s="57" t="str">
        <f>"Media "&amp;MID(B2,7,4)-1</f>
        <v>Media 2022</v>
      </c>
      <c r="F49" s="58"/>
      <c r="G49" s="57" t="str">
        <f>"Banda máxima "&amp;MID(B2,7,4)-20&amp;"-"&amp;MID(B2,7,4)-1</f>
        <v>Banda máxima 2003-2022</v>
      </c>
      <c r="H49" s="56" t="str">
        <f>"Banda mínima "&amp;MID(B2,7,4)-20&amp;"-"&amp;MID(B2,7,4)-1</f>
        <v>Banda mínima 2003-2022</v>
      </c>
    </row>
    <row r="50" spans="1:9">
      <c r="A50" s="51" t="s">
        <v>54</v>
      </c>
      <c r="B50" s="132" t="s">
        <v>56</v>
      </c>
      <c r="C50" s="132" t="s">
        <v>57</v>
      </c>
      <c r="D50" s="132" t="s">
        <v>58</v>
      </c>
      <c r="E50" s="132" t="s">
        <v>59</v>
      </c>
      <c r="F50" s="51" t="s">
        <v>54</v>
      </c>
      <c r="G50" s="132" t="s">
        <v>61</v>
      </c>
      <c r="H50" s="132" t="s">
        <v>62</v>
      </c>
    </row>
    <row r="51" spans="1:9">
      <c r="A51" s="51" t="s">
        <v>60</v>
      </c>
      <c r="B51" s="52"/>
      <c r="C51" s="52"/>
      <c r="D51" s="52"/>
      <c r="E51" s="52"/>
      <c r="F51" s="51" t="s">
        <v>60</v>
      </c>
      <c r="G51" s="52"/>
      <c r="H51" s="52"/>
    </row>
    <row r="52" spans="1:9">
      <c r="A52" s="53" t="s">
        <v>157</v>
      </c>
      <c r="B52" s="54">
        <v>17.143000000000001</v>
      </c>
      <c r="C52" s="54">
        <v>12.7</v>
      </c>
      <c r="D52" s="54">
        <v>8.2569999999999997</v>
      </c>
      <c r="E52" s="54">
        <v>12.61</v>
      </c>
      <c r="F52" s="55">
        <v>1</v>
      </c>
      <c r="G52" s="54">
        <v>13.577052631600001</v>
      </c>
      <c r="H52" s="54">
        <v>5.1458947367999999</v>
      </c>
      <c r="I52" s="126"/>
    </row>
    <row r="53" spans="1:9">
      <c r="A53" s="53" t="s">
        <v>158</v>
      </c>
      <c r="B53" s="54">
        <v>14.843</v>
      </c>
      <c r="C53" s="54">
        <v>11.221</v>
      </c>
      <c r="D53" s="54">
        <v>7.5979999999999999</v>
      </c>
      <c r="E53" s="54">
        <v>11.162000000000001</v>
      </c>
      <c r="F53" s="55">
        <v>2</v>
      </c>
      <c r="G53" s="54">
        <v>13.650631578900001</v>
      </c>
      <c r="H53" s="54">
        <v>5.6101578947000004</v>
      </c>
      <c r="I53" s="126"/>
    </row>
    <row r="54" spans="1:9">
      <c r="A54" s="53" t="s">
        <v>159</v>
      </c>
      <c r="B54" s="54">
        <v>15.247</v>
      </c>
      <c r="C54" s="54">
        <v>10.831</v>
      </c>
      <c r="D54" s="54">
        <v>6.4139999999999997</v>
      </c>
      <c r="E54" s="54">
        <v>11.305999999999999</v>
      </c>
      <c r="F54" s="55">
        <v>3</v>
      </c>
      <c r="G54" s="54">
        <v>13.8553684211</v>
      </c>
      <c r="H54" s="54">
        <v>5.5566315789000003</v>
      </c>
      <c r="I54" s="126"/>
    </row>
    <row r="55" spans="1:9">
      <c r="A55" s="53" t="s">
        <v>160</v>
      </c>
      <c r="B55" s="54">
        <v>15.186999999999999</v>
      </c>
      <c r="C55" s="54">
        <v>10.416</v>
      </c>
      <c r="D55" s="54">
        <v>5.6440000000000001</v>
      </c>
      <c r="E55" s="54">
        <v>12.164999999999999</v>
      </c>
      <c r="F55" s="55">
        <v>4</v>
      </c>
      <c r="G55" s="54">
        <v>13.169736842100001</v>
      </c>
      <c r="H55" s="54">
        <v>5.1460526315999999</v>
      </c>
      <c r="I55" s="126"/>
    </row>
    <row r="56" spans="1:9">
      <c r="A56" s="53" t="s">
        <v>161</v>
      </c>
      <c r="B56" s="54">
        <v>14.9</v>
      </c>
      <c r="C56" s="54">
        <v>9.8650000000000002</v>
      </c>
      <c r="D56" s="54">
        <v>4.83</v>
      </c>
      <c r="E56" s="54">
        <v>8.6150000000000002</v>
      </c>
      <c r="F56" s="55">
        <v>5</v>
      </c>
      <c r="G56" s="54">
        <v>12.9252631579</v>
      </c>
      <c r="H56" s="54">
        <v>4.3118947368000002</v>
      </c>
      <c r="I56" s="126"/>
    </row>
    <row r="57" spans="1:9">
      <c r="A57" s="53" t="s">
        <v>162</v>
      </c>
      <c r="B57" s="54">
        <v>13.74</v>
      </c>
      <c r="C57" s="54">
        <v>8.8610000000000007</v>
      </c>
      <c r="D57" s="54">
        <v>3.9820000000000002</v>
      </c>
      <c r="E57" s="54">
        <v>7.42</v>
      </c>
      <c r="F57" s="55">
        <v>6</v>
      </c>
      <c r="G57" s="54">
        <v>12.511105263199999</v>
      </c>
      <c r="H57" s="54">
        <v>4.1381578947</v>
      </c>
      <c r="I57" s="126"/>
    </row>
    <row r="58" spans="1:9">
      <c r="A58" s="53" t="s">
        <v>163</v>
      </c>
      <c r="B58" s="54">
        <v>14.637</v>
      </c>
      <c r="C58" s="54">
        <v>9.89</v>
      </c>
      <c r="D58" s="54">
        <v>5.1429999999999998</v>
      </c>
      <c r="E58" s="54">
        <v>8.0190000000000001</v>
      </c>
      <c r="F58" s="55">
        <v>7</v>
      </c>
      <c r="G58" s="54">
        <v>12.3212105263</v>
      </c>
      <c r="H58" s="54">
        <v>4.0976842104999998</v>
      </c>
      <c r="I58" s="126"/>
    </row>
    <row r="59" spans="1:9">
      <c r="A59" s="53" t="s">
        <v>164</v>
      </c>
      <c r="B59" s="54">
        <v>15.755000000000001</v>
      </c>
      <c r="C59" s="54">
        <v>12.618</v>
      </c>
      <c r="D59" s="54">
        <v>9.4809999999999999</v>
      </c>
      <c r="E59" s="54">
        <v>8.5380000000000003</v>
      </c>
      <c r="F59" s="55">
        <v>8</v>
      </c>
      <c r="G59" s="54">
        <v>12.281105263200001</v>
      </c>
      <c r="H59" s="54">
        <v>3.9633157895000002</v>
      </c>
      <c r="I59" s="126"/>
    </row>
    <row r="60" spans="1:9">
      <c r="A60" s="53" t="s">
        <v>165</v>
      </c>
      <c r="B60" s="54">
        <v>16.254000000000001</v>
      </c>
      <c r="C60" s="54">
        <v>12.38</v>
      </c>
      <c r="D60" s="54">
        <v>8.5060000000000002</v>
      </c>
      <c r="E60" s="54">
        <v>10.898</v>
      </c>
      <c r="F60" s="55">
        <v>9</v>
      </c>
      <c r="G60" s="54">
        <v>12.4342631579</v>
      </c>
      <c r="H60" s="54">
        <v>4.4997368420999999</v>
      </c>
      <c r="I60" s="126"/>
    </row>
    <row r="61" spans="1:9">
      <c r="A61" s="53" t="s">
        <v>166</v>
      </c>
      <c r="B61" s="54">
        <v>16.052</v>
      </c>
      <c r="C61" s="54">
        <v>11.205</v>
      </c>
      <c r="D61" s="54">
        <v>6.359</v>
      </c>
      <c r="E61" s="54">
        <v>12.484999999999999</v>
      </c>
      <c r="F61" s="55">
        <v>10</v>
      </c>
      <c r="G61" s="54">
        <v>12.3391578947</v>
      </c>
      <c r="H61" s="54">
        <v>4.6123684211000002</v>
      </c>
      <c r="I61" s="126"/>
    </row>
    <row r="62" spans="1:9">
      <c r="A62" s="53" t="s">
        <v>167</v>
      </c>
      <c r="B62" s="54">
        <v>15.01</v>
      </c>
      <c r="C62" s="54">
        <v>10.694000000000001</v>
      </c>
      <c r="D62" s="54">
        <v>6.3780000000000001</v>
      </c>
      <c r="E62" s="54">
        <v>10.59</v>
      </c>
      <c r="F62" s="55">
        <v>11</v>
      </c>
      <c r="G62" s="54">
        <v>12.74</v>
      </c>
      <c r="H62" s="54">
        <v>4.1181052632000004</v>
      </c>
      <c r="I62" s="126"/>
    </row>
    <row r="63" spans="1:9">
      <c r="A63" s="53" t="s">
        <v>168</v>
      </c>
      <c r="B63" s="54">
        <v>14.554</v>
      </c>
      <c r="C63" s="54">
        <v>9.9149999999999991</v>
      </c>
      <c r="D63" s="54">
        <v>5.2750000000000004</v>
      </c>
      <c r="E63" s="54">
        <v>8.843</v>
      </c>
      <c r="F63" s="55">
        <v>12</v>
      </c>
      <c r="G63" s="54">
        <v>12.8505263158</v>
      </c>
      <c r="H63" s="54">
        <v>3.3235263158000001</v>
      </c>
      <c r="I63" s="126"/>
    </row>
    <row r="64" spans="1:9">
      <c r="A64" s="53" t="s">
        <v>169</v>
      </c>
      <c r="B64" s="54">
        <v>15.417</v>
      </c>
      <c r="C64" s="54">
        <v>10.664999999999999</v>
      </c>
      <c r="D64" s="54">
        <v>5.9119999999999999</v>
      </c>
      <c r="E64" s="54">
        <v>7.423</v>
      </c>
      <c r="F64" s="55">
        <v>13</v>
      </c>
      <c r="G64" s="54">
        <v>12.5924736842</v>
      </c>
      <c r="H64" s="54">
        <v>3.7678421053000002</v>
      </c>
      <c r="I64" s="126"/>
    </row>
    <row r="65" spans="1:9">
      <c r="A65" s="53" t="s">
        <v>170</v>
      </c>
      <c r="B65" s="54">
        <v>15.811</v>
      </c>
      <c r="C65" s="54">
        <v>10.292999999999999</v>
      </c>
      <c r="D65" s="54">
        <v>4.7759999999999998</v>
      </c>
      <c r="E65" s="54">
        <v>7.1619999999999999</v>
      </c>
      <c r="F65" s="55">
        <v>14</v>
      </c>
      <c r="G65" s="54">
        <v>12.6901052632</v>
      </c>
      <c r="H65" s="54">
        <v>4.2371578947000001</v>
      </c>
      <c r="I65" s="126"/>
    </row>
    <row r="66" spans="1:9">
      <c r="A66" s="53" t="s">
        <v>171</v>
      </c>
      <c r="B66" s="54">
        <v>14.932</v>
      </c>
      <c r="C66" s="54">
        <v>10.263</v>
      </c>
      <c r="D66" s="54">
        <v>5.5940000000000003</v>
      </c>
      <c r="E66" s="54">
        <v>7.2169999999999996</v>
      </c>
      <c r="F66" s="55">
        <v>15</v>
      </c>
      <c r="G66" s="54">
        <v>12.4643684211</v>
      </c>
      <c r="H66" s="54">
        <v>4.0290526315999999</v>
      </c>
      <c r="I66" s="126"/>
    </row>
    <row r="67" spans="1:9">
      <c r="A67" s="53" t="s">
        <v>172</v>
      </c>
      <c r="B67" s="54">
        <v>13.925000000000001</v>
      </c>
      <c r="C67" s="54">
        <v>10.125999999999999</v>
      </c>
      <c r="D67" s="54">
        <v>6.327</v>
      </c>
      <c r="E67" s="54">
        <v>7.26</v>
      </c>
      <c r="F67" s="55">
        <v>16</v>
      </c>
      <c r="G67" s="54">
        <v>12.855421052600001</v>
      </c>
      <c r="H67" s="54">
        <v>4.7149473683999998</v>
      </c>
      <c r="I67" s="126"/>
    </row>
    <row r="68" spans="1:9">
      <c r="A68" s="53" t="s">
        <v>173</v>
      </c>
      <c r="B68" s="54">
        <v>14.593999999999999</v>
      </c>
      <c r="C68" s="54">
        <v>10.166</v>
      </c>
      <c r="D68" s="54">
        <v>5.7380000000000004</v>
      </c>
      <c r="E68" s="54">
        <v>7.4409999999999998</v>
      </c>
      <c r="F68" s="55">
        <v>17</v>
      </c>
      <c r="G68" s="54">
        <v>13.255421052599999</v>
      </c>
      <c r="H68" s="54">
        <v>4.524</v>
      </c>
      <c r="I68" s="126"/>
    </row>
    <row r="69" spans="1:9">
      <c r="A69" s="53" t="s">
        <v>174</v>
      </c>
      <c r="B69" s="54">
        <v>10.632</v>
      </c>
      <c r="C69" s="54">
        <v>7.2050000000000001</v>
      </c>
      <c r="D69" s="54">
        <v>3.7789999999999999</v>
      </c>
      <c r="E69" s="54">
        <v>7.3730000000000002</v>
      </c>
      <c r="F69" s="55">
        <v>18</v>
      </c>
      <c r="G69" s="54">
        <v>12.981368421100001</v>
      </c>
      <c r="H69" s="54">
        <v>4.6393684211000004</v>
      </c>
      <c r="I69" s="126"/>
    </row>
    <row r="70" spans="1:9">
      <c r="A70" s="53" t="s">
        <v>175</v>
      </c>
      <c r="B70" s="54">
        <v>11.913</v>
      </c>
      <c r="C70" s="54">
        <v>7.3819999999999997</v>
      </c>
      <c r="D70" s="54">
        <v>2.851</v>
      </c>
      <c r="E70" s="54">
        <v>7.3840000000000003</v>
      </c>
      <c r="F70" s="55">
        <v>19</v>
      </c>
      <c r="G70" s="54">
        <v>13.199</v>
      </c>
      <c r="H70" s="54">
        <v>5.1931052631999997</v>
      </c>
      <c r="I70" s="126"/>
    </row>
    <row r="71" spans="1:9">
      <c r="A71" s="53" t="s">
        <v>176</v>
      </c>
      <c r="B71" s="54">
        <v>14.189</v>
      </c>
      <c r="C71" s="54">
        <v>10.084</v>
      </c>
      <c r="D71" s="54">
        <v>5.9790000000000001</v>
      </c>
      <c r="E71" s="54">
        <v>7.819</v>
      </c>
      <c r="F71" s="55">
        <v>20</v>
      </c>
      <c r="G71" s="54">
        <v>12.916631578900001</v>
      </c>
      <c r="H71" s="54">
        <v>4.9612105263000004</v>
      </c>
      <c r="I71" s="126"/>
    </row>
    <row r="72" spans="1:9">
      <c r="A72" s="53" t="s">
        <v>177</v>
      </c>
      <c r="B72" s="54">
        <v>13.064</v>
      </c>
      <c r="C72" s="54">
        <v>8.3170000000000002</v>
      </c>
      <c r="D72" s="54">
        <v>3.5710000000000002</v>
      </c>
      <c r="E72" s="54">
        <v>6.9109999999999996</v>
      </c>
      <c r="F72" s="55">
        <v>21</v>
      </c>
      <c r="G72" s="54">
        <v>13.311578947399999</v>
      </c>
      <c r="H72" s="54">
        <v>5.0585789474</v>
      </c>
      <c r="I72" s="126"/>
    </row>
    <row r="73" spans="1:9">
      <c r="A73" s="53" t="s">
        <v>178</v>
      </c>
      <c r="B73" s="54">
        <v>11.257</v>
      </c>
      <c r="C73" s="54">
        <v>5.9889999999999999</v>
      </c>
      <c r="D73" s="54">
        <v>0.72099999999999997</v>
      </c>
      <c r="E73" s="54">
        <v>6.726</v>
      </c>
      <c r="F73" s="55">
        <v>22</v>
      </c>
      <c r="G73" s="54">
        <v>13.2331578947</v>
      </c>
      <c r="H73" s="54">
        <v>5.2128947368</v>
      </c>
      <c r="I73" s="126"/>
    </row>
    <row r="74" spans="1:9">
      <c r="A74" s="53" t="s">
        <v>179</v>
      </c>
      <c r="B74" s="54">
        <v>11.757999999999999</v>
      </c>
      <c r="C74" s="54">
        <v>5.62</v>
      </c>
      <c r="D74" s="54">
        <v>-0.51800000000000002</v>
      </c>
      <c r="E74" s="54">
        <v>7.18</v>
      </c>
      <c r="F74" s="55">
        <v>23</v>
      </c>
      <c r="G74" s="54">
        <v>13.903736842100001</v>
      </c>
      <c r="H74" s="54">
        <v>5.4992631578999998</v>
      </c>
      <c r="I74" s="126"/>
    </row>
    <row r="75" spans="1:9">
      <c r="A75" s="53" t="s">
        <v>180</v>
      </c>
      <c r="B75" s="54">
        <v>12.042</v>
      </c>
      <c r="C75" s="54">
        <v>6.9420000000000002</v>
      </c>
      <c r="D75" s="54">
        <v>1.8420000000000001</v>
      </c>
      <c r="E75" s="54">
        <v>7.9859999999999998</v>
      </c>
      <c r="F75" s="55">
        <v>24</v>
      </c>
      <c r="G75" s="54">
        <v>13.8386842105</v>
      </c>
      <c r="H75" s="54">
        <v>5.6342631579000004</v>
      </c>
      <c r="I75" s="126"/>
    </row>
    <row r="76" spans="1:9">
      <c r="A76" s="53" t="s">
        <v>181</v>
      </c>
      <c r="B76" s="54">
        <v>12.064</v>
      </c>
      <c r="C76" s="54">
        <v>6.5940000000000003</v>
      </c>
      <c r="D76" s="54">
        <v>1.123</v>
      </c>
      <c r="E76" s="54">
        <v>8.3439999999999994</v>
      </c>
      <c r="F76" s="55">
        <v>25</v>
      </c>
      <c r="G76" s="54">
        <v>13.1093157895</v>
      </c>
      <c r="H76" s="54">
        <v>5.1354210525999999</v>
      </c>
      <c r="I76" s="126"/>
    </row>
    <row r="77" spans="1:9">
      <c r="A77" s="53" t="s">
        <v>182</v>
      </c>
      <c r="B77" s="54">
        <v>10.612</v>
      </c>
      <c r="C77" s="54">
        <v>6.2149999999999999</v>
      </c>
      <c r="D77" s="54">
        <v>1.819</v>
      </c>
      <c r="E77" s="54">
        <v>8.3559999999999999</v>
      </c>
      <c r="F77" s="55">
        <v>26</v>
      </c>
      <c r="G77" s="54">
        <v>12.7117894737</v>
      </c>
      <c r="H77" s="54">
        <v>4.7304736841999997</v>
      </c>
      <c r="I77" s="126"/>
    </row>
    <row r="78" spans="1:9">
      <c r="A78" s="53" t="s">
        <v>183</v>
      </c>
      <c r="B78" s="54">
        <v>10.614000000000001</v>
      </c>
      <c r="C78" s="54">
        <v>6.1210000000000004</v>
      </c>
      <c r="D78" s="54">
        <v>1.6279999999999999</v>
      </c>
      <c r="E78" s="54">
        <v>8.907</v>
      </c>
      <c r="F78" s="55">
        <v>27</v>
      </c>
      <c r="G78" s="54">
        <v>12.9335263158</v>
      </c>
      <c r="H78" s="54">
        <v>5.2377894737000004</v>
      </c>
      <c r="I78" s="126"/>
    </row>
    <row r="79" spans="1:9">
      <c r="A79" s="53" t="s">
        <v>184</v>
      </c>
      <c r="B79" s="54">
        <v>10.207000000000001</v>
      </c>
      <c r="C79" s="54">
        <v>6.0279999999999996</v>
      </c>
      <c r="D79" s="54">
        <v>1.85</v>
      </c>
      <c r="E79" s="54">
        <v>9.2899999999999991</v>
      </c>
      <c r="F79" s="55">
        <v>28</v>
      </c>
      <c r="G79" s="54">
        <v>13.3422631579</v>
      </c>
      <c r="H79" s="54">
        <v>4.6207368421000004</v>
      </c>
      <c r="I79" s="126"/>
    </row>
    <row r="80" spans="1:9">
      <c r="A80" s="53" t="s">
        <v>185</v>
      </c>
      <c r="B80" s="54">
        <v>9.7889999999999997</v>
      </c>
      <c r="C80" s="54">
        <v>5.5110000000000001</v>
      </c>
      <c r="D80" s="54">
        <v>1.2330000000000001</v>
      </c>
      <c r="E80" s="54">
        <v>9.4610000000000003</v>
      </c>
      <c r="F80" s="55">
        <v>29</v>
      </c>
      <c r="G80" s="54">
        <v>13.5413157895</v>
      </c>
      <c r="H80" s="54">
        <v>4.7703684210999997</v>
      </c>
      <c r="I80" s="126"/>
    </row>
    <row r="81" spans="1:9">
      <c r="A81" s="53" t="s">
        <v>186</v>
      </c>
      <c r="B81" s="54">
        <v>11.579000000000001</v>
      </c>
      <c r="C81" s="54">
        <v>6.2469999999999999</v>
      </c>
      <c r="D81" s="54">
        <v>0.91500000000000004</v>
      </c>
      <c r="E81" s="54">
        <v>9.8949999999999996</v>
      </c>
      <c r="F81" s="55">
        <v>30</v>
      </c>
      <c r="G81" s="54">
        <v>13.770157894700001</v>
      </c>
      <c r="H81" s="54">
        <v>5.1349473683999998</v>
      </c>
      <c r="I81" s="126"/>
    </row>
    <row r="82" spans="1:9">
      <c r="A82" s="53" t="s">
        <v>156</v>
      </c>
      <c r="B82" s="54">
        <v>13.441000000000001</v>
      </c>
      <c r="C82" s="54">
        <v>7.3319999999999999</v>
      </c>
      <c r="D82" s="54">
        <v>1.224</v>
      </c>
      <c r="E82" s="54">
        <v>10.157999999999999</v>
      </c>
      <c r="F82" s="55">
        <v>31</v>
      </c>
      <c r="G82" s="54">
        <v>14.135578947400001</v>
      </c>
      <c r="H82" s="54">
        <v>5.7170526315999997</v>
      </c>
      <c r="I82" s="125"/>
    </row>
    <row r="85" spans="1:9">
      <c r="A85" s="51" t="s">
        <v>54</v>
      </c>
      <c r="B85" s="59" t="s">
        <v>63</v>
      </c>
    </row>
    <row r="86" spans="1:9" ht="15" thickBot="1">
      <c r="A86" s="60" t="s">
        <v>52</v>
      </c>
      <c r="B86" s="61"/>
    </row>
    <row r="87" spans="1:9">
      <c r="A87" s="53" t="s">
        <v>114</v>
      </c>
      <c r="B87" s="63">
        <v>22753.55772759</v>
      </c>
      <c r="C87" s="76" t="str">
        <f>MID(UPPER(TEXT(D87,"mmm")),1,1)</f>
        <v>E</v>
      </c>
      <c r="D87" s="79" t="str">
        <f t="shared" ref="D87:D109" si="1">TEXT(EDATE(D88,-1),"mmmm aaaa")</f>
        <v>enero 2021</v>
      </c>
      <c r="E87" s="80">
        <f>VLOOKUP(D87,A$87:B$122,2,FALSE)</f>
        <v>22753.55772759</v>
      </c>
    </row>
    <row r="88" spans="1:9">
      <c r="A88" s="53" t="s">
        <v>115</v>
      </c>
      <c r="B88" s="63">
        <v>19213.729911914001</v>
      </c>
      <c r="C88" s="77" t="str">
        <f t="shared" ref="C88:C111" si="2">MID(UPPER(TEXT(D88,"mmm")),1,1)</f>
        <v>F</v>
      </c>
      <c r="D88" s="81" t="str">
        <f t="shared" si="1"/>
        <v>febrero 2021</v>
      </c>
      <c r="E88" s="82">
        <f t="shared" ref="E88:E111" si="3">VLOOKUP(D88,A$87:B$122,2,FALSE)</f>
        <v>19213.729911914001</v>
      </c>
    </row>
    <row r="89" spans="1:9">
      <c r="A89" s="53" t="s">
        <v>117</v>
      </c>
      <c r="B89" s="63">
        <v>20740.701549640002</v>
      </c>
      <c r="C89" s="77" t="str">
        <f t="shared" si="2"/>
        <v>M</v>
      </c>
      <c r="D89" s="81" t="str">
        <f t="shared" si="1"/>
        <v>marzo 2021</v>
      </c>
      <c r="E89" s="82">
        <f t="shared" si="3"/>
        <v>20740.701549640002</v>
      </c>
    </row>
    <row r="90" spans="1:9">
      <c r="A90" s="53" t="s">
        <v>118</v>
      </c>
      <c r="B90" s="63">
        <v>18915.393726295999</v>
      </c>
      <c r="C90" s="77" t="str">
        <f t="shared" si="2"/>
        <v>A</v>
      </c>
      <c r="D90" s="81" t="str">
        <f t="shared" si="1"/>
        <v>abril 2021</v>
      </c>
      <c r="E90" s="82">
        <f t="shared" si="3"/>
        <v>18915.393726295999</v>
      </c>
    </row>
    <row r="91" spans="1:9">
      <c r="A91" s="53" t="s">
        <v>119</v>
      </c>
      <c r="B91" s="63">
        <v>19296.112398976002</v>
      </c>
      <c r="C91" s="77" t="str">
        <f t="shared" si="2"/>
        <v>M</v>
      </c>
      <c r="D91" s="81" t="str">
        <f t="shared" si="1"/>
        <v>mayo 2021</v>
      </c>
      <c r="E91" s="82">
        <f t="shared" si="3"/>
        <v>19296.112398976002</v>
      </c>
    </row>
    <row r="92" spans="1:9">
      <c r="A92" s="53" t="s">
        <v>120</v>
      </c>
      <c r="B92" s="63">
        <v>19598.383325727998</v>
      </c>
      <c r="C92" s="77" t="str">
        <f t="shared" si="2"/>
        <v>J</v>
      </c>
      <c r="D92" s="81" t="str">
        <f t="shared" si="1"/>
        <v>junio 2021</v>
      </c>
      <c r="E92" s="82">
        <f t="shared" si="3"/>
        <v>19598.383325727998</v>
      </c>
    </row>
    <row r="93" spans="1:9">
      <c r="A93" s="53" t="s">
        <v>121</v>
      </c>
      <c r="B93" s="63">
        <v>21581.642629954</v>
      </c>
      <c r="C93" s="77" t="str">
        <f t="shared" si="2"/>
        <v>J</v>
      </c>
      <c r="D93" s="81" t="str">
        <f t="shared" si="1"/>
        <v>julio 2021</v>
      </c>
      <c r="E93" s="82">
        <f t="shared" si="3"/>
        <v>21581.642629954</v>
      </c>
    </row>
    <row r="94" spans="1:9">
      <c r="A94" s="53" t="s">
        <v>123</v>
      </c>
      <c r="B94" s="63">
        <v>20660.576296340001</v>
      </c>
      <c r="C94" s="77" t="str">
        <f t="shared" si="2"/>
        <v>A</v>
      </c>
      <c r="D94" s="81" t="str">
        <f t="shared" si="1"/>
        <v>agosto 2021</v>
      </c>
      <c r="E94" s="82">
        <f t="shared" si="3"/>
        <v>20660.576296340001</v>
      </c>
    </row>
    <row r="95" spans="1:9">
      <c r="A95" s="53" t="s">
        <v>124</v>
      </c>
      <c r="B95" s="63">
        <v>19669.459694279001</v>
      </c>
      <c r="C95" s="77" t="str">
        <f t="shared" si="2"/>
        <v>S</v>
      </c>
      <c r="D95" s="81" t="str">
        <f t="shared" si="1"/>
        <v>septiembre 2021</v>
      </c>
      <c r="E95" s="82">
        <f t="shared" si="3"/>
        <v>19669.459694279001</v>
      </c>
    </row>
    <row r="96" spans="1:9">
      <c r="A96" s="53" t="s">
        <v>125</v>
      </c>
      <c r="B96" s="63">
        <v>18985.552829442</v>
      </c>
      <c r="C96" s="77" t="str">
        <f t="shared" si="2"/>
        <v>O</v>
      </c>
      <c r="D96" s="81" t="str">
        <f t="shared" si="1"/>
        <v>octubre 2021</v>
      </c>
      <c r="E96" s="82">
        <f t="shared" si="3"/>
        <v>18985.552829442</v>
      </c>
    </row>
    <row r="97" spans="1:5">
      <c r="A97" s="53" t="s">
        <v>126</v>
      </c>
      <c r="B97" s="63">
        <v>20289.534024413999</v>
      </c>
      <c r="C97" s="77" t="str">
        <f t="shared" si="2"/>
        <v>N</v>
      </c>
      <c r="D97" s="81" t="str">
        <f t="shared" si="1"/>
        <v>noviembre 2021</v>
      </c>
      <c r="E97" s="82">
        <f t="shared" si="3"/>
        <v>20289.534024413999</v>
      </c>
    </row>
    <row r="98" spans="1:5">
      <c r="A98" s="53" t="s">
        <v>127</v>
      </c>
      <c r="B98" s="63">
        <v>20841.076042528999</v>
      </c>
      <c r="C98" s="77" t="str">
        <f t="shared" si="2"/>
        <v>D</v>
      </c>
      <c r="D98" s="81" t="str">
        <f t="shared" si="1"/>
        <v>diciembre 2021</v>
      </c>
      <c r="E98" s="82">
        <f t="shared" si="3"/>
        <v>20841.076042528999</v>
      </c>
    </row>
    <row r="99" spans="1:5">
      <c r="A99" s="53" t="s">
        <v>128</v>
      </c>
      <c r="B99" s="63">
        <v>21516.771039136001</v>
      </c>
      <c r="C99" s="77" t="str">
        <f t="shared" si="2"/>
        <v>E</v>
      </c>
      <c r="D99" s="81" t="str">
        <f t="shared" si="1"/>
        <v>enero 2022</v>
      </c>
      <c r="E99" s="82">
        <f t="shared" si="3"/>
        <v>21516.771039136001</v>
      </c>
    </row>
    <row r="100" spans="1:5">
      <c r="A100" s="53" t="s">
        <v>130</v>
      </c>
      <c r="B100" s="63">
        <v>19090.950745144</v>
      </c>
      <c r="C100" s="77" t="str">
        <f t="shared" si="2"/>
        <v>F</v>
      </c>
      <c r="D100" s="81" t="str">
        <f t="shared" si="1"/>
        <v>febrero 2022</v>
      </c>
      <c r="E100" s="82">
        <f t="shared" si="3"/>
        <v>19090.950745144</v>
      </c>
    </row>
    <row r="101" spans="1:5">
      <c r="A101" s="53" t="s">
        <v>133</v>
      </c>
      <c r="B101" s="63">
        <v>20280.024897750001</v>
      </c>
      <c r="C101" s="77" t="str">
        <f t="shared" si="2"/>
        <v>M</v>
      </c>
      <c r="D101" s="81" t="str">
        <f t="shared" si="1"/>
        <v>marzo 2022</v>
      </c>
      <c r="E101" s="82">
        <f t="shared" si="3"/>
        <v>20280.024897750001</v>
      </c>
    </row>
    <row r="102" spans="1:5">
      <c r="A102" s="53" t="s">
        <v>135</v>
      </c>
      <c r="B102" s="63">
        <v>18427.775582888</v>
      </c>
      <c r="C102" s="77" t="str">
        <f t="shared" si="2"/>
        <v>A</v>
      </c>
      <c r="D102" s="81" t="str">
        <f t="shared" si="1"/>
        <v>abril 2022</v>
      </c>
      <c r="E102" s="82">
        <f t="shared" si="3"/>
        <v>18427.775582888</v>
      </c>
    </row>
    <row r="103" spans="1:5">
      <c r="A103" s="53" t="s">
        <v>137</v>
      </c>
      <c r="B103" s="63">
        <v>19122.921172549999</v>
      </c>
      <c r="C103" s="77" t="str">
        <f t="shared" si="2"/>
        <v>M</v>
      </c>
      <c r="D103" s="81" t="str">
        <f t="shared" si="1"/>
        <v>mayo 2022</v>
      </c>
      <c r="E103" s="82">
        <f t="shared" si="3"/>
        <v>19122.921172549999</v>
      </c>
    </row>
    <row r="104" spans="1:5">
      <c r="A104" s="53" t="s">
        <v>139</v>
      </c>
      <c r="B104" s="63">
        <v>20015.585046946999</v>
      </c>
      <c r="C104" s="77" t="str">
        <f t="shared" si="2"/>
        <v>J</v>
      </c>
      <c r="D104" s="81" t="str">
        <f t="shared" si="1"/>
        <v>junio 2022</v>
      </c>
      <c r="E104" s="82">
        <f t="shared" si="3"/>
        <v>20015.585046946999</v>
      </c>
    </row>
    <row r="105" spans="1:5">
      <c r="A105" s="53" t="s">
        <v>141</v>
      </c>
      <c r="B105" s="63">
        <v>22127.549007079</v>
      </c>
      <c r="C105" s="77" t="str">
        <f t="shared" si="2"/>
        <v>J</v>
      </c>
      <c r="D105" s="81" t="str">
        <f t="shared" si="1"/>
        <v>julio 2022</v>
      </c>
      <c r="E105" s="82">
        <f t="shared" si="3"/>
        <v>22127.549007079</v>
      </c>
    </row>
    <row r="106" spans="1:5">
      <c r="A106" s="53" t="s">
        <v>143</v>
      </c>
      <c r="B106" s="63">
        <v>20487.208205894</v>
      </c>
      <c r="C106" s="77" t="str">
        <f t="shared" si="2"/>
        <v>A</v>
      </c>
      <c r="D106" s="81" t="str">
        <f t="shared" si="1"/>
        <v>agosto 2022</v>
      </c>
      <c r="E106" s="82">
        <f t="shared" si="3"/>
        <v>20487.208205894</v>
      </c>
    </row>
    <row r="107" spans="1:5">
      <c r="A107" s="53" t="s">
        <v>146</v>
      </c>
      <c r="B107" s="63">
        <v>18952.25686845</v>
      </c>
      <c r="C107" s="77" t="str">
        <f t="shared" si="2"/>
        <v>S</v>
      </c>
      <c r="D107" s="81" t="str">
        <f t="shared" si="1"/>
        <v>septiembre 2022</v>
      </c>
      <c r="E107" s="82">
        <f t="shared" si="3"/>
        <v>18952.25686845</v>
      </c>
    </row>
    <row r="108" spans="1:5">
      <c r="A108" s="53" t="s">
        <v>148</v>
      </c>
      <c r="B108" s="63">
        <v>18088.674497558</v>
      </c>
      <c r="C108" s="77" t="str">
        <f t="shared" si="2"/>
        <v>O</v>
      </c>
      <c r="D108" s="81" t="str">
        <f t="shared" si="1"/>
        <v>octubre 2022</v>
      </c>
      <c r="E108" s="82">
        <f t="shared" si="3"/>
        <v>18088.674497558</v>
      </c>
    </row>
    <row r="109" spans="1:5">
      <c r="A109" s="53" t="s">
        <v>150</v>
      </c>
      <c r="B109" s="63">
        <v>18241.902022623999</v>
      </c>
      <c r="C109" s="77" t="str">
        <f t="shared" si="2"/>
        <v>N</v>
      </c>
      <c r="D109" s="81" t="str">
        <f t="shared" si="1"/>
        <v>noviembre 2022</v>
      </c>
      <c r="E109" s="82">
        <f t="shared" si="3"/>
        <v>18241.902022623999</v>
      </c>
    </row>
    <row r="110" spans="1:5">
      <c r="A110" s="53" t="s">
        <v>152</v>
      </c>
      <c r="B110" s="63">
        <v>19106.888293192002</v>
      </c>
      <c r="C110" s="77" t="str">
        <f t="shared" si="2"/>
        <v>D</v>
      </c>
      <c r="D110" s="81" t="str">
        <f>TEXT(EDATE(D111,-1),"mmmm aaaa")</f>
        <v>diciembre 2022</v>
      </c>
      <c r="E110" s="82">
        <f t="shared" si="3"/>
        <v>19106.888293192002</v>
      </c>
    </row>
    <row r="111" spans="1:5" ht="15" thickBot="1">
      <c r="A111" s="53" t="s">
        <v>155</v>
      </c>
      <c r="B111" s="63">
        <v>20725.647248167999</v>
      </c>
      <c r="C111" s="78" t="str">
        <f t="shared" si="2"/>
        <v>E</v>
      </c>
      <c r="D111" s="83" t="str">
        <f>A2</f>
        <v>Enero 2023</v>
      </c>
      <c r="E111" s="84">
        <f t="shared" si="3"/>
        <v>20725.647248167999</v>
      </c>
    </row>
    <row r="112" spans="1:5">
      <c r="A112" s="53" t="s">
        <v>187</v>
      </c>
      <c r="B112" s="63">
        <v>9907.2278000000006</v>
      </c>
    </row>
    <row r="113" spans="1:4">
      <c r="A113"/>
      <c r="B113"/>
    </row>
    <row r="114" spans="1:4">
      <c r="A114"/>
      <c r="B114"/>
    </row>
    <row r="115" spans="1:4">
      <c r="A115"/>
      <c r="B115"/>
      <c r="C115"/>
      <c r="D115"/>
    </row>
    <row r="116" spans="1:4">
      <c r="A116"/>
      <c r="B116"/>
      <c r="C116"/>
      <c r="D116"/>
    </row>
    <row r="117" spans="1:4">
      <c r="A117"/>
      <c r="B117"/>
      <c r="C117"/>
      <c r="D117"/>
    </row>
    <row r="118" spans="1:4">
      <c r="A118"/>
      <c r="B118"/>
      <c r="C118"/>
      <c r="D118"/>
    </row>
    <row r="119" spans="1:4">
      <c r="A119"/>
      <c r="B119"/>
      <c r="C119"/>
      <c r="D119"/>
    </row>
    <row r="120" spans="1:4">
      <c r="A120"/>
      <c r="B120"/>
      <c r="C120"/>
      <c r="D120"/>
    </row>
    <row r="121" spans="1:4">
      <c r="A121"/>
      <c r="B121"/>
      <c r="C121"/>
      <c r="D121"/>
    </row>
    <row r="122" spans="1:4">
      <c r="A122"/>
      <c r="B122"/>
      <c r="C122"/>
      <c r="D122"/>
    </row>
    <row r="123" spans="1:4">
      <c r="A123"/>
      <c r="B123"/>
      <c r="C123"/>
      <c r="D123"/>
    </row>
    <row r="124" spans="1:4">
      <c r="A124"/>
      <c r="B124"/>
      <c r="C124"/>
      <c r="D124"/>
    </row>
    <row r="125" spans="1:4">
      <c r="A125"/>
      <c r="B125"/>
      <c r="C125"/>
      <c r="D125"/>
    </row>
    <row r="126" spans="1:4">
      <c r="A126"/>
      <c r="B126"/>
      <c r="C126"/>
      <c r="D126"/>
    </row>
    <row r="127" spans="1:4">
      <c r="A127" s="51" t="s">
        <v>54</v>
      </c>
      <c r="B127" s="59" t="s">
        <v>9</v>
      </c>
      <c r="C127" s="51" t="s">
        <v>54</v>
      </c>
      <c r="D127" s="132" t="s">
        <v>8</v>
      </c>
    </row>
    <row r="128" spans="1:4">
      <c r="A128" s="60" t="s">
        <v>60</v>
      </c>
      <c r="B128" s="61"/>
      <c r="C128" s="51" t="s">
        <v>60</v>
      </c>
      <c r="D128" s="52"/>
    </row>
    <row r="129" spans="1:5">
      <c r="A129" s="53" t="s">
        <v>157</v>
      </c>
      <c r="B129" s="62">
        <v>24277.551479999998</v>
      </c>
      <c r="C129" s="55">
        <v>1</v>
      </c>
      <c r="D129" s="62">
        <v>466.40940420800001</v>
      </c>
      <c r="E129" s="87">
        <f>MAX(D129:D159)</f>
        <v>777.18177177600001</v>
      </c>
    </row>
    <row r="130" spans="1:5">
      <c r="A130" s="53" t="s">
        <v>158</v>
      </c>
      <c r="B130" s="62">
        <v>29182.592000000001</v>
      </c>
      <c r="C130" s="55">
        <v>2</v>
      </c>
      <c r="D130" s="62">
        <v>580.92211017600005</v>
      </c>
    </row>
    <row r="131" spans="1:5">
      <c r="A131" s="53" t="s">
        <v>159</v>
      </c>
      <c r="B131" s="62">
        <v>31264.353999999999</v>
      </c>
      <c r="C131" s="55">
        <v>3</v>
      </c>
      <c r="D131" s="62">
        <v>636.48724848799998</v>
      </c>
    </row>
    <row r="132" spans="1:5">
      <c r="A132" s="53" t="s">
        <v>160</v>
      </c>
      <c r="B132" s="62">
        <v>31308.784</v>
      </c>
      <c r="C132" s="55">
        <v>4</v>
      </c>
      <c r="D132" s="62">
        <v>644.03343863999999</v>
      </c>
    </row>
    <row r="133" spans="1:5">
      <c r="A133" s="53" t="s">
        <v>161</v>
      </c>
      <c r="B133" s="62">
        <v>29866.758999999998</v>
      </c>
      <c r="C133" s="55">
        <v>5</v>
      </c>
      <c r="D133" s="62">
        <v>625.17447554399996</v>
      </c>
    </row>
    <row r="134" spans="1:5">
      <c r="A134" s="53" t="s">
        <v>162</v>
      </c>
      <c r="B134" s="62">
        <v>26770.964</v>
      </c>
      <c r="C134" s="55">
        <v>6</v>
      </c>
      <c r="D134" s="62">
        <v>537.83133827999995</v>
      </c>
    </row>
    <row r="135" spans="1:5">
      <c r="A135" s="53" t="s">
        <v>163</v>
      </c>
      <c r="B135" s="62">
        <v>29168.832320000001</v>
      </c>
      <c r="C135" s="55">
        <v>7</v>
      </c>
      <c r="D135" s="62">
        <v>583.27569267199999</v>
      </c>
    </row>
    <row r="136" spans="1:5">
      <c r="A136" s="53" t="s">
        <v>164</v>
      </c>
      <c r="B136" s="62">
        <v>28981.794999999998</v>
      </c>
      <c r="C136" s="55">
        <v>8</v>
      </c>
      <c r="D136" s="62">
        <v>572.92853648000005</v>
      </c>
    </row>
    <row r="137" spans="1:5">
      <c r="A137" s="53" t="s">
        <v>165</v>
      </c>
      <c r="B137" s="62">
        <v>33227.188000000002</v>
      </c>
      <c r="C137" s="55">
        <v>9</v>
      </c>
      <c r="D137" s="62">
        <v>658.20565683200005</v>
      </c>
    </row>
    <row r="138" spans="1:5">
      <c r="A138" s="53" t="s">
        <v>166</v>
      </c>
      <c r="B138" s="62">
        <v>34084.061000000002</v>
      </c>
      <c r="C138" s="55">
        <v>10</v>
      </c>
      <c r="D138" s="62">
        <v>687.12560910399998</v>
      </c>
    </row>
    <row r="139" spans="1:5">
      <c r="A139" s="53" t="s">
        <v>167</v>
      </c>
      <c r="B139" s="62">
        <v>33878.922504000002</v>
      </c>
      <c r="C139" s="55">
        <v>11</v>
      </c>
      <c r="D139" s="62">
        <v>695.41536417600003</v>
      </c>
    </row>
    <row r="140" spans="1:5">
      <c r="A140" s="53" t="s">
        <v>168</v>
      </c>
      <c r="B140" s="62">
        <v>34396.300000000003</v>
      </c>
      <c r="C140" s="55">
        <v>12</v>
      </c>
      <c r="D140" s="62">
        <v>700.40396319199999</v>
      </c>
    </row>
    <row r="141" spans="1:5">
      <c r="A141" s="53" t="s">
        <v>169</v>
      </c>
      <c r="B141" s="62">
        <v>33023.173999999999</v>
      </c>
      <c r="C141" s="55">
        <v>13</v>
      </c>
      <c r="D141" s="62">
        <v>693.62389938399997</v>
      </c>
    </row>
    <row r="142" spans="1:5">
      <c r="A142" s="53" t="s">
        <v>170</v>
      </c>
      <c r="B142" s="62">
        <v>29748.816999999999</v>
      </c>
      <c r="C142" s="55">
        <v>14</v>
      </c>
      <c r="D142" s="62">
        <v>620.97687274400005</v>
      </c>
    </row>
    <row r="143" spans="1:5">
      <c r="A143" s="53" t="s">
        <v>171</v>
      </c>
      <c r="B143" s="62">
        <v>29833.388999999999</v>
      </c>
      <c r="C143" s="55">
        <v>15</v>
      </c>
      <c r="D143" s="62">
        <v>575.226305368</v>
      </c>
    </row>
    <row r="144" spans="1:5">
      <c r="A144" s="53" t="s">
        <v>172</v>
      </c>
      <c r="B144" s="62">
        <v>35383.870000000003</v>
      </c>
      <c r="C144" s="55">
        <v>16</v>
      </c>
      <c r="D144" s="62">
        <v>711.33561916799999</v>
      </c>
    </row>
    <row r="145" spans="1:5">
      <c r="A145" s="53" t="s">
        <v>173</v>
      </c>
      <c r="B145" s="62">
        <v>35606.091</v>
      </c>
      <c r="C145" s="55">
        <v>17</v>
      </c>
      <c r="D145" s="62">
        <v>714.70822927200004</v>
      </c>
    </row>
    <row r="146" spans="1:5">
      <c r="A146" s="53" t="s">
        <v>174</v>
      </c>
      <c r="B146" s="62">
        <v>36447.644</v>
      </c>
      <c r="C146" s="55">
        <v>18</v>
      </c>
      <c r="D146" s="62">
        <v>734.479440232</v>
      </c>
    </row>
    <row r="147" spans="1:5">
      <c r="A147" s="53" t="s">
        <v>175</v>
      </c>
      <c r="B147" s="62">
        <v>36788.877399999998</v>
      </c>
      <c r="C147" s="55">
        <v>19</v>
      </c>
      <c r="D147" s="62">
        <v>743.24952187999997</v>
      </c>
    </row>
    <row r="148" spans="1:5">
      <c r="A148" s="53" t="s">
        <v>176</v>
      </c>
      <c r="B148" s="62">
        <v>33845.118000000002</v>
      </c>
      <c r="C148" s="55">
        <v>20</v>
      </c>
      <c r="D148" s="62">
        <v>712.33971098400002</v>
      </c>
    </row>
    <row r="149" spans="1:5">
      <c r="A149" s="53" t="s">
        <v>177</v>
      </c>
      <c r="B149" s="62">
        <v>30877.367999999999</v>
      </c>
      <c r="C149" s="55">
        <v>21</v>
      </c>
      <c r="D149" s="62">
        <v>632.56710496000005</v>
      </c>
    </row>
    <row r="150" spans="1:5">
      <c r="A150" s="53" t="s">
        <v>178</v>
      </c>
      <c r="B150" s="62">
        <v>31792.768</v>
      </c>
      <c r="C150" s="55">
        <v>22</v>
      </c>
      <c r="D150" s="62">
        <v>605.07664959199997</v>
      </c>
    </row>
    <row r="151" spans="1:5">
      <c r="A151" s="53" t="s">
        <v>179</v>
      </c>
      <c r="B151" s="62">
        <v>38073.525999999998</v>
      </c>
      <c r="C151" s="55">
        <v>23</v>
      </c>
      <c r="D151" s="62">
        <v>738.77037114400002</v>
      </c>
    </row>
    <row r="152" spans="1:5">
      <c r="A152" s="53" t="s">
        <v>180</v>
      </c>
      <c r="B152" s="62">
        <v>38608.46</v>
      </c>
      <c r="C152" s="55">
        <v>24</v>
      </c>
      <c r="D152" s="62">
        <v>777.18177177600001</v>
      </c>
    </row>
    <row r="153" spans="1:5">
      <c r="A153" s="53" t="s">
        <v>181</v>
      </c>
      <c r="B153" s="62">
        <v>38299.034504000003</v>
      </c>
      <c r="C153" s="55">
        <v>25</v>
      </c>
      <c r="D153" s="62">
        <v>767.89675080799998</v>
      </c>
    </row>
    <row r="154" spans="1:5">
      <c r="A154" s="53" t="s">
        <v>182</v>
      </c>
      <c r="B154" s="62">
        <v>38351.053</v>
      </c>
      <c r="C154" s="55">
        <v>26</v>
      </c>
      <c r="D154" s="62">
        <v>768.97794336799996</v>
      </c>
    </row>
    <row r="155" spans="1:5">
      <c r="A155" s="53" t="s">
        <v>183</v>
      </c>
      <c r="B155" s="62">
        <v>36788.887999999999</v>
      </c>
      <c r="C155" s="55">
        <v>27</v>
      </c>
      <c r="D155" s="62">
        <v>756.23965976</v>
      </c>
    </row>
    <row r="156" spans="1:5">
      <c r="A156" s="53" t="s">
        <v>184</v>
      </c>
      <c r="B156" s="62">
        <v>33111.760503999998</v>
      </c>
      <c r="C156" s="55">
        <v>28</v>
      </c>
      <c r="D156" s="62">
        <v>670.22374157599995</v>
      </c>
    </row>
    <row r="157" spans="1:5">
      <c r="A157" s="53" t="s">
        <v>185</v>
      </c>
      <c r="B157" s="62">
        <v>33041.696007999999</v>
      </c>
      <c r="C157" s="55">
        <v>29</v>
      </c>
      <c r="D157" s="62">
        <v>629.286108872</v>
      </c>
      <c r="E157"/>
    </row>
    <row r="158" spans="1:5">
      <c r="A158" s="53" t="s">
        <v>186</v>
      </c>
      <c r="B158" s="62">
        <v>37914.048999999999</v>
      </c>
      <c r="C158" s="55">
        <v>30</v>
      </c>
      <c r="D158" s="62">
        <v>744.28230121599995</v>
      </c>
      <c r="E158"/>
    </row>
    <row r="159" spans="1:5">
      <c r="A159" s="53" t="s">
        <v>156</v>
      </c>
      <c r="B159" s="62">
        <v>37994.131000000001</v>
      </c>
      <c r="C159" s="55">
        <v>31</v>
      </c>
      <c r="D159" s="62">
        <v>740.99240827200003</v>
      </c>
      <c r="E159"/>
    </row>
    <row r="160" spans="1:5">
      <c r="A160"/>
      <c r="C160"/>
      <c r="D160" s="88">
        <v>773</v>
      </c>
      <c r="E160" s="118">
        <f>(MAX(D129:D159)/D160-1)*100</f>
        <v>0.54097953117722142</v>
      </c>
    </row>
    <row r="161" spans="1:5">
      <c r="A161"/>
      <c r="B161"/>
      <c r="C161"/>
      <c r="D161"/>
      <c r="E161" s="89"/>
    </row>
    <row r="162" spans="1:5">
      <c r="E162" s="87"/>
    </row>
    <row r="163" spans="1:5">
      <c r="A163" s="51" t="s">
        <v>66</v>
      </c>
      <c r="B163" s="140" t="s">
        <v>13</v>
      </c>
      <c r="C163" s="141"/>
      <c r="D163"/>
      <c r="E163" s="89"/>
    </row>
    <row r="164" spans="1:5">
      <c r="A164" s="51" t="s">
        <v>54</v>
      </c>
      <c r="B164" s="132" t="s">
        <v>64</v>
      </c>
      <c r="C164" s="132" t="s">
        <v>65</v>
      </c>
      <c r="D164"/>
      <c r="E164" s="89"/>
    </row>
    <row r="165" spans="1:5">
      <c r="A165" s="51" t="s">
        <v>52</v>
      </c>
      <c r="B165" s="52"/>
      <c r="C165" s="52"/>
      <c r="D165"/>
      <c r="E165" s="89"/>
    </row>
    <row r="166" spans="1:5">
      <c r="A166" s="53" t="s">
        <v>155</v>
      </c>
      <c r="B166" s="63">
        <v>39101</v>
      </c>
      <c r="C166" s="120" t="s">
        <v>188</v>
      </c>
      <c r="D166" s="88">
        <v>37926</v>
      </c>
      <c r="E166" s="118">
        <f>(B166/D166-1)*100</f>
        <v>3.098138480198287</v>
      </c>
    </row>
    <row r="167" spans="1:5">
      <c r="A167"/>
      <c r="B167"/>
      <c r="C167"/>
    </row>
    <row r="169" spans="1:5">
      <c r="A169" s="51" t="s">
        <v>66</v>
      </c>
      <c r="B169" s="140" t="s">
        <v>13</v>
      </c>
      <c r="C169" s="144"/>
      <c r="D169" s="140" t="s">
        <v>14</v>
      </c>
      <c r="E169" s="141"/>
    </row>
    <row r="170" spans="1:5">
      <c r="A170" s="51" t="s">
        <v>54</v>
      </c>
      <c r="B170" s="132" t="s">
        <v>64</v>
      </c>
      <c r="C170" s="132" t="s">
        <v>65</v>
      </c>
      <c r="D170" s="132" t="s">
        <v>64</v>
      </c>
      <c r="E170" s="132" t="s">
        <v>65</v>
      </c>
    </row>
    <row r="171" spans="1:5">
      <c r="A171" s="51" t="s">
        <v>67</v>
      </c>
      <c r="B171" s="52"/>
      <c r="C171" s="52"/>
      <c r="D171" s="52"/>
      <c r="E171" s="52"/>
    </row>
    <row r="172" spans="1:5">
      <c r="A172" s="55">
        <v>2021</v>
      </c>
      <c r="B172" s="63">
        <v>42225</v>
      </c>
      <c r="C172" s="120" t="s">
        <v>116</v>
      </c>
      <c r="D172" s="63">
        <v>37385</v>
      </c>
      <c r="E172" s="120" t="s">
        <v>122</v>
      </c>
    </row>
    <row r="173" spans="1:5">
      <c r="A173" s="55">
        <v>2022</v>
      </c>
      <c r="B173" s="63">
        <v>37926</v>
      </c>
      <c r="C173" s="120" t="s">
        <v>131</v>
      </c>
      <c r="D173" s="63">
        <v>38284</v>
      </c>
      <c r="E173" s="120" t="s">
        <v>144</v>
      </c>
    </row>
    <row r="174" spans="1:5">
      <c r="A174" s="55">
        <v>2023</v>
      </c>
      <c r="B174" s="63">
        <v>39101</v>
      </c>
      <c r="C174" s="120" t="s">
        <v>188</v>
      </c>
      <c r="D174" s="63"/>
      <c r="E174" s="134"/>
    </row>
    <row r="176" spans="1:5">
      <c r="A176"/>
      <c r="B176"/>
      <c r="C176"/>
      <c r="D176"/>
      <c r="E176"/>
    </row>
    <row r="177" spans="1:6">
      <c r="A177" s="51" t="s">
        <v>66</v>
      </c>
      <c r="B177" s="140" t="s">
        <v>13</v>
      </c>
      <c r="C177" s="144"/>
      <c r="D177" s="140" t="s">
        <v>14</v>
      </c>
      <c r="E177" s="141"/>
    </row>
    <row r="178" spans="1:6">
      <c r="A178" s="51" t="s">
        <v>54</v>
      </c>
      <c r="B178" s="132" t="s">
        <v>64</v>
      </c>
      <c r="C178" s="132" t="s">
        <v>65</v>
      </c>
      <c r="D178" s="132" t="s">
        <v>64</v>
      </c>
      <c r="E178" s="132" t="s">
        <v>65</v>
      </c>
    </row>
    <row r="179" spans="1:6">
      <c r="A179" s="64"/>
      <c r="B179" s="63">
        <v>45450</v>
      </c>
      <c r="C179" s="120" t="s">
        <v>68</v>
      </c>
      <c r="D179" s="63">
        <v>41318</v>
      </c>
      <c r="E179" s="120" t="s">
        <v>69</v>
      </c>
    </row>
    <row r="180" spans="1:6">
      <c r="A180"/>
      <c r="B180"/>
      <c r="C180"/>
      <c r="D180"/>
      <c r="E180"/>
    </row>
    <row r="181" spans="1:6" ht="15">
      <c r="A181" s="40"/>
      <c r="B181" s="41"/>
      <c r="C181" s="41"/>
      <c r="D181" s="41"/>
      <c r="E181" s="41"/>
      <c r="F181" s="41"/>
    </row>
    <row r="182" spans="1:6" ht="35.1" customHeight="1">
      <c r="A182" s="50"/>
      <c r="B182" s="75" t="s">
        <v>14</v>
      </c>
      <c r="C182" s="75" t="s">
        <v>13</v>
      </c>
      <c r="D182" s="75" t="s">
        <v>12</v>
      </c>
      <c r="E182" s="75" t="s">
        <v>11</v>
      </c>
    </row>
    <row r="183" spans="1:6">
      <c r="A183" s="68" t="s">
        <v>70</v>
      </c>
      <c r="B183" s="69">
        <f>D179</f>
        <v>41318</v>
      </c>
      <c r="C183" s="69">
        <f>B179</f>
        <v>45450</v>
      </c>
      <c r="D183" s="70" t="str">
        <f>MID(Dat_01!E179,1,2)+0&amp;" "&amp;TEXT(DATE(MID(Dat_01!E179,7,4),MID(Dat_01!E179,4,2),MID(Dat_01!E179,1,2)),"mmmm")&amp;" "&amp;MID(Dat_01!E179,7,4)&amp;" ("&amp;MID(Dat_01!E179,12,16)&amp;" h)"</f>
        <v>19 julio 2010 (13:26 h)</v>
      </c>
      <c r="E183" s="70" t="str">
        <f>MID(Dat_01!C179,1,2)+0&amp;" "&amp;TEXT(DATE(MID(Dat_01!C179,7,4),MID(Dat_01!C179,4,2),MID(Dat_01!C179,1,2)),"mmmm")&amp;" "&amp;MID(Dat_01!C179,7,4)&amp;" ("&amp;MID(Dat_01!C179,12,16)&amp;" h)"</f>
        <v>17 diciembre 2007 (18:53 h)</v>
      </c>
    </row>
    <row r="184" spans="1:6">
      <c r="A184" s="68"/>
      <c r="B184" s="69"/>
      <c r="C184" s="69"/>
      <c r="D184" s="70"/>
      <c r="E184" s="70"/>
    </row>
    <row r="185" spans="1:6">
      <c r="A185" s="71">
        <f>A173</f>
        <v>2022</v>
      </c>
      <c r="B185" s="69">
        <f>D173</f>
        <v>38284</v>
      </c>
      <c r="C185" s="69">
        <f>B173</f>
        <v>37926</v>
      </c>
      <c r="D185" s="70" t="str">
        <f>MID(Dat_01!E173,1,2)+0&amp;" "&amp;TEXT(DATE(MID(Dat_01!E173,7,4),MID(Dat_01!E173,4,2),MID(Dat_01!E173,1,2)),"mmmm")&amp;" ("&amp;MID(Dat_01!E173,12,16)&amp;" h)"</f>
        <v>14 julio (14:19 h)</v>
      </c>
      <c r="E185" s="70" t="str">
        <f>MID(Dat_01!C173,1,2)+0&amp;" "&amp;TEXT(DATE(MID(Dat_01!C173,7,4),MID(Dat_01!C173,4,2),MID(Dat_01!C173,1,2)),"mmmm")&amp;" ("&amp;MID(Dat_01!C173,12,16)&amp;" h)"</f>
        <v>19 enero (20:10 h)</v>
      </c>
    </row>
    <row r="186" spans="1:6">
      <c r="A186" s="71">
        <f>A174</f>
        <v>2023</v>
      </c>
      <c r="B186" s="69"/>
      <c r="C186" s="69">
        <f>B174</f>
        <v>39101</v>
      </c>
      <c r="D186" s="70"/>
      <c r="E186" s="70" t="str">
        <f>MID(Dat_01!C174,1,2)+0&amp;" "&amp;TEXT(DATE(MID(Dat_01!C174,7,4),MID(Dat_01!C174,4,2),MID(Dat_01!C174,1,2)),"mmmm")&amp;" ("&amp;MID(Dat_01!C174,12,16)&amp;" h)"</f>
        <v>24 enero (20:43 h)</v>
      </c>
    </row>
    <row r="187" spans="1:6">
      <c r="A187" s="72" t="str">
        <f>LOWER(MID(A166,1,3))&amp;"-"&amp;MID(A174,3,2)</f>
        <v>ene-23</v>
      </c>
      <c r="B187" s="73" t="str">
        <f>IF(B163="Invierno","",B166)</f>
        <v/>
      </c>
      <c r="C187" s="73">
        <f>IF(B163="Invierno",B166,"")</f>
        <v>39101</v>
      </c>
      <c r="D187" s="74" t="str">
        <f>IF(B187="","",MID(Dat_01!C166,1,2)+0&amp;" "&amp;TEXT(DATE(MID(Dat_01!C166,7,4),MID(Dat_01!C166,4,2),MID(Dat_01!C166,1,2)),"mmmm")&amp;" ("&amp;MID(Dat_01!C166,12,16)&amp;" h)")</f>
        <v/>
      </c>
      <c r="E187" s="74" t="str">
        <f>IF(C187="","",MID(Dat_01!C166,1,2)+0&amp;" "&amp;TEXT(DATE(MID(Dat_01!C166,7,4),MID(Dat_01!C166,4,2),MID(Dat_01!C166,1,2)),"mmmm")&amp;" ("&amp;MID(Dat_01!C166,12,16)&amp;" h)")</f>
        <v>24 enero (20:43 h)</v>
      </c>
    </row>
    <row r="188" spans="1:6" ht="15">
      <c r="D188" s="124"/>
      <c r="E188" s="124" t="str">
        <f>CONCATENATE(MID(E187,1,FIND(" ",E187)+3)," ",MID(E187,FIND("(",E187)+1,7))</f>
        <v>24 ene 20:43 h</v>
      </c>
    </row>
  </sheetData>
  <mergeCells count="8">
    <mergeCell ref="B4:J4"/>
    <mergeCell ref="B5:J5"/>
    <mergeCell ref="B163:C163"/>
    <mergeCell ref="B177:C177"/>
    <mergeCell ref="D177:E177"/>
    <mergeCell ref="B169:C169"/>
    <mergeCell ref="D169:E169"/>
    <mergeCell ref="C30:N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Indice</vt:lpstr>
      <vt:lpstr>D1</vt:lpstr>
      <vt:lpstr>D2</vt:lpstr>
      <vt:lpstr>D3</vt:lpstr>
      <vt:lpstr>D4</vt:lpstr>
      <vt:lpstr>D5</vt:lpstr>
      <vt:lpstr>D6</vt:lpstr>
      <vt:lpstr>Data 1</vt:lpstr>
      <vt:lpstr>Dat_01</vt:lpstr>
      <vt:lpstr>ZZZ</vt:lpstr>
    </vt:vector>
  </TitlesOfParts>
  <Company>Red Electrica de España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SEVPENMA</dc:creator>
  <cp:lastModifiedBy>De La Fuente Perez, Roberto</cp:lastModifiedBy>
  <dcterms:created xsi:type="dcterms:W3CDTF">2016-08-09T07:04:21Z</dcterms:created>
  <dcterms:modified xsi:type="dcterms:W3CDTF">2023-02-15T09:17:52Z</dcterms:modified>
</cp:coreProperties>
</file>