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5\AGO\INF_ELABORADA\"/>
    </mc:Choice>
  </mc:AlternateContent>
  <xr:revisionPtr revIDLastSave="0" documentId="13_ncr:1_{A3120AF8-AE2F-4218-A91E-228E64841336}" xr6:coauthVersionLast="47" xr6:coauthVersionMax="47" xr10:uidLastSave="{00000000-0000-0000-0000-000000000000}"/>
  <bookViews>
    <workbookView xWindow="-108" yWindow="-108" windowWidth="23256" windowHeight="13896" tabRatio="622" firstSheet="4" activeTab="8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5" i="16" l="1"/>
  <c r="E125" i="16"/>
  <c r="D125" i="16"/>
  <c r="C125" i="16"/>
  <c r="B125" i="16"/>
  <c r="F124" i="16"/>
  <c r="E124" i="16"/>
  <c r="D124" i="16"/>
  <c r="C124" i="16"/>
  <c r="B124" i="16"/>
  <c r="F123" i="16"/>
  <c r="E123" i="16"/>
  <c r="D123" i="16"/>
  <c r="C123" i="16"/>
  <c r="B123" i="16"/>
  <c r="F122" i="16"/>
  <c r="E122" i="16"/>
  <c r="D122" i="16"/>
  <c r="C122" i="16"/>
  <c r="B122" i="16"/>
  <c r="F121" i="16"/>
  <c r="E121" i="16"/>
  <c r="D121" i="16"/>
  <c r="C121" i="16"/>
  <c r="B121" i="16"/>
  <c r="F120" i="16"/>
  <c r="E120" i="16"/>
  <c r="D120" i="16"/>
  <c r="C120" i="16"/>
  <c r="B120" i="16"/>
  <c r="F119" i="16"/>
  <c r="E119" i="16"/>
  <c r="D119" i="16"/>
  <c r="C119" i="16"/>
  <c r="B119" i="16"/>
  <c r="F118" i="16"/>
  <c r="E118" i="16"/>
  <c r="D118" i="16"/>
  <c r="C118" i="16"/>
  <c r="B118" i="16"/>
  <c r="F117" i="16"/>
  <c r="E117" i="16"/>
  <c r="D117" i="16"/>
  <c r="C117" i="16"/>
  <c r="B117" i="16"/>
  <c r="F116" i="16"/>
  <c r="E116" i="16"/>
  <c r="D116" i="16"/>
  <c r="C116" i="16"/>
  <c r="B116" i="16"/>
  <c r="F115" i="16"/>
  <c r="E115" i="16"/>
  <c r="D115" i="16"/>
  <c r="C115" i="16"/>
  <c r="B115" i="16"/>
  <c r="F114" i="16"/>
  <c r="E114" i="16"/>
  <c r="D114" i="16"/>
  <c r="C114" i="16"/>
  <c r="B114" i="16"/>
  <c r="F113" i="16"/>
  <c r="E113" i="16"/>
  <c r="D113" i="16"/>
  <c r="C113" i="16"/>
  <c r="B113" i="16"/>
  <c r="O46" i="10"/>
  <c r="K14" i="1"/>
  <c r="K13" i="1"/>
  <c r="K12" i="1"/>
  <c r="I14" i="1"/>
  <c r="I13" i="1"/>
  <c r="I12" i="1"/>
  <c r="G14" i="1"/>
  <c r="G13" i="1"/>
  <c r="G12" i="1"/>
  <c r="B37" i="16"/>
  <c r="C37" i="16"/>
  <c r="D37" i="16"/>
  <c r="E37" i="16"/>
  <c r="F37" i="16"/>
  <c r="G37" i="16"/>
  <c r="H37" i="16"/>
  <c r="B187" i="10"/>
  <c r="B186" i="10"/>
  <c r="D186" i="10" l="1"/>
  <c r="D185" i="10"/>
  <c r="B36" i="16"/>
  <c r="B35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E160" i="10"/>
  <c r="B185" i="10" l="1"/>
  <c r="E186" i="10"/>
  <c r="C187" i="10"/>
  <c r="E187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D187" i="10" l="1"/>
  <c r="E188" i="10" s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125" i="16" l="1"/>
  <c r="D103" i="10"/>
  <c r="E104" i="10"/>
  <c r="C104" i="10"/>
  <c r="A123" i="16" l="1"/>
  <c r="A124" i="16"/>
  <c r="D102" i="10"/>
  <c r="E103" i="10"/>
  <c r="C103" i="10"/>
  <c r="A122" i="16" l="1"/>
  <c r="D101" i="10"/>
  <c r="E102" i="10"/>
  <c r="C102" i="10"/>
  <c r="F7" i="1"/>
  <c r="G8" i="1" s="1"/>
  <c r="A121" i="16" l="1"/>
  <c r="D100" i="10"/>
  <c r="E101" i="10"/>
  <c r="C101" i="10"/>
  <c r="A120" i="16" l="1"/>
  <c r="D99" i="10"/>
  <c r="E100" i="10"/>
  <c r="C100" i="10"/>
  <c r="A119" i="16" l="1"/>
  <c r="D98" i="10"/>
  <c r="E99" i="10"/>
  <c r="C99" i="10"/>
  <c r="A118" i="16" l="1"/>
  <c r="D97" i="10"/>
  <c r="E98" i="10"/>
  <c r="C98" i="10"/>
  <c r="A117" i="16" l="1"/>
  <c r="D96" i="10"/>
  <c r="E97" i="10"/>
  <c r="C97" i="10"/>
  <c r="A116" i="16" l="1"/>
  <c r="D95" i="10"/>
  <c r="E96" i="10"/>
  <c r="C96" i="10"/>
  <c r="K8" i="1"/>
  <c r="I8" i="1"/>
  <c r="A115" i="16" l="1"/>
  <c r="D94" i="10"/>
  <c r="E95" i="10"/>
  <c r="C95" i="10"/>
  <c r="E13" i="8"/>
  <c r="E11" i="8"/>
  <c r="E9" i="8"/>
  <c r="A114" i="16" l="1"/>
  <c r="D93" i="10"/>
  <c r="E94" i="10"/>
  <c r="C94" i="10"/>
  <c r="E12" i="8"/>
  <c r="E8" i="8"/>
  <c r="A113" i="16" l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<sst xmlns="http://schemas.openxmlformats.org/spreadsheetml/2006/main" count="346" uniqueCount="214">
  <si>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</si>
  <si>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</si>
  <si>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</si>
  <si>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</si>
  <si>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</si>
  <si>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</si>
  <si>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</si>
  <si>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</si>
  <si>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</si>
  <si>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</si>
  <si>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</si>
  <si>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</si>
  <si>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</si>
  <si>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</si>
  <si>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</si>
  <si>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</si>
  <si>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</si>
  <si>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</si>
  <si>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</si>
  <si>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</si>
  <si>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</si>
  <si>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</si>
  <si>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</si>
  <si>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</si>
  <si>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</si>
  <si>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</si>
  <si>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</si>
  <si>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</si>
  <si>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</si>
  <si>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</si>
  <si>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</si>
  <si>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</si>
  <si>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</si>
  <si>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</si>
  <si>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</si>
  <si>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</si>
  <si>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</si>
  <si>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</si>
  <si>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</si>
  <si>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</si>
  <si>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</si>
  <si>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</si>
  <si>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</si>
  <si>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</si>
  <si>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</si>
  <si>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</si>
  <si>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</si>
  <si>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</si>
  <si>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</si>
  <si>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</si>
  <si>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</si>
  <si>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</si>
  <si>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</si>
  <si>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</si>
  <si>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</si>
  <si>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</si>
  <si>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</si>
  <si>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</si>
  <si>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</si>
  <si>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</si>
  <si>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</si>
  <si>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</si>
  <si>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</si>
  <si>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</si>
  <si>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</si>
  <si>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</si>
  <si>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</si>
  <si>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</si>
  <si>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</si>
  <si>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</si>
  <si>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</si>
  <si>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</si>
  <si>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</si>
  <si>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</si>
  <si>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</si>
  <si>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</si>
  <si>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</si>
  <si>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</si>
  <si>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</si>
  <si>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</si>
  <si>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</si>
  <si>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</si>
  <si>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</si>
  <si>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</si>
  <si>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</si>
  <si>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</si>
  <si>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</si>
  <si>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</si>
  <si>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</si>
  <si>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</si>
  <si>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</si>
  <si>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</si>
  <si>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</si>
  <si>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</si>
  <si>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</si>
  <si>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</si>
  <si>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</si>
  <si>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</si>
  <si>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</si>
  <si>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</si>
  <si>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</si>
  <si>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</si>
  <si>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</si>
  <si>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</si>
  <si>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</si>
  <si>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</si>
  <si>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</si>
  <si>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</si>
  <si>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</si>
  <si>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</si>
  <si>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</si>
  <si>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</si>
  <si>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</si>
  <si>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</si>
  <si>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</si>
  <si>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</si>
  <si>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</si>
  <si>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</si>
  <si>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</si>
  <si>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</si>
  <si>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</si>
  <si>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</si>
  <si>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</si>
  <si>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</si>
  <si>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</si>
  <si>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</si>
  <si>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</si>
  <si>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</si>
  <si>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</si>
  <si>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</si>
  <si>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</si>
  <si>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</si>
  <si>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Mayo 2024</t>
  </si>
  <si>
    <t>Junio 2024</t>
  </si>
  <si>
    <t>Julio 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</si>
  <si>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</si>
  <si>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</si>
  <si>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</si>
  <si>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</si>
  <si>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</si>
  <si>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</si>
  <si>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</si>
  <si>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</si>
  <si>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</si>
  <si>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</si>
  <si>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</si>
  <si>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</si>
  <si>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</si>
  <si>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</si>
  <si>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</si>
  <si>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</si>
  <si>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</si>
  <si>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</si>
  <si>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</si>
  <si>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</si>
  <si>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</si>
  <si>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</si>
  <si>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Mayo 2025</t>
  </si>
  <si>
    <t>31/05/2025</t>
  </si>
  <si>
    <t>Junio 2025</t>
  </si>
  <si>
    <t>30/06/2025</t>
  </si>
  <si>
    <t>Julio 2025</t>
  </si>
  <si>
    <t>Fuel</t>
  </si>
  <si>
    <t>31/07/2025</t>
  </si>
  <si>
    <t>Turbina de vapor</t>
  </si>
  <si>
    <t>02/07/2025 14:30</t>
  </si>
  <si>
    <t>Agosto 2025</t>
  </si>
  <si>
    <t>Desconocido</t>
  </si>
  <si>
    <t>31/08/2025</t>
  </si>
  <si>
    <t>01/08/2025</t>
  </si>
  <si>
    <t>02/08/2025</t>
  </si>
  <si>
    <t>03/08/2025</t>
  </si>
  <si>
    <t>04/08/2025</t>
  </si>
  <si>
    <t>05/08/2025</t>
  </si>
  <si>
    <t>06/08/2025</t>
  </si>
  <si>
    <t>07/08/2025</t>
  </si>
  <si>
    <t>08/08/2025</t>
  </si>
  <si>
    <t>09/08/2025</t>
  </si>
  <si>
    <t>10/08/2025</t>
  </si>
  <si>
    <t>11/08/2025</t>
  </si>
  <si>
    <t>12/08/2025</t>
  </si>
  <si>
    <t>13/08/2025</t>
  </si>
  <si>
    <t>14/08/2025</t>
  </si>
  <si>
    <t>15/08/2025</t>
  </si>
  <si>
    <t>16/08/2025</t>
  </si>
  <si>
    <t>17/08/2025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</si>
  <si>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</si>
  <si>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</si>
  <si>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</si>
  <si>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</si>
  <si>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</si>
  <si>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</si>
  <si>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</si>
  <si>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25/08/2025</t>
  </si>
  <si>
    <t>26/08/2025</t>
  </si>
  <si>
    <t>27/08/2025</t>
  </si>
  <si>
    <t>28/08/2025</t>
  </si>
  <si>
    <t>29/08/2025</t>
  </si>
  <si>
    <t>30/08/2025</t>
  </si>
  <si>
    <t>Septiembre 2025</t>
  </si>
  <si>
    <t>11/08/2025 21:43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</si>
  <si>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07:03:46"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msgID="B8ECBF25A44DEB70D09F7B9748D03720"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nrr="121"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</si>
  <si>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07:16:15"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msgID="5993E4ACD7486D7CB0D1D29E7301EFFF"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rows="26" cols="10" /&gt;&lt;esdo ews="" ece="" ptn="" /&gt;&lt;/excel&gt;&lt;pgs&gt;&lt;pg rows="22" cols="9" nrr="2352" nrc="1029"&gt;&lt;pg /&gt;&lt;bls&gt;&lt;bl sr="1" sc="1" rfetch="22" cfetch="9" posid="1" darows="0" dacols="1"&gt;&lt;excel&gt;&lt;epo ews="Dat_01" ece="A4" enr="MSTR.Balance_B.C._Mensual_Sistema_eléctrico" ptn="" qtn="" rows="26" cols="10" /&gt;&lt;esdo ews="" ece="" ptn="" /&gt;&lt;/excel&gt;&lt;gridRng&gt;&lt;sect id="TITLE_AREA" rngprop="1:1:4:1" /&gt;&lt;sect id="ROWHEADERS_AREA" rngprop="5:1:22:1" /&gt;&lt;sect id="COLUMNHEADERS_AREA" rngprop="1:2:4:9" /&gt;&lt;sect id="DATA_AREA" rngprop="5:2:22:9" /&gt;&lt;/gridRng&gt;&lt;shapes /&gt;&lt;/bl&gt;&lt;/bls&gt;&lt;/pg&gt;&lt;/pgs&gt;&lt;/rptloc&gt;&lt;/mi&gt;</t>
  </si>
  <si>
    <t>&lt;mi app="e" ver="22"&gt;&lt;rptloc guid="6272d1dec3a54d38a6dd3f484ff23679"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srv="apbi5a" prj="BDEbi" prjid="A2E2948BC74B9CF051A963A6CEDDABFA" li="SEVPENMA" am="s" /&gt;&lt;lu ut="09/10/2025 07:31:11"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msgID="34C167CB6948C209C97A76B173217FAF"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ece="A31" enr="MSTR.Variación_y_componentes_mensual_de_la_demanda.1" ptn="" qtn="" rows="16" cols="14" /&gt;&lt;esdo ews="" ece="" ptn="" /&gt;&lt;/excel&gt;&lt;pgs&gt;&lt;pg rows="13" cols="12" nrr="104" nrc="96"&gt;&lt;pg /&gt;&lt;bls&gt;&lt;bl sr="1" sc="1" rfetch="13" cfetch="12" posid="1" darows="0" dacols="1"&gt;&lt;excel&gt;&lt;epo ews="Dat_01" ece="A31"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</si>
  <si>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07:32:24"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msgID="1F4C05F3ED49BB91053A0B80382D5BFF"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nrr="3731" nrc="492"&gt;&lt;pg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</si>
  <si>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07:32:39"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msgID="250D7A1AB5454EBEB9D4A4902B6ECDDE"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nrr="3788" nrc="250"&gt;&lt;pg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</si>
  <si>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ut="09/10/2025 07:41:13"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msgID="9ED345FC274230346814B6B9154FC3D8"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nrr="3658" nrc="119"&gt;&lt;pg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</si>
  <si>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07:43:49"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msgID="D7E46EAF334D68681CD0D78A204A580E"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nrr="3690" nrc="124"&gt;&lt;pg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</si>
  <si>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07:44:12"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msgID="1F0F1BFA814685275C888C8795B172EC"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nrr="3659" nrc="123"&gt;&lt;pg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</si>
  <si>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07:53:43"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msgID="9B21966EE04B766DAB7B2C9CEC43BB20"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nrr="123" nrc="246"&gt;&lt;pg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</si>
  <si>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srv="apbi5a" prj="BDEbi" prjid="A2E2948BC74B9CF051A963A6CEDDABFA" li="SEVPENMA" am="s" /&gt;&lt;lu ut="09/10/2025 07:56:05"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msgID="883B37A57E4BDBFCC7DD348282A8F925"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nrr="102" nrc="136"&gt;&lt;pg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</si>
  <si>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ut="09/10/2025 07:56:31"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msgID="972F0C949647F2F499AFB89CA9B98409"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nrr="120" nrc="480"&gt;&lt;pg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</si>
  <si>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bce89796aede4c72b8d449b531f08a53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</si>
  <si>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srv="apbi5a" prj="BDEbi" prjid="A2E2948BC74B9CF051A963A6CEDDABFA" li="SEVPENMA" am="s" /&gt;&lt;lu ut="09/10/2025 07:57:23"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msgID="C3C888452541A36F41BF54B594F0EF83"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nrr="2361" nrc="1260"&gt;&lt;pg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</si>
</sst>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  <numFmt numFmtId="179" formatCode="0.000%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9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  <xf numFmtId="9" fontId="11" fillId="0" borderId="0" applyFont="0" applyFill="0" applyBorder="0" applyAlignment="0" applyProtection="0"/>
  </cellStyleXfs>
  <cellXfs count="142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" fontId="2" fillId="0" borderId="0" xfId="26" applyNumberFormat="1"/>
    <xf numFmtId="170" fontId="1" fillId="0" borderId="0" xfId="26" applyNumberFormat="1" applyFont="1"/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75" fontId="26" fillId="4" borderId="6" xfId="24">
      <alignment horizontal="right" vertical="center"/>
    </xf>
    <xf numFmtId="10" fontId="26" fillId="4" borderId="6" xfId="34">
      <alignment horizontal="right" vertical="center"/>
    </xf>
    <xf numFmtId="175" fontId="24" fillId="5" borderId="6" xfId="25">
      <alignment horizontal="right" vertical="center"/>
    </xf>
    <xf numFmtId="10" fontId="24" fillId="5" borderId="6" xfId="12">
      <alignment horizontal="right" vertical="center"/>
    </xf>
    <xf numFmtId="179" fontId="0" fillId="0" borderId="0" xfId="38" applyNumberFormat="1" applyFont="1"/>
    <xf numFmtId="10" fontId="42" fillId="4" borderId="6" xfId="31">
      <alignment horizontal="right" vertical="center"/>
    </xf>
    <xf numFmtId="4" fontId="26" fillId="4" borderId="6" xfId="22">
      <alignment horizontal="right" vertical="center"/>
    </xf>
    <xf numFmtId="173" fontId="26" fillId="4" borderId="6" xfId="23">
      <alignment horizontal="right" vertical="center"/>
    </xf>
    <xf numFmtId="169" fontId="26" fillId="4" borderId="6" xfId="13">
      <alignment horizontal="right" vertical="center"/>
    </xf>
    <xf numFmtId="164" fontId="26" fillId="4" borderId="6" xfId="27" quotePrefix="1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9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  <cellStyle name="Porcentaje" xfId="38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Dat_01!$D$34:$D$46</c:f>
              <c:numCache>
                <c:formatCode>0.00%</c:formatCode>
                <c:ptCount val="13"/>
                <c:pt idx="0">
                  <c:v>-2.96E-3</c:v>
                </c:pt>
                <c:pt idx="1">
                  <c:v>-3.8800000000000002E-3</c:v>
                </c:pt>
                <c:pt idx="2">
                  <c:v>1.7659999999999999E-2</c:v>
                </c:pt>
                <c:pt idx="3">
                  <c:v>-3.96E-3</c:v>
                </c:pt>
                <c:pt idx="4">
                  <c:v>-3.6800000000000001E-3</c:v>
                </c:pt>
                <c:pt idx="5">
                  <c:v>-1.387E-2</c:v>
                </c:pt>
                <c:pt idx="6">
                  <c:v>-1.39E-3</c:v>
                </c:pt>
                <c:pt idx="7">
                  <c:v>1.839E-2</c:v>
                </c:pt>
                <c:pt idx="8">
                  <c:v>-8.2400000000000008E-3</c:v>
                </c:pt>
                <c:pt idx="9">
                  <c:v>-6.2100000000000002E-3</c:v>
                </c:pt>
                <c:pt idx="10">
                  <c:v>5.45E-3</c:v>
                </c:pt>
                <c:pt idx="11">
                  <c:v>4.3E-3</c:v>
                </c:pt>
                <c:pt idx="12">
                  <c:v>-4.3600000000000002E-3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Dat_01!$E$34:$E$46</c:f>
              <c:numCache>
                <c:formatCode>0.00%</c:formatCode>
                <c:ptCount val="13"/>
                <c:pt idx="0">
                  <c:v>-3.2100000000000002E-3</c:v>
                </c:pt>
                <c:pt idx="1">
                  <c:v>-1.502E-2</c:v>
                </c:pt>
                <c:pt idx="2">
                  <c:v>-2.0219999999999998E-2</c:v>
                </c:pt>
                <c:pt idx="3">
                  <c:v>-5.8599999999999998E-3</c:v>
                </c:pt>
                <c:pt idx="4">
                  <c:v>1.9300000000000001E-3</c:v>
                </c:pt>
                <c:pt idx="5">
                  <c:v>4.1599999999999996E-3</c:v>
                </c:pt>
                <c:pt idx="6">
                  <c:v>1.273E-2</c:v>
                </c:pt>
                <c:pt idx="7">
                  <c:v>1.9949999999999999E-2</c:v>
                </c:pt>
                <c:pt idx="8">
                  <c:v>-3.79E-3</c:v>
                </c:pt>
                <c:pt idx="9">
                  <c:v>3.7699999999999999E-3</c:v>
                </c:pt>
                <c:pt idx="10">
                  <c:v>5.0290000000000001E-2</c:v>
                </c:pt>
                <c:pt idx="11">
                  <c:v>1.4400000000000001E-3</c:v>
                </c:pt>
                <c:pt idx="12">
                  <c:v>6.0099999999999997E-3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Dat_01!$O$34:$O$46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Dat_01!$F$34:$F$46</c:f>
              <c:numCache>
                <c:formatCode>0.00%</c:formatCode>
                <c:ptCount val="13"/>
                <c:pt idx="0">
                  <c:v>3.669E-2</c:v>
                </c:pt>
                <c:pt idx="1">
                  <c:v>2.9909999999999999E-2</c:v>
                </c:pt>
                <c:pt idx="2">
                  <c:v>2.247E-2</c:v>
                </c:pt>
                <c:pt idx="3">
                  <c:v>-2.2000000000000001E-3</c:v>
                </c:pt>
                <c:pt idx="4">
                  <c:v>1.8339999999999999E-2</c:v>
                </c:pt>
                <c:pt idx="5">
                  <c:v>3.6269999999999997E-2</c:v>
                </c:pt>
                <c:pt idx="6">
                  <c:v>-1.503E-2</c:v>
                </c:pt>
                <c:pt idx="7">
                  <c:v>1.9089999999999999E-2</c:v>
                </c:pt>
                <c:pt idx="8">
                  <c:v>-1.6500000000000001E-2</c:v>
                </c:pt>
                <c:pt idx="9">
                  <c:v>-3.1E-4</c:v>
                </c:pt>
                <c:pt idx="10">
                  <c:v>5.8380000000000001E-2</c:v>
                </c:pt>
                <c:pt idx="11">
                  <c:v>2.3630000000000002E-2</c:v>
                </c:pt>
                <c:pt idx="12">
                  <c:v>-1.406E-2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Dat_01!$O$34:$O$46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Dat_01!$C$34:$C$46</c:f>
              <c:numCache>
                <c:formatCode>0.00%</c:formatCode>
                <c:ptCount val="13"/>
                <c:pt idx="0">
                  <c:v>3.0519999999999999E-2</c:v>
                </c:pt>
                <c:pt idx="1">
                  <c:v>1.1010000000000001E-2</c:v>
                </c:pt>
                <c:pt idx="2">
                  <c:v>1.9910000000000001E-2</c:v>
                </c:pt>
                <c:pt idx="3">
                  <c:v>-1.2019999999999999E-2</c:v>
                </c:pt>
                <c:pt idx="4">
                  <c:v>1.6590000000000001E-2</c:v>
                </c:pt>
                <c:pt idx="5">
                  <c:v>2.656E-2</c:v>
                </c:pt>
                <c:pt idx="6">
                  <c:v>-3.6900000000000001E-3</c:v>
                </c:pt>
                <c:pt idx="7">
                  <c:v>5.7430000000000002E-2</c:v>
                </c:pt>
                <c:pt idx="8">
                  <c:v>-2.853E-2</c:v>
                </c:pt>
                <c:pt idx="9">
                  <c:v>-2.7499999999999998E-3</c:v>
                </c:pt>
                <c:pt idx="10">
                  <c:v>0.11412</c:v>
                </c:pt>
                <c:pt idx="11">
                  <c:v>2.937E-2</c:v>
                </c:pt>
                <c:pt idx="12">
                  <c:v>-1.2409999999999999E-2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30.3192631579</c:v>
                </c:pt>
                <c:pt idx="1">
                  <c:v>30.598210526300001</c:v>
                </c:pt>
                <c:pt idx="2">
                  <c:v>30.7103684211</c:v>
                </c:pt>
                <c:pt idx="3">
                  <c:v>30.849947368399999</c:v>
                </c:pt>
                <c:pt idx="4">
                  <c:v>30.9898947368</c:v>
                </c:pt>
                <c:pt idx="5">
                  <c:v>30.709842105300002</c:v>
                </c:pt>
                <c:pt idx="6">
                  <c:v>30.5512105263</c:v>
                </c:pt>
                <c:pt idx="7">
                  <c:v>29.993473684200001</c:v>
                </c:pt>
                <c:pt idx="8">
                  <c:v>30.156473684200002</c:v>
                </c:pt>
                <c:pt idx="9">
                  <c:v>30.267052631599999</c:v>
                </c:pt>
                <c:pt idx="10">
                  <c:v>30.556315789500001</c:v>
                </c:pt>
                <c:pt idx="11">
                  <c:v>30.403736842099999</c:v>
                </c:pt>
                <c:pt idx="12">
                  <c:v>29.7375263158</c:v>
                </c:pt>
                <c:pt idx="13">
                  <c:v>29.703210526300001</c:v>
                </c:pt>
                <c:pt idx="14">
                  <c:v>29.798684210499999</c:v>
                </c:pt>
                <c:pt idx="15">
                  <c:v>29.011052631599998</c:v>
                </c:pt>
                <c:pt idx="16">
                  <c:v>29.678105263199999</c:v>
                </c:pt>
                <c:pt idx="17">
                  <c:v>29.798684210499999</c:v>
                </c:pt>
                <c:pt idx="18">
                  <c:v>29.279947368399998</c:v>
                </c:pt>
                <c:pt idx="19">
                  <c:v>30.2579473684</c:v>
                </c:pt>
                <c:pt idx="20">
                  <c:v>30.4027894737</c:v>
                </c:pt>
                <c:pt idx="21">
                  <c:v>30.207999999999998</c:v>
                </c:pt>
                <c:pt idx="22">
                  <c:v>30.237578947399999</c:v>
                </c:pt>
                <c:pt idx="23">
                  <c:v>30.003578947400001</c:v>
                </c:pt>
                <c:pt idx="24">
                  <c:v>29.853315789500002</c:v>
                </c:pt>
                <c:pt idx="25">
                  <c:v>29.981421052599998</c:v>
                </c:pt>
                <c:pt idx="26">
                  <c:v>30.185421052599999</c:v>
                </c:pt>
                <c:pt idx="27">
                  <c:v>29.986421052600001</c:v>
                </c:pt>
                <c:pt idx="28">
                  <c:v>29.025315789499999</c:v>
                </c:pt>
                <c:pt idx="29">
                  <c:v>28.814894736799999</c:v>
                </c:pt>
                <c:pt idx="30">
                  <c:v>28.854947368400001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19.587947368399998</c:v>
                </c:pt>
                <c:pt idx="1">
                  <c:v>19.106736842099998</c:v>
                </c:pt>
                <c:pt idx="2">
                  <c:v>19.416842105299999</c:v>
                </c:pt>
                <c:pt idx="3">
                  <c:v>19.317</c:v>
                </c:pt>
                <c:pt idx="4">
                  <c:v>19.5375789474</c:v>
                </c:pt>
                <c:pt idx="5">
                  <c:v>19.545421052599998</c:v>
                </c:pt>
                <c:pt idx="6">
                  <c:v>19.622789473699999</c:v>
                </c:pt>
                <c:pt idx="7">
                  <c:v>19.411684210499999</c:v>
                </c:pt>
                <c:pt idx="8">
                  <c:v>19.124842105300001</c:v>
                </c:pt>
                <c:pt idx="9">
                  <c:v>19.182473684200001</c:v>
                </c:pt>
                <c:pt idx="10">
                  <c:v>19.305105263200002</c:v>
                </c:pt>
                <c:pt idx="11">
                  <c:v>19.327999999999999</c:v>
                </c:pt>
                <c:pt idx="12">
                  <c:v>18.7925263158</c:v>
                </c:pt>
                <c:pt idx="13">
                  <c:v>18.418894736799999</c:v>
                </c:pt>
                <c:pt idx="14">
                  <c:v>18.577999999999999</c:v>
                </c:pt>
                <c:pt idx="15">
                  <c:v>18.517473684199999</c:v>
                </c:pt>
                <c:pt idx="16">
                  <c:v>18.434315789500001</c:v>
                </c:pt>
                <c:pt idx="17">
                  <c:v>18.6128421053</c:v>
                </c:pt>
                <c:pt idx="18">
                  <c:v>18.845631578900001</c:v>
                </c:pt>
                <c:pt idx="19">
                  <c:v>18.6091052632</c:v>
                </c:pt>
                <c:pt idx="20">
                  <c:v>18.888263157899999</c:v>
                </c:pt>
                <c:pt idx="21">
                  <c:v>18.881473684199999</c:v>
                </c:pt>
                <c:pt idx="22">
                  <c:v>18.934999999999999</c:v>
                </c:pt>
                <c:pt idx="23">
                  <c:v>18.7662105263</c:v>
                </c:pt>
                <c:pt idx="24">
                  <c:v>18.7175789474</c:v>
                </c:pt>
                <c:pt idx="25">
                  <c:v>18.881473684199999</c:v>
                </c:pt>
                <c:pt idx="26">
                  <c:v>19.0470526316</c:v>
                </c:pt>
                <c:pt idx="27">
                  <c:v>19.098052631600002</c:v>
                </c:pt>
                <c:pt idx="28">
                  <c:v>18.862789473700001</c:v>
                </c:pt>
                <c:pt idx="29">
                  <c:v>18.3392631579</c:v>
                </c:pt>
                <c:pt idx="30">
                  <c:v>17.890263157900002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30.3</c:v>
                </c:pt>
                <c:pt idx="1">
                  <c:v>31.463999999999999</c:v>
                </c:pt>
                <c:pt idx="2">
                  <c:v>32.148000000000003</c:v>
                </c:pt>
                <c:pt idx="3">
                  <c:v>33.515000000000001</c:v>
                </c:pt>
                <c:pt idx="4">
                  <c:v>33.082999999999998</c:v>
                </c:pt>
                <c:pt idx="5">
                  <c:v>32.527999999999999</c:v>
                </c:pt>
                <c:pt idx="6">
                  <c:v>33.341999999999999</c:v>
                </c:pt>
                <c:pt idx="7">
                  <c:v>33.479999999999997</c:v>
                </c:pt>
                <c:pt idx="8">
                  <c:v>33.566000000000003</c:v>
                </c:pt>
                <c:pt idx="9">
                  <c:v>35.518000000000001</c:v>
                </c:pt>
                <c:pt idx="10">
                  <c:v>36.683</c:v>
                </c:pt>
                <c:pt idx="11">
                  <c:v>35.723999999999997</c:v>
                </c:pt>
                <c:pt idx="12">
                  <c:v>33.970999999999997</c:v>
                </c:pt>
                <c:pt idx="13">
                  <c:v>34.540999999999997</c:v>
                </c:pt>
                <c:pt idx="14">
                  <c:v>36.905999999999999</c:v>
                </c:pt>
                <c:pt idx="15">
                  <c:v>36.783000000000001</c:v>
                </c:pt>
                <c:pt idx="16">
                  <c:v>36.767000000000003</c:v>
                </c:pt>
                <c:pt idx="17">
                  <c:v>32.688000000000002</c:v>
                </c:pt>
                <c:pt idx="18">
                  <c:v>30.263999999999999</c:v>
                </c:pt>
                <c:pt idx="19">
                  <c:v>28.751999999999999</c:v>
                </c:pt>
                <c:pt idx="20">
                  <c:v>28.713000000000001</c:v>
                </c:pt>
                <c:pt idx="21">
                  <c:v>29.164999999999999</c:v>
                </c:pt>
                <c:pt idx="22">
                  <c:v>30.545000000000002</c:v>
                </c:pt>
                <c:pt idx="23">
                  <c:v>31.346</c:v>
                </c:pt>
                <c:pt idx="24">
                  <c:v>31.445</c:v>
                </c:pt>
                <c:pt idx="25">
                  <c:v>31.555</c:v>
                </c:pt>
                <c:pt idx="26">
                  <c:v>29.74</c:v>
                </c:pt>
                <c:pt idx="27">
                  <c:v>28.120999999999999</c:v>
                </c:pt>
                <c:pt idx="28">
                  <c:v>28.873000000000001</c:v>
                </c:pt>
                <c:pt idx="29">
                  <c:v>30.646999999999998</c:v>
                </c:pt>
                <c:pt idx="30">
                  <c:v>28.704999999999998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25.016999999999999</c:v>
                </c:pt>
                <c:pt idx="1">
                  <c:v>25.641999999999999</c:v>
                </c:pt>
                <c:pt idx="2">
                  <c:v>25.965</c:v>
                </c:pt>
                <c:pt idx="3">
                  <c:v>27.064</c:v>
                </c:pt>
                <c:pt idx="4">
                  <c:v>27.135999999999999</c:v>
                </c:pt>
                <c:pt idx="5">
                  <c:v>26.736000000000001</c:v>
                </c:pt>
                <c:pt idx="6">
                  <c:v>26.917000000000002</c:v>
                </c:pt>
                <c:pt idx="7">
                  <c:v>27.21</c:v>
                </c:pt>
                <c:pt idx="8">
                  <c:v>27.31</c:v>
                </c:pt>
                <c:pt idx="9">
                  <c:v>28.640999999999998</c:v>
                </c:pt>
                <c:pt idx="10">
                  <c:v>29.657</c:v>
                </c:pt>
                <c:pt idx="11">
                  <c:v>29.225000000000001</c:v>
                </c:pt>
                <c:pt idx="12">
                  <c:v>28.353999999999999</c:v>
                </c:pt>
                <c:pt idx="13">
                  <c:v>28.053999999999998</c:v>
                </c:pt>
                <c:pt idx="14">
                  <c:v>29.594999999999999</c:v>
                </c:pt>
                <c:pt idx="15">
                  <c:v>29.446000000000002</c:v>
                </c:pt>
                <c:pt idx="16">
                  <c:v>29.782</c:v>
                </c:pt>
                <c:pt idx="17">
                  <c:v>27.587</c:v>
                </c:pt>
                <c:pt idx="18">
                  <c:v>25.192</c:v>
                </c:pt>
                <c:pt idx="19">
                  <c:v>23.788</c:v>
                </c:pt>
                <c:pt idx="20">
                  <c:v>23.481000000000002</c:v>
                </c:pt>
                <c:pt idx="21">
                  <c:v>23.687999999999999</c:v>
                </c:pt>
                <c:pt idx="22">
                  <c:v>24.312000000000001</c:v>
                </c:pt>
                <c:pt idx="23">
                  <c:v>25.332999999999998</c:v>
                </c:pt>
                <c:pt idx="24">
                  <c:v>26.314</c:v>
                </c:pt>
                <c:pt idx="25">
                  <c:v>26.38</c:v>
                </c:pt>
                <c:pt idx="26">
                  <c:v>25.245999999999999</c:v>
                </c:pt>
                <c:pt idx="27">
                  <c:v>23.175999999999998</c:v>
                </c:pt>
                <c:pt idx="28">
                  <c:v>23.045000000000002</c:v>
                </c:pt>
                <c:pt idx="29">
                  <c:v>24.553999999999998</c:v>
                </c:pt>
                <c:pt idx="30">
                  <c:v>23.349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19.734000000000002</c:v>
                </c:pt>
                <c:pt idx="1">
                  <c:v>19.82</c:v>
                </c:pt>
                <c:pt idx="2">
                  <c:v>19.782</c:v>
                </c:pt>
                <c:pt idx="3">
                  <c:v>20.614000000000001</c:v>
                </c:pt>
                <c:pt idx="4">
                  <c:v>21.189</c:v>
                </c:pt>
                <c:pt idx="5">
                  <c:v>20.943000000000001</c:v>
                </c:pt>
                <c:pt idx="6">
                  <c:v>20.491</c:v>
                </c:pt>
                <c:pt idx="7">
                  <c:v>20.939</c:v>
                </c:pt>
                <c:pt idx="8">
                  <c:v>21.053999999999998</c:v>
                </c:pt>
                <c:pt idx="9">
                  <c:v>21.763999999999999</c:v>
                </c:pt>
                <c:pt idx="10">
                  <c:v>22.632000000000001</c:v>
                </c:pt>
                <c:pt idx="11">
                  <c:v>22.727</c:v>
                </c:pt>
                <c:pt idx="12">
                  <c:v>22.736000000000001</c:v>
                </c:pt>
                <c:pt idx="13">
                  <c:v>21.565999999999999</c:v>
                </c:pt>
                <c:pt idx="14">
                  <c:v>22.283000000000001</c:v>
                </c:pt>
                <c:pt idx="15">
                  <c:v>22.109000000000002</c:v>
                </c:pt>
                <c:pt idx="16">
                  <c:v>22.797999999999998</c:v>
                </c:pt>
                <c:pt idx="17">
                  <c:v>22.484999999999999</c:v>
                </c:pt>
                <c:pt idx="18">
                  <c:v>20.119</c:v>
                </c:pt>
                <c:pt idx="19">
                  <c:v>18.823</c:v>
                </c:pt>
                <c:pt idx="20">
                  <c:v>18.248999999999999</c:v>
                </c:pt>
                <c:pt idx="21">
                  <c:v>18.21</c:v>
                </c:pt>
                <c:pt idx="22">
                  <c:v>18.079999999999998</c:v>
                </c:pt>
                <c:pt idx="23">
                  <c:v>19.32</c:v>
                </c:pt>
                <c:pt idx="24">
                  <c:v>21.184000000000001</c:v>
                </c:pt>
                <c:pt idx="25">
                  <c:v>21.204000000000001</c:v>
                </c:pt>
                <c:pt idx="26">
                  <c:v>20.751999999999999</c:v>
                </c:pt>
                <c:pt idx="27">
                  <c:v>18.231000000000002</c:v>
                </c:pt>
                <c:pt idx="28">
                  <c:v>17.216000000000001</c:v>
                </c:pt>
                <c:pt idx="29">
                  <c:v>18.460999999999999</c:v>
                </c:pt>
                <c:pt idx="30">
                  <c:v>17.992999999999999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27.396000000000001</c:v>
                </c:pt>
                <c:pt idx="1">
                  <c:v>26.05</c:v>
                </c:pt>
                <c:pt idx="2">
                  <c:v>26.148</c:v>
                </c:pt>
                <c:pt idx="3">
                  <c:v>26.937000000000001</c:v>
                </c:pt>
                <c:pt idx="4">
                  <c:v>27.28</c:v>
                </c:pt>
                <c:pt idx="5">
                  <c:v>27.202999999999999</c:v>
                </c:pt>
                <c:pt idx="6">
                  <c:v>27.081</c:v>
                </c:pt>
                <c:pt idx="7">
                  <c:v>27.257000000000001</c:v>
                </c:pt>
                <c:pt idx="8">
                  <c:v>27.806000000000001</c:v>
                </c:pt>
                <c:pt idx="9">
                  <c:v>28.675000000000001</c:v>
                </c:pt>
                <c:pt idx="10">
                  <c:v>28.815999999999999</c:v>
                </c:pt>
                <c:pt idx="11">
                  <c:v>27.259</c:v>
                </c:pt>
                <c:pt idx="12">
                  <c:v>25.858000000000001</c:v>
                </c:pt>
                <c:pt idx="13">
                  <c:v>24.523</c:v>
                </c:pt>
                <c:pt idx="14">
                  <c:v>23.77</c:v>
                </c:pt>
                <c:pt idx="15">
                  <c:v>25.277000000000001</c:v>
                </c:pt>
                <c:pt idx="16">
                  <c:v>26.347999999999999</c:v>
                </c:pt>
                <c:pt idx="17">
                  <c:v>25.866</c:v>
                </c:pt>
                <c:pt idx="18">
                  <c:v>25.364999999999998</c:v>
                </c:pt>
                <c:pt idx="19">
                  <c:v>25.486999999999998</c:v>
                </c:pt>
                <c:pt idx="20">
                  <c:v>25.893999999999998</c:v>
                </c:pt>
                <c:pt idx="21">
                  <c:v>26.286000000000001</c:v>
                </c:pt>
                <c:pt idx="22">
                  <c:v>26.477</c:v>
                </c:pt>
                <c:pt idx="23">
                  <c:v>26.361999999999998</c:v>
                </c:pt>
                <c:pt idx="24">
                  <c:v>25.058</c:v>
                </c:pt>
                <c:pt idx="25">
                  <c:v>25.204999999999998</c:v>
                </c:pt>
                <c:pt idx="26">
                  <c:v>26.181999999999999</c:v>
                </c:pt>
                <c:pt idx="27">
                  <c:v>26.172000000000001</c:v>
                </c:pt>
                <c:pt idx="28">
                  <c:v>24.923999999999999</c:v>
                </c:pt>
                <c:pt idx="29">
                  <c:v>25.018000000000001</c:v>
                </c:pt>
                <c:pt idx="30">
                  <c:v>25.102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20271.704266336001</c:v>
                </c:pt>
                <c:pt idx="1">
                  <c:v>18408.553120976001</c:v>
                </c:pt>
                <c:pt idx="2">
                  <c:v>18646.680871512999</c:v>
                </c:pt>
                <c:pt idx="3">
                  <c:v>18966.231240862999</c:v>
                </c:pt>
                <c:pt idx="4">
                  <c:v>20106.563494161001</c:v>
                </c:pt>
                <c:pt idx="5">
                  <c:v>21122.754694842999</c:v>
                </c:pt>
                <c:pt idx="6">
                  <c:v>19197.835311872001</c:v>
                </c:pt>
                <c:pt idx="7">
                  <c:v>19520.23085435</c:v>
                </c:pt>
                <c:pt idx="8">
                  <c:v>18119.223505656999</c:v>
                </c:pt>
                <c:pt idx="9">
                  <c:v>18312.817936349998</c:v>
                </c:pt>
                <c:pt idx="10">
                  <c:v>18372.935849850001</c:v>
                </c:pt>
                <c:pt idx="11">
                  <c:v>21283.278658343999</c:v>
                </c:pt>
                <c:pt idx="12">
                  <c:v>20890.420749156001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20890.420749156001</c:v>
                </c:pt>
                <c:pt idx="1">
                  <c:v>18611.148493471999</c:v>
                </c:pt>
                <c:pt idx="2">
                  <c:v>19018.010682389999</c:v>
                </c:pt>
                <c:pt idx="3">
                  <c:v>18738.242215712002</c:v>
                </c:pt>
                <c:pt idx="4">
                  <c:v>20440.060751895999</c:v>
                </c:pt>
                <c:pt idx="5">
                  <c:v>21683.816445224002</c:v>
                </c:pt>
                <c:pt idx="6">
                  <c:v>19126.91132892</c:v>
                </c:pt>
                <c:pt idx="7">
                  <c:v>20641.274454613998</c:v>
                </c:pt>
                <c:pt idx="8">
                  <c:v>17602.243849015002</c:v>
                </c:pt>
                <c:pt idx="9">
                  <c:v>18262.423822430999</c:v>
                </c:pt>
                <c:pt idx="10">
                  <c:v>20469.573731037999</c:v>
                </c:pt>
                <c:pt idx="11">
                  <c:v>21908.424078612999</c:v>
                </c:pt>
                <c:pt idx="12">
                  <c:v>20631.077790351999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ago-25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3">
                  <c:v>37946</c:v>
                </c:pt>
                <c:pt idx="4">
                  <c:v>35300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-2.1137955316561069E-2"/>
                  <c:y val="5.22516835016835E-2"/>
                </c:manualLayout>
              </c:layout>
              <c:tx>
                <c:strRef>
                  <c:f>Dat_01!$D$187</c:f>
                  <c:strCache>
                    <c:ptCount val="1"/>
                    <c:pt idx="0">
                      <c:v>11 agosto (21:43 h)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n-US" sz="800" b="1" i="0" u="none" strike="noStrike" kern="1200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87804878048782"/>
                      <c:h val="7.0336761650721988E-2"/>
                    </c:manualLayout>
                  </c15:layout>
                  <c15:dlblFieldTable>
                    <c15:dlblFTEntry>
                      <c15:txfldGUID>{EF487E0E-1D1D-42A1-912E-F4197BD67A7E}</c15:txfldGUID>
                      <c15:f>Dat_01!$D$187</c15:f>
                      <c15:dlblFieldTableCache>
                        <c:ptCount val="1"/>
                        <c:pt idx="0">
                          <c:v>11 agosto (21:43 h)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568-4090-81C4-3414339F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ago-25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685.75794726399999</c:v>
                </c:pt>
                <c:pt idx="1">
                  <c:v>619.08836686400002</c:v>
                </c:pt>
                <c:pt idx="2">
                  <c:v>584.06192033599996</c:v>
                </c:pt>
                <c:pt idx="3">
                  <c:v>685.59135388000004</c:v>
                </c:pt>
                <c:pt idx="4">
                  <c:v>682.98695534399997</c:v>
                </c:pt>
                <c:pt idx="5">
                  <c:v>684.98198651999996</c:v>
                </c:pt>
                <c:pt idx="6">
                  <c:v>703.04463939200002</c:v>
                </c:pt>
                <c:pt idx="7">
                  <c:v>701.91730169599998</c:v>
                </c:pt>
                <c:pt idx="8">
                  <c:v>643.82447874399998</c:v>
                </c:pt>
                <c:pt idx="9">
                  <c:v>613.94067428799997</c:v>
                </c:pt>
                <c:pt idx="10">
                  <c:v>713.71755305600004</c:v>
                </c:pt>
                <c:pt idx="11">
                  <c:v>732.30259711199994</c:v>
                </c:pt>
                <c:pt idx="12">
                  <c:v>727.24550844800001</c:v>
                </c:pt>
                <c:pt idx="13">
                  <c:v>712.17695051999999</c:v>
                </c:pt>
                <c:pt idx="14">
                  <c:v>642.051555624</c:v>
                </c:pt>
                <c:pt idx="15">
                  <c:v>657.65320130400005</c:v>
                </c:pt>
                <c:pt idx="16">
                  <c:v>644.81473577600002</c:v>
                </c:pt>
                <c:pt idx="17">
                  <c:v>732.38740040000005</c:v>
                </c:pt>
                <c:pt idx="18">
                  <c:v>706.46877363999999</c:v>
                </c:pt>
                <c:pt idx="19">
                  <c:v>671.91969990400003</c:v>
                </c:pt>
                <c:pt idx="20">
                  <c:v>655.14982893599995</c:v>
                </c:pt>
                <c:pt idx="21">
                  <c:v>645.23995636799998</c:v>
                </c:pt>
                <c:pt idx="22">
                  <c:v>597.69821843199998</c:v>
                </c:pt>
                <c:pt idx="23">
                  <c:v>572.45001722400002</c:v>
                </c:pt>
                <c:pt idx="24">
                  <c:v>683.40430043200001</c:v>
                </c:pt>
                <c:pt idx="25">
                  <c:v>714.01067207200003</c:v>
                </c:pt>
                <c:pt idx="26">
                  <c:v>719.14271384799997</c:v>
                </c:pt>
                <c:pt idx="27">
                  <c:v>682.87134313599995</c:v>
                </c:pt>
                <c:pt idx="28">
                  <c:v>655.62503590400001</c:v>
                </c:pt>
                <c:pt idx="29">
                  <c:v>594.90532427200003</c:v>
                </c:pt>
                <c:pt idx="30">
                  <c:v>564.36947961600004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31526.557000000001</c:v>
                </c:pt>
                <c:pt idx="1">
                  <c:v>29595.957999999999</c:v>
                </c:pt>
                <c:pt idx="2">
                  <c:v>29318.79</c:v>
                </c:pt>
                <c:pt idx="3">
                  <c:v>33191.622000000003</c:v>
                </c:pt>
                <c:pt idx="4">
                  <c:v>33217.061999999998</c:v>
                </c:pt>
                <c:pt idx="5">
                  <c:v>33187.74</c:v>
                </c:pt>
                <c:pt idx="6">
                  <c:v>33614.014999999999</c:v>
                </c:pt>
                <c:pt idx="7">
                  <c:v>32807.402999999998</c:v>
                </c:pt>
                <c:pt idx="8">
                  <c:v>31197.392</c:v>
                </c:pt>
                <c:pt idx="9">
                  <c:v>31248.196</c:v>
                </c:pt>
                <c:pt idx="10">
                  <c:v>34984.565000000002</c:v>
                </c:pt>
                <c:pt idx="11">
                  <c:v>34350.879000000001</c:v>
                </c:pt>
                <c:pt idx="12">
                  <c:v>34223.097000000002</c:v>
                </c:pt>
                <c:pt idx="13">
                  <c:v>33481.308199999999</c:v>
                </c:pt>
                <c:pt idx="14">
                  <c:v>31543.498</c:v>
                </c:pt>
                <c:pt idx="15">
                  <c:v>32879.103999999999</c:v>
                </c:pt>
                <c:pt idx="16">
                  <c:v>32873.088000000003</c:v>
                </c:pt>
                <c:pt idx="17">
                  <c:v>34969.142</c:v>
                </c:pt>
                <c:pt idx="18">
                  <c:v>33045.214999999997</c:v>
                </c:pt>
                <c:pt idx="19">
                  <c:v>31571.697</c:v>
                </c:pt>
                <c:pt idx="20">
                  <c:v>31328.734199999999</c:v>
                </c:pt>
                <c:pt idx="21">
                  <c:v>30869.540199999999</c:v>
                </c:pt>
                <c:pt idx="22">
                  <c:v>29175.1</c:v>
                </c:pt>
                <c:pt idx="23">
                  <c:v>29404.766</c:v>
                </c:pt>
                <c:pt idx="24">
                  <c:v>33516.820952000002</c:v>
                </c:pt>
                <c:pt idx="25">
                  <c:v>34364.989399999999</c:v>
                </c:pt>
                <c:pt idx="26">
                  <c:v>33635.919999999998</c:v>
                </c:pt>
                <c:pt idx="27">
                  <c:v>32064.1584</c:v>
                </c:pt>
                <c:pt idx="28">
                  <c:v>30947.963815999999</c:v>
                </c:pt>
                <c:pt idx="29">
                  <c:v>29183.373879999999</c:v>
                </c:pt>
                <c:pt idx="30">
                  <c:v>28693.944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 julio (14:30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showOutlineSymbols="0" zoomScaleNormal="100" workbookViewId="0">
      <selection activeCell="C20" sqref="C20"/>
    </sheetView>
  </sheetViews>
  <sheetFormatPr baseColWidth="10" defaultColWidth="11.44140625" defaultRowHeight="13.2"/>
  <cols>
    <col min="1" max="1" width="0.33203125" style="14" customWidth="1"/>
    <col min="2" max="2" width="2.5546875" style="14" customWidth="1"/>
    <col min="3" max="3" width="16.44140625" style="14" customWidth="1"/>
    <col min="4" max="4" width="4.5546875" style="14" customWidth="1"/>
    <col min="5" max="5" width="95.5546875" style="14" customWidth="1"/>
    <col min="6" max="16384" width="11.441406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Agosto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3.2"/>
  <sheetData>
    <row r="1" spans="1:2">
      <c r="A1">
        <v>12</v>
      </c>
      <c r="B1" t="s">
        <v>212</v>
      </c>
    </row>
    <row r="2" spans="1:2">
      <c r="A2" t="s">
        <v>201</v>
      </c>
    </row>
    <row r="3" spans="1:2">
      <c r="A3" t="s">
        <v>209</v>
      </c>
    </row>
    <row r="4" spans="1:2">
      <c r="A4" t="s">
        <v>205</v>
      </c>
    </row>
    <row r="5" spans="1:2">
      <c r="A5" t="s">
        <v>207</v>
      </c>
    </row>
    <row r="6" spans="1:2">
      <c r="A6" t="s">
        <v>208</v>
      </c>
    </row>
    <row r="7" spans="1:2">
      <c r="A7" t="s">
        <v>210</v>
      </c>
    </row>
    <row r="8" spans="1:2">
      <c r="A8" t="s">
        <v>202</v>
      </c>
    </row>
    <row r="9" spans="1:2">
      <c r="A9" t="s">
        <v>211</v>
      </c>
    </row>
    <row r="10" spans="1:2">
      <c r="A10" t="s">
        <v>213</v>
      </c>
    </row>
    <row r="11" spans="1:2">
      <c r="A11" t="s">
        <v>206</v>
      </c>
    </row>
    <row r="12" spans="1:2">
      <c r="A12" t="s">
        <v>204</v>
      </c>
    </row>
    <row r="13" spans="1:2">
      <c r="A13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3.2"/>
  <cols>
    <col min="1" max="1" width="0.33203125" customWidth="1"/>
    <col min="2" max="2" width="2.5546875" customWidth="1"/>
    <col min="3" max="3" width="23.5546875" customWidth="1"/>
    <col min="4" max="4" width="1.44140625" customWidth="1"/>
    <col min="5" max="5" width="16.441406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Agosto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1" t="s">
        <v>7</v>
      </c>
      <c r="E7" s="4"/>
      <c r="F7" s="133" t="str">
        <f>K3</f>
        <v>Agosto 2025</v>
      </c>
      <c r="G7" s="134"/>
      <c r="H7" s="134" t="s">
        <v>1</v>
      </c>
      <c r="I7" s="134"/>
      <c r="J7" s="134" t="s">
        <v>2</v>
      </c>
      <c r="K7" s="134"/>
    </row>
    <row r="8" spans="3:12">
      <c r="C8" s="131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20630.048378352003</v>
      </c>
      <c r="G9" s="44">
        <f>VLOOKUP("Demanda transporte (b.c.)",Dat_01!A4:J29,4,FALSE)*100</f>
        <v>-1.24637208</v>
      </c>
      <c r="H9" s="28">
        <f>VLOOKUP("Demanda transporte (b.c.)",Dat_01!A4:J29,5,FALSE)/1000</f>
        <v>160323.48624320701</v>
      </c>
      <c r="I9" s="44">
        <f>VLOOKUP("Demanda transporte (b.c.)",Dat_01!A4:J29,7,FALSE)*100</f>
        <v>2.2344088200000001</v>
      </c>
      <c r="J9" s="28">
        <f>VLOOKUP("Demanda transporte (b.c.)",Dat_01!A4:J29,8,FALSE)/1000</f>
        <v>237130.94838667699</v>
      </c>
      <c r="K9" s="44">
        <f>VLOOKUP("Demanda transporte (b.c.)",Dat_01!A4:J29,10,FALSE)*100</f>
        <v>1.7958645700000002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Dat_01!D46*100</f>
        <v>-0.436</v>
      </c>
      <c r="H12" s="40"/>
      <c r="I12" s="40">
        <f>Dat_01!H46*100</f>
        <v>-8.5999999999999993E-2</v>
      </c>
      <c r="J12" s="40"/>
      <c r="K12" s="40">
        <f>Dat_01!L46*100</f>
        <v>-1.4999999999999999E-2</v>
      </c>
    </row>
    <row r="13" spans="3:12">
      <c r="E13" s="31" t="s">
        <v>26</v>
      </c>
      <c r="F13" s="30"/>
      <c r="G13" s="40">
        <f>Dat_01!E46*100</f>
        <v>0.60099999999999998</v>
      </c>
      <c r="H13" s="40"/>
      <c r="I13" s="40">
        <f>Dat_01!I46*100</f>
        <v>1.1579999999999999</v>
      </c>
      <c r="J13" s="40"/>
      <c r="K13" s="40">
        <f>Dat_01!M46*100</f>
        <v>0.47000000000000003</v>
      </c>
    </row>
    <row r="14" spans="3:12">
      <c r="E14" s="32" t="s">
        <v>5</v>
      </c>
      <c r="F14" s="33"/>
      <c r="G14" s="41">
        <f>Dat_01!F46*100</f>
        <v>-1.4059999999999999</v>
      </c>
      <c r="H14" s="41"/>
      <c r="I14" s="41">
        <f>Dat_01!J46*100</f>
        <v>1.1639999999999999</v>
      </c>
      <c r="J14" s="41"/>
      <c r="K14" s="41">
        <f>Dat_01!N46*100</f>
        <v>1.3419999999999999</v>
      </c>
    </row>
    <row r="15" spans="3:12">
      <c r="E15" s="135" t="s">
        <v>27</v>
      </c>
      <c r="F15" s="135"/>
      <c r="G15" s="135"/>
      <c r="H15" s="135"/>
      <c r="I15" s="135"/>
      <c r="J15" s="135"/>
      <c r="K15" s="135"/>
    </row>
    <row r="16" spans="3:12" ht="21.75" customHeight="1">
      <c r="E16" s="132" t="s">
        <v>28</v>
      </c>
      <c r="F16" s="132"/>
      <c r="G16" s="132"/>
      <c r="H16" s="132"/>
      <c r="I16" s="132"/>
      <c r="J16" s="132"/>
      <c r="K16" s="132"/>
    </row>
    <row r="17" spans="5:12">
      <c r="E17" s="11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3.2"/>
  <cols>
    <col min="1" max="1" width="0.33203125" customWidth="1"/>
    <col min="2" max="2" width="2.5546875" customWidth="1"/>
    <col min="3" max="3" width="23.5546875" customWidth="1"/>
    <col min="4" max="4" width="1.44140625" customWidth="1"/>
    <col min="5" max="5" width="105.554687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Agosto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97</v>
      </c>
      <c r="E7" s="9"/>
    </row>
    <row r="8" spans="3:11">
      <c r="C8" s="131"/>
      <c r="E8" s="9"/>
      <c r="I8" t="s">
        <v>75</v>
      </c>
    </row>
    <row r="9" spans="3:11">
      <c r="C9" s="131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3.2"/>
  <cols>
    <col min="1" max="1" width="0.33203125" customWidth="1"/>
    <col min="2" max="2" width="2.5546875" customWidth="1"/>
    <col min="3" max="3" width="23.5546875" customWidth="1"/>
    <col min="4" max="4" width="1.44140625" customWidth="1"/>
    <col min="5" max="5" width="105.554687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Agosto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1" t="s">
        <v>16</v>
      </c>
      <c r="E7" s="9"/>
    </row>
    <row r="8" spans="3:5">
      <c r="C8" s="131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3.2"/>
  <cols>
    <col min="1" max="1" width="0.33203125" customWidth="1"/>
    <col min="2" max="2" width="2.5546875" customWidth="1"/>
    <col min="3" max="3" width="23.5546875" customWidth="1"/>
    <col min="4" max="4" width="1.44140625" customWidth="1"/>
    <col min="5" max="5" width="105.554687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Agosto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18</v>
      </c>
      <c r="E7" s="9"/>
    </row>
    <row r="8" spans="3:11">
      <c r="C8" s="131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4140625" defaultRowHeight="13.2"/>
  <cols>
    <col min="1" max="1" width="2.5546875" customWidth="1"/>
    <col min="2" max="2" width="23.5546875" customWidth="1"/>
    <col min="3" max="3" width="1.44140625" customWidth="1"/>
    <col min="4" max="4" width="58.6640625" style="11" customWidth="1"/>
    <col min="5" max="16384" width="11.44140625" style="11"/>
  </cols>
  <sheetData>
    <row r="1" spans="2:5" ht="1.2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Agosto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1" t="s">
        <v>21</v>
      </c>
    </row>
    <row r="8" spans="2:5">
      <c r="B8" s="131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3.2"/>
  <cols>
    <col min="1" max="1" width="0.33203125" customWidth="1"/>
    <col min="2" max="2" width="2.5546875" customWidth="1"/>
    <col min="3" max="3" width="23.5546875" customWidth="1"/>
    <col min="4" max="4" width="1.44140625" customWidth="1"/>
    <col min="5" max="5" width="105.5546875" customWidth="1"/>
  </cols>
  <sheetData>
    <row r="1" spans="3:27" ht="1.2" customHeight="1"/>
    <row r="2" spans="3:27" ht="21" customHeight="1">
      <c r="E2" s="16" t="s">
        <v>6</v>
      </c>
    </row>
    <row r="3" spans="3:27" ht="15" customHeight="1">
      <c r="E3" s="35" t="str">
        <f>Indice!E3</f>
        <v>Agosto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1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1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L97" sqref="L97"/>
    </sheetView>
  </sheetViews>
  <sheetFormatPr baseColWidth="10" defaultColWidth="11.44140625" defaultRowHeight="11.25" customHeight="1"/>
  <cols>
    <col min="1" max="1" width="2.5546875" style="84" customWidth="1"/>
    <col min="2" max="2" width="16.5546875" style="84" customWidth="1"/>
    <col min="3" max="5" width="11.44140625" style="84"/>
    <col min="6" max="7" width="22.5546875" style="84" customWidth="1"/>
    <col min="8" max="16384" width="11.44140625" style="84"/>
  </cols>
  <sheetData>
    <row r="1" spans="1:16" s="80" customFormat="1" ht="21" customHeight="1">
      <c r="D1" s="81"/>
      <c r="G1" s="16" t="s">
        <v>6</v>
      </c>
    </row>
    <row r="2" spans="1:16" s="80" customFormat="1" ht="15" customHeight="1">
      <c r="D2" s="81"/>
      <c r="G2" s="35" t="str">
        <f>Dat_01!A2</f>
        <v>Agosto 2025</v>
      </c>
    </row>
    <row r="3" spans="1:16" s="80" customFormat="1" ht="20.25" customHeight="1">
      <c r="B3" s="26" t="s">
        <v>30</v>
      </c>
      <c r="D3" s="81"/>
    </row>
    <row r="5" spans="1:16" ht="11.25" customHeight="1">
      <c r="A5" s="8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83" t="s">
        <v>76</v>
      </c>
    </row>
    <row r="6" spans="1:16" ht="14.4">
      <c r="A6" s="85">
        <f>YEAR(B7)-1</f>
        <v>2024</v>
      </c>
      <c r="B6" s="86"/>
      <c r="C6" s="86" t="s">
        <v>77</v>
      </c>
      <c r="D6" s="86" t="s">
        <v>78</v>
      </c>
      <c r="E6" s="86" t="s">
        <v>79</v>
      </c>
      <c r="F6" s="87" t="s">
        <v>80</v>
      </c>
      <c r="G6" s="87" t="s">
        <v>81</v>
      </c>
      <c r="H6" s="86" t="s">
        <v>82</v>
      </c>
    </row>
    <row r="7" spans="1:16" ht="11.25" customHeight="1">
      <c r="A7" s="82">
        <v>1</v>
      </c>
      <c r="B7" s="88" t="str">
        <f>Dat_01!A52</f>
        <v>01/08/2025</v>
      </c>
      <c r="C7" s="89">
        <f>Dat_01!B52</f>
        <v>30.3</v>
      </c>
      <c r="D7" s="89">
        <f>Dat_01!C52</f>
        <v>25.016999999999999</v>
      </c>
      <c r="E7" s="89">
        <f>Dat_01!D52</f>
        <v>19.734000000000002</v>
      </c>
      <c r="F7" s="89">
        <f>Dat_01!H52</f>
        <v>19.587947368399998</v>
      </c>
      <c r="G7" s="89">
        <f>Dat_01!G52</f>
        <v>30.3192631579</v>
      </c>
      <c r="H7" s="89">
        <f>Dat_01!E52</f>
        <v>27.396000000000001</v>
      </c>
    </row>
    <row r="8" spans="1:16" ht="11.25" customHeight="1">
      <c r="A8" s="82">
        <v>2</v>
      </c>
      <c r="B8" s="88" t="str">
        <f>Dat_01!A53</f>
        <v>02/08/2025</v>
      </c>
      <c r="C8" s="89">
        <f>Dat_01!B53</f>
        <v>31.463999999999999</v>
      </c>
      <c r="D8" s="89">
        <f>Dat_01!C53</f>
        <v>25.641999999999999</v>
      </c>
      <c r="E8" s="89">
        <f>Dat_01!D53</f>
        <v>19.82</v>
      </c>
      <c r="F8" s="89">
        <f>Dat_01!H53</f>
        <v>19.106736842099998</v>
      </c>
      <c r="G8" s="89">
        <f>Dat_01!G53</f>
        <v>30.598210526300001</v>
      </c>
      <c r="H8" s="89">
        <f>Dat_01!E53</f>
        <v>26.05</v>
      </c>
      <c r="J8" s="107"/>
      <c r="K8" s="107"/>
      <c r="L8" s="107"/>
      <c r="M8" s="107"/>
      <c r="N8" s="107"/>
      <c r="O8" s="107"/>
      <c r="P8" s="107"/>
    </row>
    <row r="9" spans="1:16" ht="11.25" customHeight="1">
      <c r="A9" s="82">
        <v>3</v>
      </c>
      <c r="B9" s="88" t="str">
        <f>Dat_01!A54</f>
        <v>03/08/2025</v>
      </c>
      <c r="C9" s="89">
        <f>Dat_01!B54</f>
        <v>32.148000000000003</v>
      </c>
      <c r="D9" s="89">
        <f>Dat_01!C54</f>
        <v>25.965</v>
      </c>
      <c r="E9" s="89">
        <f>Dat_01!D54</f>
        <v>19.782</v>
      </c>
      <c r="F9" s="89">
        <f>Dat_01!H54</f>
        <v>19.416842105299999</v>
      </c>
      <c r="G9" s="89">
        <f>Dat_01!G54</f>
        <v>30.7103684211</v>
      </c>
      <c r="H9" s="89">
        <f>Dat_01!E54</f>
        <v>26.148</v>
      </c>
      <c r="J9" s="107"/>
      <c r="K9" s="107"/>
      <c r="L9" s="107"/>
      <c r="M9" s="107"/>
      <c r="N9" s="107"/>
      <c r="O9" s="107"/>
      <c r="P9" s="107"/>
    </row>
    <row r="10" spans="1:16" ht="11.25" customHeight="1">
      <c r="A10" s="82">
        <v>4</v>
      </c>
      <c r="B10" s="88" t="str">
        <f>Dat_01!A55</f>
        <v>04/08/2025</v>
      </c>
      <c r="C10" s="89">
        <f>Dat_01!B55</f>
        <v>33.515000000000001</v>
      </c>
      <c r="D10" s="89">
        <f>Dat_01!C55</f>
        <v>27.064</v>
      </c>
      <c r="E10" s="89">
        <f>Dat_01!D55</f>
        <v>20.614000000000001</v>
      </c>
      <c r="F10" s="89">
        <f>Dat_01!H55</f>
        <v>19.317</v>
      </c>
      <c r="G10" s="89">
        <f>Dat_01!G55</f>
        <v>30.849947368399999</v>
      </c>
      <c r="H10" s="89">
        <f>Dat_01!E55</f>
        <v>26.937000000000001</v>
      </c>
      <c r="J10" s="107"/>
      <c r="K10" s="107"/>
      <c r="L10" s="107"/>
      <c r="M10" s="107"/>
      <c r="N10" s="107"/>
      <c r="O10" s="107"/>
      <c r="P10" s="107"/>
    </row>
    <row r="11" spans="1:16" ht="11.25" customHeight="1">
      <c r="A11" s="82">
        <v>5</v>
      </c>
      <c r="B11" s="88" t="str">
        <f>Dat_01!A56</f>
        <v>05/08/2025</v>
      </c>
      <c r="C11" s="89">
        <f>Dat_01!B56</f>
        <v>33.082999999999998</v>
      </c>
      <c r="D11" s="89">
        <f>Dat_01!C56</f>
        <v>27.135999999999999</v>
      </c>
      <c r="E11" s="89">
        <f>Dat_01!D56</f>
        <v>21.189</v>
      </c>
      <c r="F11" s="89">
        <f>Dat_01!H56</f>
        <v>19.5375789474</v>
      </c>
      <c r="G11" s="89">
        <f>Dat_01!G56</f>
        <v>30.9898947368</v>
      </c>
      <c r="H11" s="89">
        <f>Dat_01!E56</f>
        <v>27.28</v>
      </c>
      <c r="J11" s="107"/>
      <c r="K11" s="107"/>
      <c r="L11" s="107"/>
      <c r="M11" s="107"/>
      <c r="N11" s="107"/>
      <c r="O11" s="107"/>
      <c r="P11" s="107"/>
    </row>
    <row r="12" spans="1:16" ht="11.25" customHeight="1">
      <c r="A12" s="82">
        <v>6</v>
      </c>
      <c r="B12" s="88" t="str">
        <f>Dat_01!A57</f>
        <v>06/08/2025</v>
      </c>
      <c r="C12" s="89">
        <f>Dat_01!B57</f>
        <v>32.527999999999999</v>
      </c>
      <c r="D12" s="89">
        <f>Dat_01!C57</f>
        <v>26.736000000000001</v>
      </c>
      <c r="E12" s="89">
        <f>Dat_01!D57</f>
        <v>20.943000000000001</v>
      </c>
      <c r="F12" s="89">
        <f>Dat_01!H57</f>
        <v>19.545421052599998</v>
      </c>
      <c r="G12" s="89">
        <f>Dat_01!G57</f>
        <v>30.709842105300002</v>
      </c>
      <c r="H12" s="89">
        <f>Dat_01!E57</f>
        <v>27.202999999999999</v>
      </c>
      <c r="J12" s="107"/>
      <c r="K12" s="107"/>
      <c r="L12" s="107"/>
      <c r="M12" s="107"/>
      <c r="N12" s="107"/>
      <c r="O12" s="107"/>
      <c r="P12" s="107"/>
    </row>
    <row r="13" spans="1:16" ht="11.25" customHeight="1">
      <c r="A13" s="82">
        <v>7</v>
      </c>
      <c r="B13" s="88" t="str">
        <f>Dat_01!A58</f>
        <v>07/08/2025</v>
      </c>
      <c r="C13" s="89">
        <f>Dat_01!B58</f>
        <v>33.341999999999999</v>
      </c>
      <c r="D13" s="89">
        <f>Dat_01!C58</f>
        <v>26.917000000000002</v>
      </c>
      <c r="E13" s="89">
        <f>Dat_01!D58</f>
        <v>20.491</v>
      </c>
      <c r="F13" s="89">
        <f>Dat_01!H58</f>
        <v>19.622789473699999</v>
      </c>
      <c r="G13" s="89">
        <f>Dat_01!G58</f>
        <v>30.5512105263</v>
      </c>
      <c r="H13" s="89">
        <f>Dat_01!E58</f>
        <v>27.081</v>
      </c>
      <c r="J13" s="107"/>
      <c r="K13" s="107"/>
      <c r="L13" s="107"/>
      <c r="M13" s="107"/>
      <c r="N13" s="107"/>
      <c r="O13" s="107"/>
      <c r="P13" s="107"/>
    </row>
    <row r="14" spans="1:16" ht="11.25" customHeight="1">
      <c r="A14" s="82">
        <v>8</v>
      </c>
      <c r="B14" s="88" t="str">
        <f>Dat_01!A59</f>
        <v>08/08/2025</v>
      </c>
      <c r="C14" s="89">
        <f>Dat_01!B59</f>
        <v>33.479999999999997</v>
      </c>
      <c r="D14" s="89">
        <f>Dat_01!C59</f>
        <v>27.21</v>
      </c>
      <c r="E14" s="89">
        <f>Dat_01!D59</f>
        <v>20.939</v>
      </c>
      <c r="F14" s="89">
        <f>Dat_01!H59</f>
        <v>19.411684210499999</v>
      </c>
      <c r="G14" s="89">
        <f>Dat_01!G59</f>
        <v>29.993473684200001</v>
      </c>
      <c r="H14" s="89">
        <f>Dat_01!E59</f>
        <v>27.257000000000001</v>
      </c>
      <c r="J14" s="107"/>
      <c r="K14" s="107"/>
      <c r="L14" s="107"/>
      <c r="M14" s="107"/>
      <c r="N14" s="107"/>
      <c r="O14" s="107"/>
      <c r="P14" s="107"/>
    </row>
    <row r="15" spans="1:16" ht="11.25" customHeight="1">
      <c r="A15" s="82">
        <v>9</v>
      </c>
      <c r="B15" s="88" t="str">
        <f>Dat_01!A60</f>
        <v>09/08/2025</v>
      </c>
      <c r="C15" s="89">
        <f>Dat_01!B60</f>
        <v>33.566000000000003</v>
      </c>
      <c r="D15" s="89">
        <f>Dat_01!C60</f>
        <v>27.31</v>
      </c>
      <c r="E15" s="89">
        <f>Dat_01!D60</f>
        <v>21.053999999999998</v>
      </c>
      <c r="F15" s="89">
        <f>Dat_01!H60</f>
        <v>19.124842105300001</v>
      </c>
      <c r="G15" s="89">
        <f>Dat_01!G60</f>
        <v>30.156473684200002</v>
      </c>
      <c r="H15" s="89">
        <f>Dat_01!E60</f>
        <v>27.806000000000001</v>
      </c>
      <c r="J15" s="107"/>
      <c r="K15" s="107"/>
      <c r="L15" s="107"/>
      <c r="M15" s="107"/>
      <c r="N15" s="107"/>
      <c r="O15" s="107"/>
      <c r="P15" s="107"/>
    </row>
    <row r="16" spans="1:16" ht="11.25" customHeight="1">
      <c r="A16" s="82">
        <v>10</v>
      </c>
      <c r="B16" s="88" t="str">
        <f>Dat_01!A61</f>
        <v>10/08/2025</v>
      </c>
      <c r="C16" s="89">
        <f>Dat_01!B61</f>
        <v>35.518000000000001</v>
      </c>
      <c r="D16" s="89">
        <f>Dat_01!C61</f>
        <v>28.640999999999998</v>
      </c>
      <c r="E16" s="89">
        <f>Dat_01!D61</f>
        <v>21.763999999999999</v>
      </c>
      <c r="F16" s="89">
        <f>Dat_01!H61</f>
        <v>19.182473684200001</v>
      </c>
      <c r="G16" s="89">
        <f>Dat_01!G61</f>
        <v>30.267052631599999</v>
      </c>
      <c r="H16" s="89">
        <f>Dat_01!E61</f>
        <v>28.675000000000001</v>
      </c>
      <c r="J16" s="107"/>
      <c r="K16" s="107"/>
      <c r="L16" s="107"/>
      <c r="M16" s="107"/>
      <c r="N16" s="107"/>
      <c r="O16" s="107"/>
      <c r="P16" s="107"/>
    </row>
    <row r="17" spans="1:16" ht="11.25" customHeight="1">
      <c r="A17" s="82">
        <v>11</v>
      </c>
      <c r="B17" s="88" t="str">
        <f>Dat_01!A62</f>
        <v>11/08/2025</v>
      </c>
      <c r="C17" s="89">
        <f>Dat_01!B62</f>
        <v>36.683</v>
      </c>
      <c r="D17" s="89">
        <f>Dat_01!C62</f>
        <v>29.657</v>
      </c>
      <c r="E17" s="89">
        <f>Dat_01!D62</f>
        <v>22.632000000000001</v>
      </c>
      <c r="F17" s="89">
        <f>Dat_01!H62</f>
        <v>19.305105263200002</v>
      </c>
      <c r="G17" s="89">
        <f>Dat_01!G62</f>
        <v>30.556315789500001</v>
      </c>
      <c r="H17" s="89">
        <f>Dat_01!E62</f>
        <v>28.815999999999999</v>
      </c>
      <c r="J17" s="107"/>
      <c r="K17" s="107"/>
      <c r="L17" s="107"/>
      <c r="M17" s="107"/>
      <c r="N17" s="107"/>
      <c r="O17" s="107"/>
      <c r="P17" s="107"/>
    </row>
    <row r="18" spans="1:16" ht="11.25" customHeight="1">
      <c r="A18" s="82">
        <v>12</v>
      </c>
      <c r="B18" s="88" t="str">
        <f>Dat_01!A63</f>
        <v>12/08/2025</v>
      </c>
      <c r="C18" s="89">
        <f>Dat_01!B63</f>
        <v>35.723999999999997</v>
      </c>
      <c r="D18" s="89">
        <f>Dat_01!C63</f>
        <v>29.225000000000001</v>
      </c>
      <c r="E18" s="89">
        <f>Dat_01!D63</f>
        <v>22.727</v>
      </c>
      <c r="F18" s="89">
        <f>Dat_01!H63</f>
        <v>19.327999999999999</v>
      </c>
      <c r="G18" s="89">
        <f>Dat_01!G63</f>
        <v>30.403736842099999</v>
      </c>
      <c r="H18" s="89">
        <f>Dat_01!E63</f>
        <v>27.259</v>
      </c>
      <c r="J18" s="107"/>
      <c r="K18" s="107"/>
      <c r="L18" s="107"/>
      <c r="M18" s="107"/>
      <c r="N18" s="107"/>
      <c r="O18" s="107"/>
      <c r="P18" s="107"/>
    </row>
    <row r="19" spans="1:16" ht="11.25" customHeight="1">
      <c r="A19" s="82">
        <v>13</v>
      </c>
      <c r="B19" s="88" t="str">
        <f>Dat_01!A64</f>
        <v>13/08/2025</v>
      </c>
      <c r="C19" s="89">
        <f>Dat_01!B64</f>
        <v>33.970999999999997</v>
      </c>
      <c r="D19" s="89">
        <f>Dat_01!C64</f>
        <v>28.353999999999999</v>
      </c>
      <c r="E19" s="89">
        <f>Dat_01!D64</f>
        <v>22.736000000000001</v>
      </c>
      <c r="F19" s="89">
        <f>Dat_01!H64</f>
        <v>18.7925263158</v>
      </c>
      <c r="G19" s="89">
        <f>Dat_01!G64</f>
        <v>29.7375263158</v>
      </c>
      <c r="H19" s="89">
        <f>Dat_01!E64</f>
        <v>25.858000000000001</v>
      </c>
      <c r="J19" s="107"/>
      <c r="K19" s="107"/>
      <c r="L19" s="107"/>
      <c r="M19" s="107"/>
      <c r="N19" s="107"/>
      <c r="O19" s="107"/>
      <c r="P19" s="107"/>
    </row>
    <row r="20" spans="1:16" ht="11.25" customHeight="1">
      <c r="A20" s="82">
        <v>14</v>
      </c>
      <c r="B20" s="88" t="str">
        <f>Dat_01!A65</f>
        <v>14/08/2025</v>
      </c>
      <c r="C20" s="89">
        <f>Dat_01!B65</f>
        <v>34.540999999999997</v>
      </c>
      <c r="D20" s="89">
        <f>Dat_01!C65</f>
        <v>28.053999999999998</v>
      </c>
      <c r="E20" s="89">
        <f>Dat_01!D65</f>
        <v>21.565999999999999</v>
      </c>
      <c r="F20" s="89">
        <f>Dat_01!H65</f>
        <v>18.418894736799999</v>
      </c>
      <c r="G20" s="89">
        <f>Dat_01!G65</f>
        <v>29.703210526300001</v>
      </c>
      <c r="H20" s="89">
        <f>Dat_01!E65</f>
        <v>24.523</v>
      </c>
      <c r="J20" s="107"/>
      <c r="K20" s="107"/>
      <c r="L20" s="107"/>
      <c r="M20" s="107"/>
      <c r="N20" s="107"/>
      <c r="O20" s="107"/>
      <c r="P20" s="107"/>
    </row>
    <row r="21" spans="1:16" ht="11.25" customHeight="1">
      <c r="A21" s="82">
        <v>15</v>
      </c>
      <c r="B21" s="88" t="str">
        <f>Dat_01!A66</f>
        <v>15/08/2025</v>
      </c>
      <c r="C21" s="89">
        <f>Dat_01!B66</f>
        <v>36.905999999999999</v>
      </c>
      <c r="D21" s="89">
        <f>Dat_01!C66</f>
        <v>29.594999999999999</v>
      </c>
      <c r="E21" s="89">
        <f>Dat_01!D66</f>
        <v>22.283000000000001</v>
      </c>
      <c r="F21" s="89">
        <f>Dat_01!H66</f>
        <v>18.577999999999999</v>
      </c>
      <c r="G21" s="89">
        <f>Dat_01!G66</f>
        <v>29.798684210499999</v>
      </c>
      <c r="H21" s="89">
        <f>Dat_01!E66</f>
        <v>23.77</v>
      </c>
      <c r="J21" s="107"/>
      <c r="K21" s="107"/>
      <c r="L21" s="107"/>
      <c r="M21" s="107"/>
      <c r="N21" s="107"/>
      <c r="O21" s="107"/>
      <c r="P21" s="107"/>
    </row>
    <row r="22" spans="1:16" ht="11.25" customHeight="1">
      <c r="A22" s="82">
        <v>16</v>
      </c>
      <c r="B22" s="88" t="str">
        <f>Dat_01!A67</f>
        <v>16/08/2025</v>
      </c>
      <c r="C22" s="89">
        <f>Dat_01!B67</f>
        <v>36.783000000000001</v>
      </c>
      <c r="D22" s="89">
        <f>Dat_01!C67</f>
        <v>29.446000000000002</v>
      </c>
      <c r="E22" s="89">
        <f>Dat_01!D67</f>
        <v>22.109000000000002</v>
      </c>
      <c r="F22" s="89">
        <f>Dat_01!H67</f>
        <v>18.517473684199999</v>
      </c>
      <c r="G22" s="89">
        <f>Dat_01!G67</f>
        <v>29.011052631599998</v>
      </c>
      <c r="H22" s="89">
        <f>Dat_01!E67</f>
        <v>25.277000000000001</v>
      </c>
      <c r="J22" s="107"/>
      <c r="K22" s="107"/>
      <c r="L22" s="107"/>
      <c r="M22" s="107"/>
      <c r="N22" s="107"/>
      <c r="O22" s="107"/>
      <c r="P22" s="107"/>
    </row>
    <row r="23" spans="1:16" ht="11.25" customHeight="1">
      <c r="A23" s="82">
        <v>17</v>
      </c>
      <c r="B23" s="88" t="str">
        <f>Dat_01!A68</f>
        <v>17/08/2025</v>
      </c>
      <c r="C23" s="89">
        <f>Dat_01!B68</f>
        <v>36.767000000000003</v>
      </c>
      <c r="D23" s="89">
        <f>Dat_01!C68</f>
        <v>29.782</v>
      </c>
      <c r="E23" s="89">
        <f>Dat_01!D68</f>
        <v>22.797999999999998</v>
      </c>
      <c r="F23" s="89">
        <f>Dat_01!H68</f>
        <v>18.434315789500001</v>
      </c>
      <c r="G23" s="89">
        <f>Dat_01!G68</f>
        <v>29.678105263199999</v>
      </c>
      <c r="H23" s="89">
        <f>Dat_01!E68</f>
        <v>26.347999999999999</v>
      </c>
      <c r="J23" s="107"/>
      <c r="K23" s="107"/>
      <c r="L23" s="107"/>
      <c r="M23" s="107"/>
      <c r="N23" s="107"/>
      <c r="O23" s="107"/>
      <c r="P23" s="107"/>
    </row>
    <row r="24" spans="1:16" ht="11.25" customHeight="1">
      <c r="A24" s="82">
        <v>18</v>
      </c>
      <c r="B24" s="88" t="str">
        <f>Dat_01!A69</f>
        <v>18/08/2025</v>
      </c>
      <c r="C24" s="89">
        <f>Dat_01!B69</f>
        <v>32.688000000000002</v>
      </c>
      <c r="D24" s="89">
        <f>Dat_01!C69</f>
        <v>27.587</v>
      </c>
      <c r="E24" s="89">
        <f>Dat_01!D69</f>
        <v>22.484999999999999</v>
      </c>
      <c r="F24" s="89">
        <f>Dat_01!H69</f>
        <v>18.6128421053</v>
      </c>
      <c r="G24" s="89">
        <f>Dat_01!G69</f>
        <v>29.798684210499999</v>
      </c>
      <c r="H24" s="89">
        <f>Dat_01!E69</f>
        <v>25.866</v>
      </c>
      <c r="J24" s="107"/>
      <c r="K24" s="107"/>
      <c r="L24" s="107"/>
      <c r="M24" s="107"/>
      <c r="N24" s="107"/>
      <c r="O24" s="107"/>
      <c r="P24" s="107"/>
    </row>
    <row r="25" spans="1:16" ht="11.25" customHeight="1">
      <c r="A25" s="82">
        <v>19</v>
      </c>
      <c r="B25" s="88" t="str">
        <f>Dat_01!A70</f>
        <v>19/08/2025</v>
      </c>
      <c r="C25" s="89">
        <f>Dat_01!B70</f>
        <v>30.263999999999999</v>
      </c>
      <c r="D25" s="89">
        <f>Dat_01!C70</f>
        <v>25.192</v>
      </c>
      <c r="E25" s="89">
        <f>Dat_01!D70</f>
        <v>20.119</v>
      </c>
      <c r="F25" s="89">
        <f>Dat_01!H70</f>
        <v>18.845631578900001</v>
      </c>
      <c r="G25" s="89">
        <f>Dat_01!G70</f>
        <v>29.279947368399998</v>
      </c>
      <c r="H25" s="89">
        <f>Dat_01!E70</f>
        <v>25.364999999999998</v>
      </c>
      <c r="J25" s="107"/>
      <c r="K25" s="107"/>
      <c r="L25" s="107"/>
      <c r="M25" s="107"/>
      <c r="N25" s="107"/>
      <c r="O25" s="107"/>
      <c r="P25" s="107"/>
    </row>
    <row r="26" spans="1:16" ht="11.25" customHeight="1">
      <c r="A26" s="82">
        <v>20</v>
      </c>
      <c r="B26" s="88" t="str">
        <f>Dat_01!A71</f>
        <v>20/08/2025</v>
      </c>
      <c r="C26" s="89">
        <f>Dat_01!B71</f>
        <v>28.751999999999999</v>
      </c>
      <c r="D26" s="89">
        <f>Dat_01!C71</f>
        <v>23.788</v>
      </c>
      <c r="E26" s="89">
        <f>Dat_01!D71</f>
        <v>18.823</v>
      </c>
      <c r="F26" s="89">
        <f>Dat_01!H71</f>
        <v>18.6091052632</v>
      </c>
      <c r="G26" s="89">
        <f>Dat_01!G71</f>
        <v>30.2579473684</v>
      </c>
      <c r="H26" s="89">
        <f>Dat_01!E71</f>
        <v>25.486999999999998</v>
      </c>
      <c r="J26" s="107"/>
      <c r="K26" s="107"/>
      <c r="L26" s="107"/>
      <c r="M26" s="107"/>
      <c r="N26" s="107"/>
      <c r="O26" s="107"/>
      <c r="P26" s="107"/>
    </row>
    <row r="27" spans="1:16" ht="11.25" customHeight="1">
      <c r="A27" s="82">
        <v>21</v>
      </c>
      <c r="B27" s="88" t="str">
        <f>Dat_01!A72</f>
        <v>21/08/2025</v>
      </c>
      <c r="C27" s="89">
        <f>Dat_01!B72</f>
        <v>28.713000000000001</v>
      </c>
      <c r="D27" s="89">
        <f>Dat_01!C72</f>
        <v>23.481000000000002</v>
      </c>
      <c r="E27" s="89">
        <f>Dat_01!D72</f>
        <v>18.248999999999999</v>
      </c>
      <c r="F27" s="89">
        <f>Dat_01!H72</f>
        <v>18.888263157899999</v>
      </c>
      <c r="G27" s="89">
        <f>Dat_01!G72</f>
        <v>30.4027894737</v>
      </c>
      <c r="H27" s="89">
        <f>Dat_01!E72</f>
        <v>25.893999999999998</v>
      </c>
      <c r="J27" s="107"/>
      <c r="K27" s="107"/>
      <c r="L27" s="107"/>
      <c r="M27" s="107"/>
      <c r="N27" s="107"/>
      <c r="O27" s="107"/>
      <c r="P27" s="107"/>
    </row>
    <row r="28" spans="1:16" ht="11.25" customHeight="1">
      <c r="A28" s="82">
        <v>22</v>
      </c>
      <c r="B28" s="88" t="str">
        <f>Dat_01!A73</f>
        <v>22/08/2025</v>
      </c>
      <c r="C28" s="89">
        <f>Dat_01!B73</f>
        <v>29.164999999999999</v>
      </c>
      <c r="D28" s="89">
        <f>Dat_01!C73</f>
        <v>23.687999999999999</v>
      </c>
      <c r="E28" s="89">
        <f>Dat_01!D73</f>
        <v>18.21</v>
      </c>
      <c r="F28" s="89">
        <f>Dat_01!H73</f>
        <v>18.881473684199999</v>
      </c>
      <c r="G28" s="89">
        <f>Dat_01!G73</f>
        <v>30.207999999999998</v>
      </c>
      <c r="H28" s="89">
        <f>Dat_01!E73</f>
        <v>26.286000000000001</v>
      </c>
      <c r="J28" s="107"/>
      <c r="K28" s="107"/>
      <c r="L28" s="107"/>
      <c r="M28" s="107"/>
      <c r="N28" s="107"/>
      <c r="O28" s="107"/>
      <c r="P28" s="107"/>
    </row>
    <row r="29" spans="1:16" ht="11.25" customHeight="1">
      <c r="A29" s="82">
        <v>23</v>
      </c>
      <c r="B29" s="88" t="str">
        <f>Dat_01!A74</f>
        <v>23/08/2025</v>
      </c>
      <c r="C29" s="89">
        <f>Dat_01!B74</f>
        <v>30.545000000000002</v>
      </c>
      <c r="D29" s="89">
        <f>Dat_01!C74</f>
        <v>24.312000000000001</v>
      </c>
      <c r="E29" s="89">
        <f>Dat_01!D74</f>
        <v>18.079999999999998</v>
      </c>
      <c r="F29" s="89">
        <f>Dat_01!H74</f>
        <v>18.934999999999999</v>
      </c>
      <c r="G29" s="89">
        <f>Dat_01!G74</f>
        <v>30.237578947399999</v>
      </c>
      <c r="H29" s="89">
        <f>Dat_01!E74</f>
        <v>26.477</v>
      </c>
      <c r="J29" s="107"/>
      <c r="K29" s="107"/>
      <c r="L29" s="107"/>
      <c r="M29" s="107"/>
      <c r="N29" s="107"/>
      <c r="O29" s="107"/>
      <c r="P29" s="107"/>
    </row>
    <row r="30" spans="1:16" ht="11.25" customHeight="1">
      <c r="A30" s="82">
        <v>24</v>
      </c>
      <c r="B30" s="88" t="str">
        <f>Dat_01!A75</f>
        <v>24/08/2025</v>
      </c>
      <c r="C30" s="89">
        <f>Dat_01!B75</f>
        <v>31.346</v>
      </c>
      <c r="D30" s="89">
        <f>Dat_01!C75</f>
        <v>25.332999999999998</v>
      </c>
      <c r="E30" s="89">
        <f>Dat_01!D75</f>
        <v>19.32</v>
      </c>
      <c r="F30" s="89">
        <f>Dat_01!H75</f>
        <v>18.7662105263</v>
      </c>
      <c r="G30" s="89">
        <f>Dat_01!G75</f>
        <v>30.003578947400001</v>
      </c>
      <c r="H30" s="89">
        <f>Dat_01!E75</f>
        <v>26.361999999999998</v>
      </c>
      <c r="J30" s="107"/>
      <c r="K30" s="107"/>
      <c r="L30" s="107"/>
      <c r="M30" s="107"/>
      <c r="N30" s="107"/>
      <c r="O30" s="107"/>
      <c r="P30" s="107"/>
    </row>
    <row r="31" spans="1:16" ht="11.25" customHeight="1">
      <c r="A31" s="82">
        <v>25</v>
      </c>
      <c r="B31" s="88" t="str">
        <f>Dat_01!A76</f>
        <v>25/08/2025</v>
      </c>
      <c r="C31" s="89">
        <f>Dat_01!B76</f>
        <v>31.445</v>
      </c>
      <c r="D31" s="89">
        <f>Dat_01!C76</f>
        <v>26.314</v>
      </c>
      <c r="E31" s="89">
        <f>Dat_01!D76</f>
        <v>21.184000000000001</v>
      </c>
      <c r="F31" s="89">
        <f>Dat_01!H76</f>
        <v>18.7175789474</v>
      </c>
      <c r="G31" s="89">
        <f>Dat_01!G76</f>
        <v>29.853315789500002</v>
      </c>
      <c r="H31" s="89">
        <f>Dat_01!E76</f>
        <v>25.058</v>
      </c>
      <c r="J31" s="107"/>
      <c r="K31" s="107"/>
      <c r="L31" s="107"/>
      <c r="M31" s="107"/>
      <c r="N31" s="107"/>
      <c r="O31" s="107"/>
      <c r="P31" s="107"/>
    </row>
    <row r="32" spans="1:16" ht="11.25" customHeight="1">
      <c r="A32" s="82">
        <v>26</v>
      </c>
      <c r="B32" s="88" t="str">
        <f>Dat_01!A77</f>
        <v>26/08/2025</v>
      </c>
      <c r="C32" s="89">
        <f>Dat_01!B77</f>
        <v>31.555</v>
      </c>
      <c r="D32" s="89">
        <f>Dat_01!C77</f>
        <v>26.38</v>
      </c>
      <c r="E32" s="89">
        <f>Dat_01!D77</f>
        <v>21.204000000000001</v>
      </c>
      <c r="F32" s="89">
        <f>Dat_01!H77</f>
        <v>18.881473684199999</v>
      </c>
      <c r="G32" s="89">
        <f>Dat_01!G77</f>
        <v>29.981421052599998</v>
      </c>
      <c r="H32" s="89">
        <f>Dat_01!E77</f>
        <v>25.204999999999998</v>
      </c>
      <c r="J32" s="107"/>
      <c r="K32" s="107"/>
      <c r="L32" s="107"/>
      <c r="M32" s="107"/>
      <c r="N32" s="107"/>
      <c r="O32" s="107"/>
      <c r="P32" s="107"/>
    </row>
    <row r="33" spans="1:16" ht="11.25" customHeight="1">
      <c r="A33" s="82">
        <v>27</v>
      </c>
      <c r="B33" s="88" t="str">
        <f>Dat_01!A78</f>
        <v>27/08/2025</v>
      </c>
      <c r="C33" s="89">
        <f>Dat_01!B78</f>
        <v>29.74</v>
      </c>
      <c r="D33" s="89">
        <f>Dat_01!C78</f>
        <v>25.245999999999999</v>
      </c>
      <c r="E33" s="89">
        <f>Dat_01!D78</f>
        <v>20.751999999999999</v>
      </c>
      <c r="F33" s="89">
        <f>Dat_01!H78</f>
        <v>19.0470526316</v>
      </c>
      <c r="G33" s="89">
        <f>Dat_01!G78</f>
        <v>30.185421052599999</v>
      </c>
      <c r="H33" s="89">
        <f>Dat_01!E78</f>
        <v>26.181999999999999</v>
      </c>
      <c r="J33" s="107"/>
      <c r="K33" s="107"/>
      <c r="L33" s="107"/>
      <c r="M33" s="107"/>
      <c r="N33" s="107"/>
      <c r="O33" s="107"/>
      <c r="P33" s="107"/>
    </row>
    <row r="34" spans="1:16" ht="11.25" customHeight="1">
      <c r="A34" s="82">
        <v>28</v>
      </c>
      <c r="B34" s="88" t="str">
        <f>Dat_01!A79</f>
        <v>28/08/2025</v>
      </c>
      <c r="C34" s="89">
        <f>Dat_01!B79</f>
        <v>28.120999999999999</v>
      </c>
      <c r="D34" s="89">
        <f>Dat_01!C79</f>
        <v>23.175999999999998</v>
      </c>
      <c r="E34" s="89">
        <f>Dat_01!D79</f>
        <v>18.231000000000002</v>
      </c>
      <c r="F34" s="89">
        <f>Dat_01!H79</f>
        <v>19.098052631600002</v>
      </c>
      <c r="G34" s="89">
        <f>Dat_01!G79</f>
        <v>29.986421052600001</v>
      </c>
      <c r="H34" s="89">
        <f>Dat_01!E79</f>
        <v>26.172000000000001</v>
      </c>
      <c r="J34" s="107"/>
      <c r="K34" s="107"/>
      <c r="L34" s="107"/>
      <c r="M34" s="107"/>
      <c r="N34" s="107"/>
      <c r="O34" s="107"/>
      <c r="P34" s="107"/>
    </row>
    <row r="35" spans="1:16" ht="11.25" customHeight="1">
      <c r="A35" s="82">
        <v>29</v>
      </c>
      <c r="B35" s="88" t="str">
        <f>Dat_01!A80</f>
        <v>29/08/2025</v>
      </c>
      <c r="C35" s="89">
        <f>Dat_01!B80</f>
        <v>28.873000000000001</v>
      </c>
      <c r="D35" s="89">
        <f>Dat_01!C80</f>
        <v>23.045000000000002</v>
      </c>
      <c r="E35" s="89">
        <f>Dat_01!D80</f>
        <v>17.216000000000001</v>
      </c>
      <c r="F35" s="89">
        <f>Dat_01!H80</f>
        <v>18.862789473700001</v>
      </c>
      <c r="G35" s="89">
        <f>Dat_01!G80</f>
        <v>29.025315789499999</v>
      </c>
      <c r="H35" s="89">
        <f>Dat_01!E80</f>
        <v>24.923999999999999</v>
      </c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82">
        <v>30</v>
      </c>
      <c r="B36" s="88" t="str">
        <f>Dat_01!A81</f>
        <v>30/08/2025</v>
      </c>
      <c r="C36" s="89">
        <f>Dat_01!B81</f>
        <v>30.646999999999998</v>
      </c>
      <c r="D36" s="89">
        <f>Dat_01!C81</f>
        <v>24.553999999999998</v>
      </c>
      <c r="E36" s="89">
        <f>Dat_01!D81</f>
        <v>18.460999999999999</v>
      </c>
      <c r="F36" s="89">
        <f>Dat_01!H81</f>
        <v>18.3392631579</v>
      </c>
      <c r="G36" s="89">
        <f>Dat_01!G81</f>
        <v>28.814894736799999</v>
      </c>
      <c r="H36" s="89">
        <f>Dat_01!E81</f>
        <v>25.018000000000001</v>
      </c>
      <c r="J36" s="107"/>
      <c r="K36" s="107"/>
      <c r="L36" s="107"/>
      <c r="M36" s="107"/>
      <c r="N36" s="107"/>
      <c r="O36" s="107"/>
      <c r="P36" s="107"/>
    </row>
    <row r="37" spans="1:16" ht="11.25" customHeight="1">
      <c r="A37" s="82"/>
      <c r="B37" s="88" t="str">
        <f>Dat_01!A82</f>
        <v>31/08/2025</v>
      </c>
      <c r="C37" s="89">
        <f>Dat_01!B82</f>
        <v>28.704999999999998</v>
      </c>
      <c r="D37" s="89">
        <f>Dat_01!C82</f>
        <v>23.349</v>
      </c>
      <c r="E37" s="89">
        <f>Dat_01!D82</f>
        <v>17.992999999999999</v>
      </c>
      <c r="F37" s="89">
        <f>Dat_01!H82</f>
        <v>17.890263157900002</v>
      </c>
      <c r="G37" s="89">
        <f>Dat_01!G82</f>
        <v>28.854947368400001</v>
      </c>
      <c r="H37" s="89">
        <f>Dat_01!E82</f>
        <v>25.102</v>
      </c>
      <c r="J37" s="107"/>
      <c r="K37" s="107"/>
      <c r="L37" s="107"/>
      <c r="M37" s="107"/>
      <c r="N37" s="107"/>
      <c r="O37" s="107"/>
      <c r="P37" s="107"/>
    </row>
    <row r="38" spans="1:16" ht="11.25" customHeight="1">
      <c r="A38" s="82"/>
      <c r="B38" s="90" t="s">
        <v>83</v>
      </c>
      <c r="C38" s="91">
        <f t="shared" ref="C38:H38" si="0">AVERAGE(C7:C37)</f>
        <v>32.286387096774192</v>
      </c>
      <c r="D38" s="91">
        <f t="shared" si="0"/>
        <v>26.361161290322574</v>
      </c>
      <c r="E38" s="91">
        <f t="shared" si="0"/>
        <v>20.435741935483868</v>
      </c>
      <c r="F38" s="91">
        <f t="shared" si="0"/>
        <v>18.954923599325799</v>
      </c>
      <c r="G38" s="91">
        <f t="shared" si="0"/>
        <v>30.029826825125809</v>
      </c>
      <c r="H38" s="91">
        <f t="shared" si="0"/>
        <v>26.228451612903221</v>
      </c>
      <c r="J38" s="107"/>
      <c r="K38" s="107"/>
      <c r="L38" s="107"/>
      <c r="M38" s="107"/>
      <c r="N38" s="107"/>
      <c r="O38" s="107"/>
      <c r="P38" s="107"/>
    </row>
    <row r="39" spans="1:16" ht="11.25" customHeight="1">
      <c r="C39" s="92"/>
    </row>
    <row r="40" spans="1:16" ht="11.25" customHeight="1">
      <c r="B40" s="83" t="s">
        <v>84</v>
      </c>
    </row>
    <row r="41" spans="1:16" ht="34.5" customHeight="1">
      <c r="B41" s="86"/>
      <c r="C41" s="87" t="s">
        <v>74</v>
      </c>
    </row>
    <row r="42" spans="1:16" ht="11.25" customHeight="1">
      <c r="A42" s="93" t="s">
        <v>85</v>
      </c>
      <c r="B42" s="88">
        <v>42613</v>
      </c>
      <c r="C42" s="94">
        <f>Dat_01!B94</f>
        <v>20271.704266336001</v>
      </c>
    </row>
    <row r="43" spans="1:16" ht="11.25" customHeight="1">
      <c r="A43" s="93" t="s">
        <v>86</v>
      </c>
      <c r="B43" s="88">
        <v>42643</v>
      </c>
      <c r="C43" s="94">
        <f>Dat_01!B95</f>
        <v>18408.553120976001</v>
      </c>
    </row>
    <row r="44" spans="1:16" ht="11.25" customHeight="1">
      <c r="A44" s="93" t="s">
        <v>87</v>
      </c>
      <c r="B44" s="88">
        <v>42674</v>
      </c>
      <c r="C44" s="94">
        <f>Dat_01!B96</f>
        <v>18646.680871512999</v>
      </c>
    </row>
    <row r="45" spans="1:16" ht="11.25" customHeight="1">
      <c r="A45" s="93" t="s">
        <v>88</v>
      </c>
      <c r="B45" s="88">
        <v>42704</v>
      </c>
      <c r="C45" s="94">
        <f>Dat_01!B97</f>
        <v>18966.231240862999</v>
      </c>
    </row>
    <row r="46" spans="1:16" ht="11.25" customHeight="1">
      <c r="A46" s="93" t="s">
        <v>89</v>
      </c>
      <c r="B46" s="88">
        <v>42735</v>
      </c>
      <c r="C46" s="94">
        <f>Dat_01!B98</f>
        <v>20106.563494161001</v>
      </c>
    </row>
    <row r="47" spans="1:16" ht="11.25" customHeight="1">
      <c r="A47" s="93" t="s">
        <v>90</v>
      </c>
      <c r="B47" s="88">
        <v>42766</v>
      </c>
      <c r="C47" s="94">
        <f>Dat_01!B99</f>
        <v>21122.754694842999</v>
      </c>
    </row>
    <row r="48" spans="1:16" ht="11.25" customHeight="1">
      <c r="A48" s="93" t="s">
        <v>91</v>
      </c>
      <c r="B48" s="88">
        <v>42794</v>
      </c>
      <c r="C48" s="94">
        <f>Dat_01!B100</f>
        <v>19197.835311872001</v>
      </c>
    </row>
    <row r="49" spans="1:3" ht="11.25" customHeight="1">
      <c r="A49" s="93" t="s">
        <v>92</v>
      </c>
      <c r="B49" s="88">
        <v>42825</v>
      </c>
      <c r="C49" s="94">
        <f>Dat_01!B101</f>
        <v>19520.23085435</v>
      </c>
    </row>
    <row r="50" spans="1:3" ht="11.25" customHeight="1">
      <c r="A50" s="93" t="s">
        <v>93</v>
      </c>
      <c r="B50" s="88">
        <v>42855</v>
      </c>
      <c r="C50" s="94">
        <f>Dat_01!B102</f>
        <v>18119.223505656999</v>
      </c>
    </row>
    <row r="51" spans="1:3" ht="11.25" customHeight="1">
      <c r="A51" s="93" t="s">
        <v>86</v>
      </c>
      <c r="B51" s="88">
        <v>42886</v>
      </c>
      <c r="C51" s="94">
        <f>Dat_01!B103</f>
        <v>18312.817936349998</v>
      </c>
    </row>
    <row r="52" spans="1:3" ht="11.25" customHeight="1">
      <c r="A52" s="93" t="s">
        <v>93</v>
      </c>
      <c r="B52" s="88">
        <v>42916</v>
      </c>
      <c r="C52" s="94">
        <f>Dat_01!B104</f>
        <v>18372.935849850001</v>
      </c>
    </row>
    <row r="53" spans="1:3" ht="11.25" customHeight="1">
      <c r="A53" s="93" t="s">
        <v>85</v>
      </c>
      <c r="B53" s="88">
        <v>42947</v>
      </c>
      <c r="C53" s="94">
        <f>Dat_01!B105</f>
        <v>21283.278658343999</v>
      </c>
    </row>
    <row r="54" spans="1:3" ht="11.25" customHeight="1">
      <c r="A54" s="93" t="s">
        <v>85</v>
      </c>
      <c r="B54" s="88">
        <v>42978</v>
      </c>
      <c r="C54" s="94">
        <f>Dat_01!B106</f>
        <v>20890.420749156001</v>
      </c>
    </row>
    <row r="55" spans="1:3" ht="11.25" customHeight="1">
      <c r="A55" s="93" t="s">
        <v>86</v>
      </c>
      <c r="B55" s="88">
        <v>43008</v>
      </c>
      <c r="C55" s="94">
        <f>Dat_01!B107</f>
        <v>18611.148493471999</v>
      </c>
    </row>
    <row r="56" spans="1:3" ht="11.25" customHeight="1">
      <c r="A56" s="93" t="s">
        <v>87</v>
      </c>
      <c r="B56" s="88">
        <v>43039</v>
      </c>
      <c r="C56" s="94">
        <f>Dat_01!B108</f>
        <v>19018.010682389999</v>
      </c>
    </row>
    <row r="57" spans="1:3" ht="11.25" customHeight="1">
      <c r="A57" s="93" t="s">
        <v>88</v>
      </c>
      <c r="B57" s="88">
        <v>43069</v>
      </c>
      <c r="C57" s="94">
        <f>Dat_01!B109</f>
        <v>18738.242215712002</v>
      </c>
    </row>
    <row r="58" spans="1:3" ht="11.25" customHeight="1">
      <c r="A58" s="93" t="s">
        <v>89</v>
      </c>
      <c r="B58" s="88">
        <v>43100</v>
      </c>
      <c r="C58" s="94">
        <f>Dat_01!B110</f>
        <v>20440.060751895999</v>
      </c>
    </row>
    <row r="59" spans="1:3" ht="11.25" customHeight="1">
      <c r="A59" s="93" t="s">
        <v>90</v>
      </c>
      <c r="B59" s="88">
        <v>43131</v>
      </c>
      <c r="C59" s="94">
        <f>Dat_01!B111</f>
        <v>21683.816445224002</v>
      </c>
    </row>
    <row r="60" spans="1:3" ht="11.25" customHeight="1">
      <c r="A60" s="93" t="s">
        <v>91</v>
      </c>
      <c r="B60" s="88">
        <v>43159</v>
      </c>
      <c r="C60" s="94">
        <f>Dat_01!B112</f>
        <v>19126.91132892</v>
      </c>
    </row>
    <row r="61" spans="1:3" ht="11.25" customHeight="1">
      <c r="A61" s="93" t="s">
        <v>92</v>
      </c>
      <c r="B61" s="88">
        <v>43190</v>
      </c>
      <c r="C61" s="94">
        <f>Dat_01!B113</f>
        <v>20641.274454613998</v>
      </c>
    </row>
    <row r="62" spans="1:3" ht="11.25" customHeight="1">
      <c r="A62" s="93" t="s">
        <v>93</v>
      </c>
      <c r="B62" s="88">
        <v>43220</v>
      </c>
      <c r="C62" s="94">
        <f>Dat_01!B114</f>
        <v>17602.243849015002</v>
      </c>
    </row>
    <row r="63" spans="1:3" ht="11.25" customHeight="1">
      <c r="A63" s="93" t="s">
        <v>86</v>
      </c>
      <c r="B63" s="88">
        <v>43251</v>
      </c>
      <c r="C63" s="94">
        <f>Dat_01!B115</f>
        <v>18262.423822430999</v>
      </c>
    </row>
    <row r="64" spans="1:3" ht="11.25" customHeight="1">
      <c r="A64" s="93" t="s">
        <v>93</v>
      </c>
      <c r="B64" s="88">
        <v>43281</v>
      </c>
      <c r="C64" s="94">
        <f>Dat_01!B116</f>
        <v>20469.573731037999</v>
      </c>
    </row>
    <row r="65" spans="1:4" ht="11.25" customHeight="1">
      <c r="A65" s="93" t="s">
        <v>85</v>
      </c>
      <c r="B65" s="88">
        <v>43312</v>
      </c>
      <c r="C65" s="94">
        <f>Dat_01!B117</f>
        <v>21908.424078612999</v>
      </c>
    </row>
    <row r="66" spans="1:4" ht="11.25" customHeight="1">
      <c r="A66" s="93" t="s">
        <v>85</v>
      </c>
      <c r="B66" s="95">
        <v>43343</v>
      </c>
      <c r="C66" s="96">
        <f>Dat_01!B118</f>
        <v>20631.077790351999</v>
      </c>
    </row>
    <row r="68" spans="1:4" ht="11.25" customHeight="1">
      <c r="B68" s="83" t="s">
        <v>10</v>
      </c>
    </row>
    <row r="69" spans="1:4" ht="45.75" customHeight="1">
      <c r="B69" s="86" t="s">
        <v>94</v>
      </c>
      <c r="C69" s="87" t="s">
        <v>9</v>
      </c>
      <c r="D69" s="87" t="s">
        <v>8</v>
      </c>
    </row>
    <row r="70" spans="1:4" ht="11.25" customHeight="1">
      <c r="A70" s="82">
        <v>1</v>
      </c>
      <c r="B70" s="88" t="str">
        <f>Dat_01!A129</f>
        <v>01/08/2025</v>
      </c>
      <c r="C70" s="94">
        <f>Dat_01!B129</f>
        <v>31526.557000000001</v>
      </c>
      <c r="D70" s="94">
        <f>Dat_01!D129</f>
        <v>685.75794726399999</v>
      </c>
    </row>
    <row r="71" spans="1:4" ht="11.25" customHeight="1">
      <c r="A71" s="82">
        <v>2</v>
      </c>
      <c r="B71" s="88" t="str">
        <f>Dat_01!A130</f>
        <v>02/08/2025</v>
      </c>
      <c r="C71" s="94">
        <f>Dat_01!B130</f>
        <v>29595.957999999999</v>
      </c>
      <c r="D71" s="94">
        <f>Dat_01!D130</f>
        <v>619.08836686400002</v>
      </c>
    </row>
    <row r="72" spans="1:4" ht="11.25" customHeight="1">
      <c r="A72" s="82">
        <v>3</v>
      </c>
      <c r="B72" s="88" t="str">
        <f>Dat_01!A131</f>
        <v>03/08/2025</v>
      </c>
      <c r="C72" s="94">
        <f>Dat_01!B131</f>
        <v>29318.79</v>
      </c>
      <c r="D72" s="94">
        <f>Dat_01!D131</f>
        <v>584.06192033599996</v>
      </c>
    </row>
    <row r="73" spans="1:4" ht="11.25" customHeight="1">
      <c r="A73" s="82">
        <v>4</v>
      </c>
      <c r="B73" s="88" t="str">
        <f>Dat_01!A132</f>
        <v>04/08/2025</v>
      </c>
      <c r="C73" s="94">
        <f>Dat_01!B132</f>
        <v>33191.622000000003</v>
      </c>
      <c r="D73" s="94">
        <f>Dat_01!D132</f>
        <v>685.59135388000004</v>
      </c>
    </row>
    <row r="74" spans="1:4" ht="11.25" customHeight="1">
      <c r="A74" s="82">
        <v>5</v>
      </c>
      <c r="B74" s="88" t="str">
        <f>Dat_01!A133</f>
        <v>05/08/2025</v>
      </c>
      <c r="C74" s="94">
        <f>Dat_01!B133</f>
        <v>33217.061999999998</v>
      </c>
      <c r="D74" s="94">
        <f>Dat_01!D133</f>
        <v>682.98695534399997</v>
      </c>
    </row>
    <row r="75" spans="1:4" ht="11.25" customHeight="1">
      <c r="A75" s="82">
        <v>6</v>
      </c>
      <c r="B75" s="88" t="str">
        <f>Dat_01!A134</f>
        <v>06/08/2025</v>
      </c>
      <c r="C75" s="94">
        <f>Dat_01!B134</f>
        <v>33187.74</v>
      </c>
      <c r="D75" s="94">
        <f>Dat_01!D134</f>
        <v>684.98198651999996</v>
      </c>
    </row>
    <row r="76" spans="1:4" ht="11.25" customHeight="1">
      <c r="A76" s="82">
        <v>7</v>
      </c>
      <c r="B76" s="88" t="str">
        <f>Dat_01!A135</f>
        <v>07/08/2025</v>
      </c>
      <c r="C76" s="94">
        <f>Dat_01!B135</f>
        <v>33614.014999999999</v>
      </c>
      <c r="D76" s="94">
        <f>Dat_01!D135</f>
        <v>703.04463939200002</v>
      </c>
    </row>
    <row r="77" spans="1:4" ht="11.25" customHeight="1">
      <c r="A77" s="82">
        <v>8</v>
      </c>
      <c r="B77" s="88" t="str">
        <f>Dat_01!A136</f>
        <v>08/08/2025</v>
      </c>
      <c r="C77" s="94">
        <f>Dat_01!B136</f>
        <v>32807.402999999998</v>
      </c>
      <c r="D77" s="94">
        <f>Dat_01!D136</f>
        <v>701.91730169599998</v>
      </c>
    </row>
    <row r="78" spans="1:4" ht="11.25" customHeight="1">
      <c r="A78" s="82">
        <v>9</v>
      </c>
      <c r="B78" s="88" t="str">
        <f>Dat_01!A137</f>
        <v>09/08/2025</v>
      </c>
      <c r="C78" s="94">
        <f>Dat_01!B137</f>
        <v>31197.392</v>
      </c>
      <c r="D78" s="94">
        <f>Dat_01!D137</f>
        <v>643.82447874399998</v>
      </c>
    </row>
    <row r="79" spans="1:4" ht="11.25" customHeight="1">
      <c r="A79" s="82">
        <v>10</v>
      </c>
      <c r="B79" s="88" t="str">
        <f>Dat_01!A138</f>
        <v>10/08/2025</v>
      </c>
      <c r="C79" s="94">
        <f>Dat_01!B138</f>
        <v>31248.196</v>
      </c>
      <c r="D79" s="94">
        <f>Dat_01!D138</f>
        <v>613.94067428799997</v>
      </c>
    </row>
    <row r="80" spans="1:4" ht="11.25" customHeight="1">
      <c r="A80" s="82">
        <v>11</v>
      </c>
      <c r="B80" s="88" t="str">
        <f>Dat_01!A139</f>
        <v>11/08/2025</v>
      </c>
      <c r="C80" s="94">
        <f>Dat_01!B139</f>
        <v>34984.565000000002</v>
      </c>
      <c r="D80" s="94">
        <f>Dat_01!D139</f>
        <v>713.71755305600004</v>
      </c>
    </row>
    <row r="81" spans="1:4" ht="11.25" customHeight="1">
      <c r="A81" s="82">
        <v>12</v>
      </c>
      <c r="B81" s="88" t="str">
        <f>Dat_01!A140</f>
        <v>12/08/2025</v>
      </c>
      <c r="C81" s="94">
        <f>Dat_01!B140</f>
        <v>34350.879000000001</v>
      </c>
      <c r="D81" s="94">
        <f>Dat_01!D140</f>
        <v>732.30259711199994</v>
      </c>
    </row>
    <row r="82" spans="1:4" ht="11.25" customHeight="1">
      <c r="A82" s="82">
        <v>13</v>
      </c>
      <c r="B82" s="88" t="str">
        <f>Dat_01!A141</f>
        <v>13/08/2025</v>
      </c>
      <c r="C82" s="94">
        <f>Dat_01!B141</f>
        <v>34223.097000000002</v>
      </c>
      <c r="D82" s="94">
        <f>Dat_01!D141</f>
        <v>727.24550844800001</v>
      </c>
    </row>
    <row r="83" spans="1:4" ht="11.25" customHeight="1">
      <c r="A83" s="82">
        <v>14</v>
      </c>
      <c r="B83" s="88" t="str">
        <f>Dat_01!A142</f>
        <v>14/08/2025</v>
      </c>
      <c r="C83" s="94">
        <f>Dat_01!B142</f>
        <v>33481.308199999999</v>
      </c>
      <c r="D83" s="94">
        <f>Dat_01!D142</f>
        <v>712.17695051999999</v>
      </c>
    </row>
    <row r="84" spans="1:4" ht="11.25" customHeight="1">
      <c r="A84" s="82">
        <v>15</v>
      </c>
      <c r="B84" s="88" t="str">
        <f>Dat_01!A143</f>
        <v>15/08/2025</v>
      </c>
      <c r="C84" s="94">
        <f>Dat_01!B143</f>
        <v>31543.498</v>
      </c>
      <c r="D84" s="94">
        <f>Dat_01!D143</f>
        <v>642.051555624</v>
      </c>
    </row>
    <row r="85" spans="1:4" ht="11.25" customHeight="1">
      <c r="A85" s="82">
        <v>16</v>
      </c>
      <c r="B85" s="88" t="str">
        <f>Dat_01!A144</f>
        <v>16/08/2025</v>
      </c>
      <c r="C85" s="94">
        <f>Dat_01!B144</f>
        <v>32879.103999999999</v>
      </c>
      <c r="D85" s="94">
        <f>Dat_01!D144</f>
        <v>657.65320130400005</v>
      </c>
    </row>
    <row r="86" spans="1:4" ht="11.25" customHeight="1">
      <c r="A86" s="82">
        <v>17</v>
      </c>
      <c r="B86" s="88" t="str">
        <f>Dat_01!A145</f>
        <v>17/08/2025</v>
      </c>
      <c r="C86" s="94">
        <f>Dat_01!B145</f>
        <v>32873.088000000003</v>
      </c>
      <c r="D86" s="94">
        <f>Dat_01!D145</f>
        <v>644.81473577600002</v>
      </c>
    </row>
    <row r="87" spans="1:4" ht="11.25" customHeight="1">
      <c r="A87" s="82">
        <v>18</v>
      </c>
      <c r="B87" s="88" t="str">
        <f>Dat_01!A146</f>
        <v>18/08/2025</v>
      </c>
      <c r="C87" s="94">
        <f>Dat_01!B146</f>
        <v>34969.142</v>
      </c>
      <c r="D87" s="94">
        <f>Dat_01!D146</f>
        <v>732.38740040000005</v>
      </c>
    </row>
    <row r="88" spans="1:4" ht="11.25" customHeight="1">
      <c r="A88" s="82">
        <v>19</v>
      </c>
      <c r="B88" s="88" t="str">
        <f>Dat_01!A147</f>
        <v>19/08/2025</v>
      </c>
      <c r="C88" s="94">
        <f>Dat_01!B147</f>
        <v>33045.214999999997</v>
      </c>
      <c r="D88" s="94">
        <f>Dat_01!D147</f>
        <v>706.46877363999999</v>
      </c>
    </row>
    <row r="89" spans="1:4" ht="11.25" customHeight="1">
      <c r="A89" s="82">
        <v>20</v>
      </c>
      <c r="B89" s="88" t="str">
        <f>Dat_01!A148</f>
        <v>20/08/2025</v>
      </c>
      <c r="C89" s="94">
        <f>Dat_01!B148</f>
        <v>31571.697</v>
      </c>
      <c r="D89" s="94">
        <f>Dat_01!D148</f>
        <v>671.91969990400003</v>
      </c>
    </row>
    <row r="90" spans="1:4" ht="11.25" customHeight="1">
      <c r="A90" s="82">
        <v>21</v>
      </c>
      <c r="B90" s="88" t="str">
        <f>Dat_01!A149</f>
        <v>21/08/2025</v>
      </c>
      <c r="C90" s="94">
        <f>Dat_01!B149</f>
        <v>31328.734199999999</v>
      </c>
      <c r="D90" s="94">
        <f>Dat_01!D149</f>
        <v>655.14982893599995</v>
      </c>
    </row>
    <row r="91" spans="1:4" ht="11.25" customHeight="1">
      <c r="A91" s="82">
        <v>22</v>
      </c>
      <c r="B91" s="88" t="str">
        <f>Dat_01!A150</f>
        <v>22/08/2025</v>
      </c>
      <c r="C91" s="94">
        <f>Dat_01!B150</f>
        <v>30869.540199999999</v>
      </c>
      <c r="D91" s="94">
        <f>Dat_01!D150</f>
        <v>645.23995636799998</v>
      </c>
    </row>
    <row r="92" spans="1:4" ht="11.25" customHeight="1">
      <c r="A92" s="82">
        <v>23</v>
      </c>
      <c r="B92" s="88" t="str">
        <f>Dat_01!A151</f>
        <v>23/08/2025</v>
      </c>
      <c r="C92" s="94">
        <f>Dat_01!B151</f>
        <v>29175.1</v>
      </c>
      <c r="D92" s="94">
        <f>Dat_01!D151</f>
        <v>597.69821843199998</v>
      </c>
    </row>
    <row r="93" spans="1:4" ht="11.25" customHeight="1">
      <c r="A93" s="82">
        <v>24</v>
      </c>
      <c r="B93" s="88" t="str">
        <f>Dat_01!A152</f>
        <v>24/08/2025</v>
      </c>
      <c r="C93" s="94">
        <f>Dat_01!B152</f>
        <v>29404.766</v>
      </c>
      <c r="D93" s="94">
        <f>Dat_01!D152</f>
        <v>572.45001722400002</v>
      </c>
    </row>
    <row r="94" spans="1:4" ht="11.25" customHeight="1">
      <c r="A94" s="82">
        <v>25</v>
      </c>
      <c r="B94" s="88" t="str">
        <f>Dat_01!A153</f>
        <v>25/08/2025</v>
      </c>
      <c r="C94" s="94">
        <f>Dat_01!B153</f>
        <v>33516.820952000002</v>
      </c>
      <c r="D94" s="94">
        <f>Dat_01!D153</f>
        <v>683.40430043200001</v>
      </c>
    </row>
    <row r="95" spans="1:4" ht="11.25" customHeight="1">
      <c r="A95" s="82">
        <v>26</v>
      </c>
      <c r="B95" s="88" t="str">
        <f>Dat_01!A154</f>
        <v>26/08/2025</v>
      </c>
      <c r="C95" s="94">
        <f>Dat_01!B154</f>
        <v>34364.989399999999</v>
      </c>
      <c r="D95" s="94">
        <f>Dat_01!D154</f>
        <v>714.01067207200003</v>
      </c>
    </row>
    <row r="96" spans="1:4" ht="11.25" customHeight="1">
      <c r="A96" s="82">
        <v>27</v>
      </c>
      <c r="B96" s="88" t="str">
        <f>Dat_01!A155</f>
        <v>27/08/2025</v>
      </c>
      <c r="C96" s="94">
        <f>Dat_01!B155</f>
        <v>33635.919999999998</v>
      </c>
      <c r="D96" s="94">
        <f>Dat_01!D155</f>
        <v>719.14271384799997</v>
      </c>
    </row>
    <row r="97" spans="1:9" ht="11.25" customHeight="1">
      <c r="A97" s="82">
        <v>28</v>
      </c>
      <c r="B97" s="88" t="str">
        <f>Dat_01!A156</f>
        <v>28/08/2025</v>
      </c>
      <c r="C97" s="94">
        <f>Dat_01!B156</f>
        <v>32064.1584</v>
      </c>
      <c r="D97" s="94">
        <f>Dat_01!D156</f>
        <v>682.87134313599995</v>
      </c>
    </row>
    <row r="98" spans="1:9" ht="11.25" customHeight="1">
      <c r="A98" s="82">
        <v>29</v>
      </c>
      <c r="B98" s="88" t="str">
        <f>Dat_01!A157</f>
        <v>29/08/2025</v>
      </c>
      <c r="C98" s="94">
        <f>Dat_01!B157</f>
        <v>30947.963815999999</v>
      </c>
      <c r="D98" s="94">
        <f>Dat_01!D157</f>
        <v>655.62503590400001</v>
      </c>
    </row>
    <row r="99" spans="1:9" ht="11.25" customHeight="1">
      <c r="A99" s="82">
        <v>30</v>
      </c>
      <c r="B99" s="88" t="str">
        <f>Dat_01!A158</f>
        <v>30/08/2025</v>
      </c>
      <c r="C99" s="94">
        <f>Dat_01!B158</f>
        <v>29183.373879999999</v>
      </c>
      <c r="D99" s="94">
        <f>Dat_01!D158</f>
        <v>594.90532427200003</v>
      </c>
    </row>
    <row r="100" spans="1:9" ht="11.25" customHeight="1">
      <c r="A100" s="82">
        <v>31</v>
      </c>
      <c r="B100" s="88" t="str">
        <f>Dat_01!A159</f>
        <v>31/08/2025</v>
      </c>
      <c r="C100" s="94">
        <f>Dat_01!B159</f>
        <v>28693.944</v>
      </c>
      <c r="D100" s="94">
        <f>Dat_01!D159</f>
        <v>564.36947961600004</v>
      </c>
    </row>
    <row r="101" spans="1:9" ht="11.25" customHeight="1">
      <c r="A101" s="82"/>
      <c r="B101" s="90" t="s">
        <v>95</v>
      </c>
      <c r="C101" s="97">
        <f>MAX(C70:C100)</f>
        <v>34984.565000000002</v>
      </c>
      <c r="D101" s="97">
        <f>MAX(D70:D100)</f>
        <v>732.38740040000005</v>
      </c>
      <c r="E101" s="116"/>
      <c r="F101" s="109"/>
    </row>
    <row r="103" spans="1:9" ht="11.25" customHeight="1">
      <c r="B103" s="83" t="s">
        <v>96</v>
      </c>
    </row>
    <row r="104" spans="1:9" ht="11.25" customHeight="1">
      <c r="B104" s="86"/>
      <c r="C104" s="98" t="s">
        <v>14</v>
      </c>
      <c r="D104" s="98" t="s">
        <v>13</v>
      </c>
      <c r="E104" s="98"/>
      <c r="F104" s="98" t="s">
        <v>12</v>
      </c>
      <c r="G104" s="86" t="s">
        <v>11</v>
      </c>
    </row>
    <row r="105" spans="1:9" ht="11.25" customHeight="1">
      <c r="B105" s="99" t="str">
        <f>Dat_01!A183</f>
        <v>Histórico</v>
      </c>
      <c r="C105" s="100">
        <f>Dat_01!D179</f>
        <v>41318</v>
      </c>
      <c r="D105" s="100">
        <f>Dat_01!B179</f>
        <v>45450</v>
      </c>
      <c r="E105" s="100"/>
      <c r="F105" s="101" t="str">
        <f>Dat_01!D183</f>
        <v>19 julio 2010 (13:26 h)</v>
      </c>
      <c r="G105" s="101" t="str">
        <f>Dat_01!E183</f>
        <v>17 diciembre 2007 (18:53 h)</v>
      </c>
    </row>
    <row r="106" spans="1:9" ht="11.25" customHeight="1">
      <c r="B106" s="99"/>
      <c r="C106" s="100"/>
      <c r="D106" s="100"/>
      <c r="E106" s="100"/>
      <c r="F106" s="101"/>
      <c r="G106" s="101"/>
    </row>
    <row r="107" spans="1:9" ht="11.25" customHeight="1">
      <c r="B107" s="99">
        <f>Dat_01!A185</f>
        <v>2024</v>
      </c>
      <c r="C107" s="100">
        <f>Dat_01!D173</f>
        <v>36184</v>
      </c>
      <c r="D107" s="100">
        <f>Dat_01!B173</f>
        <v>38272</v>
      </c>
      <c r="E107" s="100"/>
      <c r="F107" s="101" t="str">
        <f>Dat_01!D185</f>
        <v>30 julio (14:41 h)</v>
      </c>
      <c r="G107" s="101" t="str">
        <f>Dat_01!E185</f>
        <v>9 enero (20:56 h)</v>
      </c>
    </row>
    <row r="108" spans="1:9" ht="11.25" customHeight="1">
      <c r="B108" s="99">
        <f>Dat_01!A186</f>
        <v>2025</v>
      </c>
      <c r="C108" s="100">
        <f>Dat_01!D174</f>
        <v>37946</v>
      </c>
      <c r="D108" s="100">
        <f>Dat_01!B174</f>
        <v>40070</v>
      </c>
      <c r="E108" s="100"/>
      <c r="F108" s="101" t="str">
        <f>Dat_01!D186</f>
        <v>2 julio (14:30 h)</v>
      </c>
      <c r="G108" s="101" t="str">
        <f>Dat_01!E186</f>
        <v>15 enero (20:57 h)</v>
      </c>
    </row>
    <row r="109" spans="1:9" ht="11.25" customHeight="1">
      <c r="B109" s="102" t="str">
        <f>Dat_01!A187</f>
        <v>ago-25</v>
      </c>
      <c r="C109" s="103">
        <f>Dat_01!B166</f>
        <v>35300</v>
      </c>
      <c r="D109" s="103"/>
      <c r="E109" s="103"/>
      <c r="F109" s="104" t="str">
        <f>Dat_01!D187</f>
        <v>11 agosto (21:43 h)</v>
      </c>
      <c r="G109" s="104" t="str">
        <f>Dat_01!E187</f>
        <v/>
      </c>
      <c r="H109" s="84">
        <f>Dat_01!D166</f>
        <v>35984</v>
      </c>
      <c r="I109" s="117">
        <f>(C109/H109-1)*100</f>
        <v>-1.9008448199199668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3" t="s">
        <v>29</v>
      </c>
    </row>
    <row r="112" spans="1:9" ht="24.75" customHeight="1">
      <c r="B112" s="86"/>
      <c r="C112" s="105" t="s">
        <v>4</v>
      </c>
      <c r="D112" s="105" t="s">
        <v>0</v>
      </c>
      <c r="E112" s="105" t="s">
        <v>22</v>
      </c>
      <c r="F112" s="105" t="s">
        <v>5</v>
      </c>
    </row>
    <row r="113" spans="1:6" ht="11.25" customHeight="1">
      <c r="A113" s="9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88" t="str">
        <f>Dat_01!A34</f>
        <v>Agosto 2024</v>
      </c>
      <c r="C113" s="89">
        <f>Dat_01!C34*100</f>
        <v>3.052</v>
      </c>
      <c r="D113" s="89">
        <f>Dat_01!D34*100</f>
        <v>-0.29599999999999999</v>
      </c>
      <c r="E113" s="89">
        <f>Dat_01!E34*100</f>
        <v>-0.32100000000000001</v>
      </c>
      <c r="F113" s="89">
        <f>Dat_01!F34*100</f>
        <v>3.669</v>
      </c>
    </row>
    <row r="114" spans="1:6" ht="11.25" customHeight="1">
      <c r="A114" s="9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88" t="str">
        <f>Dat_01!A35</f>
        <v>Septiembre 2024</v>
      </c>
      <c r="C114" s="89">
        <f>Dat_01!C35*100</f>
        <v>1.101</v>
      </c>
      <c r="D114" s="89">
        <f>Dat_01!D35*100</f>
        <v>-0.38800000000000001</v>
      </c>
      <c r="E114" s="89">
        <f>Dat_01!E35*100</f>
        <v>-1.502</v>
      </c>
      <c r="F114" s="89">
        <f>Dat_01!F35*100</f>
        <v>2.9910000000000001</v>
      </c>
    </row>
    <row r="115" spans="1:6" ht="11.25" customHeight="1">
      <c r="A115" s="93" t="str">
        <f t="shared" si="1"/>
        <v>O</v>
      </c>
      <c r="B115" s="88" t="str">
        <f>Dat_01!A36</f>
        <v>Octubre 2024</v>
      </c>
      <c r="C115" s="89">
        <f>Dat_01!C36*100</f>
        <v>1.9910000000000001</v>
      </c>
      <c r="D115" s="89">
        <f>Dat_01!D36*100</f>
        <v>1.7659999999999998</v>
      </c>
      <c r="E115" s="89">
        <f>Dat_01!E36*100</f>
        <v>-2.0219999999999998</v>
      </c>
      <c r="F115" s="89">
        <f>Dat_01!F36*100</f>
        <v>2.2469999999999999</v>
      </c>
    </row>
    <row r="116" spans="1:6" ht="11.25" customHeight="1">
      <c r="A116" s="93" t="str">
        <f t="shared" si="1"/>
        <v>N</v>
      </c>
      <c r="B116" s="88" t="str">
        <f>Dat_01!A37</f>
        <v>Noviembre 2024</v>
      </c>
      <c r="C116" s="89">
        <f>Dat_01!C37*100</f>
        <v>-1.202</v>
      </c>
      <c r="D116" s="89">
        <f>Dat_01!D37*100</f>
        <v>-0.39600000000000002</v>
      </c>
      <c r="E116" s="89">
        <f>Dat_01!E37*100</f>
        <v>-0.58599999999999997</v>
      </c>
      <c r="F116" s="89">
        <f>Dat_01!F37*100</f>
        <v>-0.22</v>
      </c>
    </row>
    <row r="117" spans="1:6" ht="11.25" customHeight="1">
      <c r="A117" s="93" t="str">
        <f t="shared" si="1"/>
        <v>D</v>
      </c>
      <c r="B117" s="88" t="str">
        <f>Dat_01!A38</f>
        <v>Diciembre 2024</v>
      </c>
      <c r="C117" s="89">
        <f>Dat_01!C38*100</f>
        <v>1.659</v>
      </c>
      <c r="D117" s="89">
        <f>Dat_01!D38*100</f>
        <v>-0.36799999999999999</v>
      </c>
      <c r="E117" s="89">
        <f>Dat_01!E38*100</f>
        <v>0.193</v>
      </c>
      <c r="F117" s="89">
        <f>Dat_01!F38*100</f>
        <v>1.8339999999999999</v>
      </c>
    </row>
    <row r="118" spans="1:6" ht="11.25" customHeight="1">
      <c r="A118" s="93" t="str">
        <f t="shared" si="1"/>
        <v>E</v>
      </c>
      <c r="B118" s="88" t="str">
        <f>Dat_01!A39</f>
        <v>Enero 2025</v>
      </c>
      <c r="C118" s="89">
        <f>Dat_01!C39*100</f>
        <v>2.6560000000000001</v>
      </c>
      <c r="D118" s="89">
        <f>Dat_01!D39*100</f>
        <v>-1.387</v>
      </c>
      <c r="E118" s="89">
        <f>Dat_01!E39*100</f>
        <v>0.41599999999999998</v>
      </c>
      <c r="F118" s="89">
        <f>Dat_01!F39*100</f>
        <v>3.6269999999999998</v>
      </c>
    </row>
    <row r="119" spans="1:6" ht="11.25" customHeight="1">
      <c r="A119" s="93" t="str">
        <f t="shared" si="1"/>
        <v>F</v>
      </c>
      <c r="B119" s="88" t="str">
        <f>Dat_01!A40</f>
        <v>Febrero 2025</v>
      </c>
      <c r="C119" s="89">
        <f>Dat_01!C40*100</f>
        <v>-0.36899999999999999</v>
      </c>
      <c r="D119" s="89">
        <f>Dat_01!D40*100</f>
        <v>-0.13899999999999998</v>
      </c>
      <c r="E119" s="89">
        <f>Dat_01!E40*100</f>
        <v>1.2729999999999999</v>
      </c>
      <c r="F119" s="89">
        <f>Dat_01!F40*100</f>
        <v>-1.5029999999999999</v>
      </c>
    </row>
    <row r="120" spans="1:6" ht="11.25" customHeight="1">
      <c r="A120" s="93" t="str">
        <f t="shared" si="1"/>
        <v>M</v>
      </c>
      <c r="B120" s="88" t="str">
        <f>Dat_01!A41</f>
        <v>Marzo 2025</v>
      </c>
      <c r="C120" s="89">
        <f>Dat_01!C41*100</f>
        <v>5.7430000000000003</v>
      </c>
      <c r="D120" s="89">
        <f>Dat_01!D41*100</f>
        <v>1.839</v>
      </c>
      <c r="E120" s="89">
        <f>Dat_01!E41*100</f>
        <v>1.9949999999999999</v>
      </c>
      <c r="F120" s="89">
        <f>Dat_01!F41*100</f>
        <v>1.909</v>
      </c>
    </row>
    <row r="121" spans="1:6" ht="11.25" customHeight="1">
      <c r="A121" s="93" t="str">
        <f t="shared" si="1"/>
        <v>A</v>
      </c>
      <c r="B121" s="88" t="str">
        <f>Dat_01!A42</f>
        <v>Abril 2025</v>
      </c>
      <c r="C121" s="89">
        <f>Dat_01!C42*100</f>
        <v>-2.8529999999999998</v>
      </c>
      <c r="D121" s="89">
        <f>Dat_01!D42*100</f>
        <v>-0.82400000000000007</v>
      </c>
      <c r="E121" s="89">
        <f>Dat_01!E42*100</f>
        <v>-0.379</v>
      </c>
      <c r="F121" s="89">
        <f>Dat_01!F42*100</f>
        <v>-1.6500000000000001</v>
      </c>
    </row>
    <row r="122" spans="1:6" ht="11.25" customHeight="1">
      <c r="A122" s="93" t="str">
        <f t="shared" si="1"/>
        <v>M</v>
      </c>
      <c r="B122" s="88" t="str">
        <f>Dat_01!A43</f>
        <v>Mayo 2025</v>
      </c>
      <c r="C122" s="89">
        <f>Dat_01!C43*100</f>
        <v>-0.27499999999999997</v>
      </c>
      <c r="D122" s="89">
        <f>Dat_01!D43*100</f>
        <v>-0.621</v>
      </c>
      <c r="E122" s="89">
        <f>Dat_01!E43*100</f>
        <v>0.377</v>
      </c>
      <c r="F122" s="89">
        <f>Dat_01!F43*100</f>
        <v>-3.1E-2</v>
      </c>
    </row>
    <row r="123" spans="1:6" ht="11.25" customHeight="1">
      <c r="A123" s="93" t="str">
        <f t="shared" si="1"/>
        <v>J</v>
      </c>
      <c r="B123" s="88" t="str">
        <f>Dat_01!A44</f>
        <v>Junio 2025</v>
      </c>
      <c r="C123" s="89">
        <f>Dat_01!C44*100</f>
        <v>11.411999999999999</v>
      </c>
      <c r="D123" s="89">
        <f>Dat_01!D44*100</f>
        <v>0.54500000000000004</v>
      </c>
      <c r="E123" s="89">
        <f>Dat_01!E44*100</f>
        <v>5.0289999999999999</v>
      </c>
      <c r="F123" s="89">
        <f>Dat_01!F44*100</f>
        <v>5.8380000000000001</v>
      </c>
    </row>
    <row r="124" spans="1:6" ht="11.25" customHeight="1">
      <c r="A124" s="93" t="str">
        <f t="shared" si="1"/>
        <v>J</v>
      </c>
      <c r="B124" s="88" t="str">
        <f>Dat_01!A45</f>
        <v>Julio 2025</v>
      </c>
      <c r="C124" s="89">
        <f>Dat_01!C45*100</f>
        <v>2.9369999999999998</v>
      </c>
      <c r="D124" s="89">
        <f>Dat_01!D45*100</f>
        <v>0.43</v>
      </c>
      <c r="E124" s="89">
        <f>Dat_01!E45*100</f>
        <v>0.14400000000000002</v>
      </c>
      <c r="F124" s="89">
        <f>Dat_01!F45*100</f>
        <v>2.363</v>
      </c>
    </row>
    <row r="125" spans="1:6" ht="11.25" customHeight="1">
      <c r="A125" s="93" t="str">
        <f t="shared" si="1"/>
        <v>A</v>
      </c>
      <c r="B125" s="95" t="str">
        <f>Dat_01!A46</f>
        <v>Agosto 2025</v>
      </c>
      <c r="C125" s="106">
        <f>Dat_01!C46*100</f>
        <v>-1.2409999999999999</v>
      </c>
      <c r="D125" s="106">
        <f>Dat_01!D46*100</f>
        <v>-0.436</v>
      </c>
      <c r="E125" s="106">
        <f>Dat_01!E46*100</f>
        <v>0.60099999999999998</v>
      </c>
      <c r="F125" s="106">
        <f>Dat_01!F46*100</f>
        <v>-1.4059999999999999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abSelected="1" topLeftCell="A135" zoomScale="90" zoomScaleNormal="90" workbookViewId="0">
      <selection activeCell="D179" sqref="D179"/>
    </sheetView>
  </sheetViews>
  <sheetFormatPr baseColWidth="10" defaultColWidth="11.44140625" defaultRowHeight="15"/>
  <cols>
    <col min="1" max="1" width="15.5546875" style="46" customWidth="1"/>
    <col min="2" max="5" width="30.44140625" style="46" customWidth="1"/>
    <col min="6" max="6" width="15.5546875" style="46" customWidth="1"/>
    <col min="7" max="8" width="24.5546875" style="46" customWidth="1"/>
    <col min="9" max="9" width="26.109375" style="46" bestFit="1" customWidth="1"/>
    <col min="10" max="10" width="35.44140625" style="46" bestFit="1" customWidth="1"/>
    <col min="11" max="11" width="35.5546875" style="46" bestFit="1" customWidth="1"/>
    <col min="12" max="12" width="30.5546875" style="46" bestFit="1" customWidth="1"/>
    <col min="13" max="13" width="31.33203125" style="46" bestFit="1" customWidth="1"/>
    <col min="14" max="14" width="40.33203125" style="46" bestFit="1" customWidth="1"/>
    <col min="15" max="15" width="30.44140625" style="46" bestFit="1" customWidth="1"/>
    <col min="16" max="16" width="25.5546875" style="46" bestFit="1" customWidth="1"/>
    <col min="17" max="17" width="26.44140625" style="46" bestFit="1" customWidth="1"/>
    <col min="18" max="18" width="40.44140625" style="46" bestFit="1" customWidth="1"/>
    <col min="19" max="19" width="30.44140625" style="46" bestFit="1" customWidth="1"/>
    <col min="20" max="20" width="25.5546875" style="46" bestFit="1" customWidth="1"/>
    <col min="21" max="21" width="26.33203125" style="46" bestFit="1" customWidth="1"/>
    <col min="22" max="22" width="35.44140625" style="46" bestFit="1" customWidth="1"/>
    <col min="23" max="23" width="35.5546875" style="46" bestFit="1" customWidth="1"/>
    <col min="24" max="24" width="30.5546875" style="46" bestFit="1" customWidth="1"/>
    <col min="25" max="25" width="31.44140625" style="46" bestFit="1" customWidth="1"/>
    <col min="26" max="26" width="40.44140625" style="46" bestFit="1" customWidth="1"/>
    <col min="27" max="27" width="30.44140625" style="46" bestFit="1" customWidth="1"/>
    <col min="28" max="28" width="25.5546875" style="46" bestFit="1" customWidth="1"/>
    <col min="29" max="29" width="26.44140625" style="46" bestFit="1" customWidth="1"/>
    <col min="30" max="30" width="40.44140625" style="46" bestFit="1" customWidth="1"/>
    <col min="31" max="31" width="30.44140625" style="46" bestFit="1" customWidth="1"/>
    <col min="32" max="32" width="25.5546875" style="46" bestFit="1" customWidth="1"/>
    <col min="33" max="33" width="26.33203125" style="46" bestFit="1" customWidth="1"/>
    <col min="34" max="34" width="35.44140625" style="46" bestFit="1" customWidth="1"/>
    <col min="35" max="35" width="35.5546875" style="46" bestFit="1" customWidth="1"/>
    <col min="36" max="36" width="30.5546875" style="46" bestFit="1" customWidth="1"/>
    <col min="37" max="37" width="31.44140625" style="46" bestFit="1" customWidth="1"/>
    <col min="38" max="38" width="40.44140625" style="46" bestFit="1" customWidth="1"/>
    <col min="39" max="39" width="30.44140625" style="46" bestFit="1" customWidth="1"/>
    <col min="40" max="40" width="25.5546875" style="46" bestFit="1" customWidth="1"/>
    <col min="41" max="41" width="26.44140625" style="46" bestFit="1" customWidth="1"/>
    <col min="42" max="42" width="40.44140625" style="46" bestFit="1" customWidth="1"/>
    <col min="43" max="43" width="30.44140625" style="46" bestFit="1" customWidth="1"/>
    <col min="44" max="44" width="25.5546875" style="46" bestFit="1" customWidth="1"/>
    <col min="45" max="45" width="26.33203125" style="46" bestFit="1" customWidth="1"/>
    <col min="46" max="46" width="35.44140625" style="46" bestFit="1" customWidth="1"/>
    <col min="47" max="47" width="35.5546875" style="46" bestFit="1" customWidth="1"/>
    <col min="48" max="48" width="30.5546875" style="46" bestFit="1" customWidth="1"/>
    <col min="49" max="49" width="31.44140625" style="46" bestFit="1" customWidth="1"/>
    <col min="50" max="50" width="40.44140625" style="46" bestFit="1" customWidth="1"/>
    <col min="51" max="51" width="30.44140625" style="46" bestFit="1" customWidth="1"/>
    <col min="52" max="52" width="25.5546875" style="46" bestFit="1" customWidth="1"/>
    <col min="53" max="53" width="26.44140625" style="46" bestFit="1" customWidth="1"/>
    <col min="54" max="54" width="40.44140625" style="46" bestFit="1" customWidth="1"/>
    <col min="55" max="55" width="30.44140625" style="46" bestFit="1" customWidth="1"/>
    <col min="56" max="56" width="25.5546875" style="46" bestFit="1" customWidth="1"/>
    <col min="57" max="57" width="26.33203125" style="46" bestFit="1" customWidth="1"/>
    <col min="58" max="58" width="35.44140625" style="46" bestFit="1" customWidth="1"/>
    <col min="59" max="59" width="35.5546875" style="46" bestFit="1" customWidth="1"/>
    <col min="60" max="60" width="30.5546875" style="46" bestFit="1" customWidth="1"/>
    <col min="61" max="61" width="31.44140625" style="46" bestFit="1" customWidth="1"/>
    <col min="62" max="62" width="40.44140625" style="46" bestFit="1" customWidth="1"/>
    <col min="63" max="63" width="30.44140625" style="46" bestFit="1" customWidth="1"/>
    <col min="64" max="64" width="25.5546875" style="46" bestFit="1" customWidth="1"/>
    <col min="65" max="65" width="26.44140625" style="46" bestFit="1" customWidth="1"/>
    <col min="66" max="66" width="40.44140625" style="46" bestFit="1" customWidth="1"/>
    <col min="67" max="67" width="30.44140625" style="46" bestFit="1" customWidth="1"/>
    <col min="68" max="68" width="25.5546875" style="46" bestFit="1" customWidth="1"/>
    <col min="69" max="69" width="26.33203125" style="46" bestFit="1" customWidth="1"/>
    <col min="70" max="70" width="35.44140625" style="46" bestFit="1" customWidth="1"/>
    <col min="71" max="71" width="35.5546875" style="46" bestFit="1" customWidth="1"/>
    <col min="72" max="72" width="30.5546875" style="46" bestFit="1" customWidth="1"/>
    <col min="73" max="73" width="31.44140625" style="46" bestFit="1" customWidth="1"/>
    <col min="74" max="74" width="40.44140625" style="46" bestFit="1" customWidth="1"/>
    <col min="75" max="16384" width="11.44140625" style="46"/>
  </cols>
  <sheetData>
    <row r="1" spans="1:10">
      <c r="A1" s="56" t="s">
        <v>51</v>
      </c>
      <c r="B1" s="56" t="s">
        <v>70</v>
      </c>
    </row>
    <row r="2" spans="1:10">
      <c r="A2" s="50" t="s">
        <v>166</v>
      </c>
      <c r="B2" s="50" t="s">
        <v>168</v>
      </c>
      <c r="C2" s="7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48" t="s">
        <v>51</v>
      </c>
      <c r="B4" s="136" t="s">
        <v>166</v>
      </c>
      <c r="C4" s="137"/>
      <c r="D4" s="137"/>
      <c r="E4" s="137"/>
      <c r="F4" s="137"/>
      <c r="G4" s="137"/>
      <c r="H4" s="137"/>
      <c r="I4" s="137"/>
      <c r="J4" s="137"/>
    </row>
    <row r="5" spans="1:10">
      <c r="A5" s="48" t="s">
        <v>52</v>
      </c>
      <c r="B5" s="138" t="s">
        <v>44</v>
      </c>
      <c r="C5" s="139"/>
      <c r="D5" s="139"/>
      <c r="E5" s="139"/>
      <c r="F5" s="139"/>
      <c r="G5" s="139"/>
      <c r="H5" s="139"/>
      <c r="I5" s="139"/>
      <c r="J5" s="139"/>
    </row>
    <row r="6" spans="1:10">
      <c r="A6" s="48" t="s">
        <v>53</v>
      </c>
      <c r="B6" s="55" t="s">
        <v>45</v>
      </c>
      <c r="C6" s="55" t="s">
        <v>110</v>
      </c>
      <c r="D6" s="55" t="s">
        <v>46</v>
      </c>
      <c r="E6" s="55" t="s">
        <v>47</v>
      </c>
      <c r="F6" s="55" t="s">
        <v>111</v>
      </c>
      <c r="G6" s="55" t="s">
        <v>48</v>
      </c>
      <c r="H6" s="55" t="s">
        <v>49</v>
      </c>
      <c r="I6" s="55" t="s">
        <v>112</v>
      </c>
      <c r="J6" s="55" t="s">
        <v>50</v>
      </c>
    </row>
    <row r="7" spans="1:10">
      <c r="A7" s="48" t="s">
        <v>54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0" t="s">
        <v>31</v>
      </c>
      <c r="B8" s="121">
        <v>1781807.04951</v>
      </c>
      <c r="C8" s="121">
        <v>1809467.52568</v>
      </c>
      <c r="D8" s="122">
        <v>-1.52865281E-2</v>
      </c>
      <c r="E8" s="121">
        <v>25004182.324205998</v>
      </c>
      <c r="F8" s="121">
        <v>25198224.166421</v>
      </c>
      <c r="G8" s="122">
        <v>-7.7006158000000003E-3</v>
      </c>
      <c r="H8" s="121">
        <v>34746157.439203002</v>
      </c>
      <c r="I8" s="121">
        <v>35169311.265188999</v>
      </c>
      <c r="J8" s="122">
        <v>-1.2031905400000001E-2</v>
      </c>
    </row>
    <row r="9" spans="1:10">
      <c r="A9" s="50" t="s">
        <v>33</v>
      </c>
      <c r="B9" s="121">
        <v>5094839.5760000004</v>
      </c>
      <c r="C9" s="121">
        <v>5127963.6950000003</v>
      </c>
      <c r="D9" s="122">
        <v>-6.4595073000000003E-3</v>
      </c>
      <c r="E9" s="121">
        <v>35105250.994000003</v>
      </c>
      <c r="F9" s="121">
        <v>34858357.123999998</v>
      </c>
      <c r="G9" s="122">
        <v>7.0827740999999996E-3</v>
      </c>
      <c r="H9" s="121">
        <v>52637696.806999996</v>
      </c>
      <c r="I9" s="121">
        <v>52027883.001000002</v>
      </c>
      <c r="J9" s="122">
        <v>1.17209037E-2</v>
      </c>
    </row>
    <row r="10" spans="1:10">
      <c r="A10" s="50" t="s">
        <v>34</v>
      </c>
      <c r="B10" s="121">
        <v>0.11</v>
      </c>
      <c r="C10" s="121">
        <v>224373.74799999999</v>
      </c>
      <c r="D10" s="122">
        <v>-0.99999950969999996</v>
      </c>
      <c r="E10" s="121">
        <v>1339498.4569999999</v>
      </c>
      <c r="F10" s="121">
        <v>1758811.5870000001</v>
      </c>
      <c r="G10" s="122">
        <v>-0.23840707729999999</v>
      </c>
      <c r="H10" s="121">
        <v>2553075.9440000001</v>
      </c>
      <c r="I10" s="121">
        <v>3001035.449</v>
      </c>
      <c r="J10" s="122">
        <v>-0.14926831509999999</v>
      </c>
    </row>
    <row r="11" spans="1:10">
      <c r="A11" s="50" t="s">
        <v>164</v>
      </c>
      <c r="B11" s="121">
        <v>164265.69699999999</v>
      </c>
      <c r="C11" s="121">
        <v>0</v>
      </c>
      <c r="D11" s="122">
        <v>0</v>
      </c>
      <c r="E11" s="121">
        <v>272882.67099999997</v>
      </c>
      <c r="F11" s="121">
        <v>0</v>
      </c>
      <c r="G11" s="122">
        <v>0</v>
      </c>
      <c r="H11" s="121">
        <v>272882.67099999997</v>
      </c>
      <c r="I11" s="121">
        <v>0</v>
      </c>
      <c r="J11" s="122">
        <v>0</v>
      </c>
    </row>
    <row r="12" spans="1:10">
      <c r="A12" s="50" t="s">
        <v>162</v>
      </c>
      <c r="B12" s="121">
        <v>0</v>
      </c>
      <c r="C12" s="121">
        <v>0</v>
      </c>
      <c r="D12" s="122">
        <v>0</v>
      </c>
      <c r="E12" s="121">
        <v>0</v>
      </c>
      <c r="F12" s="121">
        <v>0</v>
      </c>
      <c r="G12" s="122">
        <v>0</v>
      </c>
      <c r="H12" s="121">
        <v>0</v>
      </c>
      <c r="I12" s="121">
        <v>0</v>
      </c>
      <c r="J12" s="122">
        <v>0</v>
      </c>
    </row>
    <row r="13" spans="1:10">
      <c r="A13" s="50" t="s">
        <v>35</v>
      </c>
      <c r="B13" s="121">
        <v>3538346.3089999999</v>
      </c>
      <c r="C13" s="121">
        <v>2914428.9709999999</v>
      </c>
      <c r="D13" s="122">
        <v>0.2140787592</v>
      </c>
      <c r="E13" s="121">
        <v>23185851.081999999</v>
      </c>
      <c r="F13" s="121">
        <v>16471722.597999999</v>
      </c>
      <c r="G13" s="122">
        <v>0.40761544179999998</v>
      </c>
      <c r="H13" s="121">
        <v>35820759.406000003</v>
      </c>
      <c r="I13" s="121">
        <v>29334432.874000002</v>
      </c>
      <c r="J13" s="122">
        <v>0.22111647970000001</v>
      </c>
    </row>
    <row r="14" spans="1:10">
      <c r="A14" s="50" t="s">
        <v>36</v>
      </c>
      <c r="B14" s="121">
        <v>3597984.071</v>
      </c>
      <c r="C14" s="121">
        <v>3750972.7420000001</v>
      </c>
      <c r="D14" s="122">
        <v>-4.0786399000000001E-2</v>
      </c>
      <c r="E14" s="121">
        <v>36529769.193999998</v>
      </c>
      <c r="F14" s="121">
        <v>39437718.310999997</v>
      </c>
      <c r="G14" s="122">
        <v>-7.3735227099999995E-2</v>
      </c>
      <c r="H14" s="121">
        <v>56611098.305</v>
      </c>
      <c r="I14" s="121">
        <v>61357345.946999997</v>
      </c>
      <c r="J14" s="122">
        <v>-7.7354187500000005E-2</v>
      </c>
    </row>
    <row r="15" spans="1:10">
      <c r="A15" s="50" t="s">
        <v>37</v>
      </c>
      <c r="B15" s="121">
        <v>5702746.7220000001</v>
      </c>
      <c r="C15" s="121">
        <v>5291414.8279999997</v>
      </c>
      <c r="D15" s="122">
        <v>7.7735710999999999E-2</v>
      </c>
      <c r="E15" s="121">
        <v>34976892.758000001</v>
      </c>
      <c r="F15" s="121">
        <v>32117609.607000001</v>
      </c>
      <c r="G15" s="122">
        <v>8.9025403399999994E-2</v>
      </c>
      <c r="H15" s="121">
        <v>46541178.019000001</v>
      </c>
      <c r="I15" s="121">
        <v>41804573.366999999</v>
      </c>
      <c r="J15" s="122">
        <v>0.1133035042</v>
      </c>
    </row>
    <row r="16" spans="1:10">
      <c r="A16" s="50" t="s">
        <v>38</v>
      </c>
      <c r="B16" s="121">
        <v>488094.49200000003</v>
      </c>
      <c r="C16" s="121">
        <v>671160.86600000004</v>
      </c>
      <c r="D16" s="122">
        <v>-0.27276079889999999</v>
      </c>
      <c r="E16" s="121">
        <v>2889978.8730000001</v>
      </c>
      <c r="F16" s="121">
        <v>3305883.87</v>
      </c>
      <c r="G16" s="122">
        <v>-0.12580750360000001</v>
      </c>
      <c r="H16" s="121">
        <v>3711465.5720000002</v>
      </c>
      <c r="I16" s="121">
        <v>4136983.9789999998</v>
      </c>
      <c r="J16" s="122">
        <v>-0.1028571561</v>
      </c>
    </row>
    <row r="17" spans="1:74">
      <c r="A17" s="50" t="s">
        <v>39</v>
      </c>
      <c r="B17" s="121">
        <v>335559.56400000001</v>
      </c>
      <c r="C17" s="121">
        <v>318107.864</v>
      </c>
      <c r="D17" s="122">
        <v>5.4860951200000001E-2</v>
      </c>
      <c r="E17" s="121">
        <v>2573115</v>
      </c>
      <c r="F17" s="121">
        <v>2465840.8480000002</v>
      </c>
      <c r="G17" s="122">
        <v>4.3504085900000003E-2</v>
      </c>
      <c r="H17" s="121">
        <v>3787785.4330000002</v>
      </c>
      <c r="I17" s="121">
        <v>3507759.5580000002</v>
      </c>
      <c r="J17" s="122">
        <v>7.9830407500000006E-2</v>
      </c>
    </row>
    <row r="18" spans="1:74">
      <c r="A18" s="50" t="s">
        <v>40</v>
      </c>
      <c r="B18" s="121">
        <v>1208567.993</v>
      </c>
      <c r="C18" s="121">
        <v>1402103.4469999999</v>
      </c>
      <c r="D18" s="122">
        <v>-0.13803222179999999</v>
      </c>
      <c r="E18" s="121">
        <v>10121240.846999999</v>
      </c>
      <c r="F18" s="121">
        <v>10788528.543</v>
      </c>
      <c r="G18" s="122">
        <v>-6.18515948E-2</v>
      </c>
      <c r="H18" s="121">
        <v>15706853.118000001</v>
      </c>
      <c r="I18" s="121">
        <v>15666426.938999999</v>
      </c>
      <c r="J18" s="122">
        <v>2.5804338999999999E-3</v>
      </c>
    </row>
    <row r="19" spans="1:74">
      <c r="A19" s="50" t="s">
        <v>42</v>
      </c>
      <c r="B19" s="121">
        <v>59049.389499999997</v>
      </c>
      <c r="C19" s="121">
        <v>62179.3</v>
      </c>
      <c r="D19" s="122">
        <v>-5.0336856499999999E-2</v>
      </c>
      <c r="E19" s="121">
        <v>362918.68849999999</v>
      </c>
      <c r="F19" s="121">
        <v>404698.66200000001</v>
      </c>
      <c r="G19" s="122">
        <v>-0.10323724149999999</v>
      </c>
      <c r="H19" s="121">
        <v>611808.19050000003</v>
      </c>
      <c r="I19" s="121">
        <v>650857.43350000004</v>
      </c>
      <c r="J19" s="122">
        <v>-5.9996615199999999E-2</v>
      </c>
    </row>
    <row r="20" spans="1:74">
      <c r="A20" s="50" t="s">
        <v>41</v>
      </c>
      <c r="B20" s="121">
        <v>93167.946500000005</v>
      </c>
      <c r="C20" s="121">
        <v>140658.54699999999</v>
      </c>
      <c r="D20" s="122">
        <v>-0.33763039299999997</v>
      </c>
      <c r="E20" s="121">
        <v>592206.74849999999</v>
      </c>
      <c r="F20" s="121">
        <v>728234.78599999996</v>
      </c>
      <c r="G20" s="122">
        <v>-0.1867914581</v>
      </c>
      <c r="H20" s="121">
        <v>1059037.2245</v>
      </c>
      <c r="I20" s="121">
        <v>1138573.2675000001</v>
      </c>
      <c r="J20" s="122">
        <v>-6.9855884800000004E-2</v>
      </c>
    </row>
    <row r="21" spans="1:74">
      <c r="A21" s="59" t="s">
        <v>71</v>
      </c>
      <c r="B21" s="123">
        <v>22064428.919509999</v>
      </c>
      <c r="C21" s="123">
        <v>21712831.533679999</v>
      </c>
      <c r="D21" s="124">
        <v>1.6193069300000001E-2</v>
      </c>
      <c r="E21" s="123">
        <v>172953787.63720599</v>
      </c>
      <c r="F21" s="123">
        <v>167535630.10242099</v>
      </c>
      <c r="G21" s="124">
        <v>3.2340329799999998E-2</v>
      </c>
      <c r="H21" s="123">
        <v>254059798.12920299</v>
      </c>
      <c r="I21" s="123">
        <v>247795183.08018899</v>
      </c>
      <c r="J21" s="124">
        <v>2.5281423800000001E-2</v>
      </c>
    </row>
    <row r="22" spans="1:74">
      <c r="A22" s="50" t="s">
        <v>32</v>
      </c>
      <c r="B22" s="121">
        <v>575765.039842</v>
      </c>
      <c r="C22" s="121">
        <v>426903.96357600001</v>
      </c>
      <c r="D22" s="122">
        <v>0.34869921329999998</v>
      </c>
      <c r="E22" s="121">
        <v>4013792.7390939998</v>
      </c>
      <c r="F22" s="121">
        <v>4064953.4547660002</v>
      </c>
      <c r="G22" s="122">
        <v>-1.2585806E-2</v>
      </c>
      <c r="H22" s="121">
        <v>5407259.1710569998</v>
      </c>
      <c r="I22" s="121">
        <v>5807960.6987739997</v>
      </c>
      <c r="J22" s="122">
        <v>-6.8991776699999993E-2</v>
      </c>
    </row>
    <row r="23" spans="1:74">
      <c r="A23" s="50" t="s">
        <v>72</v>
      </c>
      <c r="B23" s="121">
        <v>-859577.77399999998</v>
      </c>
      <c r="C23" s="121">
        <v>-661364.66610000003</v>
      </c>
      <c r="D23" s="122">
        <v>0.29970320169999998</v>
      </c>
      <c r="E23" s="121">
        <v>-6326008.6620929996</v>
      </c>
      <c r="F23" s="121">
        <v>-6440719.5497650001</v>
      </c>
      <c r="G23" s="122">
        <v>-1.7810259700000001E-2</v>
      </c>
      <c r="H23" s="121">
        <v>-8549497.9175829999</v>
      </c>
      <c r="I23" s="121">
        <v>-9227946.6430280004</v>
      </c>
      <c r="J23" s="122">
        <v>-7.3521093199999998E-2</v>
      </c>
    </row>
    <row r="24" spans="1:74">
      <c r="A24" s="50" t="s">
        <v>148</v>
      </c>
      <c r="B24" s="121">
        <v>277.3</v>
      </c>
      <c r="C24" s="121">
        <v>983.75599999999997</v>
      </c>
      <c r="D24" s="122">
        <v>-0.71812116010000004</v>
      </c>
      <c r="E24" s="121">
        <v>4758.42</v>
      </c>
      <c r="F24" s="121">
        <v>5396.3019999999997</v>
      </c>
      <c r="G24" s="122">
        <v>-0.11820724639999999</v>
      </c>
      <c r="H24" s="121">
        <v>8461.2099999999991</v>
      </c>
      <c r="I24" s="121">
        <v>7269.7240000000002</v>
      </c>
      <c r="J24" s="122">
        <v>0.16389700630000001</v>
      </c>
    </row>
    <row r="25" spans="1:74">
      <c r="A25" s="50" t="s">
        <v>149</v>
      </c>
      <c r="B25" s="121">
        <v>-660.13</v>
      </c>
      <c r="C25" s="121">
        <v>-1203.6790000000001</v>
      </c>
      <c r="D25" s="122">
        <v>-0.4515730523</v>
      </c>
      <c r="E25" s="121">
        <v>-6156.2240000000002</v>
      </c>
      <c r="F25" s="121">
        <v>-6722.8909999999996</v>
      </c>
      <c r="G25" s="122">
        <v>-8.4289184500000003E-2</v>
      </c>
      <c r="H25" s="121">
        <v>-10621.778</v>
      </c>
      <c r="I25" s="121">
        <v>-9094.4590000000007</v>
      </c>
      <c r="J25" s="122">
        <v>0.16793951130000001</v>
      </c>
    </row>
    <row r="26" spans="1:74">
      <c r="A26" s="50" t="s">
        <v>43</v>
      </c>
      <c r="B26" s="121">
        <v>-208611.20199999999</v>
      </c>
      <c r="C26" s="121">
        <v>-187956.546</v>
      </c>
      <c r="D26" s="122">
        <v>0.1098905914</v>
      </c>
      <c r="E26" s="121">
        <v>-1053287.3910000001</v>
      </c>
      <c r="F26" s="121">
        <v>-1117073.8389999999</v>
      </c>
      <c r="G26" s="122">
        <v>-5.7101371300000002E-2</v>
      </c>
      <c r="H26" s="121">
        <v>-1516021.436</v>
      </c>
      <c r="I26" s="121">
        <v>-1562551.9890000001</v>
      </c>
      <c r="J26" s="122">
        <v>-2.9778563099999999E-2</v>
      </c>
    </row>
    <row r="27" spans="1:74">
      <c r="A27" s="50" t="s">
        <v>73</v>
      </c>
      <c r="B27" s="121">
        <v>-941573.77500000002</v>
      </c>
      <c r="C27" s="121">
        <v>-399773.61300000001</v>
      </c>
      <c r="D27" s="122">
        <v>1.3552674423</v>
      </c>
      <c r="E27" s="121">
        <v>-9263400.2760000005</v>
      </c>
      <c r="F27" s="121">
        <v>-7221966.0190000003</v>
      </c>
      <c r="G27" s="122">
        <v>0.28267015540000001</v>
      </c>
      <c r="H27" s="121">
        <v>-12268428.992000001</v>
      </c>
      <c r="I27" s="121">
        <v>-9863294.1239999998</v>
      </c>
      <c r="J27" s="122">
        <v>0.24384701880000001</v>
      </c>
    </row>
    <row r="28" spans="1:74">
      <c r="A28" s="59" t="s">
        <v>74</v>
      </c>
      <c r="B28" s="123">
        <v>20630048.378352001</v>
      </c>
      <c r="C28" s="123">
        <v>20890420.749155998</v>
      </c>
      <c r="D28" s="124">
        <v>-1.24637208E-2</v>
      </c>
      <c r="E28" s="123">
        <v>160323486.24320701</v>
      </c>
      <c r="F28" s="123">
        <v>156819497.560422</v>
      </c>
      <c r="G28" s="124">
        <v>2.2344088200000001E-2</v>
      </c>
      <c r="H28" s="123">
        <v>237130948.386677</v>
      </c>
      <c r="I28" s="123">
        <v>232947526.28793499</v>
      </c>
      <c r="J28" s="124">
        <v>1.7958645700000001E-2</v>
      </c>
    </row>
    <row r="29" spans="1:74">
      <c r="A29" s="50" t="s">
        <v>167</v>
      </c>
      <c r="B29" s="121">
        <v>1029.412</v>
      </c>
      <c r="C29" s="121">
        <v>0</v>
      </c>
      <c r="D29" s="122">
        <v>0</v>
      </c>
      <c r="E29" s="121">
        <v>2259.2570000000001</v>
      </c>
      <c r="F29" s="121">
        <v>0</v>
      </c>
      <c r="G29" s="122">
        <v>0</v>
      </c>
      <c r="H29" s="121">
        <v>2259.2570000000001</v>
      </c>
      <c r="I29" s="121">
        <v>0</v>
      </c>
      <c r="J29" s="122">
        <v>0</v>
      </c>
    </row>
    <row r="30" spans="1:74">
      <c r="A30"/>
      <c r="B30"/>
      <c r="C30"/>
      <c r="D30"/>
      <c r="E30" s="125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0"/>
      <c r="B31" s="110" t="s">
        <v>52</v>
      </c>
      <c r="C31" s="141" t="s">
        <v>44</v>
      </c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0"/>
      <c r="B32" s="110" t="s">
        <v>53</v>
      </c>
      <c r="C32" s="120" t="s">
        <v>98</v>
      </c>
      <c r="D32" s="120" t="s">
        <v>99</v>
      </c>
      <c r="E32" s="120" t="s">
        <v>100</v>
      </c>
      <c r="F32" s="120" t="s">
        <v>101</v>
      </c>
      <c r="G32" s="120" t="s">
        <v>102</v>
      </c>
      <c r="H32" s="120" t="s">
        <v>103</v>
      </c>
      <c r="I32" s="120" t="s">
        <v>104</v>
      </c>
      <c r="J32" s="120" t="s">
        <v>105</v>
      </c>
      <c r="K32" s="120" t="s">
        <v>106</v>
      </c>
      <c r="L32" s="120" t="s">
        <v>107</v>
      </c>
      <c r="M32" s="120" t="s">
        <v>108</v>
      </c>
      <c r="N32" s="120" t="s">
        <v>109</v>
      </c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0" t="s">
        <v>51</v>
      </c>
      <c r="B33" s="110" t="s">
        <v>59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2" t="s">
        <v>135</v>
      </c>
      <c r="B34" s="112" t="s">
        <v>137</v>
      </c>
      <c r="C34" s="126">
        <v>3.0519999999999999E-2</v>
      </c>
      <c r="D34" s="126">
        <v>-2.96E-3</v>
      </c>
      <c r="E34" s="126">
        <v>-3.2100000000000002E-3</v>
      </c>
      <c r="F34" s="126">
        <v>3.669E-2</v>
      </c>
      <c r="G34" s="126">
        <v>1.0120000000000001E-2</v>
      </c>
      <c r="H34" s="126">
        <v>2.2499999999999998E-3</v>
      </c>
      <c r="I34" s="126">
        <v>-6.7000000000000002E-3</v>
      </c>
      <c r="J34" s="126">
        <v>1.457E-2</v>
      </c>
      <c r="K34" s="126">
        <v>1.436E-2</v>
      </c>
      <c r="L34" s="126">
        <v>7.7999999999999999E-4</v>
      </c>
      <c r="M34" s="126">
        <v>-3.2599999999999999E-3</v>
      </c>
      <c r="N34" s="126">
        <v>1.6840000000000001E-2</v>
      </c>
      <c r="O34" s="58" t="str">
        <f t="shared" ref="O34:O46" si="0">MID(UPPER(TEXT(A34,"mmm")),1,1)</f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2" t="s">
        <v>138</v>
      </c>
      <c r="B35" s="112" t="s">
        <v>139</v>
      </c>
      <c r="C35" s="126">
        <v>1.1010000000000001E-2</v>
      </c>
      <c r="D35" s="126">
        <v>-3.8800000000000002E-3</v>
      </c>
      <c r="E35" s="126">
        <v>-1.502E-2</v>
      </c>
      <c r="F35" s="126">
        <v>2.9909999999999999E-2</v>
      </c>
      <c r="G35" s="126">
        <v>1.021E-2</v>
      </c>
      <c r="H35" s="126">
        <v>1.6000000000000001E-3</v>
      </c>
      <c r="I35" s="126">
        <v>-7.5900000000000004E-3</v>
      </c>
      <c r="J35" s="126">
        <v>1.6199999999999999E-2</v>
      </c>
      <c r="K35" s="126">
        <v>1.7680000000000001E-2</v>
      </c>
      <c r="L35" s="126">
        <v>8.0999999999999996E-4</v>
      </c>
      <c r="M35" s="126">
        <v>-4.1099999999999999E-3</v>
      </c>
      <c r="N35" s="126">
        <v>2.0979999999999999E-2</v>
      </c>
      <c r="O35" s="58" t="str">
        <f t="shared" si="0"/>
        <v>S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2" t="s">
        <v>140</v>
      </c>
      <c r="B36" s="112" t="s">
        <v>141</v>
      </c>
      <c r="C36" s="126">
        <v>1.9910000000000001E-2</v>
      </c>
      <c r="D36" s="126">
        <v>1.7659999999999999E-2</v>
      </c>
      <c r="E36" s="126">
        <v>-2.0219999999999998E-2</v>
      </c>
      <c r="F36" s="126">
        <v>2.247E-2</v>
      </c>
      <c r="G36" s="126">
        <v>1.115E-2</v>
      </c>
      <c r="H36" s="126">
        <v>3.16E-3</v>
      </c>
      <c r="I36" s="126">
        <v>-8.8599999999999998E-3</v>
      </c>
      <c r="J36" s="126">
        <v>1.685E-2</v>
      </c>
      <c r="K36" s="126">
        <v>1.6889999999999999E-2</v>
      </c>
      <c r="L36" s="126">
        <v>2.0500000000000002E-3</v>
      </c>
      <c r="M36" s="126">
        <v>-6.4599999999999996E-3</v>
      </c>
      <c r="N36" s="126">
        <v>2.1299999999999999E-2</v>
      </c>
      <c r="O36" s="58" t="str">
        <f t="shared" si="0"/>
        <v>O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2" t="s">
        <v>142</v>
      </c>
      <c r="B37" s="112" t="s">
        <v>143</v>
      </c>
      <c r="C37" s="126">
        <v>-1.2019999999999999E-2</v>
      </c>
      <c r="D37" s="126">
        <v>-3.96E-3</v>
      </c>
      <c r="E37" s="126">
        <v>-5.8599999999999998E-3</v>
      </c>
      <c r="F37" s="126">
        <v>-2.2000000000000001E-3</v>
      </c>
      <c r="G37" s="126">
        <v>9.0699999999999999E-3</v>
      </c>
      <c r="H37" s="126">
        <v>2.5000000000000001E-3</v>
      </c>
      <c r="I37" s="126">
        <v>-8.5100000000000002E-3</v>
      </c>
      <c r="J37" s="126">
        <v>1.508E-2</v>
      </c>
      <c r="K37" s="126">
        <v>1.252E-2</v>
      </c>
      <c r="L37" s="126">
        <v>1.5499999999999999E-3</v>
      </c>
      <c r="M37" s="126">
        <v>-6.8900000000000003E-3</v>
      </c>
      <c r="N37" s="126">
        <v>1.7860000000000001E-2</v>
      </c>
      <c r="O37" s="58" t="str">
        <f t="shared" si="0"/>
        <v>N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2" t="s">
        <v>144</v>
      </c>
      <c r="B38" s="112" t="s">
        <v>145</v>
      </c>
      <c r="C38" s="126">
        <v>1.6590000000000001E-2</v>
      </c>
      <c r="D38" s="126">
        <v>-3.6800000000000001E-3</v>
      </c>
      <c r="E38" s="126">
        <v>1.9300000000000001E-3</v>
      </c>
      <c r="F38" s="126">
        <v>1.8339999999999999E-2</v>
      </c>
      <c r="G38" s="126">
        <v>9.7199999999999995E-3</v>
      </c>
      <c r="H38" s="126">
        <v>1.92E-3</v>
      </c>
      <c r="I38" s="126">
        <v>-7.6099999999999996E-3</v>
      </c>
      <c r="J38" s="126">
        <v>1.541E-2</v>
      </c>
      <c r="K38" s="126">
        <v>9.7199999999999995E-3</v>
      </c>
      <c r="L38" s="126">
        <v>1.92E-3</v>
      </c>
      <c r="M38" s="126">
        <v>-7.6099999999999996E-3</v>
      </c>
      <c r="N38" s="126">
        <v>1.541E-2</v>
      </c>
      <c r="O38" s="58" t="str">
        <f t="shared" si="0"/>
        <v>D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2" t="s">
        <v>146</v>
      </c>
      <c r="B39" s="112" t="s">
        <v>147</v>
      </c>
      <c r="C39" s="126">
        <v>2.656E-2</v>
      </c>
      <c r="D39" s="126">
        <v>-1.387E-2</v>
      </c>
      <c r="E39" s="126">
        <v>4.1599999999999996E-3</v>
      </c>
      <c r="F39" s="126">
        <v>3.6269999999999997E-2</v>
      </c>
      <c r="G39" s="126">
        <v>2.656E-2</v>
      </c>
      <c r="H39" s="126">
        <v>-1.387E-2</v>
      </c>
      <c r="I39" s="126">
        <v>4.1599999999999996E-3</v>
      </c>
      <c r="J39" s="126">
        <v>3.6269999999999997E-2</v>
      </c>
      <c r="K39" s="126">
        <v>1.1259999999999999E-2</v>
      </c>
      <c r="L39" s="126">
        <v>-6.3000000000000003E-4</v>
      </c>
      <c r="M39" s="126">
        <v>-5.7999999999999996E-3</v>
      </c>
      <c r="N39" s="126">
        <v>1.7690000000000001E-2</v>
      </c>
      <c r="O39" s="58" t="str">
        <f t="shared" si="0"/>
        <v>E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2" t="s">
        <v>150</v>
      </c>
      <c r="B40" s="112" t="s">
        <v>152</v>
      </c>
      <c r="C40" s="126">
        <v>-3.6900000000000001E-3</v>
      </c>
      <c r="D40" s="126">
        <v>-1.39E-3</v>
      </c>
      <c r="E40" s="126">
        <v>1.273E-2</v>
      </c>
      <c r="F40" s="126">
        <v>-1.503E-2</v>
      </c>
      <c r="G40" s="126">
        <v>1.2160000000000001E-2</v>
      </c>
      <c r="H40" s="126">
        <v>-8.0199999999999994E-3</v>
      </c>
      <c r="I40" s="126">
        <v>8.4600000000000005E-3</v>
      </c>
      <c r="J40" s="126">
        <v>1.172E-2</v>
      </c>
      <c r="K40" s="126">
        <v>1.2E-2</v>
      </c>
      <c r="L40" s="126">
        <v>-9.1E-4</v>
      </c>
      <c r="M40" s="126">
        <v>-2.3700000000000001E-3</v>
      </c>
      <c r="N40" s="126">
        <v>1.528E-2</v>
      </c>
      <c r="O40" s="58" t="str">
        <f t="shared" si="0"/>
        <v>F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2" t="s">
        <v>153</v>
      </c>
      <c r="B41" s="112" t="s">
        <v>154</v>
      </c>
      <c r="C41" s="126">
        <v>5.7430000000000002E-2</v>
      </c>
      <c r="D41" s="126">
        <v>1.839E-2</v>
      </c>
      <c r="E41" s="126">
        <v>1.9949999999999999E-2</v>
      </c>
      <c r="F41" s="126">
        <v>1.9089999999999999E-2</v>
      </c>
      <c r="G41" s="126">
        <v>2.6919999999999999E-2</v>
      </c>
      <c r="H41" s="126">
        <v>5.0000000000000001E-4</v>
      </c>
      <c r="I41" s="126">
        <v>1.21E-2</v>
      </c>
      <c r="J41" s="126">
        <v>1.4319999999999999E-2</v>
      </c>
      <c r="K41" s="126">
        <v>1.6619999999999999E-2</v>
      </c>
      <c r="L41" s="126">
        <v>3.0500000000000002E-3</v>
      </c>
      <c r="M41" s="126">
        <v>-1.2700000000000001E-3</v>
      </c>
      <c r="N41" s="126">
        <v>1.4840000000000001E-2</v>
      </c>
      <c r="O41" s="58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2" t="s">
        <v>155</v>
      </c>
      <c r="B42" s="112" t="s">
        <v>156</v>
      </c>
      <c r="C42" s="126">
        <v>-2.853E-2</v>
      </c>
      <c r="D42" s="126">
        <v>-8.2400000000000008E-3</v>
      </c>
      <c r="E42" s="126">
        <v>-3.79E-3</v>
      </c>
      <c r="F42" s="126">
        <v>-1.6500000000000001E-2</v>
      </c>
      <c r="G42" s="126">
        <v>1.404E-2</v>
      </c>
      <c r="H42" s="126">
        <v>-1.56E-3</v>
      </c>
      <c r="I42" s="126">
        <v>8.5900000000000004E-3</v>
      </c>
      <c r="J42" s="126">
        <v>7.0099999999999997E-3</v>
      </c>
      <c r="K42" s="126">
        <v>1.0359999999999999E-2</v>
      </c>
      <c r="L42" s="126">
        <v>-1.0000000000000001E-5</v>
      </c>
      <c r="M42" s="126">
        <v>-1.48E-3</v>
      </c>
      <c r="N42" s="126">
        <v>1.1849999999999999E-2</v>
      </c>
      <c r="O42" s="58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2" t="s">
        <v>157</v>
      </c>
      <c r="B43" s="112" t="s">
        <v>158</v>
      </c>
      <c r="C43" s="126">
        <v>-2.7499999999999998E-3</v>
      </c>
      <c r="D43" s="126">
        <v>-6.2100000000000002E-3</v>
      </c>
      <c r="E43" s="126">
        <v>3.7699999999999999E-3</v>
      </c>
      <c r="F43" s="126">
        <v>-3.1E-4</v>
      </c>
      <c r="G43" s="126">
        <v>1.0840000000000001E-2</v>
      </c>
      <c r="H43" s="126">
        <v>-2.4499999999999999E-3</v>
      </c>
      <c r="I43" s="126">
        <v>7.6899999999999998E-3</v>
      </c>
      <c r="J43" s="126">
        <v>5.5999999999999999E-3</v>
      </c>
      <c r="K43" s="126">
        <v>8.9499999999999996E-3</v>
      </c>
      <c r="L43" s="126">
        <v>-6.8000000000000005E-4</v>
      </c>
      <c r="M43" s="126">
        <v>-1.3699999999999999E-3</v>
      </c>
      <c r="N43" s="126">
        <v>1.0999999999999999E-2</v>
      </c>
      <c r="O43" s="58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2" t="s">
        <v>159</v>
      </c>
      <c r="B44" s="112" t="s">
        <v>160</v>
      </c>
      <c r="C44" s="126">
        <v>0.11412</v>
      </c>
      <c r="D44" s="126">
        <v>5.45E-3</v>
      </c>
      <c r="E44" s="126">
        <v>5.0290000000000001E-2</v>
      </c>
      <c r="F44" s="126">
        <v>5.8380000000000001E-2</v>
      </c>
      <c r="G44" s="126">
        <v>2.7390000000000001E-2</v>
      </c>
      <c r="H44" s="126">
        <v>-1.31E-3</v>
      </c>
      <c r="I44" s="126">
        <v>1.465E-2</v>
      </c>
      <c r="J44" s="126">
        <v>1.405E-2</v>
      </c>
      <c r="K44" s="126">
        <v>1.9259999999999999E-2</v>
      </c>
      <c r="L44" s="126">
        <v>6.8999999999999997E-4</v>
      </c>
      <c r="M44" s="126">
        <v>3.79E-3</v>
      </c>
      <c r="N44" s="126">
        <v>1.478E-2</v>
      </c>
      <c r="O44" s="58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2" t="s">
        <v>161</v>
      </c>
      <c r="B45" s="112" t="s">
        <v>163</v>
      </c>
      <c r="C45" s="126">
        <v>2.937E-2</v>
      </c>
      <c r="D45" s="126">
        <v>4.3E-3</v>
      </c>
      <c r="E45" s="126">
        <v>1.4400000000000001E-3</v>
      </c>
      <c r="F45" s="126">
        <v>2.3630000000000002E-2</v>
      </c>
      <c r="G45" s="126">
        <v>2.7699999999999999E-2</v>
      </c>
      <c r="H45" s="126">
        <v>-4.4000000000000002E-4</v>
      </c>
      <c r="I45" s="126">
        <v>1.2710000000000001E-2</v>
      </c>
      <c r="J45" s="126">
        <v>1.5429999999999999E-2</v>
      </c>
      <c r="K45" s="126">
        <v>2.18E-2</v>
      </c>
      <c r="L45" s="126">
        <v>-6.9999999999999994E-5</v>
      </c>
      <c r="M45" s="126">
        <v>4.1599999999999996E-3</v>
      </c>
      <c r="N45" s="126">
        <v>1.771E-2</v>
      </c>
      <c r="O45" s="58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 s="112" t="s">
        <v>166</v>
      </c>
      <c r="B46" s="112" t="s">
        <v>168</v>
      </c>
      <c r="C46" s="126">
        <v>-1.2409999999999999E-2</v>
      </c>
      <c r="D46" s="126">
        <v>-4.3600000000000002E-3</v>
      </c>
      <c r="E46" s="126">
        <v>6.0099999999999997E-3</v>
      </c>
      <c r="F46" s="126">
        <v>-1.406E-2</v>
      </c>
      <c r="G46" s="126">
        <v>2.2360000000000001E-2</v>
      </c>
      <c r="H46" s="126">
        <v>-8.5999999999999998E-4</v>
      </c>
      <c r="I46" s="126">
        <v>1.158E-2</v>
      </c>
      <c r="J46" s="126">
        <v>1.1639999999999999E-2</v>
      </c>
      <c r="K46" s="126">
        <v>1.797E-2</v>
      </c>
      <c r="L46" s="126">
        <v>-1.4999999999999999E-4</v>
      </c>
      <c r="M46" s="126">
        <v>4.7000000000000002E-3</v>
      </c>
      <c r="N46" s="126">
        <v>1.342E-2</v>
      </c>
      <c r="O46" s="58" t="str">
        <f t="shared" si="0"/>
        <v>A</v>
      </c>
    </row>
    <row r="49" spans="1:9">
      <c r="B49" s="52" t="str">
        <f>"Máxima "&amp;MID(B2,7,4)</f>
        <v>Máxima 2025</v>
      </c>
      <c r="C49" s="52" t="str">
        <f>"Media "&amp;MID(B2,7,4)</f>
        <v>Media 2025</v>
      </c>
      <c r="D49" s="52" t="str">
        <f>"Mínima "&amp;MID(B2,7,4)</f>
        <v>Mínima 2025</v>
      </c>
      <c r="E49" s="53" t="str">
        <f>"Media "&amp;MID(B2,7,4)-1</f>
        <v>Media 2024</v>
      </c>
      <c r="F49" s="54"/>
      <c r="G49" s="53" t="str">
        <f>"Banda máxima "&amp;MID(B2,7,4)-20&amp;"-"&amp;MID(B2,7,4)-1</f>
        <v>Banda máxima 2005-2024</v>
      </c>
      <c r="H49" s="52" t="str">
        <f>"Banda mínima "&amp;MID(B2,7,4)-20&amp;"-"&amp;MID(B2,7,4)-1</f>
        <v>Banda mínima 2005-2024</v>
      </c>
    </row>
    <row r="50" spans="1:9">
      <c r="A50" s="48" t="s">
        <v>53</v>
      </c>
      <c r="B50" s="119" t="s">
        <v>55</v>
      </c>
      <c r="C50" s="119" t="s">
        <v>56</v>
      </c>
      <c r="D50" s="119" t="s">
        <v>57</v>
      </c>
      <c r="E50" s="119" t="s">
        <v>58</v>
      </c>
      <c r="F50" s="48" t="s">
        <v>53</v>
      </c>
      <c r="G50" s="119" t="s">
        <v>60</v>
      </c>
      <c r="H50" s="119" t="s">
        <v>61</v>
      </c>
    </row>
    <row r="51" spans="1:9">
      <c r="A51" s="48" t="s">
        <v>59</v>
      </c>
      <c r="B51" s="49"/>
      <c r="C51" s="49"/>
      <c r="D51" s="49"/>
      <c r="E51" s="49"/>
      <c r="F51" s="48" t="s">
        <v>59</v>
      </c>
      <c r="G51" s="49"/>
      <c r="H51" s="49"/>
    </row>
    <row r="52" spans="1:9">
      <c r="A52" s="50" t="s">
        <v>169</v>
      </c>
      <c r="B52" s="127">
        <v>30.3</v>
      </c>
      <c r="C52" s="127">
        <v>25.016999999999999</v>
      </c>
      <c r="D52" s="127">
        <v>19.734000000000002</v>
      </c>
      <c r="E52" s="127">
        <v>27.396000000000001</v>
      </c>
      <c r="F52" s="51">
        <v>1</v>
      </c>
      <c r="G52" s="127">
        <v>30.3192631579</v>
      </c>
      <c r="H52" s="127">
        <v>19.587947368399998</v>
      </c>
      <c r="I52" s="115"/>
    </row>
    <row r="53" spans="1:9">
      <c r="A53" s="50" t="s">
        <v>170</v>
      </c>
      <c r="B53" s="127">
        <v>31.463999999999999</v>
      </c>
      <c r="C53" s="127">
        <v>25.641999999999999</v>
      </c>
      <c r="D53" s="127">
        <v>19.82</v>
      </c>
      <c r="E53" s="127">
        <v>26.05</v>
      </c>
      <c r="F53" s="51">
        <v>2</v>
      </c>
      <c r="G53" s="127">
        <v>30.598210526300001</v>
      </c>
      <c r="H53" s="127">
        <v>19.106736842099998</v>
      </c>
      <c r="I53" s="115"/>
    </row>
    <row r="54" spans="1:9">
      <c r="A54" s="50" t="s">
        <v>171</v>
      </c>
      <c r="B54" s="127">
        <v>32.148000000000003</v>
      </c>
      <c r="C54" s="127">
        <v>25.965</v>
      </c>
      <c r="D54" s="127">
        <v>19.782</v>
      </c>
      <c r="E54" s="127">
        <v>26.148</v>
      </c>
      <c r="F54" s="51">
        <v>3</v>
      </c>
      <c r="G54" s="127">
        <v>30.7103684211</v>
      </c>
      <c r="H54" s="127">
        <v>19.416842105299999</v>
      </c>
      <c r="I54" s="115"/>
    </row>
    <row r="55" spans="1:9">
      <c r="A55" s="50" t="s">
        <v>172</v>
      </c>
      <c r="B55" s="127">
        <v>33.515000000000001</v>
      </c>
      <c r="C55" s="127">
        <v>27.064</v>
      </c>
      <c r="D55" s="127">
        <v>20.614000000000001</v>
      </c>
      <c r="E55" s="127">
        <v>26.937000000000001</v>
      </c>
      <c r="F55" s="51">
        <v>4</v>
      </c>
      <c r="G55" s="127">
        <v>30.849947368399999</v>
      </c>
      <c r="H55" s="127">
        <v>19.317</v>
      </c>
      <c r="I55" s="115"/>
    </row>
    <row r="56" spans="1:9">
      <c r="A56" s="50" t="s">
        <v>173</v>
      </c>
      <c r="B56" s="127">
        <v>33.082999999999998</v>
      </c>
      <c r="C56" s="127">
        <v>27.135999999999999</v>
      </c>
      <c r="D56" s="127">
        <v>21.189</v>
      </c>
      <c r="E56" s="127">
        <v>27.28</v>
      </c>
      <c r="F56" s="51">
        <v>5</v>
      </c>
      <c r="G56" s="127">
        <v>30.9898947368</v>
      </c>
      <c r="H56" s="127">
        <v>19.5375789474</v>
      </c>
      <c r="I56" s="115"/>
    </row>
    <row r="57" spans="1:9">
      <c r="A57" s="50" t="s">
        <v>174</v>
      </c>
      <c r="B57" s="127">
        <v>32.527999999999999</v>
      </c>
      <c r="C57" s="127">
        <v>26.736000000000001</v>
      </c>
      <c r="D57" s="127">
        <v>20.943000000000001</v>
      </c>
      <c r="E57" s="127">
        <v>27.202999999999999</v>
      </c>
      <c r="F57" s="51">
        <v>6</v>
      </c>
      <c r="G57" s="127">
        <v>30.709842105300002</v>
      </c>
      <c r="H57" s="127">
        <v>19.545421052599998</v>
      </c>
      <c r="I57" s="115"/>
    </row>
    <row r="58" spans="1:9">
      <c r="A58" s="50" t="s">
        <v>175</v>
      </c>
      <c r="B58" s="127">
        <v>33.341999999999999</v>
      </c>
      <c r="C58" s="127">
        <v>26.917000000000002</v>
      </c>
      <c r="D58" s="127">
        <v>20.491</v>
      </c>
      <c r="E58" s="127">
        <v>27.081</v>
      </c>
      <c r="F58" s="51">
        <v>7</v>
      </c>
      <c r="G58" s="127">
        <v>30.5512105263</v>
      </c>
      <c r="H58" s="127">
        <v>19.622789473699999</v>
      </c>
      <c r="I58" s="115"/>
    </row>
    <row r="59" spans="1:9">
      <c r="A59" s="50" t="s">
        <v>176</v>
      </c>
      <c r="B59" s="127">
        <v>33.479999999999997</v>
      </c>
      <c r="C59" s="127">
        <v>27.21</v>
      </c>
      <c r="D59" s="127">
        <v>20.939</v>
      </c>
      <c r="E59" s="127">
        <v>27.257000000000001</v>
      </c>
      <c r="F59" s="51">
        <v>8</v>
      </c>
      <c r="G59" s="127">
        <v>29.993473684200001</v>
      </c>
      <c r="H59" s="127">
        <v>19.411684210499999</v>
      </c>
      <c r="I59" s="115"/>
    </row>
    <row r="60" spans="1:9">
      <c r="A60" s="50" t="s">
        <v>177</v>
      </c>
      <c r="B60" s="127">
        <v>33.566000000000003</v>
      </c>
      <c r="C60" s="127">
        <v>27.31</v>
      </c>
      <c r="D60" s="127">
        <v>21.053999999999998</v>
      </c>
      <c r="E60" s="127">
        <v>27.806000000000001</v>
      </c>
      <c r="F60" s="51">
        <v>9</v>
      </c>
      <c r="G60" s="127">
        <v>30.156473684200002</v>
      </c>
      <c r="H60" s="127">
        <v>19.124842105300001</v>
      </c>
      <c r="I60" s="115"/>
    </row>
    <row r="61" spans="1:9">
      <c r="A61" s="50" t="s">
        <v>178</v>
      </c>
      <c r="B61" s="127">
        <v>35.518000000000001</v>
      </c>
      <c r="C61" s="127">
        <v>28.640999999999998</v>
      </c>
      <c r="D61" s="127">
        <v>21.763999999999999</v>
      </c>
      <c r="E61" s="127">
        <v>28.675000000000001</v>
      </c>
      <c r="F61" s="51">
        <v>10</v>
      </c>
      <c r="G61" s="127">
        <v>30.267052631599999</v>
      </c>
      <c r="H61" s="127">
        <v>19.182473684200001</v>
      </c>
      <c r="I61" s="115"/>
    </row>
    <row r="62" spans="1:9">
      <c r="A62" s="50" t="s">
        <v>179</v>
      </c>
      <c r="B62" s="127">
        <v>36.683</v>
      </c>
      <c r="C62" s="127">
        <v>29.657</v>
      </c>
      <c r="D62" s="127">
        <v>22.632000000000001</v>
      </c>
      <c r="E62" s="127">
        <v>28.815999999999999</v>
      </c>
      <c r="F62" s="51">
        <v>11</v>
      </c>
      <c r="G62" s="127">
        <v>30.556315789500001</v>
      </c>
      <c r="H62" s="127">
        <v>19.305105263200002</v>
      </c>
      <c r="I62" s="115"/>
    </row>
    <row r="63" spans="1:9">
      <c r="A63" s="50" t="s">
        <v>180</v>
      </c>
      <c r="B63" s="127">
        <v>35.723999999999997</v>
      </c>
      <c r="C63" s="127">
        <v>29.225000000000001</v>
      </c>
      <c r="D63" s="127">
        <v>22.727</v>
      </c>
      <c r="E63" s="127">
        <v>27.259</v>
      </c>
      <c r="F63" s="51">
        <v>12</v>
      </c>
      <c r="G63" s="127">
        <v>30.403736842099999</v>
      </c>
      <c r="H63" s="127">
        <v>19.327999999999999</v>
      </c>
      <c r="I63" s="115"/>
    </row>
    <row r="64" spans="1:9">
      <c r="A64" s="50" t="s">
        <v>181</v>
      </c>
      <c r="B64" s="127">
        <v>33.970999999999997</v>
      </c>
      <c r="C64" s="127">
        <v>28.353999999999999</v>
      </c>
      <c r="D64" s="127">
        <v>22.736000000000001</v>
      </c>
      <c r="E64" s="127">
        <v>25.858000000000001</v>
      </c>
      <c r="F64" s="51">
        <v>13</v>
      </c>
      <c r="G64" s="127">
        <v>29.7375263158</v>
      </c>
      <c r="H64" s="127">
        <v>18.7925263158</v>
      </c>
      <c r="I64" s="115"/>
    </row>
    <row r="65" spans="1:9">
      <c r="A65" s="50" t="s">
        <v>182</v>
      </c>
      <c r="B65" s="127">
        <v>34.540999999999997</v>
      </c>
      <c r="C65" s="127">
        <v>28.053999999999998</v>
      </c>
      <c r="D65" s="127">
        <v>21.565999999999999</v>
      </c>
      <c r="E65" s="127">
        <v>24.523</v>
      </c>
      <c r="F65" s="51">
        <v>14</v>
      </c>
      <c r="G65" s="127">
        <v>29.703210526300001</v>
      </c>
      <c r="H65" s="127">
        <v>18.418894736799999</v>
      </c>
      <c r="I65" s="115"/>
    </row>
    <row r="66" spans="1:9">
      <c r="A66" s="50" t="s">
        <v>183</v>
      </c>
      <c r="B66" s="127">
        <v>36.905999999999999</v>
      </c>
      <c r="C66" s="127">
        <v>29.594999999999999</v>
      </c>
      <c r="D66" s="127">
        <v>22.283000000000001</v>
      </c>
      <c r="E66" s="127">
        <v>23.77</v>
      </c>
      <c r="F66" s="51">
        <v>15</v>
      </c>
      <c r="G66" s="127">
        <v>29.798684210499999</v>
      </c>
      <c r="H66" s="127">
        <v>18.577999999999999</v>
      </c>
      <c r="I66" s="115"/>
    </row>
    <row r="67" spans="1:9">
      <c r="A67" s="50" t="s">
        <v>184</v>
      </c>
      <c r="B67" s="127">
        <v>36.783000000000001</v>
      </c>
      <c r="C67" s="127">
        <v>29.446000000000002</v>
      </c>
      <c r="D67" s="127">
        <v>22.109000000000002</v>
      </c>
      <c r="E67" s="127">
        <v>25.277000000000001</v>
      </c>
      <c r="F67" s="51">
        <v>16</v>
      </c>
      <c r="G67" s="127">
        <v>29.011052631599998</v>
      </c>
      <c r="H67" s="127">
        <v>18.517473684199999</v>
      </c>
      <c r="I67" s="115"/>
    </row>
    <row r="68" spans="1:9">
      <c r="A68" s="50" t="s">
        <v>185</v>
      </c>
      <c r="B68" s="127">
        <v>36.767000000000003</v>
      </c>
      <c r="C68" s="127">
        <v>29.782</v>
      </c>
      <c r="D68" s="127">
        <v>22.797999999999998</v>
      </c>
      <c r="E68" s="127">
        <v>26.347999999999999</v>
      </c>
      <c r="F68" s="51">
        <v>17</v>
      </c>
      <c r="G68" s="127">
        <v>29.678105263199999</v>
      </c>
      <c r="H68" s="127">
        <v>18.434315789500001</v>
      </c>
      <c r="I68" s="115"/>
    </row>
    <row r="69" spans="1:9">
      <c r="A69" s="50" t="s">
        <v>186</v>
      </c>
      <c r="B69" s="127">
        <v>32.688000000000002</v>
      </c>
      <c r="C69" s="127">
        <v>27.587</v>
      </c>
      <c r="D69" s="127">
        <v>22.484999999999999</v>
      </c>
      <c r="E69" s="127">
        <v>25.866</v>
      </c>
      <c r="F69" s="51">
        <v>18</v>
      </c>
      <c r="G69" s="127">
        <v>29.798684210499999</v>
      </c>
      <c r="H69" s="127">
        <v>18.6128421053</v>
      </c>
      <c r="I69" s="115"/>
    </row>
    <row r="70" spans="1:9">
      <c r="A70" s="50" t="s">
        <v>187</v>
      </c>
      <c r="B70" s="127">
        <v>30.263999999999999</v>
      </c>
      <c r="C70" s="127">
        <v>25.192</v>
      </c>
      <c r="D70" s="127">
        <v>20.119</v>
      </c>
      <c r="E70" s="127">
        <v>25.364999999999998</v>
      </c>
      <c r="F70" s="51">
        <v>19</v>
      </c>
      <c r="G70" s="127">
        <v>29.279947368399998</v>
      </c>
      <c r="H70" s="127">
        <v>18.845631578900001</v>
      </c>
      <c r="I70" s="115"/>
    </row>
    <row r="71" spans="1:9">
      <c r="A71" s="50" t="s">
        <v>188</v>
      </c>
      <c r="B71" s="127">
        <v>28.751999999999999</v>
      </c>
      <c r="C71" s="127">
        <v>23.788</v>
      </c>
      <c r="D71" s="127">
        <v>18.823</v>
      </c>
      <c r="E71" s="127">
        <v>25.486999999999998</v>
      </c>
      <c r="F71" s="51">
        <v>20</v>
      </c>
      <c r="G71" s="127">
        <v>30.2579473684</v>
      </c>
      <c r="H71" s="127">
        <v>18.6091052632</v>
      </c>
      <c r="I71" s="115"/>
    </row>
    <row r="72" spans="1:9">
      <c r="A72" s="50" t="s">
        <v>189</v>
      </c>
      <c r="B72" s="127">
        <v>28.713000000000001</v>
      </c>
      <c r="C72" s="127">
        <v>23.481000000000002</v>
      </c>
      <c r="D72" s="127">
        <v>18.248999999999999</v>
      </c>
      <c r="E72" s="127">
        <v>25.893999999999998</v>
      </c>
      <c r="F72" s="51">
        <v>21</v>
      </c>
      <c r="G72" s="127">
        <v>30.4027894737</v>
      </c>
      <c r="H72" s="127">
        <v>18.888263157899999</v>
      </c>
      <c r="I72" s="115"/>
    </row>
    <row r="73" spans="1:9">
      <c r="A73" s="50" t="s">
        <v>190</v>
      </c>
      <c r="B73" s="127">
        <v>29.164999999999999</v>
      </c>
      <c r="C73" s="127">
        <v>23.687999999999999</v>
      </c>
      <c r="D73" s="127">
        <v>18.21</v>
      </c>
      <c r="E73" s="127">
        <v>26.286000000000001</v>
      </c>
      <c r="F73" s="51">
        <v>22</v>
      </c>
      <c r="G73" s="127">
        <v>30.207999999999998</v>
      </c>
      <c r="H73" s="127">
        <v>18.881473684199999</v>
      </c>
      <c r="I73" s="115"/>
    </row>
    <row r="74" spans="1:9">
      <c r="A74" s="50" t="s">
        <v>191</v>
      </c>
      <c r="B74" s="127">
        <v>30.545000000000002</v>
      </c>
      <c r="C74" s="127">
        <v>24.312000000000001</v>
      </c>
      <c r="D74" s="127">
        <v>18.079999999999998</v>
      </c>
      <c r="E74" s="127">
        <v>26.477</v>
      </c>
      <c r="F74" s="51">
        <v>23</v>
      </c>
      <c r="G74" s="127">
        <v>30.237578947399999</v>
      </c>
      <c r="H74" s="127">
        <v>18.934999999999999</v>
      </c>
      <c r="I74" s="115"/>
    </row>
    <row r="75" spans="1:9">
      <c r="A75" s="50" t="s">
        <v>192</v>
      </c>
      <c r="B75" s="127">
        <v>31.346</v>
      </c>
      <c r="C75" s="127">
        <v>25.332999999999998</v>
      </c>
      <c r="D75" s="127">
        <v>19.32</v>
      </c>
      <c r="E75" s="127">
        <v>26.361999999999998</v>
      </c>
      <c r="F75" s="51">
        <v>24</v>
      </c>
      <c r="G75" s="127">
        <v>30.003578947400001</v>
      </c>
      <c r="H75" s="127">
        <v>18.7662105263</v>
      </c>
      <c r="I75" s="115"/>
    </row>
    <row r="76" spans="1:9">
      <c r="A76" s="50" t="s">
        <v>193</v>
      </c>
      <c r="B76" s="127">
        <v>31.445</v>
      </c>
      <c r="C76" s="127">
        <v>26.314</v>
      </c>
      <c r="D76" s="127">
        <v>21.184000000000001</v>
      </c>
      <c r="E76" s="127">
        <v>25.058</v>
      </c>
      <c r="F76" s="51">
        <v>25</v>
      </c>
      <c r="G76" s="127">
        <v>29.853315789500002</v>
      </c>
      <c r="H76" s="127">
        <v>18.7175789474</v>
      </c>
      <c r="I76" s="115"/>
    </row>
    <row r="77" spans="1:9">
      <c r="A77" s="50" t="s">
        <v>194</v>
      </c>
      <c r="B77" s="127">
        <v>31.555</v>
      </c>
      <c r="C77" s="127">
        <v>26.38</v>
      </c>
      <c r="D77" s="127">
        <v>21.204000000000001</v>
      </c>
      <c r="E77" s="127">
        <v>25.204999999999998</v>
      </c>
      <c r="F77" s="51">
        <v>26</v>
      </c>
      <c r="G77" s="127">
        <v>29.981421052599998</v>
      </c>
      <c r="H77" s="127">
        <v>18.881473684199999</v>
      </c>
      <c r="I77" s="115"/>
    </row>
    <row r="78" spans="1:9">
      <c r="A78" s="50" t="s">
        <v>195</v>
      </c>
      <c r="B78" s="127">
        <v>29.74</v>
      </c>
      <c r="C78" s="127">
        <v>25.245999999999999</v>
      </c>
      <c r="D78" s="127">
        <v>20.751999999999999</v>
      </c>
      <c r="E78" s="127">
        <v>26.181999999999999</v>
      </c>
      <c r="F78" s="51">
        <v>27</v>
      </c>
      <c r="G78" s="127">
        <v>30.185421052599999</v>
      </c>
      <c r="H78" s="127">
        <v>19.0470526316</v>
      </c>
      <c r="I78" s="115"/>
    </row>
    <row r="79" spans="1:9">
      <c r="A79" s="50" t="s">
        <v>196</v>
      </c>
      <c r="B79" s="127">
        <v>28.120999999999999</v>
      </c>
      <c r="C79" s="127">
        <v>23.175999999999998</v>
      </c>
      <c r="D79" s="127">
        <v>18.231000000000002</v>
      </c>
      <c r="E79" s="127">
        <v>26.172000000000001</v>
      </c>
      <c r="F79" s="51">
        <v>28</v>
      </c>
      <c r="G79" s="127">
        <v>29.986421052600001</v>
      </c>
      <c r="H79" s="127">
        <v>19.098052631600002</v>
      </c>
      <c r="I79" s="115"/>
    </row>
    <row r="80" spans="1:9">
      <c r="A80" s="50" t="s">
        <v>197</v>
      </c>
      <c r="B80" s="127">
        <v>28.873000000000001</v>
      </c>
      <c r="C80" s="127">
        <v>23.045000000000002</v>
      </c>
      <c r="D80" s="127">
        <v>17.216000000000001</v>
      </c>
      <c r="E80" s="127">
        <v>24.923999999999999</v>
      </c>
      <c r="F80" s="51">
        <v>29</v>
      </c>
      <c r="G80" s="127">
        <v>29.025315789499999</v>
      </c>
      <c r="H80" s="127">
        <v>18.862789473700001</v>
      </c>
      <c r="I80" s="115"/>
    </row>
    <row r="81" spans="1:9">
      <c r="A81" s="50" t="s">
        <v>198</v>
      </c>
      <c r="B81" s="127">
        <v>30.646999999999998</v>
      </c>
      <c r="C81" s="127">
        <v>24.553999999999998</v>
      </c>
      <c r="D81" s="127">
        <v>18.460999999999999</v>
      </c>
      <c r="E81" s="127">
        <v>25.018000000000001</v>
      </c>
      <c r="F81" s="51">
        <v>30</v>
      </c>
      <c r="G81" s="127">
        <v>28.814894736799999</v>
      </c>
      <c r="H81" s="127">
        <v>18.3392631579</v>
      </c>
      <c r="I81" s="115"/>
    </row>
    <row r="82" spans="1:9">
      <c r="A82" s="50" t="s">
        <v>168</v>
      </c>
      <c r="B82" s="127">
        <v>28.704999999999998</v>
      </c>
      <c r="C82" s="127">
        <v>23.349</v>
      </c>
      <c r="D82" s="127">
        <v>17.992999999999999</v>
      </c>
      <c r="E82" s="127">
        <v>25.102</v>
      </c>
      <c r="F82" s="51">
        <v>31</v>
      </c>
      <c r="G82" s="127">
        <v>28.854947368400001</v>
      </c>
      <c r="H82" s="127">
        <v>17.890263157900002</v>
      </c>
      <c r="I82" s="114"/>
    </row>
    <row r="85" spans="1:9">
      <c r="A85" s="48" t="s">
        <v>53</v>
      </c>
      <c r="B85" s="55" t="s">
        <v>62</v>
      </c>
    </row>
    <row r="86" spans="1:9" ht="15.6" thickBot="1">
      <c r="A86" s="56" t="s">
        <v>51</v>
      </c>
      <c r="B86" s="57"/>
    </row>
    <row r="87" spans="1:9">
      <c r="A87" s="50" t="s">
        <v>113</v>
      </c>
      <c r="B87" s="128">
        <v>20919.134684072</v>
      </c>
      <c r="C87" s="68" t="str">
        <f>MID(UPPER(TEXT(D87,"mmm")),1,1)</f>
        <v>A</v>
      </c>
      <c r="D87" s="71" t="str">
        <f t="shared" ref="D87:D109" si="1">TEXT(EDATE(D88,-1),"mmmm aaaa")</f>
        <v>agosto 2023</v>
      </c>
      <c r="E87" s="72">
        <f>VLOOKUP(D87,A$87:B$122,2,FALSE)</f>
        <v>20271.704266336001</v>
      </c>
    </row>
    <row r="88" spans="1:9">
      <c r="A88" s="50" t="s">
        <v>114</v>
      </c>
      <c r="B88" s="128">
        <v>19437.436802595999</v>
      </c>
      <c r="C88" s="69" t="str">
        <f t="shared" ref="C88:C111" si="2">MID(UPPER(TEXT(D88,"mmm")),1,1)</f>
        <v>S</v>
      </c>
      <c r="D88" s="73" t="str">
        <f t="shared" si="1"/>
        <v>septiembre 2023</v>
      </c>
      <c r="E88" s="74">
        <f t="shared" ref="E88:E111" si="3">VLOOKUP(D88,A$87:B$122,2,FALSE)</f>
        <v>18408.553120976001</v>
      </c>
    </row>
    <row r="89" spans="1:9">
      <c r="A89" s="50" t="s">
        <v>116</v>
      </c>
      <c r="B89" s="128">
        <v>19469.540221939002</v>
      </c>
      <c r="C89" s="69" t="str">
        <f t="shared" si="2"/>
        <v>O</v>
      </c>
      <c r="D89" s="73" t="str">
        <f t="shared" si="1"/>
        <v>octubre 2023</v>
      </c>
      <c r="E89" s="74">
        <f t="shared" si="3"/>
        <v>18646.680871512999</v>
      </c>
    </row>
    <row r="90" spans="1:9">
      <c r="A90" s="50" t="s">
        <v>117</v>
      </c>
      <c r="B90" s="128">
        <v>17196.552882231001</v>
      </c>
      <c r="C90" s="69" t="str">
        <f t="shared" si="2"/>
        <v>N</v>
      </c>
      <c r="D90" s="73" t="str">
        <f t="shared" si="1"/>
        <v>noviembre 2023</v>
      </c>
      <c r="E90" s="74">
        <f t="shared" si="3"/>
        <v>18966.231240862999</v>
      </c>
    </row>
    <row r="91" spans="1:9">
      <c r="A91" s="50" t="s">
        <v>118</v>
      </c>
      <c r="B91" s="128">
        <v>18038.571301863001</v>
      </c>
      <c r="C91" s="69" t="str">
        <f t="shared" si="2"/>
        <v>D</v>
      </c>
      <c r="D91" s="73" t="str">
        <f t="shared" si="1"/>
        <v>diciembre 2023</v>
      </c>
      <c r="E91" s="74">
        <f t="shared" si="3"/>
        <v>20106.563494161001</v>
      </c>
    </row>
    <row r="92" spans="1:9">
      <c r="A92" s="50" t="s">
        <v>119</v>
      </c>
      <c r="B92" s="128">
        <v>18668.213677952001</v>
      </c>
      <c r="C92" s="69" t="str">
        <f t="shared" si="2"/>
        <v>E</v>
      </c>
      <c r="D92" s="73" t="str">
        <f t="shared" si="1"/>
        <v>enero 2024</v>
      </c>
      <c r="E92" s="74">
        <f t="shared" si="3"/>
        <v>21122.754694842999</v>
      </c>
    </row>
    <row r="93" spans="1:9">
      <c r="A93" s="50" t="s">
        <v>120</v>
      </c>
      <c r="B93" s="128">
        <v>21247.824869134001</v>
      </c>
      <c r="C93" s="69" t="str">
        <f t="shared" si="2"/>
        <v>F</v>
      </c>
      <c r="D93" s="73" t="str">
        <f t="shared" si="1"/>
        <v>febrero 2024</v>
      </c>
      <c r="E93" s="74">
        <f t="shared" si="3"/>
        <v>19197.835311872001</v>
      </c>
    </row>
    <row r="94" spans="1:9">
      <c r="A94" s="50" t="s">
        <v>122</v>
      </c>
      <c r="B94" s="128">
        <v>20271.704266336001</v>
      </c>
      <c r="C94" s="69" t="str">
        <f t="shared" si="2"/>
        <v>M</v>
      </c>
      <c r="D94" s="73" t="str">
        <f t="shared" si="1"/>
        <v>marzo 2024</v>
      </c>
      <c r="E94" s="74">
        <f t="shared" si="3"/>
        <v>19520.23085435</v>
      </c>
    </row>
    <row r="95" spans="1:9">
      <c r="A95" s="50" t="s">
        <v>123</v>
      </c>
      <c r="B95" s="128">
        <v>18408.553120976001</v>
      </c>
      <c r="C95" s="69" t="str">
        <f t="shared" si="2"/>
        <v>A</v>
      </c>
      <c r="D95" s="73" t="str">
        <f t="shared" si="1"/>
        <v>abril 2024</v>
      </c>
      <c r="E95" s="74">
        <f t="shared" si="3"/>
        <v>18119.223505656999</v>
      </c>
    </row>
    <row r="96" spans="1:9">
      <c r="A96" s="50" t="s">
        <v>124</v>
      </c>
      <c r="B96" s="128">
        <v>18646.680871512999</v>
      </c>
      <c r="C96" s="69" t="str">
        <f t="shared" si="2"/>
        <v>M</v>
      </c>
      <c r="D96" s="73" t="str">
        <f t="shared" si="1"/>
        <v>mayo 2024</v>
      </c>
      <c r="E96" s="74">
        <f t="shared" si="3"/>
        <v>18312.817936349998</v>
      </c>
    </row>
    <row r="97" spans="1:5">
      <c r="A97" s="50" t="s">
        <v>125</v>
      </c>
      <c r="B97" s="128">
        <v>18966.231240862999</v>
      </c>
      <c r="C97" s="69" t="str">
        <f t="shared" si="2"/>
        <v>J</v>
      </c>
      <c r="D97" s="73" t="str">
        <f t="shared" si="1"/>
        <v>junio 2024</v>
      </c>
      <c r="E97" s="74">
        <f t="shared" si="3"/>
        <v>18372.935849850001</v>
      </c>
    </row>
    <row r="98" spans="1:5">
      <c r="A98" s="50" t="s">
        <v>126</v>
      </c>
      <c r="B98" s="128">
        <v>20106.563494161001</v>
      </c>
      <c r="C98" s="69" t="str">
        <f t="shared" si="2"/>
        <v>J</v>
      </c>
      <c r="D98" s="73" t="str">
        <f t="shared" si="1"/>
        <v>julio 2024</v>
      </c>
      <c r="E98" s="74">
        <f t="shared" si="3"/>
        <v>21283.278658343999</v>
      </c>
    </row>
    <row r="99" spans="1:5">
      <c r="A99" s="50" t="s">
        <v>127</v>
      </c>
      <c r="B99" s="128">
        <v>21122.754694842999</v>
      </c>
      <c r="C99" s="69" t="str">
        <f t="shared" si="2"/>
        <v>A</v>
      </c>
      <c r="D99" s="73" t="str">
        <f t="shared" si="1"/>
        <v>agosto 2024</v>
      </c>
      <c r="E99" s="74">
        <f t="shared" si="3"/>
        <v>20890.420749156001</v>
      </c>
    </row>
    <row r="100" spans="1:5">
      <c r="A100" s="50" t="s">
        <v>128</v>
      </c>
      <c r="B100" s="128">
        <v>19197.835311872001</v>
      </c>
      <c r="C100" s="69" t="str">
        <f t="shared" si="2"/>
        <v>S</v>
      </c>
      <c r="D100" s="73" t="str">
        <f t="shared" si="1"/>
        <v>septiembre 2024</v>
      </c>
      <c r="E100" s="74">
        <f t="shared" si="3"/>
        <v>18611.148493471999</v>
      </c>
    </row>
    <row r="101" spans="1:5">
      <c r="A101" s="50" t="s">
        <v>130</v>
      </c>
      <c r="B101" s="128">
        <v>19520.23085435</v>
      </c>
      <c r="C101" s="69" t="str">
        <f t="shared" si="2"/>
        <v>O</v>
      </c>
      <c r="D101" s="73" t="str">
        <f t="shared" si="1"/>
        <v>octubre 2024</v>
      </c>
      <c r="E101" s="74">
        <f t="shared" si="3"/>
        <v>19018.010682389999</v>
      </c>
    </row>
    <row r="102" spans="1:5">
      <c r="A102" s="50" t="s">
        <v>131</v>
      </c>
      <c r="B102" s="128">
        <v>18119.223505656999</v>
      </c>
      <c r="C102" s="69" t="str">
        <f t="shared" si="2"/>
        <v>N</v>
      </c>
      <c r="D102" s="73" t="str">
        <f t="shared" si="1"/>
        <v>noviembre 2024</v>
      </c>
      <c r="E102" s="74">
        <f t="shared" si="3"/>
        <v>18738.242215712002</v>
      </c>
    </row>
    <row r="103" spans="1:5">
      <c r="A103" s="50" t="s">
        <v>132</v>
      </c>
      <c r="B103" s="128">
        <v>18312.817936349998</v>
      </c>
      <c r="C103" s="69" t="str">
        <f t="shared" si="2"/>
        <v>D</v>
      </c>
      <c r="D103" s="73" t="str">
        <f t="shared" si="1"/>
        <v>diciembre 2024</v>
      </c>
      <c r="E103" s="74">
        <f t="shared" si="3"/>
        <v>20440.060751895999</v>
      </c>
    </row>
    <row r="104" spans="1:5">
      <c r="A104" s="50" t="s">
        <v>133</v>
      </c>
      <c r="B104" s="128">
        <v>18372.935849850001</v>
      </c>
      <c r="C104" s="69" t="str">
        <f t="shared" si="2"/>
        <v>E</v>
      </c>
      <c r="D104" s="73" t="str">
        <f t="shared" si="1"/>
        <v>enero 2025</v>
      </c>
      <c r="E104" s="74">
        <f t="shared" si="3"/>
        <v>21683.816445224002</v>
      </c>
    </row>
    <row r="105" spans="1:5">
      <c r="A105" s="50" t="s">
        <v>134</v>
      </c>
      <c r="B105" s="128">
        <v>21283.278658343999</v>
      </c>
      <c r="C105" s="69" t="str">
        <f t="shared" si="2"/>
        <v>F</v>
      </c>
      <c r="D105" s="73" t="str">
        <f t="shared" si="1"/>
        <v>febrero 2025</v>
      </c>
      <c r="E105" s="74">
        <f t="shared" si="3"/>
        <v>19126.91132892</v>
      </c>
    </row>
    <row r="106" spans="1:5">
      <c r="A106" s="50" t="s">
        <v>135</v>
      </c>
      <c r="B106" s="128">
        <v>20890.420749156001</v>
      </c>
      <c r="C106" s="69" t="str">
        <f t="shared" si="2"/>
        <v>M</v>
      </c>
      <c r="D106" s="73" t="str">
        <f t="shared" si="1"/>
        <v>marzo 2025</v>
      </c>
      <c r="E106" s="74">
        <f t="shared" si="3"/>
        <v>20641.274454613998</v>
      </c>
    </row>
    <row r="107" spans="1:5">
      <c r="A107" s="50" t="s">
        <v>138</v>
      </c>
      <c r="B107" s="128">
        <v>18611.148493471999</v>
      </c>
      <c r="C107" s="69" t="str">
        <f t="shared" si="2"/>
        <v>A</v>
      </c>
      <c r="D107" s="73" t="str">
        <f t="shared" si="1"/>
        <v>abril 2025</v>
      </c>
      <c r="E107" s="74">
        <f t="shared" si="3"/>
        <v>17602.243849015002</v>
      </c>
    </row>
    <row r="108" spans="1:5">
      <c r="A108" s="50" t="s">
        <v>140</v>
      </c>
      <c r="B108" s="128">
        <v>19018.010682389999</v>
      </c>
      <c r="C108" s="69" t="str">
        <f t="shared" si="2"/>
        <v>M</v>
      </c>
      <c r="D108" s="73" t="str">
        <f t="shared" si="1"/>
        <v>mayo 2025</v>
      </c>
      <c r="E108" s="74">
        <f t="shared" si="3"/>
        <v>18262.423822430999</v>
      </c>
    </row>
    <row r="109" spans="1:5">
      <c r="A109" s="50" t="s">
        <v>142</v>
      </c>
      <c r="B109" s="128">
        <v>18738.242215712002</v>
      </c>
      <c r="C109" s="69" t="str">
        <f t="shared" si="2"/>
        <v>J</v>
      </c>
      <c r="D109" s="73" t="str">
        <f t="shared" si="1"/>
        <v>junio 2025</v>
      </c>
      <c r="E109" s="74">
        <f t="shared" si="3"/>
        <v>20469.573731037999</v>
      </c>
    </row>
    <row r="110" spans="1:5">
      <c r="A110" s="50" t="s">
        <v>144</v>
      </c>
      <c r="B110" s="128">
        <v>20440.060751895999</v>
      </c>
      <c r="C110" s="69" t="str">
        <f t="shared" si="2"/>
        <v>J</v>
      </c>
      <c r="D110" s="73" t="str">
        <f>TEXT(EDATE(D111,-1),"mmmm aaaa")</f>
        <v>julio 2025</v>
      </c>
      <c r="E110" s="74">
        <f t="shared" si="3"/>
        <v>21908.424078612999</v>
      </c>
    </row>
    <row r="111" spans="1:5" ht="15.6" thickBot="1">
      <c r="A111" s="50" t="s">
        <v>146</v>
      </c>
      <c r="B111" s="128">
        <v>21683.816445224002</v>
      </c>
      <c r="C111" s="70" t="str">
        <f t="shared" si="2"/>
        <v>A</v>
      </c>
      <c r="D111" s="75" t="str">
        <f>A2</f>
        <v>Agosto 2025</v>
      </c>
      <c r="E111" s="76">
        <f t="shared" si="3"/>
        <v>20631.077790351999</v>
      </c>
    </row>
    <row r="112" spans="1:5">
      <c r="A112" s="50" t="s">
        <v>150</v>
      </c>
      <c r="B112" s="128">
        <v>19126.91132892</v>
      </c>
    </row>
    <row r="113" spans="1:4">
      <c r="A113" s="50" t="s">
        <v>153</v>
      </c>
      <c r="B113" s="128">
        <v>20641.274454613998</v>
      </c>
    </row>
    <row r="114" spans="1:4">
      <c r="A114" s="50" t="s">
        <v>155</v>
      </c>
      <c r="B114" s="128">
        <v>17602.243849015002</v>
      </c>
    </row>
    <row r="115" spans="1:4">
      <c r="A115" s="50" t="s">
        <v>157</v>
      </c>
      <c r="B115" s="128">
        <v>18262.423822430999</v>
      </c>
      <c r="C115"/>
      <c r="D115"/>
    </row>
    <row r="116" spans="1:4">
      <c r="A116" s="50" t="s">
        <v>159</v>
      </c>
      <c r="B116" s="128">
        <v>20469.573731037999</v>
      </c>
      <c r="C116"/>
      <c r="D116"/>
    </row>
    <row r="117" spans="1:4">
      <c r="A117" s="50" t="s">
        <v>161</v>
      </c>
      <c r="B117" s="128">
        <v>21908.424078612999</v>
      </c>
      <c r="C117"/>
      <c r="D117"/>
    </row>
    <row r="118" spans="1:4">
      <c r="A118" s="50" t="s">
        <v>166</v>
      </c>
      <c r="B118" s="128">
        <v>20631.077790351999</v>
      </c>
      <c r="C118"/>
      <c r="D118"/>
    </row>
    <row r="119" spans="1:4">
      <c r="A119" s="50" t="s">
        <v>199</v>
      </c>
      <c r="B119" s="128">
        <v>6501.5625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53</v>
      </c>
      <c r="B127" s="55" t="s">
        <v>9</v>
      </c>
      <c r="C127" s="48" t="s">
        <v>53</v>
      </c>
      <c r="D127" s="119" t="s">
        <v>8</v>
      </c>
    </row>
    <row r="128" spans="1:4">
      <c r="A128" s="56" t="s">
        <v>59</v>
      </c>
      <c r="B128" s="57"/>
      <c r="C128" s="48" t="s">
        <v>59</v>
      </c>
      <c r="D128" s="49"/>
    </row>
    <row r="129" spans="1:5">
      <c r="A129" s="50" t="s">
        <v>169</v>
      </c>
      <c r="B129" s="129">
        <v>31526.557000000001</v>
      </c>
      <c r="C129" s="51">
        <v>1</v>
      </c>
      <c r="D129" s="129">
        <v>685.75794726399999</v>
      </c>
      <c r="E129" s="77">
        <f>MAX(D129:D159)</f>
        <v>732.38740040000005</v>
      </c>
    </row>
    <row r="130" spans="1:5">
      <c r="A130" s="50" t="s">
        <v>170</v>
      </c>
      <c r="B130" s="129">
        <v>29595.957999999999</v>
      </c>
      <c r="C130" s="51">
        <v>2</v>
      </c>
      <c r="D130" s="129">
        <v>619.08836686400002</v>
      </c>
    </row>
    <row r="131" spans="1:5">
      <c r="A131" s="50" t="s">
        <v>171</v>
      </c>
      <c r="B131" s="129">
        <v>29318.79</v>
      </c>
      <c r="C131" s="51">
        <v>3</v>
      </c>
      <c r="D131" s="129">
        <v>584.06192033599996</v>
      </c>
    </row>
    <row r="132" spans="1:5">
      <c r="A132" s="50" t="s">
        <v>172</v>
      </c>
      <c r="B132" s="129">
        <v>33191.622000000003</v>
      </c>
      <c r="C132" s="51">
        <v>4</v>
      </c>
      <c r="D132" s="129">
        <v>685.59135388000004</v>
      </c>
    </row>
    <row r="133" spans="1:5">
      <c r="A133" s="50" t="s">
        <v>173</v>
      </c>
      <c r="B133" s="129">
        <v>33217.061999999998</v>
      </c>
      <c r="C133" s="51">
        <v>5</v>
      </c>
      <c r="D133" s="129">
        <v>682.98695534399997</v>
      </c>
    </row>
    <row r="134" spans="1:5">
      <c r="A134" s="50" t="s">
        <v>174</v>
      </c>
      <c r="B134" s="129">
        <v>33187.74</v>
      </c>
      <c r="C134" s="51">
        <v>6</v>
      </c>
      <c r="D134" s="129">
        <v>684.98198651999996</v>
      </c>
    </row>
    <row r="135" spans="1:5">
      <c r="A135" s="50" t="s">
        <v>175</v>
      </c>
      <c r="B135" s="129">
        <v>33614.014999999999</v>
      </c>
      <c r="C135" s="51">
        <v>7</v>
      </c>
      <c r="D135" s="129">
        <v>703.04463939200002</v>
      </c>
    </row>
    <row r="136" spans="1:5">
      <c r="A136" s="50" t="s">
        <v>176</v>
      </c>
      <c r="B136" s="129">
        <v>32807.402999999998</v>
      </c>
      <c r="C136" s="51">
        <v>8</v>
      </c>
      <c r="D136" s="129">
        <v>701.91730169599998</v>
      </c>
    </row>
    <row r="137" spans="1:5">
      <c r="A137" s="50" t="s">
        <v>177</v>
      </c>
      <c r="B137" s="129">
        <v>31197.392</v>
      </c>
      <c r="C137" s="51">
        <v>9</v>
      </c>
      <c r="D137" s="129">
        <v>643.82447874399998</v>
      </c>
    </row>
    <row r="138" spans="1:5">
      <c r="A138" s="50" t="s">
        <v>178</v>
      </c>
      <c r="B138" s="129">
        <v>31248.196</v>
      </c>
      <c r="C138" s="51">
        <v>10</v>
      </c>
      <c r="D138" s="129">
        <v>613.94067428799997</v>
      </c>
    </row>
    <row r="139" spans="1:5">
      <c r="A139" s="50" t="s">
        <v>179</v>
      </c>
      <c r="B139" s="129">
        <v>34984.565000000002</v>
      </c>
      <c r="C139" s="51">
        <v>11</v>
      </c>
      <c r="D139" s="129">
        <v>713.71755305600004</v>
      </c>
    </row>
    <row r="140" spans="1:5">
      <c r="A140" s="50" t="s">
        <v>180</v>
      </c>
      <c r="B140" s="129">
        <v>34350.879000000001</v>
      </c>
      <c r="C140" s="51">
        <v>12</v>
      </c>
      <c r="D140" s="129">
        <v>732.30259711199994</v>
      </c>
    </row>
    <row r="141" spans="1:5">
      <c r="A141" s="50" t="s">
        <v>181</v>
      </c>
      <c r="B141" s="129">
        <v>34223.097000000002</v>
      </c>
      <c r="C141" s="51">
        <v>13</v>
      </c>
      <c r="D141" s="129">
        <v>727.24550844800001</v>
      </c>
    </row>
    <row r="142" spans="1:5">
      <c r="A142" s="50" t="s">
        <v>182</v>
      </c>
      <c r="B142" s="129">
        <v>33481.308199999999</v>
      </c>
      <c r="C142" s="51">
        <v>14</v>
      </c>
      <c r="D142" s="129">
        <v>712.17695051999999</v>
      </c>
    </row>
    <row r="143" spans="1:5">
      <c r="A143" s="50" t="s">
        <v>183</v>
      </c>
      <c r="B143" s="129">
        <v>31543.498</v>
      </c>
      <c r="C143" s="51">
        <v>15</v>
      </c>
      <c r="D143" s="129">
        <v>642.051555624</v>
      </c>
    </row>
    <row r="144" spans="1:5">
      <c r="A144" s="50" t="s">
        <v>184</v>
      </c>
      <c r="B144" s="129">
        <v>32879.103999999999</v>
      </c>
      <c r="C144" s="51">
        <v>16</v>
      </c>
      <c r="D144" s="129">
        <v>657.65320130400005</v>
      </c>
    </row>
    <row r="145" spans="1:5">
      <c r="A145" s="50" t="s">
        <v>185</v>
      </c>
      <c r="B145" s="129">
        <v>32873.088000000003</v>
      </c>
      <c r="C145" s="51">
        <v>17</v>
      </c>
      <c r="D145" s="129">
        <v>644.81473577600002</v>
      </c>
    </row>
    <row r="146" spans="1:5">
      <c r="A146" s="50" t="s">
        <v>186</v>
      </c>
      <c r="B146" s="129">
        <v>34969.142</v>
      </c>
      <c r="C146" s="51">
        <v>18</v>
      </c>
      <c r="D146" s="129">
        <v>732.38740040000005</v>
      </c>
    </row>
    <row r="147" spans="1:5">
      <c r="A147" s="50" t="s">
        <v>187</v>
      </c>
      <c r="B147" s="129">
        <v>33045.214999999997</v>
      </c>
      <c r="C147" s="51">
        <v>19</v>
      </c>
      <c r="D147" s="129">
        <v>706.46877363999999</v>
      </c>
    </row>
    <row r="148" spans="1:5">
      <c r="A148" s="50" t="s">
        <v>188</v>
      </c>
      <c r="B148" s="129">
        <v>31571.697</v>
      </c>
      <c r="C148" s="51">
        <v>20</v>
      </c>
      <c r="D148" s="129">
        <v>671.91969990400003</v>
      </c>
    </row>
    <row r="149" spans="1:5">
      <c r="A149" s="50" t="s">
        <v>189</v>
      </c>
      <c r="B149" s="129">
        <v>31328.734199999999</v>
      </c>
      <c r="C149" s="51">
        <v>21</v>
      </c>
      <c r="D149" s="129">
        <v>655.14982893599995</v>
      </c>
    </row>
    <row r="150" spans="1:5">
      <c r="A150" s="50" t="s">
        <v>190</v>
      </c>
      <c r="B150" s="129">
        <v>30869.540199999999</v>
      </c>
      <c r="C150" s="51">
        <v>22</v>
      </c>
      <c r="D150" s="129">
        <v>645.23995636799998</v>
      </c>
    </row>
    <row r="151" spans="1:5">
      <c r="A151" s="50" t="s">
        <v>191</v>
      </c>
      <c r="B151" s="129">
        <v>29175.1</v>
      </c>
      <c r="C151" s="51">
        <v>23</v>
      </c>
      <c r="D151" s="129">
        <v>597.69821843199998</v>
      </c>
    </row>
    <row r="152" spans="1:5">
      <c r="A152" s="50" t="s">
        <v>192</v>
      </c>
      <c r="B152" s="129">
        <v>29404.766</v>
      </c>
      <c r="C152" s="51">
        <v>24</v>
      </c>
      <c r="D152" s="129">
        <v>572.45001722400002</v>
      </c>
    </row>
    <row r="153" spans="1:5">
      <c r="A153" s="50" t="s">
        <v>193</v>
      </c>
      <c r="B153" s="129">
        <v>33516.820952000002</v>
      </c>
      <c r="C153" s="51">
        <v>25</v>
      </c>
      <c r="D153" s="129">
        <v>683.40430043200001</v>
      </c>
    </row>
    <row r="154" spans="1:5">
      <c r="A154" s="50" t="s">
        <v>194</v>
      </c>
      <c r="B154" s="129">
        <v>34364.989399999999</v>
      </c>
      <c r="C154" s="51">
        <v>26</v>
      </c>
      <c r="D154" s="129">
        <v>714.01067207200003</v>
      </c>
    </row>
    <row r="155" spans="1:5">
      <c r="A155" s="50" t="s">
        <v>195</v>
      </c>
      <c r="B155" s="129">
        <v>33635.919999999998</v>
      </c>
      <c r="C155" s="51">
        <v>27</v>
      </c>
      <c r="D155" s="129">
        <v>719.14271384799997</v>
      </c>
    </row>
    <row r="156" spans="1:5">
      <c r="A156" s="50" t="s">
        <v>196</v>
      </c>
      <c r="B156" s="129">
        <v>32064.1584</v>
      </c>
      <c r="C156" s="51">
        <v>28</v>
      </c>
      <c r="D156" s="129">
        <v>682.87134313599995</v>
      </c>
    </row>
    <row r="157" spans="1:5">
      <c r="A157" s="50" t="s">
        <v>197</v>
      </c>
      <c r="B157" s="129">
        <v>30947.963815999999</v>
      </c>
      <c r="C157" s="51">
        <v>29</v>
      </c>
      <c r="D157" s="129">
        <v>655.62503590400001</v>
      </c>
      <c r="E157"/>
    </row>
    <row r="158" spans="1:5">
      <c r="A158" s="50" t="s">
        <v>198</v>
      </c>
      <c r="B158" s="129">
        <v>29183.373879999999</v>
      </c>
      <c r="C158" s="51">
        <v>30</v>
      </c>
      <c r="D158" s="129">
        <v>594.90532427200003</v>
      </c>
      <c r="E158"/>
    </row>
    <row r="159" spans="1:5">
      <c r="A159" s="50" t="s">
        <v>168</v>
      </c>
      <c r="B159" s="129">
        <v>28693.944</v>
      </c>
      <c r="C159" s="51">
        <v>31</v>
      </c>
      <c r="D159" s="129">
        <v>564.36947961600004</v>
      </c>
      <c r="E159"/>
    </row>
    <row r="160" spans="1:5">
      <c r="A160"/>
      <c r="C160"/>
      <c r="D160" s="78">
        <v>768</v>
      </c>
      <c r="E160" s="108">
        <f>(MAX(D129:D159)/D160-1)*100</f>
        <v>-4.6370572395833314</v>
      </c>
    </row>
    <row r="161" spans="1:5">
      <c r="A161"/>
      <c r="B161"/>
      <c r="C161"/>
      <c r="D161"/>
      <c r="E161" s="79"/>
    </row>
    <row r="162" spans="1:5">
      <c r="E162" s="77"/>
    </row>
    <row r="163" spans="1:5">
      <c r="A163" s="48" t="s">
        <v>65</v>
      </c>
      <c r="B163" s="136" t="s">
        <v>14</v>
      </c>
      <c r="C163" s="137"/>
      <c r="D163"/>
      <c r="E163" s="79"/>
    </row>
    <row r="164" spans="1:5">
      <c r="A164" s="48" t="s">
        <v>53</v>
      </c>
      <c r="B164" s="119" t="s">
        <v>63</v>
      </c>
      <c r="C164" s="119" t="s">
        <v>64</v>
      </c>
      <c r="D164"/>
      <c r="E164" s="79"/>
    </row>
    <row r="165" spans="1:5">
      <c r="A165" s="48" t="s">
        <v>51</v>
      </c>
      <c r="B165" s="49"/>
      <c r="C165" s="49"/>
      <c r="D165"/>
      <c r="E165" s="79"/>
    </row>
    <row r="166" spans="1:5">
      <c r="A166" s="50" t="s">
        <v>166</v>
      </c>
      <c r="B166" s="128">
        <v>35300</v>
      </c>
      <c r="C166" s="130" t="s">
        <v>200</v>
      </c>
      <c r="D166" s="78">
        <v>35984</v>
      </c>
      <c r="E166" s="108">
        <f>(B166/D166-1)*100</f>
        <v>-1.9008448199199668</v>
      </c>
    </row>
    <row r="167" spans="1:5">
      <c r="A167"/>
      <c r="B167"/>
      <c r="C167"/>
    </row>
    <row r="169" spans="1:5">
      <c r="A169" s="48" t="s">
        <v>65</v>
      </c>
      <c r="B169" s="136" t="s">
        <v>13</v>
      </c>
      <c r="C169" s="140"/>
      <c r="D169" s="136" t="s">
        <v>14</v>
      </c>
      <c r="E169" s="137"/>
    </row>
    <row r="170" spans="1:5">
      <c r="A170" s="48" t="s">
        <v>53</v>
      </c>
      <c r="B170" s="119" t="s">
        <v>63</v>
      </c>
      <c r="C170" s="119" t="s">
        <v>64</v>
      </c>
      <c r="D170" s="119" t="s">
        <v>63</v>
      </c>
      <c r="E170" s="119" t="s">
        <v>64</v>
      </c>
    </row>
    <row r="171" spans="1:5">
      <c r="A171" s="48" t="s">
        <v>66</v>
      </c>
      <c r="B171" s="49"/>
      <c r="C171" s="49"/>
      <c r="D171" s="49"/>
      <c r="E171" s="49"/>
    </row>
    <row r="172" spans="1:5">
      <c r="A172" s="51">
        <v>2023</v>
      </c>
      <c r="B172" s="128">
        <v>39101</v>
      </c>
      <c r="C172" s="130" t="s">
        <v>115</v>
      </c>
      <c r="D172" s="128">
        <v>37278</v>
      </c>
      <c r="E172" s="130" t="s">
        <v>121</v>
      </c>
    </row>
    <row r="173" spans="1:5">
      <c r="A173" s="51">
        <v>2024</v>
      </c>
      <c r="B173" s="128">
        <v>38272</v>
      </c>
      <c r="C173" s="130" t="s">
        <v>129</v>
      </c>
      <c r="D173" s="128">
        <v>36184</v>
      </c>
      <c r="E173" s="130" t="s">
        <v>136</v>
      </c>
    </row>
    <row r="174" spans="1:5">
      <c r="A174" s="51">
        <v>2025</v>
      </c>
      <c r="B174" s="128">
        <v>40070</v>
      </c>
      <c r="C174" s="130" t="s">
        <v>151</v>
      </c>
      <c r="D174" s="128">
        <v>37946</v>
      </c>
      <c r="E174" s="130" t="s">
        <v>165</v>
      </c>
    </row>
    <row r="176" spans="1:5">
      <c r="A176"/>
      <c r="B176"/>
      <c r="C176"/>
      <c r="D176"/>
      <c r="E176"/>
    </row>
    <row r="177" spans="1:6">
      <c r="A177" s="48" t="s">
        <v>65</v>
      </c>
      <c r="B177" s="136" t="s">
        <v>13</v>
      </c>
      <c r="C177" s="140"/>
      <c r="D177" s="136" t="s">
        <v>14</v>
      </c>
      <c r="E177" s="137"/>
    </row>
    <row r="178" spans="1:6">
      <c r="A178" s="48" t="s">
        <v>53</v>
      </c>
      <c r="B178" s="119" t="s">
        <v>63</v>
      </c>
      <c r="C178" s="119" t="s">
        <v>64</v>
      </c>
      <c r="D178" s="119" t="s">
        <v>63</v>
      </c>
      <c r="E178" s="119" t="s">
        <v>64</v>
      </c>
    </row>
    <row r="179" spans="1:6">
      <c r="A179"/>
      <c r="B179" s="128">
        <v>45450</v>
      </c>
      <c r="C179" s="130" t="s">
        <v>67</v>
      </c>
      <c r="D179" s="128">
        <v>41318</v>
      </c>
      <c r="E179" s="130" t="s">
        <v>68</v>
      </c>
    </row>
    <row r="180" spans="1:6">
      <c r="A180"/>
      <c r="B180"/>
      <c r="C180"/>
      <c r="D180"/>
      <c r="E180"/>
    </row>
    <row r="181" spans="1:6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67" t="s">
        <v>14</v>
      </c>
      <c r="C182" s="67" t="s">
        <v>13</v>
      </c>
      <c r="D182" s="67" t="s">
        <v>12</v>
      </c>
      <c r="E182" s="67" t="s">
        <v>11</v>
      </c>
    </row>
    <row r="183" spans="1:6">
      <c r="A183" s="60" t="s">
        <v>69</v>
      </c>
      <c r="B183" s="61">
        <f>D179</f>
        <v>41318</v>
      </c>
      <c r="C183" s="61">
        <f>B179</f>
        <v>45450</v>
      </c>
      <c r="D183" s="62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2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0"/>
      <c r="B184" s="61"/>
      <c r="C184" s="61"/>
      <c r="D184" s="62"/>
      <c r="E184" s="62"/>
    </row>
    <row r="185" spans="1:6">
      <c r="A185" s="63">
        <f>A173</f>
        <v>2024</v>
      </c>
      <c r="B185" s="61">
        <f>D173</f>
        <v>36184</v>
      </c>
      <c r="C185" s="61">
        <f>B173</f>
        <v>38272</v>
      </c>
      <c r="D185" s="62" t="str">
        <f>MID(Dat_01!E173,1,2)+0&amp;" "&amp;TEXT(DATE(MID(Dat_01!E173,7,4),MID(Dat_01!E173,4,2),MID(Dat_01!E173,1,2)),"mmmm")&amp;" ("&amp;MID(Dat_01!E173,12,16)&amp;" h)"</f>
        <v>30 julio (14:41 h)</v>
      </c>
      <c r="E185" s="62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3">
        <f>A174</f>
        <v>2025</v>
      </c>
      <c r="B186" s="61">
        <f>D174</f>
        <v>37946</v>
      </c>
      <c r="C186" s="61">
        <f>B174</f>
        <v>40070</v>
      </c>
      <c r="D186" s="62" t="str">
        <f>MID(Dat_01!E174,1,2)+0&amp;" "&amp;TEXT(DATE(MID(Dat_01!E174,7,4),MID(Dat_01!E174,4,2),MID(Dat_01!E174,1,2)),"mmmm")&amp;" ("&amp;MID(Dat_01!E174,12,16)&amp;" h)"</f>
        <v>2 julio (14:30 h)</v>
      </c>
      <c r="E186" s="62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4" t="str">
        <f>LOWER(MID(A166,1,3))&amp;"-"&amp;MID(A174,3,2)</f>
        <v>ago-25</v>
      </c>
      <c r="B187" s="65">
        <f>IF(B163="Invierno","",B166)</f>
        <v>35300</v>
      </c>
      <c r="C187" s="65" t="str">
        <f>IF(B163="Invierno",B166,"")</f>
        <v/>
      </c>
      <c r="D187" s="66" t="str">
        <f>IF(B187="","",MID(Dat_01!C166,1,2)+0&amp;" "&amp;TEXT(DATE(MID(Dat_01!C166,7,4),MID(Dat_01!C166,4,2),MID(Dat_01!C166,1,2)),"mmmm")&amp;" ("&amp;MID(Dat_01!C166,12,16)&amp;" h)")</f>
        <v>11 agosto (21:43 h)</v>
      </c>
      <c r="E187" s="66" t="str">
        <f>IF(C187="","",MID(Dat_01!C166,1,2)+0&amp;" "&amp;TEXT(DATE(MID(Dat_01!C166,7,4),MID(Dat_01!C166,4,2),MID(Dat_01!C166,1,2)),"mmmm")&amp;" ("&amp;MID(Dat_01!C166,12,16)&amp;" h)")</f>
        <v/>
      </c>
    </row>
    <row r="188" spans="1:6">
      <c r="D188" s="113"/>
      <c r="E188" s="113" t="str">
        <f>CONCATENATE(MID(D187,1,FIND(" ",D187)+3)," ",MID(D187,FIND("(",D187)+1,7))</f>
        <v>11 ago 21:43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1:N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Sevilla Penas, Marta</cp:lastModifiedBy>
  <dcterms:created xsi:type="dcterms:W3CDTF">2016-08-09T07:04:21Z</dcterms:created>
  <dcterms:modified xsi:type="dcterms:W3CDTF">2025-09-15T11:25:11Z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