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Z:\Departamento\Gestión de la Información\Publicaciones e Informes\Mensual\Boletín&amp;Consejo\BOLETIN ELECTRONICO\2025\ABR\INF_ELABORADA\"/>
    </mc:Choice>
  </mc:AlternateContent>
  <xr:revisionPtr revIDLastSave="0" documentId="8_{8C704A06-90AF-4A64-8BCC-5C9A840CBF39}" xr6:coauthVersionLast="47" xr6:coauthVersionMax="47" xr10:uidLastSave="{00000000-0000-0000-0000-000000000000}"/>
  <bookViews>
    <workbookView xWindow="-120" yWindow="-120" windowWidth="29040" windowHeight="15720" tabRatio="622" xr2:uid="{00000000-000D-0000-FFFF-FFFF00000000}"/>
  </bookViews>
  <sheets>
    <sheet name="Indice" sheetId="8" r:id="rId1"/>
    <sheet name="D1" sheetId="1" r:id="rId2"/>
    <sheet name="D2" sheetId="7" r:id="rId3"/>
    <sheet name="D3" sheetId="15" r:id="rId4"/>
    <sheet name="D4" sheetId="4" r:id="rId5"/>
    <sheet name="D5" sheetId="6" r:id="rId6"/>
    <sheet name="D6" sheetId="5" r:id="rId7"/>
    <sheet name="Data 1" sheetId="16" state="hidden" r:id="rId8"/>
    <sheet name="Dat_01" sheetId="10" r:id="rId9"/>
    <sheet name="Mozart Reports" sheetId="12" state="veryHidden" r:id="rId10"/>
  </sheets>
  <definedNames>
    <definedName name="_xlnm.Print_Area" localSheetId="7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_Dia">OFFSET(Dat_01!$D$129,0,0,COUNT(Dat_01!$D$129:$D$159),1)</definedName>
    <definedName name="Dem_Fechas">OFFSET(Dat_01!$C$129,0,0,COUNT(Dat_01!$C$129:$C$159),1)</definedName>
    <definedName name="Dem_Hora">OFFSET(Dat_01!$B$129,0,0,COUNT(Dat_01!$B$129:$B$159),1)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MSTR.Variación_y_componentes_mensual_de_la_demanda">#REF!</definedName>
    <definedName name="MSTR.Variación_y_componentes_mensual_de_la_demanda.1">#REF!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Temp_Año_Ant">OFFSET(Dat_01!$E$52,0,0,COUNT(Dat_01!$E$52:$E$82),1)</definedName>
    <definedName name="Temp_Banda_Max">OFFSET(Dat_01!$G$52,0,0,COUNT(Dat_01!$G$52:$G$82),1)</definedName>
    <definedName name="Temp_Banda_Min">OFFSET(Dat_01!$H$52,0,0,COUNT(Dat_01!$H$52:$H$82),1)</definedName>
    <definedName name="Temp_Fechas">OFFSET(Dat_01!$F$52,0,0,COUNT(Dat_01!$F$52:$F$82),1)</definedName>
    <definedName name="Temp_Max">OFFSET(Dat_01!$B$52,0,0,COUNT(Dat_01!$B$52:$B$82),1)</definedName>
    <definedName name="Temp_Med">OFFSET(Dat_01!$C$52,0,0,COUNT(Dat_01!$C$52:$C$82),1)</definedName>
    <definedName name="Temp_Med_Hist">OFFSET(Dat_01!$E$52,0,0,COUNT(Dat_01!$E$52:$E$82),1)</definedName>
    <definedName name="Temp_Min">OFFSET(Dat_01!$D$52,0,0,COUNT(Dat_01!$D$52:$D$82),1)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ZZZ">Dat_01!$A$177:$E$179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5" i="16" l="1"/>
  <c r="C35" i="16"/>
  <c r="D35" i="16"/>
  <c r="E35" i="16"/>
  <c r="F35" i="16"/>
  <c r="G35" i="16"/>
  <c r="H35" i="16"/>
  <c r="B36" i="16"/>
  <c r="C36" i="16"/>
  <c r="D36" i="16"/>
  <c r="E36" i="16"/>
  <c r="F36" i="16"/>
  <c r="G36" i="16"/>
  <c r="H36" i="16"/>
  <c r="E160" i="10"/>
  <c r="B185" i="10" l="1"/>
  <c r="E186" i="10"/>
  <c r="D185" i="10"/>
  <c r="C187" i="10"/>
  <c r="E187" i="10" s="1"/>
  <c r="E188" i="10" s="1"/>
  <c r="O34" i="10" l="1"/>
  <c r="O35" i="10"/>
  <c r="O36" i="10"/>
  <c r="O37" i="10"/>
  <c r="O38" i="10"/>
  <c r="O39" i="10"/>
  <c r="O40" i="10"/>
  <c r="O41" i="10"/>
  <c r="O42" i="10"/>
  <c r="O43" i="10"/>
  <c r="O44" i="10"/>
  <c r="O45" i="10"/>
  <c r="O33" i="10"/>
  <c r="B187" i="10" l="1"/>
  <c r="D187" i="10" l="1"/>
  <c r="H109" i="16"/>
  <c r="E166" i="10"/>
  <c r="E129" i="10"/>
  <c r="F108" i="16" l="1"/>
  <c r="C186" i="10" l="1"/>
  <c r="C185" i="10"/>
  <c r="B183" i="10"/>
  <c r="G2" i="16" l="1"/>
  <c r="B100" i="16" l="1"/>
  <c r="C100" i="16"/>
  <c r="D100" i="16"/>
  <c r="D71" i="16" l="1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70" i="16"/>
  <c r="D101" i="16" l="1"/>
  <c r="F125" i="16"/>
  <c r="E125" i="16"/>
  <c r="F124" i="16"/>
  <c r="E124" i="16"/>
  <c r="F123" i="16"/>
  <c r="E123" i="16"/>
  <c r="F122" i="16"/>
  <c r="E122" i="16"/>
  <c r="F121" i="16"/>
  <c r="E121" i="16"/>
  <c r="F120" i="16"/>
  <c r="E120" i="16"/>
  <c r="F119" i="16"/>
  <c r="E119" i="16"/>
  <c r="F118" i="16"/>
  <c r="E118" i="16"/>
  <c r="F117" i="16"/>
  <c r="E117" i="16"/>
  <c r="F116" i="16"/>
  <c r="E116" i="16"/>
  <c r="F115" i="16"/>
  <c r="E115" i="16"/>
  <c r="F114" i="16"/>
  <c r="E114" i="16"/>
  <c r="F113" i="16"/>
  <c r="E113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C114" i="16" l="1"/>
  <c r="C115" i="16"/>
  <c r="C116" i="16"/>
  <c r="C117" i="16"/>
  <c r="C118" i="16"/>
  <c r="C119" i="16"/>
  <c r="C120" i="16"/>
  <c r="C121" i="16"/>
  <c r="C122" i="16"/>
  <c r="C123" i="16"/>
  <c r="C124" i="16"/>
  <c r="C125" i="16"/>
  <c r="C113" i="16"/>
  <c r="K14" i="1" l="1"/>
  <c r="K13" i="1"/>
  <c r="K12" i="1"/>
  <c r="I14" i="1"/>
  <c r="I13" i="1"/>
  <c r="I12" i="1"/>
  <c r="G14" i="1"/>
  <c r="G12" i="1"/>
  <c r="G13" i="1"/>
  <c r="K9" i="1" l="1"/>
  <c r="J9" i="1"/>
  <c r="I9" i="1"/>
  <c r="H9" i="1"/>
  <c r="G9" i="1"/>
  <c r="F9" i="1"/>
  <c r="B105" i="16" l="1"/>
  <c r="D108" i="16" l="1"/>
  <c r="D107" i="16"/>
  <c r="C109" i="16"/>
  <c r="I109" i="16" s="1"/>
  <c r="C108" i="16"/>
  <c r="C107" i="16"/>
  <c r="D105" i="16"/>
  <c r="C105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70" i="16"/>
  <c r="C66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42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7" i="16"/>
  <c r="A6" i="16" s="1"/>
  <c r="F38" i="16" l="1"/>
  <c r="G38" i="16"/>
  <c r="E38" i="16"/>
  <c r="C38" i="16"/>
  <c r="H38" i="16"/>
  <c r="D38" i="16"/>
  <c r="C101" i="16"/>
  <c r="A5" i="16"/>
  <c r="C2" i="10" l="1"/>
  <c r="G108" i="16" l="1"/>
  <c r="E185" i="10"/>
  <c r="G107" i="16" s="1"/>
  <c r="F107" i="16"/>
  <c r="A186" i="10"/>
  <c r="B108" i="16" s="1"/>
  <c r="A185" i="10"/>
  <c r="B107" i="16" s="1"/>
  <c r="D111" i="10" l="1"/>
  <c r="D110" i="10" l="1"/>
  <c r="E111" i="10"/>
  <c r="A187" i="10"/>
  <c r="B109" i="16" s="1"/>
  <c r="D109" i="10" l="1"/>
  <c r="E110" i="10"/>
  <c r="C110" i="10"/>
  <c r="C111" i="10"/>
  <c r="E183" i="10"/>
  <c r="G105" i="16" s="1"/>
  <c r="D183" i="10"/>
  <c r="F105" i="16" s="1"/>
  <c r="C183" i="10"/>
  <c r="E3" i="8"/>
  <c r="G109" i="16" l="1"/>
  <c r="F109" i="16"/>
  <c r="D3" i="6"/>
  <c r="D108" i="10"/>
  <c r="E109" i="10"/>
  <c r="C109" i="10"/>
  <c r="E3" i="5"/>
  <c r="E3" i="7"/>
  <c r="E3" i="15"/>
  <c r="E3" i="4"/>
  <c r="K3" i="1"/>
  <c r="D107" i="10" l="1"/>
  <c r="E108" i="10"/>
  <c r="C108" i="10"/>
  <c r="D106" i="10" l="1"/>
  <c r="E107" i="10"/>
  <c r="C107" i="10"/>
  <c r="E10" i="8"/>
  <c r="D105" i="10" l="1"/>
  <c r="E106" i="10"/>
  <c r="C106" i="10"/>
  <c r="H49" i="10"/>
  <c r="G49" i="10"/>
  <c r="E49" i="10"/>
  <c r="C49" i="10"/>
  <c r="D49" i="10"/>
  <c r="B49" i="10"/>
  <c r="D104" i="10" l="1"/>
  <c r="E105" i="10"/>
  <c r="C105" i="10"/>
  <c r="B125" i="16" l="1"/>
  <c r="A125" i="16" s="1"/>
  <c r="D103" i="10"/>
  <c r="E104" i="10"/>
  <c r="C104" i="10"/>
  <c r="B123" i="16" l="1"/>
  <c r="A123" i="16" s="1"/>
  <c r="B124" i="16"/>
  <c r="A124" i="16" s="1"/>
  <c r="D102" i="10"/>
  <c r="E103" i="10"/>
  <c r="C103" i="10"/>
  <c r="B122" i="16" l="1"/>
  <c r="A122" i="16" s="1"/>
  <c r="D101" i="10"/>
  <c r="E102" i="10"/>
  <c r="C102" i="10"/>
  <c r="F7" i="1"/>
  <c r="G8" i="1" s="1"/>
  <c r="B121" i="16" l="1"/>
  <c r="A121" i="16" s="1"/>
  <c r="D100" i="10"/>
  <c r="E101" i="10"/>
  <c r="C101" i="10"/>
  <c r="B120" i="16" l="1"/>
  <c r="A120" i="16" s="1"/>
  <c r="D99" i="10"/>
  <c r="E100" i="10"/>
  <c r="C100" i="10"/>
  <c r="B119" i="16" l="1"/>
  <c r="A119" i="16" s="1"/>
  <c r="D98" i="10"/>
  <c r="E99" i="10"/>
  <c r="C99" i="10"/>
  <c r="B118" i="16" l="1"/>
  <c r="A118" i="16" s="1"/>
  <c r="D97" i="10"/>
  <c r="E98" i="10"/>
  <c r="C98" i="10"/>
  <c r="B117" i="16" l="1"/>
  <c r="A117" i="16" s="1"/>
  <c r="D96" i="10"/>
  <c r="E97" i="10"/>
  <c r="C97" i="10"/>
  <c r="B116" i="16" l="1"/>
  <c r="A116" i="16" s="1"/>
  <c r="D95" i="10"/>
  <c r="E96" i="10"/>
  <c r="C96" i="10"/>
  <c r="K8" i="1"/>
  <c r="I8" i="1"/>
  <c r="B115" i="16" l="1"/>
  <c r="A115" i="16" s="1"/>
  <c r="D94" i="10"/>
  <c r="E95" i="10"/>
  <c r="C95" i="10"/>
  <c r="E13" i="8"/>
  <c r="E11" i="8"/>
  <c r="E9" i="8"/>
  <c r="B114" i="16" l="1"/>
  <c r="A114" i="16" s="1"/>
  <c r="D93" i="10"/>
  <c r="E94" i="10"/>
  <c r="C94" i="10"/>
  <c r="E12" i="8"/>
  <c r="E8" i="8"/>
  <c r="B113" i="16" l="1"/>
  <c r="A113" i="16" s="1"/>
  <c r="D92" i="10"/>
  <c r="E93" i="10"/>
  <c r="C93" i="10"/>
  <c r="D91" i="10" l="1"/>
  <c r="E92" i="10"/>
  <c r="C92" i="10"/>
  <c r="D90" i="10" l="1"/>
  <c r="E91" i="10"/>
  <c r="C91" i="10"/>
  <c r="D89" i="10" l="1"/>
  <c r="E90" i="10"/>
  <c r="C90" i="10"/>
  <c r="D88" i="10" l="1"/>
  <c r="E89" i="10"/>
  <c r="C89" i="10"/>
  <c r="D87" i="10" l="1"/>
  <c r="E87" i="10" s="1"/>
  <c r="E88" i="10"/>
  <c r="C88" i="10"/>
  <c r="C87" i="10" l="1"/>
</calcChain>
</file>

<file path=xl/sharedStrings.xml><?xml version="1.0" encoding="utf-8"?>
<sst xmlns="http://schemas.openxmlformats.org/spreadsheetml/2006/main" count="337" uniqueCount="206">
  <si>
    <t>Laboralidad</t>
  </si>
  <si>
    <t>Acumulado anual</t>
  </si>
  <si>
    <t>Año móvil</t>
  </si>
  <si>
    <t>GWh</t>
  </si>
  <si>
    <t>Variación mensual</t>
  </si>
  <si>
    <t>Demanda corregida</t>
  </si>
  <si>
    <t>Boletín mensual</t>
  </si>
  <si>
    <t>Componentes de la variación de la demanda peninsular</t>
  </si>
  <si>
    <t>Demanda diaria (GWh)</t>
  </si>
  <si>
    <t>Demanda horaria máxima (MWh)</t>
  </si>
  <si>
    <t>Demanda diaria y demanda horaria máxima peninsulares</t>
  </si>
  <si>
    <t>Invierno (enero-mayo/octubre-diciembre)</t>
  </si>
  <si>
    <t>Verano (junio - septiembre)</t>
  </si>
  <si>
    <t>Invierno</t>
  </si>
  <si>
    <t>Verano</t>
  </si>
  <si>
    <t>(%)</t>
  </si>
  <si>
    <t xml:space="preserve">Evolución diaria de las temperaturas peninsulares </t>
  </si>
  <si>
    <t>(º C)</t>
  </si>
  <si>
    <t xml:space="preserve">Evolución de la demanda peninsular </t>
  </si>
  <si>
    <t>(GWh)</t>
  </si>
  <si>
    <t>(MW)</t>
  </si>
  <si>
    <t>Potencia instántanea máxima peninsular</t>
  </si>
  <si>
    <t>Temperatura</t>
  </si>
  <si>
    <t xml:space="preserve"> </t>
  </si>
  <si>
    <t xml:space="preserve">• 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</si>
  <si>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</si>
  <si>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</si>
  <si>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</si>
  <si>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</si>
  <si>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Componentes de la variación de la demanda peninsular (%)</t>
  </si>
  <si>
    <t>Demanda</t>
  </si>
  <si>
    <t>Hidráulica</t>
  </si>
  <si>
    <t>Turbinación bombeo</t>
  </si>
  <si>
    <t>Nuclear</t>
  </si>
  <si>
    <t>Carbón</t>
  </si>
  <si>
    <t>Fuel+Gas</t>
  </si>
  <si>
    <t>Ciclo combinado</t>
  </si>
  <si>
    <t>Eólica</t>
  </si>
  <si>
    <t>Solar fotovoltaica</t>
  </si>
  <si>
    <t>Solar térmica</t>
  </si>
  <si>
    <t>Otras renovables</t>
  </si>
  <si>
    <t>Cogeneración</t>
  </si>
  <si>
    <t>Residuos no renovables</t>
  </si>
  <si>
    <t>Residuos renovables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</si>
  <si>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</si>
  <si>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</si>
  <si>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</si>
  <si>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</si>
  <si>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</si>
  <si>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</si>
  <si>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</si>
  <si>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</si>
  <si>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</si>
  <si>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</si>
  <si>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</si>
  <si>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</si>
  <si>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Media Máx (ºC)</t>
  </si>
  <si>
    <t>Media (ºC)</t>
  </si>
  <si>
    <t>Media Mín (ºC)</t>
  </si>
  <si>
    <t>Media año anterior (ºC)</t>
  </si>
  <si>
    <t>Día</t>
  </si>
  <si>
    <t>Media Máx Hist (ºC)</t>
  </si>
  <si>
    <t>Media Mín Hist(ºC)</t>
  </si>
  <si>
    <t>Demanda B.C. (GWh)</t>
  </si>
  <si>
    <t>Máx Pot Instantánea (MW)</t>
  </si>
  <si>
    <t>Instante Máx Pot Instantánea</t>
  </si>
  <si>
    <t>Estación</t>
  </si>
  <si>
    <t>Año</t>
  </si>
  <si>
    <t>17/12/2007 18:53</t>
  </si>
  <si>
    <t>19/07/2010 13:26</t>
  </si>
  <si>
    <t>Histórico</t>
  </si>
  <si>
    <t>Último día mes</t>
  </si>
  <si>
    <t>Generación</t>
  </si>
  <si>
    <t>Consumo de bombeo</t>
  </si>
  <si>
    <t>Saldos intercambios internacionales</t>
  </si>
  <si>
    <t>Demanda transporte (b.c.)</t>
  </si>
  <si>
    <t>,</t>
  </si>
  <si>
    <t>Evolución diaria de las temperaturas peninsulares (º C)</t>
  </si>
  <si>
    <t>Máxima 2018</t>
  </si>
  <si>
    <t>Media 2018</t>
  </si>
  <si>
    <t>Minima 2018</t>
  </si>
  <si>
    <t>Banda minima 2008-2017</t>
  </si>
  <si>
    <t>Banda máxima 2008-2017</t>
  </si>
  <si>
    <t>Media 2017</t>
  </si>
  <si>
    <t>Media</t>
  </si>
  <si>
    <t>Evolución de la demanda peninsular (GWh)</t>
  </si>
  <si>
    <t>J</t>
  </si>
  <si>
    <t>A</t>
  </si>
  <si>
    <t>S</t>
  </si>
  <si>
    <t>O</t>
  </si>
  <si>
    <t>N</t>
  </si>
  <si>
    <t>D</t>
  </si>
  <si>
    <t>E</t>
  </si>
  <si>
    <t>F</t>
  </si>
  <si>
    <t>M</t>
  </si>
  <si>
    <t>Fecha</t>
  </si>
  <si>
    <t>Máximo</t>
  </si>
  <si>
    <t>Potencia instántanea máxima peninsular (MW)</t>
  </si>
  <si>
    <t>Componentes de la variación mensual de la demanda peninsular</t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</si>
  <si>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</si>
  <si>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</si>
  <si>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</si>
  <si>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</si>
  <si>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</si>
  <si>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</si>
  <si>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</si>
  <si>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</si>
  <si>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</si>
  <si>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</si>
  <si>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</si>
  <si>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</si>
  <si>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Mes Año anterior (MWh)</t>
  </si>
  <si>
    <t>Año anterior (MWh)</t>
  </si>
  <si>
    <t>Año móvil Año anterior (MWh)</t>
  </si>
  <si>
    <t>Enero 2023</t>
  </si>
  <si>
    <t>Febrero 2023</t>
  </si>
  <si>
    <t>24/01/2023 20:43</t>
  </si>
  <si>
    <t>Marzo 2023</t>
  </si>
  <si>
    <t>Abril 2023</t>
  </si>
  <si>
    <t>Mayo 2023</t>
  </si>
  <si>
    <t>Junio 2023</t>
  </si>
  <si>
    <t>Julio 2023</t>
  </si>
  <si>
    <t>19/07/2023 14:27</t>
  </si>
  <si>
    <t>Agosto 2023</t>
  </si>
  <si>
    <t>Septiembre 2023</t>
  </si>
  <si>
    <t>Octubre 2023</t>
  </si>
  <si>
    <t>Noviembre 2023</t>
  </si>
  <si>
    <t>Diciembre 2023</t>
  </si>
  <si>
    <t>Enero 2024</t>
  </si>
  <si>
    <t>Febrero 2024</t>
  </si>
  <si>
    <t>09/01/2024 20:56</t>
  </si>
  <si>
    <t>Marzo 2024</t>
  </si>
  <si>
    <t>Abril 2024</t>
  </si>
  <si>
    <t>30/04/2024</t>
  </si>
  <si>
    <t>Mayo 2024</t>
  </si>
  <si>
    <t>31/05/2024</t>
  </si>
  <si>
    <t>Junio 2024</t>
  </si>
  <si>
    <t>30/06/2024</t>
  </si>
  <si>
    <t>Julio 2024</t>
  </si>
  <si>
    <t>31/07/2024</t>
  </si>
  <si>
    <t>Agosto 2024</t>
  </si>
  <si>
    <t>30/07/2024 14:41</t>
  </si>
  <si>
    <t>31/08/2024</t>
  </si>
  <si>
    <t>Septiembre 2024</t>
  </si>
  <si>
    <t>30/09/2024</t>
  </si>
  <si>
    <t>Octubre 2024</t>
  </si>
  <si>
    <t>31/10/2024</t>
  </si>
  <si>
    <t>Noviembre 2024</t>
  </si>
  <si>
    <t>30/11/2024</t>
  </si>
  <si>
    <t>Diciembre 2024</t>
  </si>
  <si>
    <t>31/12/2024</t>
  </si>
  <si>
    <t>Enero 2025</t>
  </si>
  <si>
    <t>31/01/2025</t>
  </si>
  <si>
    <t>Entrega batería</t>
  </si>
  <si>
    <t>Carga batería</t>
  </si>
  <si>
    <t>Febrero 2025</t>
  </si>
  <si>
    <t>15/01/2025 20:57</t>
  </si>
  <si>
    <t>28/02/2025</t>
  </si>
  <si>
    <t>Marzo 2025</t>
  </si>
  <si>
    <t>31/03/2025</t>
  </si>
  <si>
    <t>Abril 2025</t>
  </si>
  <si>
    <t>30/04/2025</t>
  </si>
  <si>
    <t>&lt;mi app="e" ver="22"&gt;&lt;rptloc guid="3fa2219468cf495f9cf23cec581c7e25"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ut="05/13/2025 06:33:29" si="2.000000011ebdbb237e2b32c11c6270b9df138253a289e9baaa06b4529f7f13f123942249326e497d130d3f524ad81781e0cb7ecb976cbfb956abfc7502e218bcd02fa041d14d3688596ec8b4a35cc9dea83d4cf0938582cc164430d997a5f48fdb6e3d76dc2575e2bab61deed7762a915797af87620ab9e093c86c04650204b8114644006adecc11a88d880718d2377898ba4df6bc4acecab425c21aec80e1b5338f.p.3082.0.1.Europe/Madrid.upriv*_1*_pidn2*_2*_session*-lat*_1.000000013a190112073126de8be907676f88becfbc6025e0db295c14f314da847c8ef96545b1666328752136e0e292b67f4cf58d9e839461.000000017617c5b2e9ca522e699afd691164f988bc6025e032fdffba3470492bde591dd34200bce123e4999cb74dc746bdaeae14c58b3358.0.1.1.BDEbi.D066E1C611E6257C10D00080EF253B44.0-3082.1.1_-0.1.0_-3082.1.1_5.5.0.*0.00000001a5a7dea1dd4d229af442f37900f2a601c911585a0dcf32fdee7cc8961b6cf90b8bea67ff.0.23.11*.2*.0400*.31152J.e.00000001b11a7fb49ab3b2eebecf6744bdd0862ac911585a0dc363a3a66c6b57cb54fbbe8da4c5b3.0.10*.131*.122*.122.0.0" msgID="29C4385911F02FC4123E0080EF059A38"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nrr="111"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</si>
  <si>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guid="ecb51ed5fd3c497eb5e9befb3ef2a01c"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ut="05/13/2025 06:41:56" si="2.000000011ebdbb237e2b32c11c6270b9df138253a289e9baaa06b4529f7f13f123942249326e497d130d3f524ad81781e0cb7ecb976cbfb956abfc7502e218bcd02fa041d14d3688596ec8b4a35cc9dea83d4cf0938582cc164430d997a5f48fdb6e3d76dc2575e2bab61deed7762a915797af87620ab9e093c86c04650204b8114644006adecc11a88d880718d2377898ba4df6bc4acecab425c21aec80e1b5338f.p.3082.0.1.Europe/Madrid.upriv*_1*_pidn2*_2*_session*-lat*_1.000000013a190112073126de8be907676f88becfbc6025e0db295c14f314da847c8ef96545b1666328752136e0e292b67f4cf58d9e839461.000000017617c5b2e9ca522e699afd691164f988bc6025e032fdffba3470492bde591dd34200bce123e4999cb74dc746bdaeae14c58b3358.0.1.1.BDEbi.D066E1C611E6257C10D00080EF253B44.0-3082.1.1_-0.1.0_-3082.1.1_5.5.0.*0.00000001a5a7dea1dd4d229af442f37900f2a601c911585a0dcf32fdee7cc8961b6cf90b8bea67ff.0.23.11*.2*.0400*.31152J.e.00000001b11a7fb49ab3b2eebecf6744bdd0862ac911585a0dc363a3a66c6b57cb54fbbe8da4c5b3.0.10*.131*.122*.122.0.0" msgID="35763E9E11F02FC4123E0080EFD53B39"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enr="MSTR.Balance_B.C._Mensual_Sistema_eléctrico" ptn="" qtn="" rows="24" cols="10" /&gt;&lt;esdo ews="" ece="" ptn="" /&gt;&lt;/excel&gt;&lt;pgs&gt;&lt;pg rows="20" cols="9" nrr="2096" nrc="921"&gt;&lt;pg /&gt;&lt;bls&gt;&lt;bl sr="1" sc="1" rfetch="20" cfetch="9" posid="1" darows="0" dacols="1"&gt;&lt;excel&gt;&lt;epo ews="Dat_01" ece="A4" enr="MSTR.Balance_B.C._Mensual_Sistema_eléctrico" ptn="" qtn="" rows="24" cols="10" /&gt;&lt;esdo ews="" ece="" ptn="" /&gt;&lt;/excel&gt;&lt;gridRng&gt;&lt;sect id="TITLE_AREA" rngprop="1:1:4:1" /&gt;&lt;sect id="ROWHEADERS_AREA" rngprop="5:1:20:1" /&gt;&lt;sect id="COLUMNHEADERS_AREA" rngprop="1:2:4:9" /&gt;&lt;sect id="DATA_AREA" rngprop="5:2:20:9" /&gt;&lt;/gridRng&gt;&lt;shapes /&gt;&lt;/bl&gt;&lt;/bls&gt;&lt;/pg&gt;&lt;/pgs&gt;&lt;/rptloc&gt;&lt;/mi&gt;</t>
  </si>
  <si>
    <t>&lt;mi app="e" ver="22"&gt;&lt;rptloc guid="207fbafa645145a4a72f7375db7d7f25" rank="0" ds="1"&gt;&lt;ri hasPG="0" name="Variación y componentes mensual de la demanda" id="004850134E7745A2BD365FB53E00C967" path="Objetos públicos\Informes\Demanda B.C.\Variación y componentes mensual de la demanda" cf="0" prompt="1" ve="0" vm="0" flashpth="d:\Usuarios\FUEPERRO\AppData\Local\Temp\" fimagepth="d:\Usuarios\FUEPERRO\AppData\Local\Temp\"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srv="apcpr65b" prj="BDEbi" prjid="D066E1C611E6257C10D00080EF253B44" li="SEVPENMA" am="s" /&gt;&lt;lu ut="05/13/2025 07:22:21" si="2.000000011ebdbb237e2b32c11c6270b9df138253a289e9baaa06b4529f7f13f123942249326e497d130d3f524ad81781e0cb7ecb976cbfb956abfc7502e218bcd02fa041d14d3688596ec8b4a35cc9dea83d4cf0938582cc164430d997a5f48fdb6e3d76dc2575e2bab61deed7762a915797af87620ab9e093c86c04650204b8114644006adecc11a88d880718d2377898ba4df6bc4acecab425c21aec80e1b5338f.p.3082.0.1.Europe/Madrid.upriv*_1*_pidn2*_2*_session*-lat*_1.000000013a190112073126de8be907676f88becfbc6025e0db295c14f314da847c8ef96545b1666328752136e0e292b67f4cf58d9e839461.000000017617c5b2e9ca522e699afd691164f988bc6025e032fdffba3470492bde591dd34200bce123e4999cb74dc746bdaeae14c58b3358.0.1.1.BDEbi.D066E1C611E6257C10D00080EF253B44.0-3082.1.1_-0.1.0_-3082.1.1_5.5.0.*0.00000001a5a7dea1dd4d229af442f37900f2a601c911585a0dcf32fdee7cc8961b6cf90b8bea67ff.0.23.11*.2*.0400*.31152J.e.00000001b11a7fb49ab3b2eebecf6744bdd0862ac911585a0dc363a3a66c6b57cb54fbbe8da4c5b3.0.10*.131*.122*.122.0.0" msgID="F8E8C21B11F02FCA123E0080EFF57A37"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ece="A30" enr="MSTR.Variación_y_componentes_mensual_de_la_demanda.1" ptn="" qtn="" rows="16" cols="14" /&gt;&lt;esdo ews="" ece="" ptn="" /&gt;&lt;/excel&gt;&lt;pgs&gt;&lt;pg rows="13" cols="12" nrr="1122" nrc="1188"&gt;&lt;pg /&gt;&lt;bls&gt;&lt;bl sr="1" sc="1" rfetch="13" cfetch="12" posid="1" darows="0" dacols="1"&gt;&lt;excel&gt;&lt;epo ews="Dat_01" ece="A30" enr="MSTR.Variación_y_componentes_mensual_de_la_demanda.1" ptn="" qtn="" rows="16" cols="14" /&gt;&lt;esdo ews="" ece="" ptn="" /&gt;&lt;/excel&gt;&lt;gridRng&gt;&lt;sect id="TITLE_AREA" rngprop="1:1:3:2" /&gt;&lt;sect id="ROWHEADERS_AREA" rngprop="4:1:13:2" /&gt;&lt;sect id="COLUMNHEADERS_AREA" rngprop="1:3:3:12" /&gt;&lt;sect id="DATA_AREA" rngprop="4:3:13:12" /&gt;&lt;/gridRng&gt;&lt;shapes /&gt;&lt;/bl&gt;&lt;/bls&gt;&lt;/pg&gt;&lt;/pgs&gt;&lt;/rptloc&gt;&lt;/mi&gt;</t>
  </si>
  <si>
    <t>01/04/2025</t>
  </si>
  <si>
    <t>02/04/2025</t>
  </si>
  <si>
    <t>03/04/2025</t>
  </si>
  <si>
    <t>04/04/2025</t>
  </si>
  <si>
    <t>05/04/2025</t>
  </si>
  <si>
    <t>06/04/2025</t>
  </si>
  <si>
    <t>07/04/2025</t>
  </si>
  <si>
    <t>08/04/2025</t>
  </si>
  <si>
    <t>09/04/2025</t>
  </si>
  <si>
    <t>10/04/2025</t>
  </si>
  <si>
    <t>11/04/2025</t>
  </si>
  <si>
    <t>12/04/2025</t>
  </si>
  <si>
    <t>13/04/2025</t>
  </si>
  <si>
    <t>14/04/2025</t>
  </si>
  <si>
    <t>15/04/2025</t>
  </si>
  <si>
    <t>16/04/2025</t>
  </si>
  <si>
    <t>17/04/2025</t>
  </si>
  <si>
    <t>18/04/2025</t>
  </si>
  <si>
    <t>19/04/2025</t>
  </si>
  <si>
    <t>20/04/2025</t>
  </si>
  <si>
    <t>21/04/2025</t>
  </si>
  <si>
    <t>22/04/2025</t>
  </si>
  <si>
    <t>23/04/2025</t>
  </si>
  <si>
    <t>24/04/2025</t>
  </si>
  <si>
    <t>25/04/2025</t>
  </si>
  <si>
    <t>26/04/2025</t>
  </si>
  <si>
    <t>27/04/2025</t>
  </si>
  <si>
    <t>28/04/2025</t>
  </si>
  <si>
    <t>29/04/2025</t>
  </si>
  <si>
    <t>&lt;mi app="e" ver="22"&gt;&lt;rptloc guid="bae17a19270c47f08b4ea1a7c1272fd2" rank="0" ds="1"&gt;&lt;ri hasPG="0" name="Evolución diaria de la temperatura" id="F0461665433196A2A3602C92C07A478A" path="Objetos públicos\Informes\Informes macros\Boletín\Evolución diaria de la temperatura"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ut="05/13/2025 07:22:55" si="2.000000011ebdbb237e2b32c11c6270b9df138253a289e9baaa06b4529f7f13f123942249326e497d130d3f524ad81781e0cb7ecb976cbfb956abfc7502e218bcd02fa041d14d3688596ec8b4a35cc9dea83d4cf0938582cc164430d997a5f48fdb6e3d76dc2575e2bab61deed7762a915797af87620ab9e093c86c04650204b8114644006adecc11a88d880718d2377898ba4df6bc4acecab425c21aec80e1b5338f.p.3082.0.1.Europe/Madrid.upriv*_1*_pidn2*_2*_session*-lat*_1.000000013a190112073126de8be907676f88becfbc6025e0db295c14f314da847c8ef96545b1666328752136e0e292b67f4cf58d9e839461.000000017617c5b2e9ca522e699afd691164f988bc6025e032fdffba3470492bde591dd34200bce123e4999cb74dc746bdaeae14c58b3358.0.1.1.BDEbi.D066E1C611E6257C10D00080EF253B44.0-3082.1.1_-0.1.0_-3082.1.1_5.5.0.*0.00000001a5a7dea1dd4d229af442f37900f2a601c911585a0dcf32fdee7cc8961b6cf90b8bea67ff.0.23.11*.2*.0400*.31152J.e.00000001b11a7fb49ab3b2eebecf6744bdd0862ac911585a0dc363a3a66c6b57cb54fbbe8da4c5b3.0.10*.131*.122*.122.0.0" msgID="12FF967411F02FCB123E0080EF35FA38"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ece="A50" enr="MSTR.Evolución_diaria_de_la_temperatura" ptn="" qtn="" rows="32" cols="5" /&gt;&lt;esdo ews="" ece="" ptn="" /&gt;&lt;/excel&gt;&lt;pgs&gt;&lt;pg rows="30" cols="4" nrr="3422" nrc="452"&gt;&lt;pg /&gt;&lt;bls&gt;&lt;bl sr="1" sc="1" rfetch="30" cfetch="4" posid="1" darows="0" dacols="1"&gt;&lt;excel&gt;&lt;epo ews="Dat_01" ece="A50" enr="MSTR.Evolución_diaria_de_la_temperatura" ptn="" qtn="" rows="32" cols="5" /&gt;&lt;esdo ews="" ece="" ptn="" /&gt;&lt;/excel&gt;&lt;gridRng&gt;&lt;sect id="TITLE_AREA" rngprop="1:1:2:1" /&gt;&lt;sect id="ROWHEADERS_AREA" rngprop="3:1:30:1" /&gt;&lt;sect id="COLUMNHEADERS_AREA" rngprop="1:2:2:4" /&gt;&lt;sect id="DATA_AREA" rngprop="3:2:30:4" /&gt;&lt;/gridRng&gt;&lt;shapes /&gt;&lt;/bl&gt;&lt;/bls&gt;&lt;/pg&gt;&lt;/pgs&gt;&lt;/rptloc&gt;&lt;/mi&gt;</t>
  </si>
  <si>
    <t>&lt;mi app="e" ver="22"&gt;&lt;rptloc guid="986b2b2cb744427f9e53bf5e1a936edf" rank="0" ds="1"&gt;&lt;ri hasPG="0" name="Evolución diaria de la temperatura. Histórico" id="7E81E8B9403A621A0246948BE787D2F6" path="Objetos públicos\Informes\Informes macros\Boletín\Evolución diaria de la temperatura. Histórico"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ut="05/13/2025 07:23:10" si="2.000000011ebdbb237e2b32c11c6270b9df138253a289e9baaa06b4529f7f13f123942249326e497d130d3f524ad81781e0cb7ecb976cbfb956abfc7502e218bcd02fa041d14d3688596ec8b4a35cc9dea83d4cf0938582cc164430d997a5f48fdb6e3d76dc2575e2bab61deed7762a915797af87620ab9e093c86c04650204b8114644006adecc11a88d880718d2377898ba4df6bc4acecab425c21aec80e1b5338f.p.3082.0.1.Europe/Madrid.upriv*_1*_pidn2*_2*_session*-lat*_1.000000013a190112073126de8be907676f88becfbc6025e0db295c14f314da847c8ef96545b1666328752136e0e292b67f4cf58d9e839461.000000017617c5b2e9ca522e699afd691164f988bc6025e032fdffba3470492bde591dd34200bce123e4999cb74dc746bdaeae14c58b3358.0.1.1.BDEbi.D066E1C611E6257C10D00080EF253B44.0-3082.1.1_-0.1.0_-3082.1.1_5.5.0.*0.00000001a5a7dea1dd4d229af442f37900f2a601c911585a0dcf32fdee7cc8961b6cf90b8bea67ff.0.23.11*.2*.0400*.31152J.e.00000001b11a7fb49ab3b2eebecf6744bdd0862ac911585a0dc363a3a66c6b57cb54fbbe8da4c5b3.0.10*.131*.122*.122.0.0" msgID="1CA7428011F02FCB123E0080EF059936"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ece="F50" enr="MSTR.Evolución_diaria_de_la_temperatura._Histórico" ptn="" qtn="" rows="32" cols="3" /&gt;&lt;esdo ews="" ece="" ptn="" /&gt;&lt;/excel&gt;&lt;pgs&gt;&lt;pg rows="30" cols="2" nrr="3479" nrc="230"&gt;&lt;pg /&gt;&lt;bls&gt;&lt;bl sr="1" sc="1" rfetch="30" cfetch="2" posid="1" darows="0" dacols="1"&gt;&lt;excel&gt;&lt;epo ews="Dat_01" ece="F50" enr="MSTR.Evolución_diaria_de_la_temperatura._Histórico" ptn="" qtn="" rows="32" cols="3" /&gt;&lt;esdo ews="" ece="" ptn="" /&gt;&lt;/excel&gt;&lt;gridRng&gt;&lt;sect id="TITLE_AREA" rngprop="1:1:2:1" /&gt;&lt;sect id="ROWHEADERS_AREA" rngprop="3:1:30:1" /&gt;&lt;sect id="COLUMNHEADERS_AREA" rngprop="1:2:2:2" /&gt;&lt;sect id="DATA_AREA" rngprop="3:2:30:2" /&gt;&lt;/gridRng&gt;&lt;shapes /&gt;&lt;/bl&gt;&lt;/bls&gt;&lt;/pg&gt;&lt;/pgs&gt;&lt;/rptloc&gt;&lt;/mi&gt;</t>
  </si>
  <si>
    <t>Mayo 2025</t>
  </si>
  <si>
    <t>&lt;mi app="e" ver="22"&gt;&lt;rptloc guid="d3f724fe30594a1dae9ca5a429682e2b" rank="0" ds="1"&gt;&lt;ri hasPG="0" name="Serie Balance B.C. Mensual" id="85DAF1DE41E95BC81B8911AA48CC441D" path="Objetos públicos\Informes\Informes macros\Boletín\Serie Balance B.C. Mensual"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ut="05/13/2025 07:29:08" si="2.000000011ebdbb237e2b32c11c6270b9df138253a289e9baaa06b4529f7f13f123942249326e497d130d3f524ad81781e0cb7ecb976cbfb956abfc7502e218bcd02fa041d14d3688596ec8b4a35cc9dea83d4cf0938582cc164430d997a5f48fdb6e3d76dc2575e2bab61deed7762a915797af87620ab9e093c86c04650204b8114644006adecc11a88d880718d2377898ba4df6bc4acecab425c21aec80e1b5338f.p.3082.0.1.Europe/Madrid.upriv*_1*_pidn2*_2*_session*-lat*_1.000000013a190112073126de8be907676f88becfbc6025e0db295c14f314da847c8ef96545b1666328752136e0e292b67f4cf58d9e839461.000000017617c5b2e9ca522e699afd691164f988bc6025e032fdffba3470492bde591dd34200bce123e4999cb74dc746bdaeae14c58b3358.0.1.1.BDEbi.D066E1C611E6257C10D00080EF253B44.0-3082.1.1_-0.1.0_-3082.1.1_5.5.0.*0.00000001a5a7dea1dd4d229af442f37900f2a601c911585a0dcf32fdee7cc8961b6cf90b8bea67ff.0.23.11*.2*.0400*.31152J.e.00000001b11a7fb49ab3b2eebecf6744bdd0862ac911585a0dc363a3a66c6b57cb54fbbe8da4c5b3.0.10*.131*.122*.122.0.0" msgID="390D99BB11F02FCB123E0080EF15BA38"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enr="MSTR.Serie_Balance_B.C._Mensual" ptn="" qtn="" rows="31" cols="2" /&gt;&lt;esdo ews="" ece="" ptn="" /&gt;&lt;/excel&gt;&lt;pgs&gt;&lt;pg rows="29" cols="1" nrr="3372" nrc="110"&gt;&lt;pg /&gt;&lt;bls&gt;&lt;bl sr="1" sc="1" rfetch="29" cfetch="1" posid="1" darows="0" dacols="1"&gt;&lt;excel&gt;&lt;epo ews="Dat_01" ece="A85" enr="MSTR.Serie_Balance_B.C._Mensual" ptn="" qtn="" rows="31" cols="2" /&gt;&lt;esdo ews="" ece="" ptn="" /&gt;&lt;/excel&gt;&lt;gridRng&gt;&lt;sect id="TITLE_AREA" rngprop="1:1:2:1" /&gt;&lt;sect id="ROWHEADERS_AREA" rngprop="3:1:29:1" /&gt;&lt;sect id="COLUMNHEADERS_AREA" rngprop="1:2:2:1" /&gt;&lt;sect id="DATA_AREA" rngprop="3:2:29:1" /&gt;&lt;/gridRng&gt;&lt;shapes /&gt;&lt;/bl&gt;&lt;/bls&gt;&lt;/pg&gt;&lt;/pgs&gt;&lt;/rptloc&gt;&lt;/mi&gt;</t>
  </si>
  <si>
    <t>&lt;mi app="e" ver="22"&gt;&lt;rptloc guid="41593f9912e1482ab209d684cf122f8b" rank="0" ds="1"&gt;&lt;ri hasPG="0" name="Demanda máxima horaria" id="F4916A424973C60FA27D1A9B257BE0EC" path="Objetos públicos\Informes\Informes macros\Boletín\Demanda máxima horaria"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ut="05/13/2025 07:34:50" si="2.000000011ebdbb237e2b32c11c6270b9df138253a289e9baaa06b4529f7f13f123942249326e497d130d3f524ad81781e0cb7ecb976cbfb956abfc7502e218bcd02fa041d14d3688596ec8b4a35cc9dea83d4cf0938582cc164430d997a5f48fdb6e3d76dc2575e2bab61deed7762a915797af87620ab9e093c86c04650204b8114644006adecc11a88d880718d2377898ba4df6bc4acecab425c21aec80e1b5338f.p.3082.0.1.Europe/Madrid.upriv*_1*_pidn2*_2*_session*-lat*_1.000000013a190112073126de8be907676f88becfbc6025e0db295c14f314da847c8ef96545b1666328752136e0e292b67f4cf58d9e839461.000000017617c5b2e9ca522e699afd691164f988bc6025e032fdffba3470492bde591dd34200bce123e4999cb74dc746bdaeae14c58b3358.0.1.1.BDEbi.D066E1C611E6257C10D00080EF253B44.0-3082.1.1_-0.1.0_-3082.1.1_5.5.0.*0.00000001a5a7dea1dd4d229af442f37900f2a601c911585a0dcf32fdee7cc8961b6cf90b8bea67ff.0.23.11*.2*.0400*.31152J.e.00000001b11a7fb49ab3b2eebecf6744bdd0862ac911585a0dc363a3a66c6b57cb54fbbe8da4c5b3.0.10*.131*.122*.122.0.0" msgID="A925C92411F02FCC123E0080EF553936"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ece="A127" enr="MSTR.Demanda_máxima_horaria" ptn="" qtn="" rows="32" cols="2" /&gt;&lt;esdo ews="" ece="" ptn="" /&gt;&lt;/excel&gt;&lt;pgs&gt;&lt;pg rows="30" cols="1" nrr="3456" nrc="116"&gt;&lt;pg /&gt;&lt;bls&gt;&lt;bl sr="1" sc="1" rfetch="30" cfetch="1" posid="1" darows="0" dacols="1"&gt;&lt;excel&gt;&lt;epo ews="Dat_01" ece="A127" enr="MSTR.Demanda_máxima_horaria" ptn="" qtn="" rows="32" cols="2" /&gt;&lt;esdo ews="" ece="" ptn="" /&gt;&lt;/excel&gt;&lt;gridRng&gt;&lt;sect id="TITLE_AREA" rngprop="1:1:2:1" /&gt;&lt;sect id="ROWHEADERS_AREA" rngprop="3:1:30:1" /&gt;&lt;sect id="COLUMNHEADERS_AREA" rngprop="1:2:2:1" /&gt;&lt;sect id="DATA_AREA" rngprop="3:2:30:1" /&gt;&lt;/gridRng&gt;&lt;shapes /&gt;&lt;/bl&gt;&lt;/bls&gt;&lt;/pg&gt;&lt;/pgs&gt;&lt;/rptloc&gt;&lt;/mi&gt;</t>
  </si>
  <si>
    <t>&lt;mi app="e" ver="22"&gt;&lt;rptloc guid="757bcc19a174479682b5c0cfe9f068f3" rank="0" ds="1"&gt;&lt;ri hasPG="0" name="Demanda diaria" id="072FBD3440BD47CEA192BB8A0758E72D" path="Objetos públicos\Informes\Informes macros\Boletín\Demanda diaria"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ut="05/13/2025 07:35:09" si="2.000000011ebdbb237e2b32c11c6270b9df138253a289e9baaa06b4529f7f13f123942249326e497d130d3f524ad81781e0cb7ecb976cbfb956abfc7502e218bcd02fa041d14d3688596ec8b4a35cc9dea83d4cf0938582cc164430d997a5f48fdb6e3d76dc2575e2bab61deed7762a915797af87620ab9e093c86c04650204b8114644006adecc11a88d880718d2377898ba4df6bc4acecab425c21aec80e1b5338f.p.3082.0.1.Europe/Madrid.upriv*_1*_pidn2*_2*_session*-lat*_1.000000013a190112073126de8be907676f88becfbc6025e0db295c14f314da847c8ef96545b1666328752136e0e292b67f4cf58d9e839461.000000017617c5b2e9ca522e699afd691164f988bc6025e032fdffba3470492bde591dd34200bce123e4999cb74dc746bdaeae14c58b3358.0.1.1.BDEbi.D066E1C611E6257C10D00080EF253B44.0-3082.1.1_-0.1.0_-3082.1.1_5.5.0.*0.00000001a5a7dea1dd4d229af442f37900f2a601c911585a0dcf32fdee7cc8961b6cf90b8bea67ff.0.23.11*.2*.0400*.31152J.e.00000001b11a7fb49ab3b2eebecf6744bdd0862ac911585a0dc363a3a66c6b57cb54fbbe8da4c5b3.0.10*.131*.122*.122.0.0" msgID="C74464A611F02FCC123E0080EFB5F937"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ece="C127" enr="MSTR.Demanda_diaria" ptn="" qtn="" rows="32" cols="2" /&gt;&lt;esdo ews="" ece="" ptn="" /&gt;&lt;/excel&gt;&lt;pgs&gt;&lt;pg rows="30" cols="1" nrr="3425" nrc="115"&gt;&lt;pg /&gt;&lt;bls&gt;&lt;bl sr="1" sc="1" rfetch="30" cfetch="1" posid="1" darows="0" dacols="1"&gt;&lt;excel&gt;&lt;epo ews="Dat_01" ece="C127" enr="MSTR.Demanda_diaria" ptn="" qtn="" rows="32" cols="2" /&gt;&lt;esdo ews="" ece="" ptn="" /&gt;&lt;/excel&gt;&lt;gridRng&gt;&lt;sect id="TITLE_AREA" rngprop="1:1:2:1" /&gt;&lt;sect id="ROWHEADERS_AREA" rngprop="3:1:30:1" /&gt;&lt;sect id="COLUMNHEADERS_AREA" rngprop="1:2:2:1" /&gt;&lt;sect id="DATA_AREA" rngprop="3:2:30:1" /&gt;&lt;/gridRng&gt;&lt;shapes /&gt;&lt;/bl&gt;&lt;/bls&gt;&lt;/pg&gt;&lt;/pgs&gt;&lt;/rptloc&gt;&lt;/mi&gt;</t>
  </si>
  <si>
    <t>03/04/2025 21:14</t>
  </si>
  <si>
    <t>&lt;mi app="e" ver="22"&gt;&lt;rptloc guid="7fa94db0b0c84a398c7bd0edc3ed0164" rank="0" ds="1"&gt;&lt;ri hasPG="0" name="Potencia máxima instantánea. Mes" id="9DEC8D12491D2B5403CA4489652427FD" path="Objetos públicos\Informes\Informes macros\Boletín\Potencia máxima instantánea. Mes"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ut="05/13/2025 07:37:22" si="2.000000011ebdbb237e2b32c11c6270b9df138253a289e9baaa06b4529f7f13f123942249326e497d130d3f524ad81781e0cb7ecb976cbfb956abfc7502e218bcd02fa041d14d3688596ec8b4a35cc9dea83d4cf0938582cc164430d997a5f48fdb6e3d76dc2575e2bab61deed7762a915797af87620ab9e093c86c04650204b8114644006adecc11a88d880718d2377898ba4df6bc4acecab425c21aec80e1b5338f.p.3082.0.1.Europe/Madrid.upriv*_1*_pidn2*_2*_session*-lat*_1.000000013a190112073126de8be907676f88becfbc6025e0db295c14f314da847c8ef96545b1666328752136e0e292b67f4cf58d9e839461.000000017617c5b2e9ca522e699afd691164f988bc6025e032fdffba3470492bde591dd34200bce123e4999cb74dc746bdaeae14c58b3358.0.1.1.BDEbi.D066E1C611E6257C10D00080EF253B44.0-3082.1.1_-0.1.0_-3082.1.1_5.5.0.*0.00000001a5a7dea1dd4d229af442f37900f2a601c911585a0dcf32fdee7cc8961b6cf90b8bea67ff.0.23.11*.2*.0400*.31152J.e.00000001b11a7fb49ab3b2eebecf6744bdd0862ac911585a0dc363a3a66c6b57cb54fbbe8da4c5b3.0.10*.131*.122*.122.0.0" msgID="1831CB2E11F02FCD123E0080EF553A38"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ece="A163" enr="MSTR.Potencia_máxima_instantánea._Mes" ptn="" qtn="" rows="4" cols="3" /&gt;&lt;esdo ews="" ece="" ptn="" /&gt;&lt;/excel&gt;&lt;pgs&gt;&lt;pg rows="1" cols="2" nrr="115" nrc="230"&gt;&lt;pg /&gt;&lt;bls&gt;&lt;bl sr="1" sc="1" rfetch="1" cfetch="2" posid="1" darows="0" dacols="1"&gt;&lt;excel&gt;&lt;epo ews="Dat_01" ece="A163" enr="MSTR.Potencia_máxima_instantánea._Mes" ptn="" qtn="" rows="4" cols="3" /&gt;&lt;esdo ews="" ece="" ptn="" /&gt;&lt;/excel&gt;&lt;gridRng&gt;&lt;sect id="TITLE_AREA" rngprop="1:1:3:1" /&gt;&lt;sect id="ROWHEADERS_AREA" rngprop="4:1:1:1" /&gt;&lt;sect id="COLUMNHEADERS_AREA" rngprop="1:2:3:2" /&gt;&lt;sect id="DATA_AREA" rngprop="4:2:1:2" /&gt;&lt;/gridRng&gt;&lt;shapes /&gt;&lt;/bl&gt;&lt;/bls&gt;&lt;/pg&gt;&lt;/pgs&gt;&lt;/rptloc&gt;&lt;/mi&gt;</t>
  </si>
  <si>
    <t>&lt;mi app="e" ver="22"&gt;&lt;rptloc guid="18e988655bfd408887e27314f1e56b26" rank="0" ds="1"&gt;&lt;ri hasPG="0" name="Potencia máxima instantánea. Años" id="9754D2B311EE472F63430080EF251746" path="Objetos públicos\Informes\Informes macros\Boletín\Potencia máxima instantánea. Años" cf="0" prompt="0" ve="0" vm="0" flashpth="C:\Users\SEVPENMA\AppData\Local\Temp\" fimagepth="C:\Users\SEVPENMA\AppData\Local\Temp\" swfn="DashboardViewer.swf" fvars="" dvis=""&gt;&lt;ci ps="BI" srv="apcpr65b" prj="BDEbi" prjid="D066E1C611E6257C10D00080EF253B44" li="SEVPENMA" am="s" /&gt;&lt;lu ut="05/13/2025 07:41:30" si="2.000000011ebdbb237e2b32c11c6270b9df138253a289e9baaa06b4529f7f13f123942249326e497d130d3f524ad81781e0cb7ecb976cbfb956abfc7502e218bcd02fa041d14d3688596ec8b4a35cc9dea83d4cf0938582cc164430d997a5f48fdb6e3d76dc2575e2bab61deed7762a915797af87620ab9e093c86c04650204b8114644006adecc11a88d880718d2377898ba4df6bc4acecab425c21aec80e1b5338f.p.3082.0.1.Europe/Madrid.upriv*_1*_pidn2*_2*_session*-lat*_1.000000013a190112073126de8be907676f88becfbc6025e0db295c14f314da847c8ef96545b1666328752136e0e292b67f4cf58d9e839461.000000017617c5b2e9ca522e699afd691164f988bc6025e032fdffba3470492bde591dd34200bce123e4999cb74dc746bdaeae14c58b3358.0.1.1.BDEbi.D066E1C611E6257C10D00080EF253B44.0-3082.1.1_-0.1.0_-3082.1.1_5.5.0.*0.00000001a5a7dea1dd4d229af442f37900f2a601c911585a0dcf32fdee7cc8961b6cf90b8bea67ff.0.23.11*.2*.0400*.31152J.e.00000001b11a7fb49ab3b2eebecf6744bdd0862ac911585a0dc363a3a66c6b57cb54fbbe8da4c5b3.0.10*.131*.122*.122.0.0" msgID="AE65BF6111F02FCD123E0080EFD53A37"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ece="A169" enr="MSTR.Potencia_máxima_instantánea._Años" ptn="" qtn="" rows="6" cols="5" /&gt;&lt;esdo ews="" ece="" ptn="" /&gt;&lt;/excel&gt;&lt;pgs&gt;&lt;pg rows="3" cols="4" nrr="78" nrc="104"&gt;&lt;pg /&gt;&lt;bls&gt;&lt;bl sr="1" sc="1" rfetch="3" cfetch="4" posid="1" darows="0" dacols="1"&gt;&lt;excel&gt;&lt;epo ews="Dat_01" ece="A169" enr="MSTR.Potencia_máxima_instantánea._Años" ptn="" qtn="" rows="6" cols="5" /&gt;&lt;esdo ews="" ece="" ptn="" /&gt;&lt;/excel&gt;&lt;gridRng&gt;&lt;sect id="TITLE_AREA" rngprop="1:1:3:1" /&gt;&lt;sect id="ROWHEADERS_AREA" rngprop="4:1:3:1" /&gt;&lt;sect id="COLUMNHEADERS_AREA" rngprop="1:2:3:4" /&gt;&lt;sect id="DATA_AREA" rngprop="4:2:3:4" /&gt;&lt;/gridRng&gt;&lt;shapes /&gt;&lt;/bl&gt;&lt;/bls&gt;&lt;/pg&gt;&lt;/pgs&gt;&lt;/rptloc&gt;&lt;/mi&gt;</t>
  </si>
  <si>
    <t>&lt;mi app="e" ver="22"&gt;&lt;rptloc guid="2f668cd27d1e4729971813896d8ab35d" rank="0" ds="1"&gt;&lt;ri hasPG="0" name="Potencia máxima instantánea. Histórico" id="CA4428004C9D6D5B3FD520A36E426DBA" path="Objetos públicos\Informes\Informes macros\Boletín\Potencia máxima instantánea.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ut="05/13/2025 07:42:09" si="2.000000011ebdbb237e2b32c11c6270b9df138253a289e9baaa06b4529f7f13f123942249326e497d130d3f524ad81781e0cb7ecb976cbfb956abfc7502e218bcd02fa041d14d3688596ec8b4a35cc9dea83d4cf0938582cc164430d997a5f48fdb6e3d76dc2575e2bab61deed7762a915797af87620ab9e093c86c04650204b8114644006adecc11a88d880718d2377898ba4df6bc4acecab425c21aec80e1b5338f.p.3082.0.1.Europe/Madrid.upriv*_1*_pidn2*_2*_session*-lat*_1.000000013a190112073126de8be907676f88becfbc6025e0db295c14f314da847c8ef96545b1666328752136e0e292b67f4cf58d9e839461.000000017617c5b2e9ca522e699afd691164f988bc6025e032fdffba3470492bde591dd34200bce123e4999cb74dc746bdaeae14c58b3358.0.1.1.BDEbi.D066E1C611E6257C10D00080EF253B44.0-3082.1.1_-0.1.0_-3082.1.1_5.5.0.*0.00000001a5a7dea1dd4d229af442f37900f2a601c911585a0dcf32fdee7cc8961b6cf90b8bea67ff.0.23.11*.2*.0400*.31152J.e.00000001b11a7fb49ab3b2eebecf6744bdd0862ac911585a0dc363a3a66c6b57cb54fbbe8da4c5b3.0.10*.131*.122*.122.0.0" msgID="C58AFB2E11F02FCD123E0080EFC51935"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enr="MSTR.Potencia_máxima_instantánea._Histórico" ptn="" qtn="" rows="3" cols="5" /&gt;&lt;esdo ews="" ece="" ptn="" /&gt;&lt;/excel&gt;&lt;pgs&gt;&lt;pg rows="1" cols="4" nrr="112" nrc="448"&gt;&lt;pg /&gt;&lt;bls&gt;&lt;bl sr="1" sc="1" rfetch="1" cfetch="4" posid="1" darows="0" dacols="1"&gt;&lt;excel&gt;&lt;epo ews="Dat_01" ece="A177" enr="MSTR.Potencia_máxima_instantánea._Histórico" ptn="" qtn="" rows="3" cols="5" /&gt;&lt;esdo ews="" ece="" ptn="" /&gt;&lt;/excel&gt;&lt;gridRng&gt;&lt;sect id="TITLE_AREA" rngprop="1:1:2:1" /&gt;&lt;sect id="ROWHEADERS_AREA" rngprop="3:1:1:0" /&gt;&lt;sect id="COLUMNHEADERS_AREA" rngprop="1:2:2:4" /&gt;&lt;sect id="DATA_AREA" rngprop="3:2:1:4" /&gt;&lt;/gridRng&gt;&lt;shapes /&gt;&lt;/bl&gt;&lt;/bls&gt;&lt;/pg&gt;&lt;/pgs&gt;&lt;/rptloc&gt;&lt;/mi&gt;</t>
  </si>
  <si>
    <t>9350599687d747da85d181a233b2cd61</t>
  </si>
  <si>
    <t>&lt;mi app="e" ver="22"&gt;&lt;rptloc guid="aa855f21cf2240a2924f67f9843babc8"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ut="05/13/2025 07:45:48" si="2.0000000188a413c563feab395178dd971446d4820ef90d7f215118cd61f343893e6f224ab0fd62d89e823afa72204266d3ced8d4c4d89b62505896fb9d2a9e8816149d3db210769b18dd42329b3de63f582da43c38901efc2eec2ec9d4919ac285de7d1da4c271f3573b00ffafcdcd76d5efee64a6a6cd7842c3ef97a690c50b979ec39d915353f7af55dfe1da3be1a0c0d67f72c1c8dec36ef75f8e380cde2caa8b.p.3082.0.1.Europe/Madrid.upriv*_1*_pidn2*_6*_session*-lat*_1.0000000146d9b8e1eb446a0567fc022f2e3350d9bc6025e052d9ecc6b198f578a4bfa39c268a15467cef3075e351032ac43406fa0012bad1.00000001f3741d7a0335a70dc4943471068e7fdbbc6025e06a780d06ca0a785654e89f2329b6ab4cea75b6deff35201055e31b4572f3b241.0.1.1.BDEbi.D066E1C611E6257C10D00080EF253B44.0-3082.1.1_-0.1.0_-3082.1.1_5.5.0.*0.000000013d09ca326514fad8619d63253c01a51fc911585ab3d1ea00109d1beff59bb5767bf521af.0.23.11*.2*.0400*.31152J.e.000000016995f65ec3c08917a55f0edcf875c8fcc911585af08a4f85ea639ab6c95c05eea40f4cf0.0.10*.131*.122*.122.0.0" msgID="3ADCC37611F02FCE189A0080EF75E330"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 CONSEJO" ece="A1" enr="MSTR.Variación_y_componentes_mensual_de_la_demanda.1" ptn="" qtn="" rows="28" cols="14" /&gt;&lt;esdo ews="" ece="" ptn="" /&gt;&lt;/excel&gt;&lt;pgs&gt;&lt;pg rows="25" cols="12" nrr="2147" nrc="1140"&gt;&lt;pg /&gt;&lt;bls&gt;&lt;bl sr="1" sc="1" rfetch="25" cfetch="12" posid="1" darows="0" dacols="1"&gt;&lt;excel&gt;&lt;epo ews="Dat_02 CONSEJO" ece="A1" enr="MSTR.Variación_y_componentes_mensual_de_la_demanda.1" ptn="" qtn="" rows="28" cols="14" /&gt;&lt;esdo ews="" ece="" ptn="" /&gt;&lt;/excel&gt;&lt;gridRng&gt;&lt;sect id="TITLE_AREA" rngprop="1:1:3:2" /&gt;&lt;sect id="ROWHEADERS_AREA" rngprop="4:1:25:2" /&gt;&lt;sect id="COLUMNHEADERS_AREA" rngprop="1:3:3:12" /&gt;&lt;sect id="DATA_AREA" rngprop="4:3:25:12"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</si>
</sst>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0_)"/>
    <numFmt numFmtId="165" formatCode="0.0\ \ \ \ _)"/>
    <numFmt numFmtId="166" formatCode="[$-C0A]mmm\-yy;@"/>
    <numFmt numFmtId="167" formatCode="[$-C0A]mmmmm;@"/>
    <numFmt numFmtId="168" formatCode="[$-C0A]d\-mmm\-yy;@"/>
    <numFmt numFmtId="169" formatCode="#,##0.0"/>
    <numFmt numFmtId="170" formatCode="0.0"/>
    <numFmt numFmtId="171" formatCode="0.000_)"/>
    <numFmt numFmtId="172" formatCode="0.00000_)"/>
    <numFmt numFmtId="173" formatCode="#,##0;\(#,##0\)"/>
    <numFmt numFmtId="174" formatCode="mmmm\ yyyy"/>
    <numFmt numFmtId="175" formatCode="#,##0.000"/>
    <numFmt numFmtId="176" formatCode="0.0_)"/>
    <numFmt numFmtId="177" formatCode="0.0;[Red]0.0"/>
  </numFmts>
  <fonts count="43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2"/>
      <name val="Helvetica"/>
      <family val="2"/>
    </font>
    <font>
      <sz val="10"/>
      <name val="Geneva"/>
    </font>
    <font>
      <sz val="10"/>
      <name val="Geneva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004563"/>
      <name val="Arial"/>
      <family val="2"/>
    </font>
    <font>
      <sz val="10"/>
      <color indexed="21"/>
      <name val="Symbol"/>
      <family val="1"/>
      <charset val="2"/>
    </font>
    <font>
      <b/>
      <sz val="9"/>
      <color rgb="FF004563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10"/>
      <name val="Segoe UI"/>
      <family val="2"/>
    </font>
    <font>
      <b/>
      <sz val="8"/>
      <color rgb="FF004563"/>
      <name val="Segoe UI"/>
      <family val="2"/>
    </font>
    <font>
      <sz val="8"/>
      <color rgb="FF004563"/>
      <name val="Segoe UI"/>
      <family val="2"/>
    </font>
    <font>
      <sz val="9"/>
      <name val="Segoe UI"/>
      <family val="2"/>
    </font>
    <font>
      <sz val="10"/>
      <color theme="0"/>
      <name val="Segoe UI"/>
      <family val="2"/>
    </font>
    <font>
      <sz val="10"/>
      <color theme="0"/>
      <name val="Geneva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10"/>
      <color theme="1"/>
      <name val="Geneva"/>
    </font>
    <font>
      <sz val="11"/>
      <color rgb="FFF5F5F5"/>
      <name val="Calibri"/>
      <family val="2"/>
      <scheme val="minor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4563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FDFDF"/>
        <bgColor rgb="FFFFFFFF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/>
      <top/>
      <bottom style="thin">
        <color rgb="FFA6A6A6"/>
      </bottom>
      <diagonal/>
    </border>
  </borders>
  <cellStyleXfs count="38">
    <xf numFmtId="164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1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3" fillId="0" borderId="0"/>
    <xf numFmtId="169" fontId="23" fillId="4" borderId="6">
      <alignment horizontal="right" vertical="center"/>
    </xf>
    <xf numFmtId="169" fontId="24" fillId="5" borderId="6">
      <alignment horizontal="right" vertical="center"/>
    </xf>
    <xf numFmtId="164" fontId="25" fillId="6" borderId="6">
      <alignment vertical="center" wrapText="1"/>
    </xf>
    <xf numFmtId="10" fontId="24" fillId="5" borderId="6">
      <alignment horizontal="right" vertical="center"/>
    </xf>
    <xf numFmtId="169" fontId="26" fillId="4" borderId="6">
      <alignment horizontal="right" vertical="center"/>
    </xf>
    <xf numFmtId="10" fontId="26" fillId="4" borderId="6">
      <alignment horizontal="right" vertical="center"/>
    </xf>
    <xf numFmtId="164" fontId="27" fillId="4" borderId="6">
      <alignment horizontal="left" vertical="center" wrapText="1"/>
    </xf>
    <xf numFmtId="10" fontId="23" fillId="4" borderId="6">
      <alignment horizontal="right" vertical="center"/>
    </xf>
    <xf numFmtId="164" fontId="25" fillId="6" borderId="6">
      <alignment horizontal="center" vertical="center" wrapText="1"/>
    </xf>
    <xf numFmtId="164" fontId="28" fillId="5" borderId="6">
      <alignment horizontal="left" vertical="center" wrapText="1"/>
    </xf>
    <xf numFmtId="164" fontId="29" fillId="7" borderId="9"/>
    <xf numFmtId="164" fontId="25" fillId="6" borderId="6">
      <alignment horizontal="center" wrapText="1"/>
    </xf>
    <xf numFmtId="164" fontId="25" fillId="6" borderId="9">
      <alignment vertical="center" wrapText="1"/>
    </xf>
    <xf numFmtId="4" fontId="26" fillId="4" borderId="6">
      <alignment horizontal="right" vertical="center"/>
    </xf>
    <xf numFmtId="173" fontId="26" fillId="4" borderId="6">
      <alignment horizontal="right" vertical="center"/>
    </xf>
    <xf numFmtId="175" fontId="26" fillId="4" borderId="6">
      <alignment horizontal="right" vertical="center"/>
    </xf>
    <xf numFmtId="175" fontId="24" fillId="5" borderId="6">
      <alignment horizontal="right" vertical="center"/>
    </xf>
    <xf numFmtId="0" fontId="2" fillId="0" borderId="0"/>
    <xf numFmtId="164" fontId="26" fillId="4" borderId="6">
      <alignment horizontal="right" vertical="center"/>
    </xf>
    <xf numFmtId="164" fontId="40" fillId="10" borderId="6">
      <alignment vertical="center" wrapText="1"/>
    </xf>
    <xf numFmtId="164" fontId="40" fillId="10" borderId="6">
      <alignment horizontal="center" wrapText="1"/>
    </xf>
    <xf numFmtId="164" fontId="41" fillId="4" borderId="6">
      <alignment horizontal="left" vertical="center" wrapText="1"/>
    </xf>
    <xf numFmtId="10" fontId="42" fillId="4" borderId="6">
      <alignment horizontal="right" vertical="center"/>
    </xf>
    <xf numFmtId="0" fontId="25" fillId="6" borderId="6">
      <alignment vertical="center" wrapText="1"/>
    </xf>
    <xf numFmtId="0" fontId="25" fillId="6" borderId="6">
      <alignment horizontal="center" vertical="center" wrapText="1"/>
    </xf>
    <xf numFmtId="10" fontId="26" fillId="4" borderId="6">
      <alignment horizontal="right" vertical="center"/>
    </xf>
    <xf numFmtId="0" fontId="28" fillId="5" borderId="6">
      <alignment horizontal="left" vertical="center" wrapText="1"/>
    </xf>
    <xf numFmtId="175" fontId="24" fillId="5" borderId="6">
      <alignment horizontal="right" vertical="center"/>
    </xf>
    <xf numFmtId="10" fontId="24" fillId="5" borderId="6">
      <alignment horizontal="right" vertical="center"/>
    </xf>
  </cellStyleXfs>
  <cellXfs count="142">
    <xf numFmtId="164" fontId="0" fillId="0" borderId="0" xfId="0"/>
    <xf numFmtId="0" fontId="5" fillId="0" borderId="0" xfId="1" applyFont="1" applyAlignment="1">
      <alignment horizontal="right"/>
    </xf>
    <xf numFmtId="164" fontId="5" fillId="0" borderId="0" xfId="0" applyFont="1" applyAlignment="1">
      <alignment horizontal="right"/>
    </xf>
    <xf numFmtId="164" fontId="5" fillId="0" borderId="0" xfId="0" applyFont="1"/>
    <xf numFmtId="0" fontId="7" fillId="2" borderId="0" xfId="2" applyFont="1" applyFill="1" applyAlignment="1">
      <alignment horizontal="left"/>
    </xf>
    <xf numFmtId="164" fontId="7" fillId="2" borderId="1" xfId="0" applyFont="1" applyFill="1" applyBorder="1"/>
    <xf numFmtId="3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6" fillId="0" borderId="0" xfId="3" applyFont="1" applyAlignment="1">
      <alignment horizontal="left"/>
    </xf>
    <xf numFmtId="168" fontId="8" fillId="0" borderId="0" xfId="4" applyNumberFormat="1" applyFont="1"/>
    <xf numFmtId="168" fontId="9" fillId="0" borderId="0" xfId="4" applyNumberFormat="1" applyFont="1"/>
    <xf numFmtId="168" fontId="8" fillId="0" borderId="0" xfId="5" applyNumberFormat="1" applyFont="1"/>
    <xf numFmtId="0" fontId="6" fillId="0" borderId="0" xfId="2" applyFont="1" applyAlignment="1">
      <alignment vertical="top" wrapText="1"/>
    </xf>
    <xf numFmtId="0" fontId="11" fillId="0" borderId="0" xfId="6"/>
    <xf numFmtId="0" fontId="12" fillId="0" borderId="0" xfId="6" applyFont="1"/>
    <xf numFmtId="0" fontId="13" fillId="0" borderId="0" xfId="1" applyFont="1" applyAlignment="1">
      <alignment horizontal="right"/>
    </xf>
    <xf numFmtId="0" fontId="14" fillId="0" borderId="0" xfId="6" applyFont="1"/>
    <xf numFmtId="0" fontId="15" fillId="0" borderId="0" xfId="6" applyFont="1"/>
    <xf numFmtId="0" fontId="6" fillId="0" borderId="0" xfId="6" applyFont="1"/>
    <xf numFmtId="0" fontId="6" fillId="0" borderId="0" xfId="6" applyFont="1" applyAlignment="1">
      <alignment horizontal="right" vertical="center"/>
    </xf>
    <xf numFmtId="0" fontId="15" fillId="3" borderId="0" xfId="6" applyFont="1" applyFill="1" applyAlignment="1">
      <alignment horizontal="left" indent="1"/>
    </xf>
    <xf numFmtId="0" fontId="16" fillId="3" borderId="0" xfId="6" applyFont="1" applyFill="1" applyAlignment="1">
      <alignment horizontal="right" vertical="center"/>
    </xf>
    <xf numFmtId="0" fontId="18" fillId="3" borderId="0" xfId="7" applyFont="1" applyFill="1" applyBorder="1" applyAlignment="1" applyProtection="1">
      <alignment horizontal="left"/>
    </xf>
    <xf numFmtId="0" fontId="19" fillId="0" borderId="0" xfId="6" applyFont="1" applyAlignment="1">
      <alignment horizontal="right"/>
    </xf>
    <xf numFmtId="164" fontId="13" fillId="0" borderId="0" xfId="0" quotePrefix="1" applyFont="1" applyAlignment="1">
      <alignment horizontal="right"/>
    </xf>
    <xf numFmtId="164" fontId="13" fillId="0" borderId="0" xfId="0" applyFont="1"/>
    <xf numFmtId="164" fontId="20" fillId="3" borderId="0" xfId="0" applyFont="1" applyFill="1" applyAlignment="1">
      <alignment horizontal="left"/>
    </xf>
    <xf numFmtId="3" fontId="18" fillId="3" borderId="0" xfId="0" applyNumberFormat="1" applyFont="1" applyFill="1" applyAlignment="1">
      <alignment horizontal="right"/>
    </xf>
    <xf numFmtId="164" fontId="21" fillId="3" borderId="0" xfId="0" applyFont="1" applyFill="1" applyAlignment="1">
      <alignment horizontal="left"/>
    </xf>
    <xf numFmtId="165" fontId="21" fillId="3" borderId="0" xfId="0" applyNumberFormat="1" applyFont="1" applyFill="1" applyAlignment="1">
      <alignment horizontal="right"/>
    </xf>
    <xf numFmtId="164" fontId="21" fillId="3" borderId="0" xfId="0" applyFont="1" applyFill="1" applyAlignment="1">
      <alignment horizontal="left" indent="1"/>
    </xf>
    <xf numFmtId="164" fontId="21" fillId="3" borderId="1" xfId="0" applyFont="1" applyFill="1" applyBorder="1" applyAlignment="1">
      <alignment horizontal="left" indent="1"/>
    </xf>
    <xf numFmtId="165" fontId="21" fillId="3" borderId="1" xfId="0" applyNumberFormat="1" applyFont="1" applyFill="1" applyBorder="1" applyAlignment="1">
      <alignment horizontal="right"/>
    </xf>
    <xf numFmtId="0" fontId="18" fillId="0" borderId="0" xfId="2" applyFont="1" applyAlignment="1">
      <alignment vertical="top" wrapText="1"/>
    </xf>
    <xf numFmtId="164" fontId="13" fillId="0" borderId="0" xfId="0" applyFont="1" applyAlignment="1">
      <alignment horizontal="right"/>
    </xf>
    <xf numFmtId="164" fontId="18" fillId="0" borderId="0" xfId="0" applyFont="1"/>
    <xf numFmtId="0" fontId="18" fillId="0" borderId="0" xfId="8" applyFont="1"/>
    <xf numFmtId="0" fontId="3" fillId="0" borderId="0" xfId="8"/>
    <xf numFmtId="165" fontId="7" fillId="2" borderId="1" xfId="0" applyNumberFormat="1" applyFont="1" applyFill="1" applyBorder="1" applyAlignment="1">
      <alignment horizontal="right"/>
    </xf>
    <xf numFmtId="170" fontId="21" fillId="3" borderId="0" xfId="0" applyNumberFormat="1" applyFont="1" applyFill="1" applyAlignment="1">
      <alignment horizontal="right"/>
    </xf>
    <xf numFmtId="170" fontId="21" fillId="3" borderId="1" xfId="0" applyNumberFormat="1" applyFont="1" applyFill="1" applyBorder="1" applyAlignment="1">
      <alignment horizontal="right"/>
    </xf>
    <xf numFmtId="0" fontId="7" fillId="2" borderId="1" xfId="0" applyNumberFormat="1" applyFont="1" applyFill="1" applyBorder="1" applyAlignment="1">
      <alignment horizontal="right"/>
    </xf>
    <xf numFmtId="0" fontId="7" fillId="2" borderId="1" xfId="0" quotePrefix="1" applyNumberFormat="1" applyFont="1" applyFill="1" applyBorder="1" applyAlignment="1">
      <alignment horizontal="right"/>
    </xf>
    <xf numFmtId="170" fontId="18" fillId="3" borderId="0" xfId="0" applyNumberFormat="1" applyFont="1" applyFill="1" applyAlignment="1">
      <alignment horizontal="right"/>
    </xf>
    <xf numFmtId="172" fontId="0" fillId="0" borderId="0" xfId="0" applyNumberFormat="1"/>
    <xf numFmtId="164" fontId="30" fillId="0" borderId="0" xfId="0" applyFont="1"/>
    <xf numFmtId="0" fontId="31" fillId="3" borderId="4" xfId="6" applyFont="1" applyFill="1" applyBorder="1" applyAlignment="1">
      <alignment horizontal="left"/>
    </xf>
    <xf numFmtId="164" fontId="25" fillId="6" borderId="6" xfId="11" applyAlignment="1">
      <alignment vertical="center"/>
    </xf>
    <xf numFmtId="164" fontId="25" fillId="6" borderId="6" xfId="20" applyAlignment="1">
      <alignment horizontal="center"/>
    </xf>
    <xf numFmtId="164" fontId="27" fillId="4" borderId="6" xfId="15" quotePrefix="1" applyAlignment="1">
      <alignment horizontal="left" vertical="center"/>
    </xf>
    <xf numFmtId="4" fontId="26" fillId="4" borderId="6" xfId="22">
      <alignment horizontal="right" vertical="center"/>
    </xf>
    <xf numFmtId="164" fontId="27" fillId="4" borderId="6" xfId="15" applyAlignment="1">
      <alignment horizontal="left" vertical="center"/>
    </xf>
    <xf numFmtId="0" fontId="18" fillId="3" borderId="4" xfId="6" applyFont="1" applyFill="1" applyBorder="1" applyAlignment="1">
      <alignment horizontal="center"/>
    </xf>
    <xf numFmtId="0" fontId="18" fillId="3" borderId="4" xfId="6" applyFont="1" applyFill="1" applyBorder="1" applyAlignment="1">
      <alignment horizontal="center" wrapText="1"/>
    </xf>
    <xf numFmtId="0" fontId="18" fillId="3" borderId="10" xfId="6" applyFont="1" applyFill="1" applyBorder="1" applyAlignment="1">
      <alignment horizontal="center" wrapText="1"/>
    </xf>
    <xf numFmtId="164" fontId="25" fillId="6" borderId="6" xfId="17" quotePrefix="1" applyAlignment="1">
      <alignment horizontal="center" vertical="center"/>
    </xf>
    <xf numFmtId="164" fontId="25" fillId="6" borderId="9" xfId="21" applyAlignment="1">
      <alignment vertical="center"/>
    </xf>
    <xf numFmtId="164" fontId="25" fillId="6" borderId="6" xfId="17" applyAlignment="1">
      <alignment horizontal="center" vertical="center"/>
    </xf>
    <xf numFmtId="169" fontId="26" fillId="4" borderId="6" xfId="13">
      <alignment horizontal="right" vertical="center"/>
    </xf>
    <xf numFmtId="173" fontId="26" fillId="4" borderId="6" xfId="23">
      <alignment horizontal="right" vertical="center"/>
    </xf>
    <xf numFmtId="171" fontId="33" fillId="0" borderId="0" xfId="0" applyNumberFormat="1" applyFont="1"/>
    <xf numFmtId="164" fontId="28" fillId="5" borderId="6" xfId="18" quotePrefix="1" applyAlignment="1">
      <alignment horizontal="left" vertical="center"/>
    </xf>
    <xf numFmtId="10" fontId="24" fillId="5" borderId="6" xfId="12">
      <alignment horizontal="right" vertical="center"/>
    </xf>
    <xf numFmtId="0" fontId="32" fillId="3" borderId="0" xfId="5" applyFont="1" applyFill="1" applyAlignment="1">
      <alignment horizontal="left"/>
    </xf>
    <xf numFmtId="3" fontId="32" fillId="3" borderId="0" xfId="5" applyNumberFormat="1" applyFont="1" applyFill="1"/>
    <xf numFmtId="1" fontId="32" fillId="3" borderId="0" xfId="5" applyNumberFormat="1" applyFont="1" applyFill="1"/>
    <xf numFmtId="164" fontId="32" fillId="3" borderId="0" xfId="5" applyNumberFormat="1" applyFont="1" applyFill="1" applyAlignment="1">
      <alignment horizontal="left"/>
    </xf>
    <xf numFmtId="164" fontId="32" fillId="3" borderId="5" xfId="5" applyNumberFormat="1" applyFont="1" applyFill="1" applyBorder="1" applyAlignment="1">
      <alignment horizontal="left"/>
    </xf>
    <xf numFmtId="3" fontId="32" fillId="3" borderId="3" xfId="5" applyNumberFormat="1" applyFont="1" applyFill="1" applyBorder="1"/>
    <xf numFmtId="1" fontId="32" fillId="3" borderId="3" xfId="5" applyNumberFormat="1" applyFont="1" applyFill="1" applyBorder="1"/>
    <xf numFmtId="0" fontId="31" fillId="3" borderId="4" xfId="6" applyFont="1" applyFill="1" applyBorder="1" applyAlignment="1">
      <alignment horizontal="center" vertical="center" wrapText="1"/>
    </xf>
    <xf numFmtId="164" fontId="33" fillId="8" borderId="12" xfId="0" applyFont="1" applyFill="1" applyBorder="1" applyAlignment="1">
      <alignment horizontal="center" vertical="center"/>
    </xf>
    <xf numFmtId="164" fontId="33" fillId="8" borderId="15" xfId="0" applyFont="1" applyFill="1" applyBorder="1" applyAlignment="1">
      <alignment horizontal="center" vertical="center"/>
    </xf>
    <xf numFmtId="164" fontId="33" fillId="8" borderId="17" xfId="0" applyFont="1" applyFill="1" applyBorder="1" applyAlignment="1">
      <alignment horizontal="center" vertical="center"/>
    </xf>
    <xf numFmtId="174" fontId="33" fillId="8" borderId="13" xfId="0" applyNumberFormat="1" applyFont="1" applyFill="1" applyBorder="1" applyAlignment="1">
      <alignment horizontal="left"/>
    </xf>
    <xf numFmtId="164" fontId="33" fillId="8" borderId="14" xfId="0" applyFont="1" applyFill="1" applyBorder="1"/>
    <xf numFmtId="174" fontId="33" fillId="8" borderId="0" xfId="0" applyNumberFormat="1" applyFont="1" applyFill="1" applyAlignment="1">
      <alignment horizontal="left"/>
    </xf>
    <xf numFmtId="164" fontId="33" fillId="8" borderId="16" xfId="0" applyFont="1" applyFill="1" applyBorder="1"/>
    <xf numFmtId="174" fontId="33" fillId="8" borderId="18" xfId="0" applyNumberFormat="1" applyFont="1" applyFill="1" applyBorder="1" applyAlignment="1">
      <alignment horizontal="left"/>
    </xf>
    <xf numFmtId="164" fontId="33" fillId="8" borderId="19" xfId="0" applyFont="1" applyFill="1" applyBorder="1"/>
    <xf numFmtId="175" fontId="26" fillId="4" borderId="6" xfId="24">
      <alignment horizontal="right" vertical="center"/>
    </xf>
    <xf numFmtId="175" fontId="24" fillId="5" borderId="6" xfId="25">
      <alignment horizontal="right" vertical="center"/>
    </xf>
    <xf numFmtId="164" fontId="34" fillId="0" borderId="0" xfId="0" applyFont="1"/>
    <xf numFmtId="164" fontId="30" fillId="9" borderId="0" xfId="0" applyFont="1" applyFill="1"/>
    <xf numFmtId="164" fontId="35" fillId="0" borderId="0" xfId="0" applyFont="1"/>
    <xf numFmtId="3" fontId="8" fillId="0" borderId="0" xfId="6" applyNumberFormat="1" applyFont="1"/>
    <xf numFmtId="3" fontId="8" fillId="0" borderId="0" xfId="6" applyNumberFormat="1" applyFont="1" applyAlignment="1">
      <alignment horizontal="center"/>
    </xf>
    <xf numFmtId="0" fontId="36" fillId="0" borderId="0" xfId="26" applyFont="1"/>
    <xf numFmtId="0" fontId="18" fillId="0" borderId="0" xfId="26" applyFont="1"/>
    <xf numFmtId="0" fontId="2" fillId="0" borderId="0" xfId="26"/>
    <xf numFmtId="1" fontId="36" fillId="0" borderId="0" xfId="26" applyNumberFormat="1" applyFont="1"/>
    <xf numFmtId="0" fontId="18" fillId="3" borderId="4" xfId="6" applyFont="1" applyFill="1" applyBorder="1" applyAlignment="1">
      <alignment horizontal="left"/>
    </xf>
    <xf numFmtId="0" fontId="18" fillId="3" borderId="4" xfId="6" applyFont="1" applyFill="1" applyBorder="1" applyAlignment="1">
      <alignment horizontal="left" wrapText="1"/>
    </xf>
    <xf numFmtId="14" fontId="21" fillId="3" borderId="0" xfId="6" applyNumberFormat="1" applyFont="1" applyFill="1" applyAlignment="1">
      <alignment horizontal="left" indent="1"/>
    </xf>
    <xf numFmtId="169" fontId="21" fillId="3" borderId="0" xfId="6" applyNumberFormat="1" applyFont="1" applyFill="1" applyAlignment="1">
      <alignment horizontal="right" indent="1"/>
    </xf>
    <xf numFmtId="1" fontId="18" fillId="3" borderId="20" xfId="6" applyNumberFormat="1" applyFont="1" applyFill="1" applyBorder="1" applyAlignment="1">
      <alignment horizontal="left" indent="1"/>
    </xf>
    <xf numFmtId="169" fontId="18" fillId="3" borderId="20" xfId="6" applyNumberFormat="1" applyFont="1" applyFill="1" applyBorder="1" applyAlignment="1">
      <alignment horizontal="right" indent="1"/>
    </xf>
    <xf numFmtId="169" fontId="2" fillId="0" borderId="0" xfId="26" applyNumberFormat="1"/>
    <xf numFmtId="14" fontId="37" fillId="0" borderId="0" xfId="6" applyNumberFormat="1" applyFont="1" applyAlignment="1">
      <alignment horizontal="center"/>
    </xf>
    <xf numFmtId="3" fontId="21" fillId="3" borderId="0" xfId="6" applyNumberFormat="1" applyFont="1" applyFill="1" applyAlignment="1">
      <alignment horizontal="right" indent="1"/>
    </xf>
    <xf numFmtId="14" fontId="21" fillId="3" borderId="1" xfId="6" applyNumberFormat="1" applyFont="1" applyFill="1" applyBorder="1" applyAlignment="1">
      <alignment horizontal="left" indent="1"/>
    </xf>
    <xf numFmtId="3" fontId="21" fillId="3" borderId="1" xfId="6" applyNumberFormat="1" applyFont="1" applyFill="1" applyBorder="1" applyAlignment="1">
      <alignment horizontal="right" indent="1"/>
    </xf>
    <xf numFmtId="3" fontId="18" fillId="3" borderId="20" xfId="6" applyNumberFormat="1" applyFont="1" applyFill="1" applyBorder="1" applyAlignment="1">
      <alignment horizontal="right" indent="1"/>
    </xf>
    <xf numFmtId="0" fontId="18" fillId="3" borderId="4" xfId="6" applyFont="1" applyFill="1" applyBorder="1" applyAlignment="1">
      <alignment horizontal="right"/>
    </xf>
    <xf numFmtId="0" fontId="21" fillId="3" borderId="0" xfId="5" applyFont="1" applyFill="1" applyAlignment="1">
      <alignment horizontal="left"/>
    </xf>
    <xf numFmtId="3" fontId="21" fillId="3" borderId="0" xfId="5" applyNumberFormat="1" applyFont="1" applyFill="1"/>
    <xf numFmtId="1" fontId="21" fillId="3" borderId="0" xfId="5" applyNumberFormat="1" applyFont="1" applyFill="1"/>
    <xf numFmtId="49" fontId="21" fillId="3" borderId="3" xfId="5" quotePrefix="1" applyNumberFormat="1" applyFont="1" applyFill="1" applyBorder="1" applyAlignment="1">
      <alignment horizontal="left"/>
    </xf>
    <xf numFmtId="3" fontId="21" fillId="3" borderId="3" xfId="5" applyNumberFormat="1" applyFont="1" applyFill="1" applyBorder="1"/>
    <xf numFmtId="1" fontId="21" fillId="3" borderId="3" xfId="5" applyNumberFormat="1" applyFont="1" applyFill="1" applyBorder="1"/>
    <xf numFmtId="0" fontId="18" fillId="3" borderId="4" xfId="6" applyFont="1" applyFill="1" applyBorder="1" applyAlignment="1">
      <alignment horizontal="right" wrapText="1"/>
    </xf>
    <xf numFmtId="169" fontId="21" fillId="3" borderId="1" xfId="6" applyNumberFormat="1" applyFont="1" applyFill="1" applyBorder="1" applyAlignment="1">
      <alignment horizontal="right" indent="1"/>
    </xf>
    <xf numFmtId="170" fontId="2" fillId="0" borderId="0" xfId="26" applyNumberFormat="1"/>
    <xf numFmtId="176" fontId="38" fillId="0" borderId="0" xfId="0" applyNumberFormat="1" applyFont="1"/>
    <xf numFmtId="170" fontId="39" fillId="0" borderId="0" xfId="26" applyNumberFormat="1" applyFont="1"/>
    <xf numFmtId="164" fontId="26" fillId="4" borderId="6" xfId="27" quotePrefix="1">
      <alignment horizontal="right" vertical="center"/>
    </xf>
    <xf numFmtId="164" fontId="40" fillId="10" borderId="6" xfId="28" applyAlignment="1">
      <alignment vertical="center"/>
    </xf>
    <xf numFmtId="164" fontId="40" fillId="10" borderId="6" xfId="29" applyAlignment="1">
      <alignment horizontal="center"/>
    </xf>
    <xf numFmtId="164" fontId="41" fillId="4" borderId="6" xfId="30" quotePrefix="1" applyAlignment="1">
      <alignment horizontal="left" vertical="center"/>
    </xf>
    <xf numFmtId="0" fontId="3" fillId="0" borderId="0" xfId="8" applyAlignment="1">
      <alignment horizontal="right"/>
    </xf>
    <xf numFmtId="176" fontId="30" fillId="0" borderId="0" xfId="0" applyNumberFormat="1" applyFont="1"/>
    <xf numFmtId="177" fontId="30" fillId="0" borderId="0" xfId="0" applyNumberFormat="1" applyFont="1"/>
    <xf numFmtId="10" fontId="42" fillId="4" borderId="6" xfId="31">
      <alignment horizontal="right" vertical="center"/>
    </xf>
    <xf numFmtId="1" fontId="2" fillId="0" borderId="0" xfId="26" applyNumberFormat="1"/>
    <xf numFmtId="170" fontId="1" fillId="0" borderId="0" xfId="26" applyNumberFormat="1" applyFont="1"/>
    <xf numFmtId="10" fontId="26" fillId="4" borderId="6" xfId="34">
      <alignment horizontal="right" vertical="center"/>
    </xf>
    <xf numFmtId="164" fontId="26" fillId="4" borderId="6" xfId="27">
      <alignment horizontal="right" vertical="center"/>
    </xf>
    <xf numFmtId="164" fontId="21" fillId="0" borderId="0" xfId="0" applyFont="1" applyAlignment="1">
      <alignment horizontal="left"/>
    </xf>
    <xf numFmtId="164" fontId="25" fillId="6" borderId="6" xfId="20" quotePrefix="1" applyAlignment="1">
      <alignment horizontal="center"/>
    </xf>
    <xf numFmtId="164" fontId="40" fillId="10" borderId="6" xfId="29" quotePrefix="1" applyAlignment="1">
      <alignment horizontal="center"/>
    </xf>
    <xf numFmtId="0" fontId="18" fillId="0" borderId="0" xfId="2" applyFont="1" applyAlignment="1">
      <alignment horizontal="left" vertical="top" wrapText="1"/>
    </xf>
    <xf numFmtId="164" fontId="21" fillId="0" borderId="0" xfId="0" applyFont="1" applyAlignment="1">
      <alignment horizontal="justify" wrapText="1"/>
    </xf>
    <xf numFmtId="2" fontId="7" fillId="2" borderId="0" xfId="0" quotePrefix="1" applyNumberFormat="1" applyFont="1" applyFill="1" applyAlignment="1">
      <alignment horizontal="right" indent="1"/>
    </xf>
    <xf numFmtId="2" fontId="7" fillId="2" borderId="0" xfId="0" applyNumberFormat="1" applyFont="1" applyFill="1" applyAlignment="1">
      <alignment horizontal="right" indent="1"/>
    </xf>
    <xf numFmtId="164" fontId="21" fillId="0" borderId="2" xfId="0" applyFont="1" applyBorder="1" applyAlignment="1">
      <alignment horizontal="left"/>
    </xf>
    <xf numFmtId="164" fontId="25" fillId="6" borderId="6" xfId="20" quotePrefix="1" applyAlignment="1">
      <alignment horizontal="center"/>
    </xf>
    <xf numFmtId="164" fontId="0" fillId="0" borderId="5" xfId="0" applyBorder="1" applyAlignment="1">
      <alignment horizontal="center"/>
    </xf>
    <xf numFmtId="164" fontId="25" fillId="6" borderId="8" xfId="2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1" xfId="0" applyBorder="1" applyAlignment="1">
      <alignment horizontal="center"/>
    </xf>
    <xf numFmtId="164" fontId="40" fillId="10" borderId="6" xfId="29" quotePrefix="1" applyAlignment="1">
      <alignment horizontal="center"/>
    </xf>
  </cellXfs>
  <cellStyles count="38">
    <cellStyle name="Hipervínculo 2" xfId="7" xr:uid="{00000000-0005-0000-0000-000000000000}"/>
    <cellStyle name="MSTRStyle.Todos.c1_2c913d8e-cf7b-4366-94f2-1adc5f40bb97" xfId="19" xr:uid="{00000000-0005-0000-0000-000001000000}"/>
    <cellStyle name="MSTRStyle.Todos.c12_f704ee73-96a5-4086-bfc3-d56b88a938df" xfId="22" xr:uid="{00000000-0005-0000-0000-000002000000}"/>
    <cellStyle name="MSTRStyle.Todos.c13_307b5e94-e99c-4b96-8d04-92c96efae858" xfId="33" xr:uid="{595522EE-4B1C-4DDD-98A0-3789447911D1}"/>
    <cellStyle name="MSTRStyle.Todos.c13_4e2c9c7a-2f85-403c-8a48-2ddc8d18a8ca" xfId="17" xr:uid="{00000000-0005-0000-0000-000003000000}"/>
    <cellStyle name="MSTRStyle.Todos.c15_15fbff46-fe6a-4e3e-a0de-d99014ad5935" xfId="24" xr:uid="{00000000-0005-0000-0000-000004000000}"/>
    <cellStyle name="MSTRStyle.Todos.c16_60f84142-38ce-4c0a-b495-2d8596d6b2b4" xfId="27" xr:uid="{00000000-0005-0000-0000-000005000000}"/>
    <cellStyle name="MSTRStyle.Todos.c16_9385c3dc-f9cb-498f-b97e-db2bbb43de3a" xfId="13" xr:uid="{00000000-0005-0000-0000-000006000000}"/>
    <cellStyle name="MSTRStyle.Todos.c16_d62fb555-b642-4aa7-9c1a-a58cdf9c66eb" xfId="23" xr:uid="{00000000-0005-0000-0000-000007000000}"/>
    <cellStyle name="MSTRStyle.Todos.c17_79231e5b-eee5-4441-9a7b-81e179fe9125" xfId="34" xr:uid="{32A8B63D-C6FB-4E3D-94AF-51A71CF00B0A}"/>
    <cellStyle name="MSTRStyle.Todos.c18_c74e16a5-566e-4e4a-bdc3-b6cacdd638cc" xfId="14" xr:uid="{00000000-0005-0000-0000-000008000000}"/>
    <cellStyle name="MSTRStyle.Todos.c19_5273395b-330c-4453-bb5e-3d097a5f9a38" xfId="25" xr:uid="{00000000-0005-0000-0000-000009000000}"/>
    <cellStyle name="MSTRStyle.Todos.c2_3937916f-982b-40ce-a034-fdb730c1cc3d" xfId="32" xr:uid="{7196DDF1-AD38-4D4B-B365-77B18D387CA0}"/>
    <cellStyle name="MSTRStyle.Todos.c2_3a581374-dd4c-4b65-a07e-d5e7fd3fec7a" xfId="11" xr:uid="{00000000-0005-0000-0000-00000A000000}"/>
    <cellStyle name="MSTRStyle.Todos.c20_42996945-cecb-47d3-b352-9514bde58bf7" xfId="9" xr:uid="{00000000-0005-0000-0000-00000B000000}"/>
    <cellStyle name="MSTRStyle.Todos.c21_73aef9dd-ca35-490f-bae6-5a1e9031cba5" xfId="16" xr:uid="{00000000-0005-0000-0000-00000C000000}"/>
    <cellStyle name="MSTRStyle.Todos.c22_8ff8ac70-2ad1-4e8d-b36a-325273c52159" xfId="18" xr:uid="{00000000-0005-0000-0000-00000D000000}"/>
    <cellStyle name="MSTRStyle.Todos.c23_20f3c4b4-7f1b-493f-a6a4-7e0091975384" xfId="10" xr:uid="{00000000-0005-0000-0000-00000E000000}"/>
    <cellStyle name="MSTRStyle.Todos.c24_08dad9a3-f282-4d8f-8754-383bda6f9464" xfId="12" xr:uid="{00000000-0005-0000-0000-00000F000000}"/>
    <cellStyle name="MSTRStyle.Todos.c24_eb033f5a-170d-4a8a-8305-03680794162e" xfId="31" xr:uid="{CFD48460-0653-4700-8392-E67EA8199810}"/>
    <cellStyle name="MSTRStyle.Todos.c3_12fa68d3-c457-4d25-994e-10345e19d365" xfId="15" xr:uid="{00000000-0005-0000-0000-000010000000}"/>
    <cellStyle name="MSTRStyle.Todos.c3_665a5e51-ff1c-44d8-b960-23164fc79bf9" xfId="30" xr:uid="{00000000-0005-0000-0000-000011000000}"/>
    <cellStyle name="MSTRStyle.Todos.c6_0e69630c-d97a-4add-9747-96a29cdeea90" xfId="28" xr:uid="{00000000-0005-0000-0000-000012000000}"/>
    <cellStyle name="MSTRStyle.Todos.c7_1e547b04-c424-4128-bac1-3e26d8991e8d" xfId="29" xr:uid="{00000000-0005-0000-0000-000013000000}"/>
    <cellStyle name="MSTRStyle.Todos.c7_b84543c2-03f4-4e81-b8f7-f2c3af7c6370" xfId="21" xr:uid="{00000000-0005-0000-0000-000014000000}"/>
    <cellStyle name="MSTRStyle.Todos.c9_4640f619-39fa-4d3e-98e7-beb9e4e71513" xfId="20" xr:uid="{00000000-0005-0000-0000-000015000000}"/>
    <cellStyle name="MSTRStyle.Todos.cC8B0F72A11EC88D900000080EFA5E157_e04828e0-505d-46ad-ac6d-b3e9bc3c3a9c" xfId="35" xr:uid="{DA7BF8FF-CD0E-473C-B751-1840E34C7F44}"/>
    <cellStyle name="MSTRStyle.Todos.cC8B0F97811EC88D900000080EFA5E157_b9608160-9ceb-47c3-8c44-2b868bb34c4c" xfId="36" xr:uid="{22C5363C-C223-42B0-AF25-917DBBAF89E9}"/>
    <cellStyle name="MSTRStyle.Todos.cC8B0FF0511EC88D900000080EFA5E157_03198a76-25f0-4d5b-ad93-676d74ad28d9" xfId="37" xr:uid="{E75A0857-25C8-46FA-A851-6DCE31C3EF70}"/>
    <cellStyle name="Normal" xfId="0" builtinId="0"/>
    <cellStyle name="Normal 2" xfId="4" xr:uid="{00000000-0005-0000-0000-000017000000}"/>
    <cellStyle name="Normal 2 2" xfId="6" xr:uid="{00000000-0005-0000-0000-000018000000}"/>
    <cellStyle name="Normal 3" xfId="3" xr:uid="{00000000-0005-0000-0000-000019000000}"/>
    <cellStyle name="Normal 4" xfId="8" xr:uid="{00000000-0005-0000-0000-00001A000000}"/>
    <cellStyle name="Normal 4 2" xfId="26" xr:uid="{00000000-0005-0000-0000-00001B000000}"/>
    <cellStyle name="Normal 7" xfId="2" xr:uid="{00000000-0005-0000-0000-00001C000000}"/>
    <cellStyle name="Normal_A1 Comparacion Internacional" xfId="1" xr:uid="{00000000-0005-0000-0000-00001D000000}"/>
    <cellStyle name="Normal_Plantilla CUADROS INF.OPE" xfId="5" xr:uid="{00000000-0005-0000-0000-00001E000000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4563"/>
      <color rgb="FFC0C0C0"/>
      <color rgb="FF8FAADC"/>
      <color rgb="FF2E75B6"/>
      <color rgb="FFFFFFFF"/>
      <color rgb="FFF5F5F5"/>
      <color rgb="FF97B9E0"/>
      <color rgb="FF5B9BD5"/>
      <color rgb="FFE2AA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barChart>
        <c:barDir val="col"/>
        <c:grouping val="clustered"/>
        <c:varyColors val="0"/>
        <c:ser>
          <c:idx val="1"/>
          <c:order val="1"/>
          <c:tx>
            <c:v>Laboralidad</c:v>
          </c:tx>
          <c:spPr>
            <a:solidFill>
              <a:srgbClr val="2E75B6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Dat_01!$D$33:$D$45</c:f>
              <c:numCache>
                <c:formatCode>0.00%</c:formatCode>
                <c:ptCount val="13"/>
                <c:pt idx="0">
                  <c:v>3.2390000000000002E-2</c:v>
                </c:pt>
                <c:pt idx="1">
                  <c:v>2.2699999999999999E-3</c:v>
                </c:pt>
                <c:pt idx="2">
                  <c:v>-1.187E-2</c:v>
                </c:pt>
                <c:pt idx="3">
                  <c:v>1.264E-2</c:v>
                </c:pt>
                <c:pt idx="4">
                  <c:v>-2.9499999999999999E-3</c:v>
                </c:pt>
                <c:pt idx="5">
                  <c:v>-3.8700000000000002E-3</c:v>
                </c:pt>
                <c:pt idx="6">
                  <c:v>1.7659999999999999E-2</c:v>
                </c:pt>
                <c:pt idx="7">
                  <c:v>-3.9500000000000004E-3</c:v>
                </c:pt>
                <c:pt idx="8">
                  <c:v>-3.6600000000000001E-3</c:v>
                </c:pt>
                <c:pt idx="9">
                  <c:v>-1.387E-2</c:v>
                </c:pt>
                <c:pt idx="10">
                  <c:v>-1.39E-3</c:v>
                </c:pt>
                <c:pt idx="11">
                  <c:v>1.84E-2</c:v>
                </c:pt>
                <c:pt idx="12">
                  <c:v>-8.2000000000000007E-3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C4-47AF-AC48-926FA8AA2626}"/>
            </c:ext>
          </c:extLst>
        </c:ser>
        <c:ser>
          <c:idx val="2"/>
          <c:order val="2"/>
          <c:tx>
            <c:v>Temperatura</c:v>
          </c:tx>
          <c:spPr>
            <a:solidFill>
              <a:srgbClr val="8FAADC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Dat_01!$E$33:$E$45</c:f>
              <c:numCache>
                <c:formatCode>0.00%</c:formatCode>
                <c:ptCount val="13"/>
                <c:pt idx="0">
                  <c:v>1.7799999999999999E-3</c:v>
                </c:pt>
                <c:pt idx="1">
                  <c:v>2.97E-3</c:v>
                </c:pt>
                <c:pt idx="2">
                  <c:v>-1.4579999999999999E-2</c:v>
                </c:pt>
                <c:pt idx="3">
                  <c:v>-1.42E-3</c:v>
                </c:pt>
                <c:pt idx="4">
                  <c:v>-3.2100000000000002E-3</c:v>
                </c:pt>
                <c:pt idx="5">
                  <c:v>-1.4999999999999999E-2</c:v>
                </c:pt>
                <c:pt idx="6">
                  <c:v>-2.0209999999999999E-2</c:v>
                </c:pt>
                <c:pt idx="7">
                  <c:v>-5.8500000000000002E-3</c:v>
                </c:pt>
                <c:pt idx="8">
                  <c:v>1.92E-3</c:v>
                </c:pt>
                <c:pt idx="9">
                  <c:v>4.1599999999999996E-3</c:v>
                </c:pt>
                <c:pt idx="10">
                  <c:v>1.273E-2</c:v>
                </c:pt>
                <c:pt idx="11">
                  <c:v>1.9949999999999999E-2</c:v>
                </c:pt>
                <c:pt idx="12">
                  <c:v>-3.7699999999999999E-3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C4-47AF-AC48-926FA8AA2626}"/>
            </c:ext>
          </c:extLst>
        </c:ser>
        <c:ser>
          <c:idx val="3"/>
          <c:order val="3"/>
          <c:tx>
            <c:v>Demanda corregida</c:v>
          </c:tx>
          <c:spPr>
            <a:solidFill>
              <a:srgbClr val="C0C0C0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Dat_01!$F$33:$F$45</c:f>
              <c:numCache>
                <c:formatCode>0.00%</c:formatCode>
                <c:ptCount val="13"/>
                <c:pt idx="0">
                  <c:v>1.934E-2</c:v>
                </c:pt>
                <c:pt idx="1">
                  <c:v>9.1199999999999996E-3</c:v>
                </c:pt>
                <c:pt idx="2">
                  <c:v>1.025E-2</c:v>
                </c:pt>
                <c:pt idx="3">
                  <c:v>-1.023E-2</c:v>
                </c:pt>
                <c:pt idx="4">
                  <c:v>3.533E-2</c:v>
                </c:pt>
                <c:pt idx="5">
                  <c:v>2.7789999999999999E-2</c:v>
                </c:pt>
                <c:pt idx="6">
                  <c:v>2.1950000000000001E-2</c:v>
                </c:pt>
                <c:pt idx="7">
                  <c:v>-3.0899999999999999E-3</c:v>
                </c:pt>
                <c:pt idx="8">
                  <c:v>1.6650000000000002E-2</c:v>
                </c:pt>
                <c:pt idx="9">
                  <c:v>3.5950000000000003E-2</c:v>
                </c:pt>
                <c:pt idx="10">
                  <c:v>-1.503E-2</c:v>
                </c:pt>
                <c:pt idx="11">
                  <c:v>1.8200000000000001E-2</c:v>
                </c:pt>
                <c:pt idx="12">
                  <c:v>-1.9349999999999999E-2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447272"/>
        <c:axId val="461447664"/>
      </c:barChart>
      <c:lineChart>
        <c:grouping val="standard"/>
        <c:varyColors val="0"/>
        <c:ser>
          <c:idx val="0"/>
          <c:order val="0"/>
          <c:tx>
            <c:v>Variación mensual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Dat_01!$O$33:$O$45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Dat_01!$C$33:$C$45</c:f>
              <c:numCache>
                <c:formatCode>0.00%</c:formatCode>
                <c:ptCount val="13"/>
                <c:pt idx="0">
                  <c:v>5.3510000000000002E-2</c:v>
                </c:pt>
                <c:pt idx="1">
                  <c:v>1.436E-2</c:v>
                </c:pt>
                <c:pt idx="2">
                  <c:v>-1.6199999999999999E-2</c:v>
                </c:pt>
                <c:pt idx="3">
                  <c:v>9.8999999999999999E-4</c:v>
                </c:pt>
                <c:pt idx="4">
                  <c:v>2.9170000000000001E-2</c:v>
                </c:pt>
                <c:pt idx="5">
                  <c:v>8.9200000000000008E-3</c:v>
                </c:pt>
                <c:pt idx="6">
                  <c:v>1.9400000000000001E-2</c:v>
                </c:pt>
                <c:pt idx="7">
                  <c:v>-1.289E-2</c:v>
                </c:pt>
                <c:pt idx="8">
                  <c:v>1.491E-2</c:v>
                </c:pt>
                <c:pt idx="9">
                  <c:v>2.6239999999999999E-2</c:v>
                </c:pt>
                <c:pt idx="10">
                  <c:v>-3.6900000000000001E-3</c:v>
                </c:pt>
                <c:pt idx="11">
                  <c:v>5.6550000000000003E-2</c:v>
                </c:pt>
                <c:pt idx="12">
                  <c:v>-3.1320000000000001E-2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47272"/>
        <c:axId val="461447664"/>
      </c:lineChart>
      <c:catAx>
        <c:axId val="461447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664"/>
        <c:crosses val="autoZero"/>
        <c:auto val="1"/>
        <c:lblAlgn val="ctr"/>
        <c:lblOffset val="100"/>
        <c:noMultiLvlLbl val="0"/>
      </c:catAx>
      <c:valAx>
        <c:axId val="46144766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272"/>
        <c:crosses val="autoZero"/>
        <c:crossBetween val="between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627136395067009"/>
          <c:y val="2.6184865147944488E-2"/>
          <c:w val="0.66372863604932986"/>
          <c:h val="6.4898756507895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38071930197909E-2"/>
          <c:y val="0.15133890165523387"/>
          <c:w val="0.87995211640211801"/>
          <c:h val="0.71677642149266785"/>
        </c:manualLayout>
      </c:layout>
      <c:areaChart>
        <c:grouping val="standard"/>
        <c:varyColors val="0"/>
        <c:ser>
          <c:idx val="1"/>
          <c:order val="0"/>
          <c:tx>
            <c:strRef>
              <c:f>Dat_01!$G$49</c:f>
              <c:strCache>
                <c:ptCount val="1"/>
                <c:pt idx="0">
                  <c:v>Banda máxima 2005-2024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[0]!Temp_Banda_Max</c:f>
              <c:numCache>
                <c:formatCode>#,##0.00</c:formatCode>
                <c:ptCount val="30"/>
                <c:pt idx="0">
                  <c:v>17.667315789500002</c:v>
                </c:pt>
                <c:pt idx="1">
                  <c:v>17.735105263200001</c:v>
                </c:pt>
                <c:pt idx="2">
                  <c:v>17.901368421099999</c:v>
                </c:pt>
                <c:pt idx="3">
                  <c:v>17.7861052632</c:v>
                </c:pt>
                <c:pt idx="4">
                  <c:v>17.927210526300001</c:v>
                </c:pt>
                <c:pt idx="5">
                  <c:v>18.254736842100002</c:v>
                </c:pt>
                <c:pt idx="6">
                  <c:v>18.171105263200001</c:v>
                </c:pt>
                <c:pt idx="7">
                  <c:v>18.749315789499999</c:v>
                </c:pt>
                <c:pt idx="8">
                  <c:v>18.467105263200001</c:v>
                </c:pt>
                <c:pt idx="9">
                  <c:v>18.622526315799998</c:v>
                </c:pt>
                <c:pt idx="10">
                  <c:v>18.5865263158</c:v>
                </c:pt>
                <c:pt idx="11">
                  <c:v>18.5857894737</c:v>
                </c:pt>
                <c:pt idx="12">
                  <c:v>19.279578947400001</c:v>
                </c:pt>
                <c:pt idx="13">
                  <c:v>20.108210526299999</c:v>
                </c:pt>
                <c:pt idx="14">
                  <c:v>19.164578947399999</c:v>
                </c:pt>
                <c:pt idx="15">
                  <c:v>19.575894736799999</c:v>
                </c:pt>
                <c:pt idx="16">
                  <c:v>20.273263157900001</c:v>
                </c:pt>
                <c:pt idx="17">
                  <c:v>19.9155789474</c:v>
                </c:pt>
                <c:pt idx="18">
                  <c:v>19.442684210500001</c:v>
                </c:pt>
                <c:pt idx="19">
                  <c:v>19.419105263199999</c:v>
                </c:pt>
                <c:pt idx="20">
                  <c:v>19.502947368400001</c:v>
                </c:pt>
                <c:pt idx="21">
                  <c:v>19.597421052600001</c:v>
                </c:pt>
                <c:pt idx="22">
                  <c:v>20.350000000000001</c:v>
                </c:pt>
                <c:pt idx="23">
                  <c:v>20.874842105300001</c:v>
                </c:pt>
                <c:pt idx="24">
                  <c:v>20.491052631599999</c:v>
                </c:pt>
                <c:pt idx="25">
                  <c:v>20.559000000000001</c:v>
                </c:pt>
                <c:pt idx="26">
                  <c:v>20.313631578900001</c:v>
                </c:pt>
                <c:pt idx="27">
                  <c:v>19.547000000000001</c:v>
                </c:pt>
                <c:pt idx="28">
                  <c:v>19.841526315799999</c:v>
                </c:pt>
                <c:pt idx="29">
                  <c:v>19.862315789499998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7E-49CD-904B-4B246F8C0733}"/>
            </c:ext>
          </c:extLst>
        </c:ser>
        <c:ser>
          <c:idx val="3"/>
          <c:order val="1"/>
          <c:tx>
            <c:strRef>
              <c:f>Dat_01!$H$49</c:f>
              <c:strCache>
                <c:ptCount val="1"/>
                <c:pt idx="0">
                  <c:v>Banda mínima 2005-2024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[0]!Temp_Banda_Min</c:f>
              <c:numCache>
                <c:formatCode>#,##0.00</c:formatCode>
                <c:ptCount val="30"/>
                <c:pt idx="0">
                  <c:v>8.2408947367999996</c:v>
                </c:pt>
                <c:pt idx="1">
                  <c:v>8.0103157894999999</c:v>
                </c:pt>
                <c:pt idx="2">
                  <c:v>7.9422105263000002</c:v>
                </c:pt>
                <c:pt idx="3">
                  <c:v>8.2350526316000003</c:v>
                </c:pt>
                <c:pt idx="4">
                  <c:v>8.0115789474000003</c:v>
                </c:pt>
                <c:pt idx="5">
                  <c:v>8.3578947368000005</c:v>
                </c:pt>
                <c:pt idx="6">
                  <c:v>8.5674736841999994</c:v>
                </c:pt>
                <c:pt idx="7">
                  <c:v>8.4735789474000001</c:v>
                </c:pt>
                <c:pt idx="8">
                  <c:v>8.5260526316000007</c:v>
                </c:pt>
                <c:pt idx="9">
                  <c:v>9.1575789473999993</c:v>
                </c:pt>
                <c:pt idx="10">
                  <c:v>8.9573684211</c:v>
                </c:pt>
                <c:pt idx="11">
                  <c:v>8.9216315788999996</c:v>
                </c:pt>
                <c:pt idx="12">
                  <c:v>8.7970000000000006</c:v>
                </c:pt>
                <c:pt idx="13">
                  <c:v>9.6415789473999993</c:v>
                </c:pt>
                <c:pt idx="14">
                  <c:v>10.151684210499999</c:v>
                </c:pt>
                <c:pt idx="15">
                  <c:v>9.6539473684000008</c:v>
                </c:pt>
                <c:pt idx="16">
                  <c:v>9.6439473683999992</c:v>
                </c:pt>
                <c:pt idx="17">
                  <c:v>9.9556842104999994</c:v>
                </c:pt>
                <c:pt idx="18">
                  <c:v>9.8621052632000001</c:v>
                </c:pt>
                <c:pt idx="19">
                  <c:v>9.8152105262999996</c:v>
                </c:pt>
                <c:pt idx="20">
                  <c:v>9.8005263158000009</c:v>
                </c:pt>
                <c:pt idx="21">
                  <c:v>10.385473684200001</c:v>
                </c:pt>
                <c:pt idx="22">
                  <c:v>9.9545789473999999</c:v>
                </c:pt>
                <c:pt idx="23">
                  <c:v>10.359578947399999</c:v>
                </c:pt>
                <c:pt idx="24">
                  <c:v>10.6649473684</c:v>
                </c:pt>
                <c:pt idx="25">
                  <c:v>10.800105263200001</c:v>
                </c:pt>
                <c:pt idx="26">
                  <c:v>10.537315789499999</c:v>
                </c:pt>
                <c:pt idx="27">
                  <c:v>10.3929473684</c:v>
                </c:pt>
                <c:pt idx="28">
                  <c:v>9.9427894736999995</c:v>
                </c:pt>
                <c:pt idx="29">
                  <c:v>10.297842105300001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2200"/>
        <c:axId val="764262592"/>
      </c:areaChart>
      <c:lineChart>
        <c:grouping val="standard"/>
        <c:varyColors val="0"/>
        <c:ser>
          <c:idx val="5"/>
          <c:order val="2"/>
          <c:tx>
            <c:strRef>
              <c:f>Dat_01!$B$49</c:f>
              <c:strCache>
                <c:ptCount val="1"/>
                <c:pt idx="0">
                  <c:v>Máxima 2025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[0]!Temp_Max</c:f>
              <c:numCache>
                <c:formatCode>#,##0.00</c:formatCode>
                <c:ptCount val="30"/>
                <c:pt idx="0">
                  <c:v>21.632000000000001</c:v>
                </c:pt>
                <c:pt idx="1">
                  <c:v>18.145</c:v>
                </c:pt>
                <c:pt idx="2">
                  <c:v>16.623000000000001</c:v>
                </c:pt>
                <c:pt idx="3">
                  <c:v>19.186</c:v>
                </c:pt>
                <c:pt idx="4">
                  <c:v>19.213999999999999</c:v>
                </c:pt>
                <c:pt idx="5">
                  <c:v>21.716000000000001</c:v>
                </c:pt>
                <c:pt idx="6">
                  <c:v>22.356999999999999</c:v>
                </c:pt>
                <c:pt idx="7">
                  <c:v>23.305</c:v>
                </c:pt>
                <c:pt idx="8">
                  <c:v>23.033000000000001</c:v>
                </c:pt>
                <c:pt idx="9">
                  <c:v>22.173999999999999</c:v>
                </c:pt>
                <c:pt idx="10">
                  <c:v>19.948</c:v>
                </c:pt>
                <c:pt idx="11">
                  <c:v>19.056999999999999</c:v>
                </c:pt>
                <c:pt idx="12">
                  <c:v>19.347000000000001</c:v>
                </c:pt>
                <c:pt idx="13">
                  <c:v>19.398</c:v>
                </c:pt>
                <c:pt idx="14">
                  <c:v>16.335999999999999</c:v>
                </c:pt>
                <c:pt idx="15">
                  <c:v>16.483000000000001</c:v>
                </c:pt>
                <c:pt idx="16">
                  <c:v>20.213999999999999</c:v>
                </c:pt>
                <c:pt idx="17">
                  <c:v>20.637</c:v>
                </c:pt>
                <c:pt idx="18">
                  <c:v>17.146999999999998</c:v>
                </c:pt>
                <c:pt idx="19">
                  <c:v>17.856999999999999</c:v>
                </c:pt>
                <c:pt idx="20">
                  <c:v>19.436</c:v>
                </c:pt>
                <c:pt idx="21">
                  <c:v>19.640999999999998</c:v>
                </c:pt>
                <c:pt idx="22">
                  <c:v>21.984000000000002</c:v>
                </c:pt>
                <c:pt idx="23">
                  <c:v>23.931000000000001</c:v>
                </c:pt>
                <c:pt idx="24">
                  <c:v>23.582999999999998</c:v>
                </c:pt>
                <c:pt idx="25">
                  <c:v>21.036000000000001</c:v>
                </c:pt>
                <c:pt idx="26">
                  <c:v>21.532</c:v>
                </c:pt>
                <c:pt idx="27">
                  <c:v>23.893000000000001</c:v>
                </c:pt>
                <c:pt idx="28">
                  <c:v>23.123000000000001</c:v>
                </c:pt>
                <c:pt idx="29">
                  <c:v>21.635999999999999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7E-49CD-904B-4B246F8C0733}"/>
            </c:ext>
          </c:extLst>
        </c:ser>
        <c:ser>
          <c:idx val="4"/>
          <c:order val="3"/>
          <c:tx>
            <c:strRef>
              <c:f>Dat_01!$C$49</c:f>
              <c:strCache>
                <c:ptCount val="1"/>
                <c:pt idx="0">
                  <c:v>Media 2025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[0]!Temp_Med</c:f>
              <c:numCache>
                <c:formatCode>#,##0.00</c:formatCode>
                <c:ptCount val="30"/>
                <c:pt idx="0">
                  <c:v>15.317</c:v>
                </c:pt>
                <c:pt idx="1">
                  <c:v>14.249000000000001</c:v>
                </c:pt>
                <c:pt idx="2">
                  <c:v>13.648999999999999</c:v>
                </c:pt>
                <c:pt idx="3">
                  <c:v>15.624000000000001</c:v>
                </c:pt>
                <c:pt idx="4">
                  <c:v>14.941000000000001</c:v>
                </c:pt>
                <c:pt idx="5">
                  <c:v>15.829000000000001</c:v>
                </c:pt>
                <c:pt idx="6">
                  <c:v>16.463000000000001</c:v>
                </c:pt>
                <c:pt idx="7">
                  <c:v>16.841000000000001</c:v>
                </c:pt>
                <c:pt idx="8">
                  <c:v>17.225999999999999</c:v>
                </c:pt>
                <c:pt idx="9">
                  <c:v>17.195</c:v>
                </c:pt>
                <c:pt idx="10">
                  <c:v>16.07</c:v>
                </c:pt>
                <c:pt idx="11">
                  <c:v>15.69</c:v>
                </c:pt>
                <c:pt idx="12">
                  <c:v>15.696999999999999</c:v>
                </c:pt>
                <c:pt idx="13">
                  <c:v>15.439</c:v>
                </c:pt>
                <c:pt idx="14">
                  <c:v>12.497</c:v>
                </c:pt>
                <c:pt idx="15">
                  <c:v>11.771000000000001</c:v>
                </c:pt>
                <c:pt idx="16">
                  <c:v>14.333</c:v>
                </c:pt>
                <c:pt idx="17">
                  <c:v>15.286</c:v>
                </c:pt>
                <c:pt idx="18">
                  <c:v>13.262</c:v>
                </c:pt>
                <c:pt idx="19">
                  <c:v>13.122999999999999</c:v>
                </c:pt>
                <c:pt idx="20">
                  <c:v>14.396000000000001</c:v>
                </c:pt>
                <c:pt idx="21">
                  <c:v>15.148</c:v>
                </c:pt>
                <c:pt idx="22">
                  <c:v>15.726000000000001</c:v>
                </c:pt>
                <c:pt idx="23">
                  <c:v>17.638999999999999</c:v>
                </c:pt>
                <c:pt idx="24">
                  <c:v>17.936</c:v>
                </c:pt>
                <c:pt idx="25">
                  <c:v>16.521000000000001</c:v>
                </c:pt>
                <c:pt idx="26">
                  <c:v>15.935</c:v>
                </c:pt>
                <c:pt idx="27">
                  <c:v>17.302</c:v>
                </c:pt>
                <c:pt idx="28">
                  <c:v>17.815000000000001</c:v>
                </c:pt>
                <c:pt idx="29">
                  <c:v>17.084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7E-49CD-904B-4B246F8C0733}"/>
            </c:ext>
          </c:extLst>
        </c:ser>
        <c:ser>
          <c:idx val="6"/>
          <c:order val="4"/>
          <c:tx>
            <c:strRef>
              <c:f>Dat_01!$D$49</c:f>
              <c:strCache>
                <c:ptCount val="1"/>
                <c:pt idx="0">
                  <c:v>Mínima 2025</c:v>
                </c:pt>
              </c:strCache>
            </c:strRef>
          </c:tx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[0]!Temp_Min</c:f>
              <c:numCache>
                <c:formatCode>#,##0.00</c:formatCode>
                <c:ptCount val="30"/>
                <c:pt idx="0">
                  <c:v>9.0020000000000007</c:v>
                </c:pt>
                <c:pt idx="1">
                  <c:v>10.352</c:v>
                </c:pt>
                <c:pt idx="2">
                  <c:v>10.676</c:v>
                </c:pt>
                <c:pt idx="3">
                  <c:v>12.061999999999999</c:v>
                </c:pt>
                <c:pt idx="4">
                  <c:v>10.667999999999999</c:v>
                </c:pt>
                <c:pt idx="5">
                  <c:v>9.9429999999999996</c:v>
                </c:pt>
                <c:pt idx="6">
                  <c:v>10.569000000000001</c:v>
                </c:pt>
                <c:pt idx="7">
                  <c:v>10.377000000000001</c:v>
                </c:pt>
                <c:pt idx="8">
                  <c:v>11.417999999999999</c:v>
                </c:pt>
                <c:pt idx="9">
                  <c:v>12.215999999999999</c:v>
                </c:pt>
                <c:pt idx="10">
                  <c:v>12.192</c:v>
                </c:pt>
                <c:pt idx="11">
                  <c:v>12.321999999999999</c:v>
                </c:pt>
                <c:pt idx="12">
                  <c:v>12.045999999999999</c:v>
                </c:pt>
                <c:pt idx="13">
                  <c:v>11.48</c:v>
                </c:pt>
                <c:pt idx="14">
                  <c:v>8.657</c:v>
                </c:pt>
                <c:pt idx="15">
                  <c:v>7.0590000000000002</c:v>
                </c:pt>
                <c:pt idx="16">
                  <c:v>8.452</c:v>
                </c:pt>
                <c:pt idx="17">
                  <c:v>9.9359999999999999</c:v>
                </c:pt>
                <c:pt idx="18">
                  <c:v>9.3770000000000007</c:v>
                </c:pt>
                <c:pt idx="19">
                  <c:v>8.3879999999999999</c:v>
                </c:pt>
                <c:pt idx="20">
                  <c:v>9.3559999999999999</c:v>
                </c:pt>
                <c:pt idx="21">
                  <c:v>10.654</c:v>
                </c:pt>
                <c:pt idx="22">
                  <c:v>9.468</c:v>
                </c:pt>
                <c:pt idx="23">
                  <c:v>11.348000000000001</c:v>
                </c:pt>
                <c:pt idx="24">
                  <c:v>12.289</c:v>
                </c:pt>
                <c:pt idx="25">
                  <c:v>12.005000000000001</c:v>
                </c:pt>
                <c:pt idx="26">
                  <c:v>10.337</c:v>
                </c:pt>
                <c:pt idx="27">
                  <c:v>10.711</c:v>
                </c:pt>
                <c:pt idx="28">
                  <c:v>12.507</c:v>
                </c:pt>
                <c:pt idx="29">
                  <c:v>12.532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7E-49CD-904B-4B246F8C0733}"/>
            </c:ext>
          </c:extLst>
        </c:ser>
        <c:ser>
          <c:idx val="2"/>
          <c:order val="5"/>
          <c:tx>
            <c:strRef>
              <c:f>Dat_01!$E$49</c:f>
              <c:strCache>
                <c:ptCount val="1"/>
                <c:pt idx="0">
                  <c:v>Media 2024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[0]!Temp_Med_Hist</c:f>
              <c:numCache>
                <c:formatCode>#,##0.00</c:formatCode>
                <c:ptCount val="30"/>
                <c:pt idx="0">
                  <c:v>12.183999999999999</c:v>
                </c:pt>
                <c:pt idx="1">
                  <c:v>12.651999999999999</c:v>
                </c:pt>
                <c:pt idx="2">
                  <c:v>15.925000000000001</c:v>
                </c:pt>
                <c:pt idx="3">
                  <c:v>16.295999999999999</c:v>
                </c:pt>
                <c:pt idx="4">
                  <c:v>18.132000000000001</c:v>
                </c:pt>
                <c:pt idx="5">
                  <c:v>18.088999999999999</c:v>
                </c:pt>
                <c:pt idx="6">
                  <c:v>17.838999999999999</c:v>
                </c:pt>
                <c:pt idx="7">
                  <c:v>15.808999999999999</c:v>
                </c:pt>
                <c:pt idx="8">
                  <c:v>13.457000000000001</c:v>
                </c:pt>
                <c:pt idx="9">
                  <c:v>14.038</c:v>
                </c:pt>
                <c:pt idx="10">
                  <c:v>16.431999999999999</c:v>
                </c:pt>
                <c:pt idx="11">
                  <c:v>17.686</c:v>
                </c:pt>
                <c:pt idx="12">
                  <c:v>19.12</c:v>
                </c:pt>
                <c:pt idx="13">
                  <c:v>19.32</c:v>
                </c:pt>
                <c:pt idx="14">
                  <c:v>18.219000000000001</c:v>
                </c:pt>
                <c:pt idx="15">
                  <c:v>17.212</c:v>
                </c:pt>
                <c:pt idx="16">
                  <c:v>15.401</c:v>
                </c:pt>
                <c:pt idx="17">
                  <c:v>15.013999999999999</c:v>
                </c:pt>
                <c:pt idx="18">
                  <c:v>14.843999999999999</c:v>
                </c:pt>
                <c:pt idx="19">
                  <c:v>15.542</c:v>
                </c:pt>
                <c:pt idx="20">
                  <c:v>14.946</c:v>
                </c:pt>
                <c:pt idx="21">
                  <c:v>13.355</c:v>
                </c:pt>
                <c:pt idx="22">
                  <c:v>12.026999999999999</c:v>
                </c:pt>
                <c:pt idx="23">
                  <c:v>12.548</c:v>
                </c:pt>
                <c:pt idx="24">
                  <c:v>13.858000000000001</c:v>
                </c:pt>
                <c:pt idx="25">
                  <c:v>13.81</c:v>
                </c:pt>
                <c:pt idx="26">
                  <c:v>14.141999999999999</c:v>
                </c:pt>
                <c:pt idx="27">
                  <c:v>13.231</c:v>
                </c:pt>
                <c:pt idx="28">
                  <c:v>13.298999999999999</c:v>
                </c:pt>
                <c:pt idx="29">
                  <c:v>14.276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2200"/>
        <c:axId val="764262592"/>
      </c:lineChart>
      <c:catAx>
        <c:axId val="764262200"/>
        <c:scaling>
          <c:orientation val="minMax"/>
        </c:scaling>
        <c:delete val="0"/>
        <c:axPos val="b"/>
        <c:numFmt formatCode="0_)" sourceLinked="1"/>
        <c:majorTickMark val="out"/>
        <c:minorTickMark val="none"/>
        <c:tickLblPos val="low"/>
        <c:spPr>
          <a:ln w="9525">
            <a:solidFill>
              <a:schemeClr val="bg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592"/>
        <c:crosses val="autoZero"/>
        <c:auto val="1"/>
        <c:lblAlgn val="ctr"/>
        <c:lblOffset val="50"/>
        <c:tickLblSkip val="1"/>
        <c:tickMarkSkip val="1"/>
        <c:noMultiLvlLbl val="0"/>
      </c:catAx>
      <c:valAx>
        <c:axId val="764262592"/>
        <c:scaling>
          <c:orientation val="minMax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200"/>
        <c:crosses val="autoZero"/>
        <c:crossBetween val="midCat"/>
      </c:valAx>
      <c:spPr>
        <a:solidFill>
          <a:srgbClr val="F5F5F5"/>
        </a:solidFill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8.8486344612328835E-2"/>
          <c:y val="3.8190177208241124E-2"/>
          <c:w val="0.91151365538767115"/>
          <c:h val="6.46866690683272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areaChart>
        <c:grouping val="stacked"/>
        <c:varyColors val="0"/>
        <c:ser>
          <c:idx val="0"/>
          <c:order val="0"/>
          <c:tx>
            <c:v>Periodo anterior</c:v>
          </c:tx>
          <c:spPr>
            <a:solidFill>
              <a:srgbClr val="5B9BD5"/>
            </a:solidFill>
            <a:ln w="25400">
              <a:noFill/>
            </a:ln>
            <a:effectLst/>
          </c:spPr>
          <c:cat>
            <c:strRef>
              <c:f>Dat_01!$C$87:$C$99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Dat_01!$E$87:$E$99</c:f>
              <c:numCache>
                <c:formatCode>0_)</c:formatCode>
                <c:ptCount val="13"/>
                <c:pt idx="0">
                  <c:v>17196.552882231001</c:v>
                </c:pt>
                <c:pt idx="1">
                  <c:v>18038.571301863001</c:v>
                </c:pt>
                <c:pt idx="2">
                  <c:v>18668.213677952001</c:v>
                </c:pt>
                <c:pt idx="3">
                  <c:v>21247.824870134002</c:v>
                </c:pt>
                <c:pt idx="4">
                  <c:v>20271.704266336001</c:v>
                </c:pt>
                <c:pt idx="5">
                  <c:v>18408.553120976001</c:v>
                </c:pt>
                <c:pt idx="6">
                  <c:v>18646.680871512999</c:v>
                </c:pt>
                <c:pt idx="7">
                  <c:v>18966.231240862999</c:v>
                </c:pt>
                <c:pt idx="8">
                  <c:v>20106.563494161001</c:v>
                </c:pt>
                <c:pt idx="9">
                  <c:v>21122.754694842999</c:v>
                </c:pt>
                <c:pt idx="10">
                  <c:v>19197.835311872001</c:v>
                </c:pt>
                <c:pt idx="11">
                  <c:v>19520.230855350001</c:v>
                </c:pt>
                <c:pt idx="12">
                  <c:v>18116.729217657001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3376"/>
        <c:axId val="764263768"/>
      </c:areaChart>
      <c:lineChart>
        <c:grouping val="standard"/>
        <c:varyColors val="0"/>
        <c:ser>
          <c:idx val="1"/>
          <c:order val="1"/>
          <c:tx>
            <c:v>Periodo actual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Dat_01!$E$99:$E$111</c:f>
              <c:numCache>
                <c:formatCode>0_)</c:formatCode>
                <c:ptCount val="13"/>
                <c:pt idx="0">
                  <c:v>18116.729217657001</c:v>
                </c:pt>
                <c:pt idx="1">
                  <c:v>18297.546204350001</c:v>
                </c:pt>
                <c:pt idx="2">
                  <c:v>18365.820398849999</c:v>
                </c:pt>
                <c:pt idx="3">
                  <c:v>21268.882232344</c:v>
                </c:pt>
                <c:pt idx="4">
                  <c:v>20863.131132155999</c:v>
                </c:pt>
                <c:pt idx="5">
                  <c:v>18572.832025872001</c:v>
                </c:pt>
                <c:pt idx="6">
                  <c:v>19008.407437254002</c:v>
                </c:pt>
                <c:pt idx="7">
                  <c:v>18721.709412712</c:v>
                </c:pt>
                <c:pt idx="8">
                  <c:v>20406.411002895999</c:v>
                </c:pt>
                <c:pt idx="9">
                  <c:v>21677.030577223999</c:v>
                </c:pt>
                <c:pt idx="10">
                  <c:v>19126.91132892</c:v>
                </c:pt>
                <c:pt idx="11">
                  <c:v>20624.184167613999</c:v>
                </c:pt>
                <c:pt idx="12">
                  <c:v>17549.223181112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3376"/>
        <c:axId val="764263768"/>
      </c:lineChart>
      <c:catAx>
        <c:axId val="76426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768"/>
        <c:crosses val="autoZero"/>
        <c:auto val="1"/>
        <c:lblAlgn val="ctr"/>
        <c:lblOffset val="100"/>
        <c:noMultiLvlLbl val="0"/>
      </c:catAx>
      <c:valAx>
        <c:axId val="764263768"/>
        <c:scaling>
          <c:orientation val="minMax"/>
          <c:max val="250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376"/>
        <c:crosses val="autoZero"/>
        <c:crossBetween val="between"/>
        <c:majorUnit val="5000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44651684440863"/>
          <c:y val="3.0556344391377308E-2"/>
          <c:w val="0.33829430291804397"/>
          <c:h val="7.7745957324855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4838199572879"/>
          <c:y val="0.16855999194790916"/>
          <c:w val="0.74023410117213595"/>
          <c:h val="0.7314943596652188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Dat_01!$D$182</c:f>
              <c:strCache>
                <c:ptCount val="1"/>
                <c:pt idx="0">
                  <c:v>Verano (junio - septiembre)</c:v>
                </c:pt>
              </c:strCache>
            </c:strRef>
          </c:tx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7B1-45E3-9989-40234D4422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2024 </c:v>
                </c:pt>
                <c:pt idx="3">
                  <c:v>2025 </c:v>
                </c:pt>
                <c:pt idx="4">
                  <c:v>abr-25</c:v>
                </c:pt>
              </c:strCache>
            </c:strRef>
          </c:cat>
          <c:val>
            <c:numRef>
              <c:f>Dat_01!$B$183:$B$187</c:f>
              <c:numCache>
                <c:formatCode>#,##0</c:formatCode>
                <c:ptCount val="5"/>
                <c:pt idx="0">
                  <c:v>41318</c:v>
                </c:pt>
                <c:pt idx="2">
                  <c:v>36184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DB-4560-83DF-BA547A88254B}"/>
            </c:ext>
          </c:extLst>
        </c:ser>
        <c:ser>
          <c:idx val="0"/>
          <c:order val="1"/>
          <c:tx>
            <c:strRef>
              <c:f>Dat_01!$E$182</c:f>
              <c:strCache>
                <c:ptCount val="1"/>
                <c:pt idx="0">
                  <c:v>Invierno (enero-mayo/octubre-diciembre)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2024 </c:v>
                </c:pt>
                <c:pt idx="3">
                  <c:v>2025 </c:v>
                </c:pt>
                <c:pt idx="4">
                  <c:v>abr-25</c:v>
                </c:pt>
              </c:strCache>
            </c:strRef>
          </c:cat>
          <c:val>
            <c:numRef>
              <c:f>Dat_01!$C$183:$C$187</c:f>
              <c:numCache>
                <c:formatCode>#,##0</c:formatCode>
                <c:ptCount val="5"/>
                <c:pt idx="0">
                  <c:v>45450</c:v>
                </c:pt>
                <c:pt idx="2">
                  <c:v>38272</c:v>
                </c:pt>
                <c:pt idx="3">
                  <c:v>40070</c:v>
                </c:pt>
                <c:pt idx="4">
                  <c:v>33847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0DB-4560-83DF-BA547A8825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764264552"/>
        <c:axId val="764264944"/>
      </c:barChart>
      <c:catAx>
        <c:axId val="764264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764264944"/>
        <c:crosses val="autoZero"/>
        <c:auto val="1"/>
        <c:lblAlgn val="ctr"/>
        <c:lblOffset val="100"/>
        <c:tickMarkSkip val="1"/>
        <c:noMultiLvlLbl val="0"/>
      </c:catAx>
      <c:valAx>
        <c:axId val="764264944"/>
        <c:scaling>
          <c:orientation val="minMax"/>
          <c:min val="0"/>
        </c:scaling>
        <c:delete val="0"/>
        <c:axPos val="b"/>
        <c:majorGridlines>
          <c:spPr>
            <a:ln w="3175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64264552"/>
        <c:crosses val="autoZero"/>
        <c:crossBetween val="between"/>
      </c:valAx>
      <c:spPr>
        <a:solidFill>
          <a:srgbClr val="F5F5F5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20803899512560931"/>
          <c:y val="2.359882005899705E-2"/>
          <c:w val="0.77025741347548937"/>
          <c:h val="0.1108797683475406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Dat_01!$D$127</c:f>
              <c:strCache>
                <c:ptCount val="1"/>
                <c:pt idx="0">
                  <c:v>Demanda diaria (GWh)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[0]!Dem_Fechas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[0]!Dem_Dia</c:f>
              <c:numCache>
                <c:formatCode>#,##0.0</c:formatCode>
                <c:ptCount val="30"/>
                <c:pt idx="0">
                  <c:v>634.91898581600003</c:v>
                </c:pt>
                <c:pt idx="1">
                  <c:v>661.72698266800001</c:v>
                </c:pt>
                <c:pt idx="2">
                  <c:v>677.05145079600004</c:v>
                </c:pt>
                <c:pt idx="3">
                  <c:v>666.55108408000001</c:v>
                </c:pt>
                <c:pt idx="4">
                  <c:v>574.11797925600001</c:v>
                </c:pt>
                <c:pt idx="5">
                  <c:v>526.00936250799998</c:v>
                </c:pt>
                <c:pt idx="6">
                  <c:v>618.254482564</c:v>
                </c:pt>
                <c:pt idx="7">
                  <c:v>624.52668129599999</c:v>
                </c:pt>
                <c:pt idx="8">
                  <c:v>623.94556979200001</c:v>
                </c:pt>
                <c:pt idx="9">
                  <c:v>627.39595264800005</c:v>
                </c:pt>
                <c:pt idx="10">
                  <c:v>639.91059171999996</c:v>
                </c:pt>
                <c:pt idx="11">
                  <c:v>575.44929780799998</c:v>
                </c:pt>
                <c:pt idx="12">
                  <c:v>528.084374368</c:v>
                </c:pt>
                <c:pt idx="13">
                  <c:v>620.98249560800002</c:v>
                </c:pt>
                <c:pt idx="14">
                  <c:v>640.31512276000001</c:v>
                </c:pt>
                <c:pt idx="15">
                  <c:v>631.44682659199998</c:v>
                </c:pt>
                <c:pt idx="16">
                  <c:v>552.80166911200001</c:v>
                </c:pt>
                <c:pt idx="17">
                  <c:v>514.31181068800004</c:v>
                </c:pt>
                <c:pt idx="18">
                  <c:v>528.21302100000003</c:v>
                </c:pt>
                <c:pt idx="19">
                  <c:v>508.24395948799997</c:v>
                </c:pt>
                <c:pt idx="20">
                  <c:v>555.19300987999998</c:v>
                </c:pt>
                <c:pt idx="21">
                  <c:v>624.99548459200003</c:v>
                </c:pt>
                <c:pt idx="22">
                  <c:v>610.206181216</c:v>
                </c:pt>
                <c:pt idx="23">
                  <c:v>612.12559743199995</c:v>
                </c:pt>
                <c:pt idx="24">
                  <c:v>614.73017700800006</c:v>
                </c:pt>
                <c:pt idx="25">
                  <c:v>545.31014529599997</c:v>
                </c:pt>
                <c:pt idx="26">
                  <c:v>501.79120355200001</c:v>
                </c:pt>
                <c:pt idx="27">
                  <c:v>361.72997627199999</c:v>
                </c:pt>
                <c:pt idx="28">
                  <c:v>547.44987716000003</c:v>
                </c:pt>
                <c:pt idx="29">
                  <c:v>601.16271213599998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265728"/>
        <c:axId val="764266120"/>
      </c:barChart>
      <c:lineChart>
        <c:grouping val="standard"/>
        <c:varyColors val="0"/>
        <c:ser>
          <c:idx val="1"/>
          <c:order val="1"/>
          <c:tx>
            <c:strRef>
              <c:f>Dat_01!$B$127</c:f>
              <c:strCache>
                <c:ptCount val="1"/>
                <c:pt idx="0">
                  <c:v>Demanda horaria máxima (MWh)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[0]!Dem_Fechas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[0]!Dem_Hora</c:f>
              <c:numCache>
                <c:formatCode>#,##0.0</c:formatCode>
                <c:ptCount val="30"/>
                <c:pt idx="0">
                  <c:v>32471.281999999999</c:v>
                </c:pt>
                <c:pt idx="1">
                  <c:v>32986.612999999998</c:v>
                </c:pt>
                <c:pt idx="2">
                  <c:v>33186.552000000003</c:v>
                </c:pt>
                <c:pt idx="3">
                  <c:v>31766.58</c:v>
                </c:pt>
                <c:pt idx="4">
                  <c:v>27920.421999999999</c:v>
                </c:pt>
                <c:pt idx="5">
                  <c:v>28023.572</c:v>
                </c:pt>
                <c:pt idx="6">
                  <c:v>31707.041504000001</c:v>
                </c:pt>
                <c:pt idx="7">
                  <c:v>31296.441999999999</c:v>
                </c:pt>
                <c:pt idx="8">
                  <c:v>31501.478999999999</c:v>
                </c:pt>
                <c:pt idx="9">
                  <c:v>31304.724999999999</c:v>
                </c:pt>
                <c:pt idx="10">
                  <c:v>30279.475999999999</c:v>
                </c:pt>
                <c:pt idx="11">
                  <c:v>27701.875</c:v>
                </c:pt>
                <c:pt idx="12">
                  <c:v>26945.053</c:v>
                </c:pt>
                <c:pt idx="13">
                  <c:v>31311.426599999999</c:v>
                </c:pt>
                <c:pt idx="14">
                  <c:v>31653.548999999999</c:v>
                </c:pt>
                <c:pt idx="15">
                  <c:v>30589.951000000001</c:v>
                </c:pt>
                <c:pt idx="16">
                  <c:v>27484.526000000002</c:v>
                </c:pt>
                <c:pt idx="17">
                  <c:v>26382.772000000001</c:v>
                </c:pt>
                <c:pt idx="18">
                  <c:v>27131.23</c:v>
                </c:pt>
                <c:pt idx="19">
                  <c:v>27015.978999999999</c:v>
                </c:pt>
                <c:pt idx="20">
                  <c:v>29545.787</c:v>
                </c:pt>
                <c:pt idx="21">
                  <c:v>31325.117008000001</c:v>
                </c:pt>
                <c:pt idx="22">
                  <c:v>30552.491999999998</c:v>
                </c:pt>
                <c:pt idx="23">
                  <c:v>30835.679</c:v>
                </c:pt>
                <c:pt idx="24">
                  <c:v>29657.323</c:v>
                </c:pt>
                <c:pt idx="25">
                  <c:v>26794.086648</c:v>
                </c:pt>
                <c:pt idx="26">
                  <c:v>26762.355</c:v>
                </c:pt>
                <c:pt idx="27">
                  <c:v>27215.570503999999</c:v>
                </c:pt>
                <c:pt idx="28">
                  <c:v>29984.227999999999</c:v>
                </c:pt>
                <c:pt idx="29">
                  <c:v>29330.274504000001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6904"/>
        <c:axId val="764266512"/>
      </c:lineChart>
      <c:catAx>
        <c:axId val="764265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120"/>
        <c:crosses val="autoZero"/>
        <c:auto val="0"/>
        <c:lblAlgn val="ctr"/>
        <c:lblOffset val="100"/>
        <c:noMultiLvlLbl val="0"/>
      </c:catAx>
      <c:valAx>
        <c:axId val="764266120"/>
        <c:scaling>
          <c:orientation val="minMax"/>
          <c:max val="9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5728"/>
        <c:crosses val="autoZero"/>
        <c:crossBetween val="between"/>
      </c:valAx>
      <c:valAx>
        <c:axId val="764266512"/>
        <c:scaling>
          <c:orientation val="minMax"/>
          <c:max val="45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MWh</a:t>
                </a:r>
              </a:p>
            </c:rich>
          </c:tx>
          <c:layout>
            <c:manualLayout>
              <c:xMode val="edge"/>
              <c:yMode val="edge"/>
              <c:x val="0.92809535688289913"/>
              <c:y val="7.1517570480971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904"/>
        <c:crosses val="max"/>
        <c:crossBetween val="between"/>
      </c:valAx>
      <c:catAx>
        <c:axId val="764266904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764266512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8599549958656609"/>
          <c:y val="3.167062549485352E-2"/>
          <c:w val="0.53867448573916199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104775</xdr:rowOff>
    </xdr:from>
    <xdr:to>
      <xdr:col>4</xdr:col>
      <xdr:colOff>380999</xdr:colOff>
      <xdr:row>2</xdr:row>
      <xdr:rowOff>55874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ABE948C-E498-4B02-9A48-F073070ED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1430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9525</xdr:rowOff>
    </xdr:from>
    <xdr:to>
      <xdr:col>7</xdr:col>
      <xdr:colOff>14625</xdr:colOff>
      <xdr:row>2</xdr:row>
      <xdr:rowOff>9525</xdr:rowOff>
    </xdr:to>
    <xdr:sp macro="" textlink="">
      <xdr:nvSpPr>
        <xdr:cNvPr id="2" name="Line 3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 flipH="1">
          <a:off x="171450" y="466725"/>
          <a:ext cx="644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161925</xdr:rowOff>
    </xdr:from>
    <xdr:to>
      <xdr:col>1</xdr:col>
      <xdr:colOff>895350</xdr:colOff>
      <xdr:row>1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8BB0C8D-04F5-480F-A6FB-68B7B5944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5AD1361-D13B-457A-A437-6BB7DB31A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1</xdr:rowOff>
    </xdr:from>
    <xdr:to>
      <xdr:col>5</xdr:col>
      <xdr:colOff>9525</xdr:colOff>
      <xdr:row>24</xdr:row>
      <xdr:rowOff>1</xdr:rowOff>
    </xdr:to>
    <xdr:graphicFrame macro="">
      <xdr:nvGraphicFramePr>
        <xdr:cNvPr id="4" name="EvoMesTemp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28575</xdr:colOff>
      <xdr:row>1</xdr:row>
      <xdr:rowOff>133350</xdr:rowOff>
    </xdr:from>
    <xdr:to>
      <xdr:col>4</xdr:col>
      <xdr:colOff>123824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CEBE15F-6C25-4A08-9994-ED75750B3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0.76599</cdr:x>
      <cdr:y>0.14446</cdr:y>
    </cdr:from>
    <cdr:to>
      <cdr:x>0.93086</cdr:x>
      <cdr:y>0.22631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94247" y="429294"/>
          <a:ext cx="1161039" cy="2432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Máx.</a:t>
          </a:r>
          <a:r>
            <a:rPr lang="es-ES" sz="800" b="0" i="0" strike="noStrike" baseline="0">
              <a:solidFill>
                <a:srgbClr val="004563"/>
              </a:solidFill>
              <a:latin typeface="Arial"/>
              <a:cs typeface="Arial"/>
            </a:rPr>
            <a:t> estadístico</a:t>
          </a:r>
          <a:endParaRPr lang="es-ES" sz="800" b="0" i="0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0.77585</cdr:x>
      <cdr:y>0.7089</cdr:y>
    </cdr:from>
    <cdr:to>
      <cdr:x>0.9299</cdr:x>
      <cdr:y>0.79971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61193" y="2066183"/>
          <a:ext cx="1084354" cy="2646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Mín. estadístico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142875</xdr:rowOff>
    </xdr:from>
    <xdr:to>
      <xdr:col>4</xdr:col>
      <xdr:colOff>142874</xdr:colOff>
      <xdr:row>2</xdr:row>
      <xdr:rowOff>93974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4B22DE1-97F6-4B01-BB6D-A6EBC3C7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3</xdr:row>
      <xdr:rowOff>9525</xdr:rowOff>
    </xdr:from>
    <xdr:to>
      <xdr:col>3</xdr:col>
      <xdr:colOff>3913125</xdr:colOff>
      <xdr:row>3</xdr:row>
      <xdr:rowOff>9525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 flipH="1">
          <a:off x="180975" y="47625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161924</xdr:rowOff>
    </xdr:from>
    <xdr:to>
      <xdr:col>3</xdr:col>
      <xdr:colOff>3914775</xdr:colOff>
      <xdr:row>24</xdr:row>
      <xdr:rowOff>9524</xdr:rowOff>
    </xdr:to>
    <xdr:graphicFrame macro="">
      <xdr:nvGraphicFramePr>
        <xdr:cNvPr id="6" name="Chart 279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19050</xdr:colOff>
      <xdr:row>1</xdr:row>
      <xdr:rowOff>114300</xdr:rowOff>
    </xdr:from>
    <xdr:to>
      <xdr:col>3</xdr:col>
      <xdr:colOff>114299</xdr:colOff>
      <xdr:row>2</xdr:row>
      <xdr:rowOff>65399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1C74878-AEB4-46AD-AD14-68676C9B2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0.19281</cdr:x>
      <cdr:y>0.77876</cdr:y>
    </cdr:from>
    <cdr:to>
      <cdr:x>0.57454</cdr:x>
      <cdr:y>0.82752</cdr:y>
    </cdr:to>
    <cdr:sp macro="" textlink="Dat_01!$E$183">
      <cdr:nvSpPr>
        <cdr:cNvPr id="7173" name="Text Box 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2971" y="2277231"/>
          <a:ext cx="1490751" cy="1425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C1F89835-8148-4979-BED6-01C3A2759736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17 diciembre 2007 (18:53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0.19246</cdr:x>
      <cdr:y>0.83153</cdr:y>
    </cdr:from>
    <cdr:to>
      <cdr:x>0.61491</cdr:x>
      <cdr:y>0.88201</cdr:y>
    </cdr:to>
    <cdr:sp macro="" textlink="Dat_01!$D$183">
      <cdr:nvSpPr>
        <cdr:cNvPr id="7174" name="Text Box 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1604" y="2431539"/>
          <a:ext cx="1649773" cy="1476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7EE465A-1546-4982-ABC1-41520FA301E3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19 julio 2010 (13:26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0.18494</cdr:x>
      <cdr:y>0.53392</cdr:y>
    </cdr:from>
    <cdr:to>
      <cdr:x>0.54215</cdr:x>
      <cdr:y>0.58447</cdr:y>
    </cdr:to>
    <cdr:sp macro="" textlink="Dat_01!$D$185">
      <cdr:nvSpPr>
        <cdr:cNvPr id="7177" name="Text Box 9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22229" y="1561276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6C5C22B-CF01-47AF-AAE0-C0B32B9D42C4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algn="l" rtl="0">
              <a:defRPr sz="1000"/>
            </a:pPr>
            <a:t>30 julio (14:41 h)</a:t>
          </a:fld>
          <a:endParaRPr lang="es-ES" sz="800" b="1" i="0" strike="noStrike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0.18076</cdr:x>
      <cdr:y>0.33924</cdr:y>
    </cdr:from>
    <cdr:to>
      <cdr:x>0.59627</cdr:x>
      <cdr:y>0.38348</cdr:y>
    </cdr:to>
    <cdr:sp macro="" textlink="#REF!">
      <cdr:nvSpPr>
        <cdr:cNvPr id="718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54390" y="1095382"/>
          <a:ext cx="1274409" cy="1428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7DB655C5-161F-477D-A2E2-B93379E86804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0.04438</cdr:x>
      <cdr:y>0.12791</cdr:y>
    </cdr:from>
    <cdr:to>
      <cdr:x>0.26214</cdr:x>
      <cdr:y>0.17249</cdr:y>
    </cdr:to>
    <cdr:sp macro="" textlink="'D5'!$I$36">
      <cdr:nvSpPr>
        <cdr:cNvPr id="1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36119" y="413013"/>
          <a:ext cx="667881" cy="1439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07D7068A-7607-4C2C-9C29-09829E630F7C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0.18434</cdr:x>
      <cdr:y>0.33696</cdr:y>
    </cdr:from>
    <cdr:to>
      <cdr:x>0.54459</cdr:x>
      <cdr:y>0.38121</cdr:y>
    </cdr:to>
    <cdr:sp macro="" textlink="Dat_01!$E$186">
      <cdr:nvSpPr>
        <cdr:cNvPr id="10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19882" y="985317"/>
          <a:ext cx="1406867" cy="129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CACBEE41-28FD-46BC-94C1-8D033C4AAFD2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15 enero (20:57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0.17103</cdr:x>
      <cdr:y>0.17969</cdr:y>
    </cdr:from>
    <cdr:to>
      <cdr:x>0.59028</cdr:x>
      <cdr:y>0.24104</cdr:y>
    </cdr:to>
    <cdr:sp macro="" textlink="Dat_01!$E$187">
      <cdr:nvSpPr>
        <cdr:cNvPr id="11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667915" y="514605"/>
          <a:ext cx="1637276" cy="1756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DAC71875-C4A4-4274-BDA8-824C0E9DAF30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3 abril (21:14 h)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0.19024</cdr:x>
      <cdr:y>0.39739</cdr:y>
    </cdr:from>
    <cdr:to>
      <cdr:x>0.46829</cdr:x>
      <cdr:y>0.45603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742950" y="1162051"/>
          <a:ext cx="1085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0.18862</cdr:x>
      <cdr:y>0.38871</cdr:y>
    </cdr:from>
    <cdr:to>
      <cdr:x>0.54583</cdr:x>
      <cdr:y>0.43926</cdr:y>
    </cdr:to>
    <cdr:sp macro="" textlink="Dat_01!$D$186">
      <cdr:nvSpPr>
        <cdr:cNvPr id="13" name="Text Box 9">
          <a:extLst xmlns:a="http://schemas.openxmlformats.org/drawingml/2006/main">
            <a:ext uri="{FF2B5EF4-FFF2-40B4-BE49-F238E27FC236}">
              <a16:creationId xmlns:a16="http://schemas.microsoft.com/office/drawing/2014/main" id="{23787707-39AF-4BEF-B71A-14602E1BB01F}"/>
            </a:ext>
          </a:extLst>
        </cdr:cNvPr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36600" y="1136650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13304E09-3B5B-415B-8678-FC829F4BBE03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 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0.1878</cdr:x>
      <cdr:y>0.46896</cdr:y>
    </cdr:from>
    <cdr:to>
      <cdr:x>0.54065</cdr:x>
      <cdr:y>0.53548</cdr:y>
    </cdr:to>
    <cdr:sp macro="" textlink="Dat_01!$E$185">
      <cdr:nvSpPr>
        <cdr:cNvPr id="5" name="CuadroTexto 4">
          <a:extLst xmlns:a="http://schemas.openxmlformats.org/drawingml/2006/main">
            <a:ext uri="{FF2B5EF4-FFF2-40B4-BE49-F238E27FC236}">
              <a16:creationId xmlns:a16="http://schemas.microsoft.com/office/drawing/2014/main" id="{D2961195-8B3F-C32D-130C-10151D0756FA}"/>
            </a:ext>
          </a:extLst>
        </cdr:cNvPr>
        <cdr:cNvSpPr txBox="1"/>
      </cdr:nvSpPr>
      <cdr:spPr>
        <a:xfrm xmlns:a="http://schemas.openxmlformats.org/drawingml/2006/main">
          <a:off x="733425" y="1343026"/>
          <a:ext cx="1377950" cy="1905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/>
        <a:p xmlns:a="http://schemas.openxmlformats.org/drawingml/2006/main">
          <a:pPr marL="0" indent="0" algn="l" rtl="0">
            <a:defRPr sz="1000"/>
          </a:pPr>
          <a:fld id="{2539CBBF-BE71-4169-BF33-DFECF785D54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 enero (20:56 h)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13335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3</xdr:row>
      <xdr:rowOff>17145</xdr:rowOff>
    </xdr:from>
    <xdr:to>
      <xdr:col>5</xdr:col>
      <xdr:colOff>2880</xdr:colOff>
      <xdr:row>3</xdr:row>
      <xdr:rowOff>17145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9525</xdr:colOff>
      <xdr:row>1</xdr:row>
      <xdr:rowOff>133350</xdr:rowOff>
    </xdr:from>
    <xdr:to>
      <xdr:col>4</xdr:col>
      <xdr:colOff>104774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CCDCBB6-D123-43E5-BE29-1195A73A6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A1:O14"/>
  <sheetViews>
    <sheetView showGridLines="0" showRowColHeaders="0" tabSelected="1" showOutlineSymbols="0" zoomScaleNormal="100" workbookViewId="0">
      <selection activeCell="C20" sqref="C20"/>
    </sheetView>
  </sheetViews>
  <sheetFormatPr baseColWidth="10" defaultColWidth="11.42578125" defaultRowHeight="12.75"/>
  <cols>
    <col min="1" max="1" width="0.28515625" style="14" customWidth="1"/>
    <col min="2" max="2" width="2.5703125" style="14" customWidth="1"/>
    <col min="3" max="3" width="16.42578125" style="14" customWidth="1"/>
    <col min="4" max="4" width="4.5703125" style="14" customWidth="1"/>
    <col min="5" max="5" width="95.5703125" style="14" customWidth="1"/>
    <col min="6" max="16384" width="11.42578125" style="14"/>
  </cols>
  <sheetData>
    <row r="1" spans="1:15" ht="0.75" customHeight="1">
      <c r="A1" s="26" t="s">
        <v>30</v>
      </c>
    </row>
    <row r="2" spans="1:15" ht="21" customHeight="1">
      <c r="B2" s="14" t="s">
        <v>23</v>
      </c>
      <c r="C2" s="15"/>
      <c r="D2" s="15"/>
      <c r="E2" s="16" t="s">
        <v>6</v>
      </c>
    </row>
    <row r="3" spans="1:15" ht="15" customHeight="1">
      <c r="C3" s="15"/>
      <c r="D3" s="15"/>
      <c r="E3" s="25" t="str">
        <f>Dat_01!A2</f>
        <v>Abril 2025</v>
      </c>
    </row>
    <row r="4" spans="1:15" s="18" customFormat="1" ht="20.25" customHeight="1">
      <c r="B4" s="17"/>
      <c r="C4" s="26" t="s">
        <v>30</v>
      </c>
    </row>
    <row r="5" spans="1:15" s="18" customFormat="1" ht="8.25" customHeight="1">
      <c r="B5" s="17"/>
      <c r="C5" s="19"/>
    </row>
    <row r="6" spans="1:15" s="18" customFormat="1" ht="3" customHeight="1">
      <c r="B6" s="17"/>
      <c r="C6" s="19"/>
    </row>
    <row r="7" spans="1:15" s="18" customFormat="1" ht="7.5" customHeight="1">
      <c r="B7" s="17"/>
      <c r="C7" s="20"/>
      <c r="D7" s="21"/>
      <c r="E7" s="21"/>
    </row>
    <row r="8" spans="1:15" ht="12.6" customHeight="1">
      <c r="D8" s="22" t="s">
        <v>24</v>
      </c>
      <c r="E8" s="23" t="str">
        <f>'D1'!C7</f>
        <v>Componentes de la variación de la demanda peninsular</v>
      </c>
    </row>
    <row r="9" spans="1:15" s="18" customFormat="1" ht="12.6" customHeight="1">
      <c r="B9" s="17"/>
      <c r="C9" s="24"/>
      <c r="D9" s="22" t="s">
        <v>24</v>
      </c>
      <c r="E9" s="23" t="str">
        <f>'D2'!C7</f>
        <v>Componentes de la variación mensual de la demanda peninsular</v>
      </c>
      <c r="F9" s="14"/>
      <c r="G9" s="14"/>
      <c r="H9" s="14"/>
      <c r="I9" s="14"/>
      <c r="J9" s="14"/>
      <c r="K9" s="14"/>
      <c r="L9" s="14"/>
      <c r="M9" s="14"/>
      <c r="N9" s="14"/>
      <c r="O9" s="14"/>
    </row>
    <row r="10" spans="1:15" s="18" customFormat="1" ht="12.6" customHeight="1">
      <c r="B10" s="17"/>
      <c r="C10" s="24"/>
      <c r="D10" s="22" t="s">
        <v>24</v>
      </c>
      <c r="E10" s="23" t="str">
        <f>'D3'!$C$7</f>
        <v xml:space="preserve">Evolución diaria de las temperaturas peninsulares 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pans="1:15" ht="12.6" customHeight="1">
      <c r="D11" s="22" t="s">
        <v>24</v>
      </c>
      <c r="E11" s="23" t="str">
        <f>'D4'!C7</f>
        <v xml:space="preserve">Evolución de la demanda peninsular </v>
      </c>
    </row>
    <row r="12" spans="1:15" ht="12.6" customHeight="1">
      <c r="D12" s="22" t="s">
        <v>24</v>
      </c>
      <c r="E12" s="23" t="str">
        <f>'D5'!B7</f>
        <v>Potencia instántanea máxima peninsular</v>
      </c>
    </row>
    <row r="13" spans="1:15" ht="12.6" customHeight="1">
      <c r="D13" s="22" t="s">
        <v>24</v>
      </c>
      <c r="E13" s="23" t="str">
        <f>'D6'!C7</f>
        <v>Demanda diaria y demanda horaria máxima peninsulares</v>
      </c>
    </row>
    <row r="14" spans="1:15" s="18" customFormat="1" ht="7.5" customHeight="1">
      <c r="B14" s="17"/>
      <c r="C14" s="20"/>
      <c r="D14" s="21"/>
      <c r="E14" s="21"/>
    </row>
  </sheetData>
  <hyperlinks>
    <hyperlink ref="E10" location="'D3'!A1" display="'D3'!A1" xr:uid="{00000000-0004-0000-0000-000000000000}"/>
    <hyperlink ref="E12" location="'D5'!A1" display="'D5'!A1" xr:uid="{00000000-0004-0000-0000-000001000000}"/>
    <hyperlink ref="E11" location="'D4'!A1" display="'D4'!A1" xr:uid="{00000000-0004-0000-0000-000002000000}"/>
    <hyperlink ref="E9" location="'D2'!A1" display="'D2'!A1" xr:uid="{00000000-0004-0000-0000-000003000000}"/>
    <hyperlink ref="E8" location="'D1'!A1" display="'D1'!A1" xr:uid="{00000000-0004-0000-0000-000004000000}"/>
    <hyperlink ref="E13" location="'D6'!A1" display="'D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B13"/>
  <sheetViews>
    <sheetView workbookViewId="0"/>
  </sheetViews>
  <sheetFormatPr baseColWidth="10" defaultRowHeight="12.75"/>
  <sheetData>
    <row r="1" spans="1:2">
      <c r="A1">
        <v>12</v>
      </c>
      <c r="B1" t="s">
        <v>204</v>
      </c>
    </row>
    <row r="2" spans="1:2">
      <c r="A2" t="s">
        <v>199</v>
      </c>
    </row>
    <row r="3" spans="1:2">
      <c r="A3" t="s">
        <v>194</v>
      </c>
    </row>
    <row r="4" spans="1:2">
      <c r="A4" t="s">
        <v>195</v>
      </c>
    </row>
    <row r="5" spans="1:2">
      <c r="A5" t="s">
        <v>198</v>
      </c>
    </row>
    <row r="6" spans="1:2">
      <c r="A6" t="s">
        <v>203</v>
      </c>
    </row>
    <row r="7" spans="1:2">
      <c r="A7" t="s">
        <v>197</v>
      </c>
    </row>
    <row r="8" spans="1:2">
      <c r="A8" t="s">
        <v>162</v>
      </c>
    </row>
    <row r="9" spans="1:2">
      <c r="A9" t="s">
        <v>163</v>
      </c>
    </row>
    <row r="10" spans="1:2">
      <c r="A10" t="s">
        <v>164</v>
      </c>
    </row>
    <row r="11" spans="1:2">
      <c r="A11" t="s">
        <v>205</v>
      </c>
    </row>
    <row r="12" spans="1:2">
      <c r="A12" t="s">
        <v>201</v>
      </c>
    </row>
    <row r="13" spans="1:2">
      <c r="A13" t="s">
        <v>202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28515625" customWidth="1"/>
    <col min="2" max="2" width="2.5703125" customWidth="1"/>
    <col min="3" max="3" width="23.5703125" customWidth="1"/>
    <col min="4" max="4" width="1.42578125" customWidth="1"/>
    <col min="5" max="5" width="16.42578125" bestFit="1" customWidth="1"/>
  </cols>
  <sheetData>
    <row r="1" spans="3:12" ht="0.6" customHeight="1"/>
    <row r="2" spans="3:12" ht="21" customHeight="1">
      <c r="K2" s="16" t="s">
        <v>6</v>
      </c>
      <c r="L2" s="1"/>
    </row>
    <row r="3" spans="3:12" ht="15" customHeight="1">
      <c r="K3" s="25" t="str">
        <f>Indice!E3</f>
        <v>Abril 2025</v>
      </c>
      <c r="L3" s="2"/>
    </row>
    <row r="4" spans="3:12" ht="20.100000000000001" customHeight="1">
      <c r="C4" s="26" t="s">
        <v>30</v>
      </c>
    </row>
    <row r="5" spans="3:12" ht="12.6" customHeight="1"/>
    <row r="7" spans="3:12" ht="12.75" customHeight="1">
      <c r="C7" s="131" t="s">
        <v>7</v>
      </c>
      <c r="E7" s="4"/>
      <c r="F7" s="133" t="str">
        <f>K3</f>
        <v>Abril 2025</v>
      </c>
      <c r="G7" s="134"/>
      <c r="H7" s="134" t="s">
        <v>1</v>
      </c>
      <c r="I7" s="134"/>
      <c r="J7" s="134" t="s">
        <v>2</v>
      </c>
      <c r="K7" s="134"/>
    </row>
    <row r="8" spans="3:12">
      <c r="C8" s="131"/>
      <c r="E8" s="5"/>
      <c r="F8" s="39" t="s">
        <v>3</v>
      </c>
      <c r="G8" s="43" t="str">
        <f>CONCATENATE("% ",RIGHT(F7,2),"/",RIGHT(F7,2)-1)</f>
        <v>% 25/24</v>
      </c>
      <c r="H8" s="39" t="s">
        <v>3</v>
      </c>
      <c r="I8" s="42" t="str">
        <f>G8</f>
        <v>% 25/24</v>
      </c>
      <c r="J8" s="39" t="s">
        <v>3</v>
      </c>
      <c r="K8" s="42" t="str">
        <f>G8</f>
        <v>% 25/24</v>
      </c>
    </row>
    <row r="9" spans="3:12">
      <c r="C9" s="34"/>
      <c r="E9" s="27" t="s">
        <v>4</v>
      </c>
      <c r="F9" s="28">
        <f>VLOOKUP("Demanda transporte (b.c.)",Dat_01!A4:J29,2,FALSE)/1000</f>
        <v>17549.223181112</v>
      </c>
      <c r="G9" s="44">
        <f>VLOOKUP("Demanda transporte (b.c.)",Dat_01!A4:J29,4,FALSE)*100</f>
        <v>-3.1324972099999999</v>
      </c>
      <c r="H9" s="28">
        <f>VLOOKUP("Demanda transporte (b.c.)",Dat_01!A4:J29,5,FALSE)/1000</f>
        <v>78977.349254870001</v>
      </c>
      <c r="I9" s="44">
        <f>VLOOKUP("Demanda transporte (b.c.)",Dat_01!A4:J29,7,FALSE)*100</f>
        <v>1.30814677</v>
      </c>
      <c r="J9" s="28">
        <f>VLOOKUP("Demanda transporte (b.c.)",Dat_01!A4:J29,8,FALSE)/1000</f>
        <v>234482.08910130401</v>
      </c>
      <c r="K9" s="44">
        <f>VLOOKUP("Demanda transporte (b.c.)",Dat_01!A4:J29,10,FALSE)*100</f>
        <v>0.93417351999999998</v>
      </c>
    </row>
    <row r="10" spans="3:12">
      <c r="E10" s="29"/>
      <c r="F10" s="30"/>
      <c r="G10" s="30"/>
      <c r="H10" s="30"/>
      <c r="I10" s="30"/>
      <c r="J10" s="30"/>
      <c r="K10" s="30"/>
    </row>
    <row r="11" spans="3:12">
      <c r="E11" s="29" t="s">
        <v>25</v>
      </c>
      <c r="F11" s="30"/>
      <c r="G11" s="30"/>
      <c r="H11" s="30"/>
      <c r="I11" s="30"/>
      <c r="J11" s="30"/>
      <c r="K11" s="30"/>
    </row>
    <row r="12" spans="3:12">
      <c r="E12" s="31" t="s">
        <v>0</v>
      </c>
      <c r="F12" s="30"/>
      <c r="G12" s="40">
        <f>Dat_01!D45*100</f>
        <v>-0.82000000000000006</v>
      </c>
      <c r="H12" s="40"/>
      <c r="I12" s="40">
        <f>Dat_01!H45*100</f>
        <v>-0.156</v>
      </c>
      <c r="J12" s="40"/>
      <c r="K12" s="40">
        <f>Dat_01!L45*100</f>
        <v>0</v>
      </c>
    </row>
    <row r="13" spans="3:12">
      <c r="E13" s="31" t="s">
        <v>26</v>
      </c>
      <c r="F13" s="30"/>
      <c r="G13" s="40">
        <f>Dat_01!E45*100</f>
        <v>-0.377</v>
      </c>
      <c r="H13" s="40"/>
      <c r="I13" s="40">
        <f>Dat_01!I45*100</f>
        <v>0.86</v>
      </c>
      <c r="J13" s="40"/>
      <c r="K13" s="40">
        <f>Dat_01!M45*100</f>
        <v>-0.14799999999999999</v>
      </c>
    </row>
    <row r="14" spans="3:12">
      <c r="E14" s="32" t="s">
        <v>5</v>
      </c>
      <c r="F14" s="33"/>
      <c r="G14" s="41">
        <f>Dat_01!F45*100</f>
        <v>-1.9349999999999998</v>
      </c>
      <c r="H14" s="41"/>
      <c r="I14" s="41">
        <f>Dat_01!J45*100</f>
        <v>0.60399999999999998</v>
      </c>
      <c r="J14" s="41"/>
      <c r="K14" s="41">
        <f>Dat_01!N45*100</f>
        <v>1.0820000000000001</v>
      </c>
    </row>
    <row r="15" spans="3:12">
      <c r="E15" s="135" t="s">
        <v>27</v>
      </c>
      <c r="F15" s="135"/>
      <c r="G15" s="135"/>
      <c r="H15" s="135"/>
      <c r="I15" s="135"/>
      <c r="J15" s="135"/>
      <c r="K15" s="135"/>
    </row>
    <row r="16" spans="3:12" ht="21.75" customHeight="1">
      <c r="E16" s="132" t="s">
        <v>28</v>
      </c>
      <c r="F16" s="132"/>
      <c r="G16" s="132"/>
      <c r="H16" s="132"/>
      <c r="I16" s="132"/>
      <c r="J16" s="132"/>
      <c r="K16" s="132"/>
    </row>
    <row r="17" spans="5:12">
      <c r="E17" s="128"/>
    </row>
    <row r="21" spans="5:12">
      <c r="G21" s="45"/>
      <c r="H21" s="45"/>
      <c r="I21" s="45"/>
      <c r="J21" s="45"/>
      <c r="K21" s="45"/>
      <c r="L21" s="45"/>
    </row>
    <row r="22" spans="5:12">
      <c r="G22" s="45"/>
      <c r="H22" s="45"/>
      <c r="I22" s="45"/>
      <c r="J22" s="45"/>
      <c r="K22" s="45"/>
      <c r="L22" s="45"/>
    </row>
    <row r="23" spans="5:12">
      <c r="G23" s="45"/>
      <c r="H23" s="45"/>
      <c r="I23" s="45"/>
      <c r="J23" s="45"/>
      <c r="K23" s="45"/>
      <c r="L23" s="45"/>
    </row>
    <row r="24" spans="5:12">
      <c r="G24" s="45"/>
      <c r="H24" s="45"/>
      <c r="I24" s="45"/>
      <c r="J24" s="45"/>
      <c r="K24" s="45"/>
      <c r="L24" s="45"/>
    </row>
  </sheetData>
  <mergeCells count="6">
    <mergeCell ref="C7:C8"/>
    <mergeCell ref="E16:K16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28515625" customWidth="1"/>
    <col min="2" max="2" width="2.5703125" customWidth="1"/>
    <col min="3" max="3" width="23.5703125" customWidth="1"/>
    <col min="4" max="4" width="1.42578125" customWidth="1"/>
    <col min="5" max="5" width="105.5703125" customWidth="1"/>
  </cols>
  <sheetData>
    <row r="1" spans="3:11" ht="0.6" customHeight="1"/>
    <row r="2" spans="3:11" ht="21" customHeight="1">
      <c r="E2" s="16" t="s">
        <v>6</v>
      </c>
    </row>
    <row r="3" spans="3:11" ht="15" customHeight="1">
      <c r="E3" s="35" t="str">
        <f>Indice!E3</f>
        <v>Abril 2025</v>
      </c>
    </row>
    <row r="4" spans="3:11" ht="20.100000000000001" customHeight="1">
      <c r="C4" s="26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1" t="s">
        <v>98</v>
      </c>
      <c r="E7" s="9"/>
    </row>
    <row r="8" spans="3:11">
      <c r="C8" s="131"/>
      <c r="E8" s="9"/>
      <c r="I8" t="s">
        <v>76</v>
      </c>
    </row>
    <row r="9" spans="3:11">
      <c r="C9" s="131"/>
      <c r="E9" s="9"/>
    </row>
    <row r="10" spans="3:11">
      <c r="C10" s="34" t="s">
        <v>15</v>
      </c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C1:E23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28515625" customWidth="1"/>
    <col min="2" max="2" width="2.5703125" customWidth="1"/>
    <col min="3" max="3" width="23.5703125" customWidth="1"/>
    <col min="4" max="4" width="1.42578125" customWidth="1"/>
    <col min="5" max="5" width="105.5703125" customWidth="1"/>
  </cols>
  <sheetData>
    <row r="1" spans="3:5" ht="0.6" customHeight="1"/>
    <row r="2" spans="3:5" ht="21" customHeight="1">
      <c r="E2" s="16" t="s">
        <v>6</v>
      </c>
    </row>
    <row r="3" spans="3:5" ht="15" customHeight="1">
      <c r="E3" s="35" t="str">
        <f>Indice!E3</f>
        <v>Abril 2025</v>
      </c>
    </row>
    <row r="4" spans="3:5" ht="20.100000000000001" customHeight="1">
      <c r="C4" s="26" t="s">
        <v>30</v>
      </c>
    </row>
    <row r="5" spans="3:5" ht="12.6" customHeight="1"/>
    <row r="6" spans="3:5" ht="12.75" customHeight="1"/>
    <row r="7" spans="3:5" ht="12.75" customHeight="1">
      <c r="C7" s="131" t="s">
        <v>16</v>
      </c>
      <c r="E7" s="9"/>
    </row>
    <row r="8" spans="3:5">
      <c r="C8" s="131"/>
      <c r="E8" s="9"/>
    </row>
    <row r="9" spans="3:5">
      <c r="C9" s="36" t="s">
        <v>17</v>
      </c>
      <c r="E9" s="9"/>
    </row>
    <row r="10" spans="3:5">
      <c r="C10" s="13"/>
      <c r="E10" s="9"/>
    </row>
    <row r="11" spans="3:5">
      <c r="C11" s="13"/>
      <c r="E11" s="9"/>
    </row>
    <row r="12" spans="3:5">
      <c r="E12" s="9"/>
    </row>
    <row r="13" spans="3:5">
      <c r="E13" s="9"/>
    </row>
    <row r="14" spans="3:5">
      <c r="E14" s="9"/>
    </row>
    <row r="15" spans="3:5">
      <c r="E15" s="9"/>
    </row>
    <row r="16" spans="3:5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  <row r="22" spans="5:5">
      <c r="E22" s="9"/>
    </row>
    <row r="23" spans="5:5">
      <c r="E23" s="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28515625" customWidth="1"/>
    <col min="2" max="2" width="2.5703125" customWidth="1"/>
    <col min="3" max="3" width="23.5703125" customWidth="1"/>
    <col min="4" max="4" width="1.42578125" customWidth="1"/>
    <col min="5" max="5" width="105.5703125" customWidth="1"/>
  </cols>
  <sheetData>
    <row r="1" spans="3:11" ht="0.6" customHeight="1"/>
    <row r="2" spans="3:11" ht="21" customHeight="1">
      <c r="E2" s="16" t="s">
        <v>6</v>
      </c>
    </row>
    <row r="3" spans="3:11" ht="15" customHeight="1">
      <c r="E3" s="35" t="str">
        <f>Indice!E3</f>
        <v>Abril 2025</v>
      </c>
    </row>
    <row r="4" spans="3:11" ht="20.100000000000001" customHeight="1">
      <c r="C4" s="26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1" t="s">
        <v>18</v>
      </c>
      <c r="E7" s="9"/>
    </row>
    <row r="8" spans="3:11">
      <c r="C8" s="131"/>
      <c r="E8" s="9"/>
    </row>
    <row r="9" spans="3:11">
      <c r="C9" s="36" t="s">
        <v>19</v>
      </c>
      <c r="E9" s="9"/>
    </row>
    <row r="10" spans="3:11"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37"/>
  <sheetViews>
    <sheetView showGridLines="0" showRowColHeaders="0" zoomScaleNormal="100" workbookViewId="0">
      <selection activeCell="A2" sqref="A2"/>
    </sheetView>
  </sheetViews>
  <sheetFormatPr baseColWidth="10" defaultColWidth="11.42578125" defaultRowHeight="12.75"/>
  <cols>
    <col min="1" max="1" width="2.5703125" customWidth="1"/>
    <col min="2" max="2" width="23.5703125" customWidth="1"/>
    <col min="3" max="3" width="1.42578125" customWidth="1"/>
    <col min="4" max="4" width="58.7109375" style="11" customWidth="1"/>
    <col min="5" max="16384" width="11.42578125" style="11"/>
  </cols>
  <sheetData>
    <row r="1" spans="2:5" ht="1.1499999999999999" customHeight="1"/>
    <row r="2" spans="2:5" customFormat="1" ht="21" customHeight="1">
      <c r="D2" s="16" t="s">
        <v>6</v>
      </c>
      <c r="E2" s="11"/>
    </row>
    <row r="3" spans="2:5" customFormat="1" ht="15" customHeight="1">
      <c r="D3" s="35" t="str">
        <f>Indice!E3</f>
        <v>Abril 2025</v>
      </c>
      <c r="E3" s="11"/>
    </row>
    <row r="4" spans="2:5" customFormat="1" ht="19.5" customHeight="1">
      <c r="B4" s="26" t="s">
        <v>30</v>
      </c>
      <c r="C4" s="3"/>
    </row>
    <row r="5" spans="2:5">
      <c r="B5" s="3"/>
    </row>
    <row r="7" spans="2:5" ht="12.75" customHeight="1">
      <c r="B7" s="131" t="s">
        <v>21</v>
      </c>
    </row>
    <row r="8" spans="2:5">
      <c r="B8" s="131"/>
    </row>
    <row r="9" spans="2:5">
      <c r="B9" s="34" t="s">
        <v>20</v>
      </c>
    </row>
    <row r="15" spans="2:5" ht="12.75" customHeight="1">
      <c r="D15" s="12"/>
      <c r="E15" s="12"/>
    </row>
    <row r="16" spans="2:5">
      <c r="D16" s="12"/>
    </row>
    <row r="17" spans="4:4">
      <c r="D17" s="12"/>
    </row>
    <row r="37" spans="4:5">
      <c r="D37" s="10"/>
      <c r="E37" s="10"/>
    </row>
  </sheetData>
  <mergeCells count="1">
    <mergeCell ref="B7:B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C1:AA22"/>
  <sheetViews>
    <sheetView showGridLines="0" showRowColHeaders="0" zoomScaleNormal="100" workbookViewId="0">
      <selection activeCell="B2" sqref="B2"/>
    </sheetView>
  </sheetViews>
  <sheetFormatPr baseColWidth="10" defaultRowHeight="12.75"/>
  <cols>
    <col min="1" max="1" width="0.28515625" customWidth="1"/>
    <col min="2" max="2" width="2.5703125" customWidth="1"/>
    <col min="3" max="3" width="23.5703125" customWidth="1"/>
    <col min="4" max="4" width="1.42578125" customWidth="1"/>
    <col min="5" max="5" width="105.5703125" customWidth="1"/>
  </cols>
  <sheetData>
    <row r="1" spans="3:27" ht="1.1499999999999999" customHeight="1"/>
    <row r="2" spans="3:27" ht="21" customHeight="1">
      <c r="E2" s="16" t="s">
        <v>6</v>
      </c>
    </row>
    <row r="3" spans="3:27" ht="15" customHeight="1">
      <c r="E3" s="35" t="str">
        <f>Indice!E3</f>
        <v>Abril 2025</v>
      </c>
    </row>
    <row r="4" spans="3:27" ht="20.100000000000001" customHeight="1">
      <c r="C4" s="26" t="s">
        <v>30</v>
      </c>
    </row>
    <row r="5" spans="3:27" ht="12.6" customHeight="1">
      <c r="G5" s="8"/>
      <c r="H5" s="8"/>
      <c r="I5" s="8"/>
      <c r="J5" s="8"/>
      <c r="K5" s="8"/>
      <c r="L5" s="8"/>
      <c r="M5" s="8"/>
    </row>
    <row r="6" spans="3:27"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3:27" ht="12.75" customHeight="1">
      <c r="C7" s="131" t="s">
        <v>10</v>
      </c>
      <c r="E7" s="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3:27">
      <c r="C8" s="131"/>
      <c r="E8" s="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3:27">
      <c r="C9" s="13"/>
      <c r="E9" s="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3:27">
      <c r="E10" s="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3:27">
      <c r="E11" s="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3:27">
      <c r="E12" s="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3:27">
      <c r="E13" s="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3:27">
      <c r="E14" s="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3:27">
      <c r="E15" s="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3:27">
      <c r="E16" s="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U16" s="6"/>
      <c r="V16" s="6"/>
      <c r="W16" s="6"/>
      <c r="X16" s="6"/>
      <c r="Y16" s="6"/>
      <c r="Z16" s="6"/>
    </row>
    <row r="17" spans="5:27">
      <c r="E17" s="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5:27">
      <c r="E18" s="9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5:27">
      <c r="E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5:27">
      <c r="E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5:27">
      <c r="E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5:27"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</sheetData>
  <mergeCells count="1">
    <mergeCell ref="C7:C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P125"/>
  <sheetViews>
    <sheetView topLeftCell="A2" workbookViewId="0">
      <selection activeCell="A37" sqref="A37:XFD37"/>
    </sheetView>
  </sheetViews>
  <sheetFormatPr baseColWidth="10" defaultColWidth="11.42578125" defaultRowHeight="11.25" customHeight="1"/>
  <cols>
    <col min="1" max="1" width="2.5703125" style="90" customWidth="1"/>
    <col min="2" max="2" width="16.5703125" style="90" customWidth="1"/>
    <col min="3" max="5" width="11.42578125" style="90"/>
    <col min="6" max="7" width="22.5703125" style="90" customWidth="1"/>
    <col min="8" max="16384" width="11.42578125" style="90"/>
  </cols>
  <sheetData>
    <row r="1" spans="1:16" s="86" customFormat="1" ht="21" customHeight="1">
      <c r="D1" s="87"/>
      <c r="G1" s="16" t="s">
        <v>6</v>
      </c>
    </row>
    <row r="2" spans="1:16" s="86" customFormat="1" ht="15" customHeight="1">
      <c r="D2" s="87"/>
      <c r="G2" s="35" t="str">
        <f>Dat_01!A2</f>
        <v>Abril 2025</v>
      </c>
    </row>
    <row r="3" spans="1:16" s="86" customFormat="1" ht="20.25" customHeight="1">
      <c r="B3" s="26" t="s">
        <v>30</v>
      </c>
      <c r="D3" s="87"/>
    </row>
    <row r="5" spans="1:16" ht="11.25" customHeight="1">
      <c r="A5" s="88" t="str">
        <f>IF(MONTH(B7)=1,"enero",IF(MONTH(B7)=2,"febrero",IF(MONTH(B7)=3,"marzo",IF(MONTH(B7)=4,"abril",IF(MONTH(B7)=5,"mayo",IF(MONTH(B7)=6,"junio",IF(MONTH(B7)=7,"julio",IF(MONTH(B7)=8,"agosto",IF(MONTH(B7)=9,"septiembre",IF(MONTH(B7)=10,"octubre",IF(MONTH(B7)=11,"noviembre",IF(MONTH(B7)=12,"diciembre",""))))))))))))</f>
        <v>abril</v>
      </c>
      <c r="B5" s="89" t="s">
        <v>77</v>
      </c>
    </row>
    <row r="6" spans="1:16" ht="15">
      <c r="A6" s="91">
        <f>YEAR(B7)-1</f>
        <v>2024</v>
      </c>
      <c r="B6" s="92"/>
      <c r="C6" s="92" t="s">
        <v>78</v>
      </c>
      <c r="D6" s="92" t="s">
        <v>79</v>
      </c>
      <c r="E6" s="92" t="s">
        <v>80</v>
      </c>
      <c r="F6" s="93" t="s">
        <v>81</v>
      </c>
      <c r="G6" s="93" t="s">
        <v>82</v>
      </c>
      <c r="H6" s="92" t="s">
        <v>83</v>
      </c>
    </row>
    <row r="7" spans="1:16" ht="11.25" customHeight="1">
      <c r="A7" s="88">
        <v>1</v>
      </c>
      <c r="B7" s="94" t="str">
        <f>Dat_01!A52</f>
        <v>01/04/2025</v>
      </c>
      <c r="C7" s="95">
        <f>Dat_01!B52</f>
        <v>21.632000000000001</v>
      </c>
      <c r="D7" s="95">
        <f>Dat_01!C52</f>
        <v>15.317</v>
      </c>
      <c r="E7" s="95">
        <f>Dat_01!D52</f>
        <v>9.0020000000000007</v>
      </c>
      <c r="F7" s="95">
        <f>Dat_01!H52</f>
        <v>8.2408947367999996</v>
      </c>
      <c r="G7" s="95">
        <f>Dat_01!G52</f>
        <v>17.667315789500002</v>
      </c>
      <c r="H7" s="95">
        <f>Dat_01!E52</f>
        <v>12.183999999999999</v>
      </c>
    </row>
    <row r="8" spans="1:16" ht="11.25" customHeight="1">
      <c r="A8" s="88">
        <v>2</v>
      </c>
      <c r="B8" s="94" t="str">
        <f>Dat_01!A53</f>
        <v>02/04/2025</v>
      </c>
      <c r="C8" s="95">
        <f>Dat_01!B53</f>
        <v>18.145</v>
      </c>
      <c r="D8" s="95">
        <f>Dat_01!C53</f>
        <v>14.249000000000001</v>
      </c>
      <c r="E8" s="95">
        <f>Dat_01!D53</f>
        <v>10.352</v>
      </c>
      <c r="F8" s="95">
        <f>Dat_01!H53</f>
        <v>8.0103157894999999</v>
      </c>
      <c r="G8" s="95">
        <f>Dat_01!G53</f>
        <v>17.735105263200001</v>
      </c>
      <c r="H8" s="95">
        <f>Dat_01!E53</f>
        <v>12.651999999999999</v>
      </c>
      <c r="J8" s="113"/>
      <c r="K8" s="113"/>
      <c r="L8" s="113"/>
      <c r="M8" s="113"/>
      <c r="N8" s="113"/>
      <c r="O8" s="113"/>
      <c r="P8" s="113"/>
    </row>
    <row r="9" spans="1:16" ht="11.25" customHeight="1">
      <c r="A9" s="88">
        <v>3</v>
      </c>
      <c r="B9" s="94" t="str">
        <f>Dat_01!A54</f>
        <v>03/04/2025</v>
      </c>
      <c r="C9" s="95">
        <f>Dat_01!B54</f>
        <v>16.623000000000001</v>
      </c>
      <c r="D9" s="95">
        <f>Dat_01!C54</f>
        <v>13.648999999999999</v>
      </c>
      <c r="E9" s="95">
        <f>Dat_01!D54</f>
        <v>10.676</v>
      </c>
      <c r="F9" s="95">
        <f>Dat_01!H54</f>
        <v>7.9422105263000002</v>
      </c>
      <c r="G9" s="95">
        <f>Dat_01!G54</f>
        <v>17.901368421099999</v>
      </c>
      <c r="H9" s="95">
        <f>Dat_01!E54</f>
        <v>15.925000000000001</v>
      </c>
      <c r="J9" s="113"/>
      <c r="K9" s="113"/>
      <c r="L9" s="113"/>
      <c r="M9" s="113"/>
      <c r="N9" s="113"/>
      <c r="O9" s="113"/>
      <c r="P9" s="113"/>
    </row>
    <row r="10" spans="1:16" ht="11.25" customHeight="1">
      <c r="A10" s="88">
        <v>4</v>
      </c>
      <c r="B10" s="94" t="str">
        <f>Dat_01!A55</f>
        <v>04/04/2025</v>
      </c>
      <c r="C10" s="95">
        <f>Dat_01!B55</f>
        <v>19.186</v>
      </c>
      <c r="D10" s="95">
        <f>Dat_01!C55</f>
        <v>15.624000000000001</v>
      </c>
      <c r="E10" s="95">
        <f>Dat_01!D55</f>
        <v>12.061999999999999</v>
      </c>
      <c r="F10" s="95">
        <f>Dat_01!H55</f>
        <v>8.2350526316000003</v>
      </c>
      <c r="G10" s="95">
        <f>Dat_01!G55</f>
        <v>17.7861052632</v>
      </c>
      <c r="H10" s="95">
        <f>Dat_01!E55</f>
        <v>16.295999999999999</v>
      </c>
      <c r="J10" s="113"/>
      <c r="K10" s="113"/>
      <c r="L10" s="113"/>
      <c r="M10" s="113"/>
      <c r="N10" s="113"/>
      <c r="O10" s="113"/>
      <c r="P10" s="113"/>
    </row>
    <row r="11" spans="1:16" ht="11.25" customHeight="1">
      <c r="A11" s="88">
        <v>5</v>
      </c>
      <c r="B11" s="94" t="str">
        <f>Dat_01!A56</f>
        <v>05/04/2025</v>
      </c>
      <c r="C11" s="95">
        <f>Dat_01!B56</f>
        <v>19.213999999999999</v>
      </c>
      <c r="D11" s="95">
        <f>Dat_01!C56</f>
        <v>14.941000000000001</v>
      </c>
      <c r="E11" s="95">
        <f>Dat_01!D56</f>
        <v>10.667999999999999</v>
      </c>
      <c r="F11" s="95">
        <f>Dat_01!H56</f>
        <v>8.0115789474000003</v>
      </c>
      <c r="G11" s="95">
        <f>Dat_01!G56</f>
        <v>17.927210526300001</v>
      </c>
      <c r="H11" s="95">
        <f>Dat_01!E56</f>
        <v>18.132000000000001</v>
      </c>
      <c r="J11" s="113"/>
      <c r="K11" s="113"/>
      <c r="L11" s="113"/>
      <c r="M11" s="113"/>
      <c r="N11" s="113"/>
      <c r="O11" s="113"/>
      <c r="P11" s="113"/>
    </row>
    <row r="12" spans="1:16" ht="11.25" customHeight="1">
      <c r="A12" s="88">
        <v>6</v>
      </c>
      <c r="B12" s="94" t="str">
        <f>Dat_01!A57</f>
        <v>06/04/2025</v>
      </c>
      <c r="C12" s="95">
        <f>Dat_01!B57</f>
        <v>21.716000000000001</v>
      </c>
      <c r="D12" s="95">
        <f>Dat_01!C57</f>
        <v>15.829000000000001</v>
      </c>
      <c r="E12" s="95">
        <f>Dat_01!D57</f>
        <v>9.9429999999999996</v>
      </c>
      <c r="F12" s="95">
        <f>Dat_01!H57</f>
        <v>8.3578947368000005</v>
      </c>
      <c r="G12" s="95">
        <f>Dat_01!G57</f>
        <v>18.254736842100002</v>
      </c>
      <c r="H12" s="95">
        <f>Dat_01!E57</f>
        <v>18.088999999999999</v>
      </c>
      <c r="J12" s="113"/>
      <c r="K12" s="113"/>
      <c r="L12" s="113"/>
      <c r="M12" s="113"/>
      <c r="N12" s="113"/>
      <c r="O12" s="113"/>
      <c r="P12" s="113"/>
    </row>
    <row r="13" spans="1:16" ht="11.25" customHeight="1">
      <c r="A13" s="88">
        <v>7</v>
      </c>
      <c r="B13" s="94" t="str">
        <f>Dat_01!A58</f>
        <v>07/04/2025</v>
      </c>
      <c r="C13" s="95">
        <f>Dat_01!B58</f>
        <v>22.356999999999999</v>
      </c>
      <c r="D13" s="95">
        <f>Dat_01!C58</f>
        <v>16.463000000000001</v>
      </c>
      <c r="E13" s="95">
        <f>Dat_01!D58</f>
        <v>10.569000000000001</v>
      </c>
      <c r="F13" s="95">
        <f>Dat_01!H58</f>
        <v>8.5674736841999994</v>
      </c>
      <c r="G13" s="95">
        <f>Dat_01!G58</f>
        <v>18.171105263200001</v>
      </c>
      <c r="H13" s="95">
        <f>Dat_01!E58</f>
        <v>17.838999999999999</v>
      </c>
      <c r="J13" s="113"/>
      <c r="K13" s="113"/>
      <c r="L13" s="113"/>
      <c r="M13" s="113"/>
      <c r="N13" s="113"/>
      <c r="O13" s="113"/>
      <c r="P13" s="113"/>
    </row>
    <row r="14" spans="1:16" ht="11.25" customHeight="1">
      <c r="A14" s="88">
        <v>8</v>
      </c>
      <c r="B14" s="94" t="str">
        <f>Dat_01!A59</f>
        <v>08/04/2025</v>
      </c>
      <c r="C14" s="95">
        <f>Dat_01!B59</f>
        <v>23.305</v>
      </c>
      <c r="D14" s="95">
        <f>Dat_01!C59</f>
        <v>16.841000000000001</v>
      </c>
      <c r="E14" s="95">
        <f>Dat_01!D59</f>
        <v>10.377000000000001</v>
      </c>
      <c r="F14" s="95">
        <f>Dat_01!H59</f>
        <v>8.4735789474000001</v>
      </c>
      <c r="G14" s="95">
        <f>Dat_01!G59</f>
        <v>18.749315789499999</v>
      </c>
      <c r="H14" s="95">
        <f>Dat_01!E59</f>
        <v>15.808999999999999</v>
      </c>
      <c r="J14" s="113"/>
      <c r="K14" s="113"/>
      <c r="L14" s="113"/>
      <c r="M14" s="113"/>
      <c r="N14" s="113"/>
      <c r="O14" s="113"/>
      <c r="P14" s="113"/>
    </row>
    <row r="15" spans="1:16" ht="11.25" customHeight="1">
      <c r="A15" s="88">
        <v>9</v>
      </c>
      <c r="B15" s="94" t="str">
        <f>Dat_01!A60</f>
        <v>09/04/2025</v>
      </c>
      <c r="C15" s="95">
        <f>Dat_01!B60</f>
        <v>23.033000000000001</v>
      </c>
      <c r="D15" s="95">
        <f>Dat_01!C60</f>
        <v>17.225999999999999</v>
      </c>
      <c r="E15" s="95">
        <f>Dat_01!D60</f>
        <v>11.417999999999999</v>
      </c>
      <c r="F15" s="95">
        <f>Dat_01!H60</f>
        <v>8.5260526316000007</v>
      </c>
      <c r="G15" s="95">
        <f>Dat_01!G60</f>
        <v>18.467105263200001</v>
      </c>
      <c r="H15" s="95">
        <f>Dat_01!E60</f>
        <v>13.457000000000001</v>
      </c>
      <c r="J15" s="113"/>
      <c r="K15" s="113"/>
      <c r="L15" s="113"/>
      <c r="M15" s="113"/>
      <c r="N15" s="113"/>
      <c r="O15" s="113"/>
      <c r="P15" s="113"/>
    </row>
    <row r="16" spans="1:16" ht="11.25" customHeight="1">
      <c r="A16" s="88">
        <v>10</v>
      </c>
      <c r="B16" s="94" t="str">
        <f>Dat_01!A61</f>
        <v>10/04/2025</v>
      </c>
      <c r="C16" s="95">
        <f>Dat_01!B61</f>
        <v>22.173999999999999</v>
      </c>
      <c r="D16" s="95">
        <f>Dat_01!C61</f>
        <v>17.195</v>
      </c>
      <c r="E16" s="95">
        <f>Dat_01!D61</f>
        <v>12.215999999999999</v>
      </c>
      <c r="F16" s="95">
        <f>Dat_01!H61</f>
        <v>9.1575789473999993</v>
      </c>
      <c r="G16" s="95">
        <f>Dat_01!G61</f>
        <v>18.622526315799998</v>
      </c>
      <c r="H16" s="95">
        <f>Dat_01!E61</f>
        <v>14.038</v>
      </c>
      <c r="J16" s="113"/>
      <c r="K16" s="113"/>
      <c r="L16" s="113"/>
      <c r="M16" s="113"/>
      <c r="N16" s="113"/>
      <c r="O16" s="113"/>
      <c r="P16" s="113"/>
    </row>
    <row r="17" spans="1:16" ht="11.25" customHeight="1">
      <c r="A17" s="88">
        <v>11</v>
      </c>
      <c r="B17" s="94" t="str">
        <f>Dat_01!A62</f>
        <v>11/04/2025</v>
      </c>
      <c r="C17" s="95">
        <f>Dat_01!B62</f>
        <v>19.948</v>
      </c>
      <c r="D17" s="95">
        <f>Dat_01!C62</f>
        <v>16.07</v>
      </c>
      <c r="E17" s="95">
        <f>Dat_01!D62</f>
        <v>12.192</v>
      </c>
      <c r="F17" s="95">
        <f>Dat_01!H62</f>
        <v>8.9573684211</v>
      </c>
      <c r="G17" s="95">
        <f>Dat_01!G62</f>
        <v>18.5865263158</v>
      </c>
      <c r="H17" s="95">
        <f>Dat_01!E62</f>
        <v>16.431999999999999</v>
      </c>
      <c r="J17" s="113"/>
      <c r="K17" s="113"/>
      <c r="L17" s="113"/>
      <c r="M17" s="113"/>
      <c r="N17" s="113"/>
      <c r="O17" s="113"/>
      <c r="P17" s="113"/>
    </row>
    <row r="18" spans="1:16" ht="11.25" customHeight="1">
      <c r="A18" s="88">
        <v>12</v>
      </c>
      <c r="B18" s="94" t="str">
        <f>Dat_01!A63</f>
        <v>12/04/2025</v>
      </c>
      <c r="C18" s="95">
        <f>Dat_01!B63</f>
        <v>19.056999999999999</v>
      </c>
      <c r="D18" s="95">
        <f>Dat_01!C63</f>
        <v>15.69</v>
      </c>
      <c r="E18" s="95">
        <f>Dat_01!D63</f>
        <v>12.321999999999999</v>
      </c>
      <c r="F18" s="95">
        <f>Dat_01!H63</f>
        <v>8.9216315788999996</v>
      </c>
      <c r="G18" s="95">
        <f>Dat_01!G63</f>
        <v>18.5857894737</v>
      </c>
      <c r="H18" s="95">
        <f>Dat_01!E63</f>
        <v>17.686</v>
      </c>
      <c r="J18" s="113"/>
      <c r="K18" s="113"/>
      <c r="L18" s="113"/>
      <c r="M18" s="113"/>
      <c r="N18" s="113"/>
      <c r="O18" s="113"/>
      <c r="P18" s="113"/>
    </row>
    <row r="19" spans="1:16" ht="11.25" customHeight="1">
      <c r="A19" s="88">
        <v>13</v>
      </c>
      <c r="B19" s="94" t="str">
        <f>Dat_01!A64</f>
        <v>13/04/2025</v>
      </c>
      <c r="C19" s="95">
        <f>Dat_01!B64</f>
        <v>19.347000000000001</v>
      </c>
      <c r="D19" s="95">
        <f>Dat_01!C64</f>
        <v>15.696999999999999</v>
      </c>
      <c r="E19" s="95">
        <f>Dat_01!D64</f>
        <v>12.045999999999999</v>
      </c>
      <c r="F19" s="95">
        <f>Dat_01!H64</f>
        <v>8.7970000000000006</v>
      </c>
      <c r="G19" s="95">
        <f>Dat_01!G64</f>
        <v>19.279578947400001</v>
      </c>
      <c r="H19" s="95">
        <f>Dat_01!E64</f>
        <v>19.12</v>
      </c>
      <c r="J19" s="113"/>
      <c r="K19" s="113"/>
      <c r="L19" s="113"/>
      <c r="M19" s="113"/>
      <c r="N19" s="113"/>
      <c r="O19" s="113"/>
      <c r="P19" s="113"/>
    </row>
    <row r="20" spans="1:16" ht="11.25" customHeight="1">
      <c r="A20" s="88">
        <v>14</v>
      </c>
      <c r="B20" s="94" t="str">
        <f>Dat_01!A65</f>
        <v>14/04/2025</v>
      </c>
      <c r="C20" s="95">
        <f>Dat_01!B65</f>
        <v>19.398</v>
      </c>
      <c r="D20" s="95">
        <f>Dat_01!C65</f>
        <v>15.439</v>
      </c>
      <c r="E20" s="95">
        <f>Dat_01!D65</f>
        <v>11.48</v>
      </c>
      <c r="F20" s="95">
        <f>Dat_01!H65</f>
        <v>9.6415789473999993</v>
      </c>
      <c r="G20" s="95">
        <f>Dat_01!G65</f>
        <v>20.108210526299999</v>
      </c>
      <c r="H20" s="95">
        <f>Dat_01!E65</f>
        <v>19.32</v>
      </c>
      <c r="J20" s="113"/>
      <c r="K20" s="113"/>
      <c r="L20" s="113"/>
      <c r="M20" s="113"/>
      <c r="N20" s="113"/>
      <c r="O20" s="113"/>
      <c r="P20" s="113"/>
    </row>
    <row r="21" spans="1:16" ht="11.25" customHeight="1">
      <c r="A21" s="88">
        <v>15</v>
      </c>
      <c r="B21" s="94" t="str">
        <f>Dat_01!A66</f>
        <v>15/04/2025</v>
      </c>
      <c r="C21" s="95">
        <f>Dat_01!B66</f>
        <v>16.335999999999999</v>
      </c>
      <c r="D21" s="95">
        <f>Dat_01!C66</f>
        <v>12.497</v>
      </c>
      <c r="E21" s="95">
        <f>Dat_01!D66</f>
        <v>8.657</v>
      </c>
      <c r="F21" s="95">
        <f>Dat_01!H66</f>
        <v>10.151684210499999</v>
      </c>
      <c r="G21" s="95">
        <f>Dat_01!G66</f>
        <v>19.164578947399999</v>
      </c>
      <c r="H21" s="95">
        <f>Dat_01!E66</f>
        <v>18.219000000000001</v>
      </c>
      <c r="J21" s="113"/>
      <c r="K21" s="113"/>
      <c r="L21" s="113"/>
      <c r="M21" s="113"/>
      <c r="N21" s="113"/>
      <c r="O21" s="113"/>
      <c r="P21" s="113"/>
    </row>
    <row r="22" spans="1:16" ht="11.25" customHeight="1">
      <c r="A22" s="88">
        <v>16</v>
      </c>
      <c r="B22" s="94" t="str">
        <f>Dat_01!A67</f>
        <v>16/04/2025</v>
      </c>
      <c r="C22" s="95">
        <f>Dat_01!B67</f>
        <v>16.483000000000001</v>
      </c>
      <c r="D22" s="95">
        <f>Dat_01!C67</f>
        <v>11.771000000000001</v>
      </c>
      <c r="E22" s="95">
        <f>Dat_01!D67</f>
        <v>7.0590000000000002</v>
      </c>
      <c r="F22" s="95">
        <f>Dat_01!H67</f>
        <v>9.6539473684000008</v>
      </c>
      <c r="G22" s="95">
        <f>Dat_01!G67</f>
        <v>19.575894736799999</v>
      </c>
      <c r="H22" s="95">
        <f>Dat_01!E67</f>
        <v>17.212</v>
      </c>
      <c r="J22" s="113"/>
      <c r="K22" s="113"/>
      <c r="L22" s="113"/>
      <c r="M22" s="113"/>
      <c r="N22" s="113"/>
      <c r="O22" s="113"/>
      <c r="P22" s="113"/>
    </row>
    <row r="23" spans="1:16" ht="11.25" customHeight="1">
      <c r="A23" s="88">
        <v>17</v>
      </c>
      <c r="B23" s="94" t="str">
        <f>Dat_01!A68</f>
        <v>17/04/2025</v>
      </c>
      <c r="C23" s="95">
        <f>Dat_01!B68</f>
        <v>20.213999999999999</v>
      </c>
      <c r="D23" s="95">
        <f>Dat_01!C68</f>
        <v>14.333</v>
      </c>
      <c r="E23" s="95">
        <f>Dat_01!D68</f>
        <v>8.452</v>
      </c>
      <c r="F23" s="95">
        <f>Dat_01!H68</f>
        <v>9.6439473683999992</v>
      </c>
      <c r="G23" s="95">
        <f>Dat_01!G68</f>
        <v>20.273263157900001</v>
      </c>
      <c r="H23" s="95">
        <f>Dat_01!E68</f>
        <v>15.401</v>
      </c>
      <c r="J23" s="113"/>
      <c r="K23" s="113"/>
      <c r="L23" s="113"/>
      <c r="M23" s="113"/>
      <c r="N23" s="113"/>
      <c r="O23" s="113"/>
      <c r="P23" s="113"/>
    </row>
    <row r="24" spans="1:16" ht="11.25" customHeight="1">
      <c r="A24" s="88">
        <v>18</v>
      </c>
      <c r="B24" s="94" t="str">
        <f>Dat_01!A69</f>
        <v>18/04/2025</v>
      </c>
      <c r="C24" s="95">
        <f>Dat_01!B69</f>
        <v>20.637</v>
      </c>
      <c r="D24" s="95">
        <f>Dat_01!C69</f>
        <v>15.286</v>
      </c>
      <c r="E24" s="95">
        <f>Dat_01!D69</f>
        <v>9.9359999999999999</v>
      </c>
      <c r="F24" s="95">
        <f>Dat_01!H69</f>
        <v>9.9556842104999994</v>
      </c>
      <c r="G24" s="95">
        <f>Dat_01!G69</f>
        <v>19.9155789474</v>
      </c>
      <c r="H24" s="95">
        <f>Dat_01!E69</f>
        <v>15.013999999999999</v>
      </c>
      <c r="J24" s="113"/>
      <c r="K24" s="113"/>
      <c r="L24" s="113"/>
      <c r="M24" s="113"/>
      <c r="N24" s="113"/>
      <c r="O24" s="113"/>
      <c r="P24" s="113"/>
    </row>
    <row r="25" spans="1:16" ht="11.25" customHeight="1">
      <c r="A25" s="88">
        <v>19</v>
      </c>
      <c r="B25" s="94" t="str">
        <f>Dat_01!A70</f>
        <v>19/04/2025</v>
      </c>
      <c r="C25" s="95">
        <f>Dat_01!B70</f>
        <v>17.146999999999998</v>
      </c>
      <c r="D25" s="95">
        <f>Dat_01!C70</f>
        <v>13.262</v>
      </c>
      <c r="E25" s="95">
        <f>Dat_01!D70</f>
        <v>9.3770000000000007</v>
      </c>
      <c r="F25" s="95">
        <f>Dat_01!H70</f>
        <v>9.8621052632000001</v>
      </c>
      <c r="G25" s="95">
        <f>Dat_01!G70</f>
        <v>19.442684210500001</v>
      </c>
      <c r="H25" s="95">
        <f>Dat_01!E70</f>
        <v>14.843999999999999</v>
      </c>
      <c r="J25" s="113"/>
      <c r="K25" s="113"/>
      <c r="L25" s="113"/>
      <c r="M25" s="113"/>
      <c r="N25" s="113"/>
      <c r="O25" s="113"/>
      <c r="P25" s="113"/>
    </row>
    <row r="26" spans="1:16" ht="11.25" customHeight="1">
      <c r="A26" s="88">
        <v>20</v>
      </c>
      <c r="B26" s="94" t="str">
        <f>Dat_01!A71</f>
        <v>20/04/2025</v>
      </c>
      <c r="C26" s="95">
        <f>Dat_01!B71</f>
        <v>17.856999999999999</v>
      </c>
      <c r="D26" s="95">
        <f>Dat_01!C71</f>
        <v>13.122999999999999</v>
      </c>
      <c r="E26" s="95">
        <f>Dat_01!D71</f>
        <v>8.3879999999999999</v>
      </c>
      <c r="F26" s="95">
        <f>Dat_01!H71</f>
        <v>9.8152105262999996</v>
      </c>
      <c r="G26" s="95">
        <f>Dat_01!G71</f>
        <v>19.419105263199999</v>
      </c>
      <c r="H26" s="95">
        <f>Dat_01!E71</f>
        <v>15.542</v>
      </c>
      <c r="J26" s="113"/>
      <c r="K26" s="113"/>
      <c r="L26" s="113"/>
      <c r="M26" s="113"/>
      <c r="N26" s="113"/>
      <c r="O26" s="113"/>
      <c r="P26" s="113"/>
    </row>
    <row r="27" spans="1:16" ht="11.25" customHeight="1">
      <c r="A27" s="88">
        <v>21</v>
      </c>
      <c r="B27" s="94" t="str">
        <f>Dat_01!A72</f>
        <v>21/04/2025</v>
      </c>
      <c r="C27" s="95">
        <f>Dat_01!B72</f>
        <v>19.436</v>
      </c>
      <c r="D27" s="95">
        <f>Dat_01!C72</f>
        <v>14.396000000000001</v>
      </c>
      <c r="E27" s="95">
        <f>Dat_01!D72</f>
        <v>9.3559999999999999</v>
      </c>
      <c r="F27" s="95">
        <f>Dat_01!H72</f>
        <v>9.8005263158000009</v>
      </c>
      <c r="G27" s="95">
        <f>Dat_01!G72</f>
        <v>19.502947368400001</v>
      </c>
      <c r="H27" s="95">
        <f>Dat_01!E72</f>
        <v>14.946</v>
      </c>
      <c r="J27" s="113"/>
      <c r="K27" s="113"/>
      <c r="L27" s="113"/>
      <c r="M27" s="113"/>
      <c r="N27" s="113"/>
      <c r="O27" s="113"/>
      <c r="P27" s="113"/>
    </row>
    <row r="28" spans="1:16" ht="11.25" customHeight="1">
      <c r="A28" s="88">
        <v>22</v>
      </c>
      <c r="B28" s="94" t="str">
        <f>Dat_01!A73</f>
        <v>22/04/2025</v>
      </c>
      <c r="C28" s="95">
        <f>Dat_01!B73</f>
        <v>19.640999999999998</v>
      </c>
      <c r="D28" s="95">
        <f>Dat_01!C73</f>
        <v>15.148</v>
      </c>
      <c r="E28" s="95">
        <f>Dat_01!D73</f>
        <v>10.654</v>
      </c>
      <c r="F28" s="95">
        <f>Dat_01!H73</f>
        <v>10.385473684200001</v>
      </c>
      <c r="G28" s="95">
        <f>Dat_01!G73</f>
        <v>19.597421052600001</v>
      </c>
      <c r="H28" s="95">
        <f>Dat_01!E73</f>
        <v>13.355</v>
      </c>
      <c r="J28" s="113"/>
      <c r="K28" s="113"/>
      <c r="L28" s="113"/>
      <c r="M28" s="113"/>
      <c r="N28" s="113"/>
      <c r="O28" s="113"/>
      <c r="P28" s="113"/>
    </row>
    <row r="29" spans="1:16" ht="11.25" customHeight="1">
      <c r="A29" s="88">
        <v>23</v>
      </c>
      <c r="B29" s="94" t="str">
        <f>Dat_01!A74</f>
        <v>23/04/2025</v>
      </c>
      <c r="C29" s="95">
        <f>Dat_01!B74</f>
        <v>21.984000000000002</v>
      </c>
      <c r="D29" s="95">
        <f>Dat_01!C74</f>
        <v>15.726000000000001</v>
      </c>
      <c r="E29" s="95">
        <f>Dat_01!D74</f>
        <v>9.468</v>
      </c>
      <c r="F29" s="95">
        <f>Dat_01!H74</f>
        <v>9.9545789473999999</v>
      </c>
      <c r="G29" s="95">
        <f>Dat_01!G74</f>
        <v>20.350000000000001</v>
      </c>
      <c r="H29" s="95">
        <f>Dat_01!E74</f>
        <v>12.026999999999999</v>
      </c>
      <c r="J29" s="113"/>
      <c r="K29" s="113"/>
      <c r="L29" s="113"/>
      <c r="M29" s="113"/>
      <c r="N29" s="113"/>
      <c r="O29" s="113"/>
      <c r="P29" s="113"/>
    </row>
    <row r="30" spans="1:16" ht="11.25" customHeight="1">
      <c r="A30" s="88">
        <v>24</v>
      </c>
      <c r="B30" s="94" t="str">
        <f>Dat_01!A75</f>
        <v>24/04/2025</v>
      </c>
      <c r="C30" s="95">
        <f>Dat_01!B75</f>
        <v>23.931000000000001</v>
      </c>
      <c r="D30" s="95">
        <f>Dat_01!C75</f>
        <v>17.638999999999999</v>
      </c>
      <c r="E30" s="95">
        <f>Dat_01!D75</f>
        <v>11.348000000000001</v>
      </c>
      <c r="F30" s="95">
        <f>Dat_01!H75</f>
        <v>10.359578947399999</v>
      </c>
      <c r="G30" s="95">
        <f>Dat_01!G75</f>
        <v>20.874842105300001</v>
      </c>
      <c r="H30" s="95">
        <f>Dat_01!E75</f>
        <v>12.548</v>
      </c>
      <c r="J30" s="113"/>
      <c r="K30" s="113"/>
      <c r="L30" s="113"/>
      <c r="M30" s="113"/>
      <c r="N30" s="113"/>
      <c r="O30" s="113"/>
      <c r="P30" s="113"/>
    </row>
    <row r="31" spans="1:16" ht="11.25" customHeight="1">
      <c r="A31" s="88">
        <v>25</v>
      </c>
      <c r="B31" s="94" t="str">
        <f>Dat_01!A76</f>
        <v>25/04/2025</v>
      </c>
      <c r="C31" s="95">
        <f>Dat_01!B76</f>
        <v>23.582999999999998</v>
      </c>
      <c r="D31" s="95">
        <f>Dat_01!C76</f>
        <v>17.936</v>
      </c>
      <c r="E31" s="95">
        <f>Dat_01!D76</f>
        <v>12.289</v>
      </c>
      <c r="F31" s="95">
        <f>Dat_01!H76</f>
        <v>10.6649473684</v>
      </c>
      <c r="G31" s="95">
        <f>Dat_01!G76</f>
        <v>20.491052631599999</v>
      </c>
      <c r="H31" s="95">
        <f>Dat_01!E76</f>
        <v>13.858000000000001</v>
      </c>
      <c r="J31" s="113"/>
      <c r="K31" s="113"/>
      <c r="L31" s="113"/>
      <c r="M31" s="113"/>
      <c r="N31" s="113"/>
      <c r="O31" s="113"/>
      <c r="P31" s="113"/>
    </row>
    <row r="32" spans="1:16" ht="11.25" customHeight="1">
      <c r="A32" s="88">
        <v>26</v>
      </c>
      <c r="B32" s="94" t="str">
        <f>Dat_01!A77</f>
        <v>26/04/2025</v>
      </c>
      <c r="C32" s="95">
        <f>Dat_01!B77</f>
        <v>21.036000000000001</v>
      </c>
      <c r="D32" s="95">
        <f>Dat_01!C77</f>
        <v>16.521000000000001</v>
      </c>
      <c r="E32" s="95">
        <f>Dat_01!D77</f>
        <v>12.005000000000001</v>
      </c>
      <c r="F32" s="95">
        <f>Dat_01!H77</f>
        <v>10.800105263200001</v>
      </c>
      <c r="G32" s="95">
        <f>Dat_01!G77</f>
        <v>20.559000000000001</v>
      </c>
      <c r="H32" s="95">
        <f>Dat_01!E77</f>
        <v>13.81</v>
      </c>
      <c r="J32" s="113"/>
      <c r="K32" s="113"/>
      <c r="L32" s="113"/>
      <c r="M32" s="113"/>
      <c r="N32" s="113"/>
      <c r="O32" s="113"/>
      <c r="P32" s="113"/>
    </row>
    <row r="33" spans="1:16" ht="11.25" customHeight="1">
      <c r="A33" s="88">
        <v>27</v>
      </c>
      <c r="B33" s="94" t="str">
        <f>Dat_01!A78</f>
        <v>27/04/2025</v>
      </c>
      <c r="C33" s="95">
        <f>Dat_01!B78</f>
        <v>21.532</v>
      </c>
      <c r="D33" s="95">
        <f>Dat_01!C78</f>
        <v>15.935</v>
      </c>
      <c r="E33" s="95">
        <f>Dat_01!D78</f>
        <v>10.337</v>
      </c>
      <c r="F33" s="95">
        <f>Dat_01!H78</f>
        <v>10.537315789499999</v>
      </c>
      <c r="G33" s="95">
        <f>Dat_01!G78</f>
        <v>20.313631578900001</v>
      </c>
      <c r="H33" s="95">
        <f>Dat_01!E78</f>
        <v>14.141999999999999</v>
      </c>
      <c r="J33" s="113"/>
      <c r="K33" s="113"/>
      <c r="L33" s="113"/>
      <c r="M33" s="113"/>
      <c r="N33" s="113"/>
      <c r="O33" s="113"/>
      <c r="P33" s="113"/>
    </row>
    <row r="34" spans="1:16" ht="11.25" customHeight="1">
      <c r="A34" s="88">
        <v>28</v>
      </c>
      <c r="B34" s="94" t="str">
        <f>Dat_01!A79</f>
        <v>28/04/2025</v>
      </c>
      <c r="C34" s="95">
        <f>Dat_01!B79</f>
        <v>23.893000000000001</v>
      </c>
      <c r="D34" s="95">
        <f>Dat_01!C79</f>
        <v>17.302</v>
      </c>
      <c r="E34" s="95">
        <f>Dat_01!D79</f>
        <v>10.711</v>
      </c>
      <c r="F34" s="95">
        <f>Dat_01!H79</f>
        <v>10.3929473684</v>
      </c>
      <c r="G34" s="95">
        <f>Dat_01!G79</f>
        <v>19.547000000000001</v>
      </c>
      <c r="H34" s="95">
        <f>Dat_01!E79</f>
        <v>13.231</v>
      </c>
      <c r="J34" s="113"/>
      <c r="K34" s="113"/>
      <c r="L34" s="113"/>
      <c r="M34" s="113"/>
      <c r="N34" s="113"/>
      <c r="O34" s="113"/>
      <c r="P34" s="113"/>
    </row>
    <row r="35" spans="1:16" ht="11.25" customHeight="1">
      <c r="A35" s="88">
        <v>29</v>
      </c>
      <c r="B35" s="94" t="str">
        <f>Dat_01!A80</f>
        <v>29/04/2025</v>
      </c>
      <c r="C35" s="95">
        <f>Dat_01!B80</f>
        <v>23.123000000000001</v>
      </c>
      <c r="D35" s="95">
        <f>Dat_01!C80</f>
        <v>17.815000000000001</v>
      </c>
      <c r="E35" s="95">
        <f>Dat_01!D80</f>
        <v>12.507</v>
      </c>
      <c r="F35" s="95">
        <f>Dat_01!H80</f>
        <v>9.9427894736999995</v>
      </c>
      <c r="G35" s="95">
        <f>Dat_01!G80</f>
        <v>19.841526315799999</v>
      </c>
      <c r="H35" s="95">
        <f>Dat_01!E80</f>
        <v>13.298999999999999</v>
      </c>
      <c r="J35" s="113"/>
      <c r="K35" s="113"/>
      <c r="L35" s="113"/>
      <c r="M35" s="113"/>
      <c r="N35" s="113"/>
      <c r="O35" s="113"/>
      <c r="P35" s="113"/>
    </row>
    <row r="36" spans="1:16" ht="11.25" customHeight="1">
      <c r="A36" s="88">
        <v>30</v>
      </c>
      <c r="B36" s="94" t="str">
        <f>Dat_01!A81</f>
        <v>30/04/2025</v>
      </c>
      <c r="C36" s="95">
        <f>Dat_01!B81</f>
        <v>21.635999999999999</v>
      </c>
      <c r="D36" s="95">
        <f>Dat_01!C81</f>
        <v>17.084</v>
      </c>
      <c r="E36" s="95">
        <f>Dat_01!D81</f>
        <v>12.532</v>
      </c>
      <c r="F36" s="95">
        <f>Dat_01!H81</f>
        <v>10.297842105300001</v>
      </c>
      <c r="G36" s="95">
        <f>Dat_01!G81</f>
        <v>19.862315789499998</v>
      </c>
      <c r="H36" s="95">
        <f>Dat_01!E81</f>
        <v>14.276</v>
      </c>
      <c r="J36" s="113"/>
      <c r="K36" s="113"/>
      <c r="L36" s="113"/>
      <c r="M36" s="113"/>
      <c r="N36" s="113"/>
      <c r="O36" s="113"/>
      <c r="P36" s="113"/>
    </row>
    <row r="37" spans="1:16" ht="11.25" customHeight="1">
      <c r="A37" s="88"/>
      <c r="B37" s="94"/>
      <c r="C37" s="95"/>
      <c r="D37" s="95"/>
      <c r="E37" s="95"/>
      <c r="F37" s="95"/>
      <c r="G37" s="95"/>
      <c r="H37" s="95"/>
      <c r="J37" s="113"/>
      <c r="K37" s="113"/>
      <c r="L37" s="113"/>
      <c r="M37" s="113"/>
      <c r="N37" s="113"/>
      <c r="O37" s="113"/>
      <c r="P37" s="113"/>
    </row>
    <row r="38" spans="1:16" ht="11.25" customHeight="1">
      <c r="A38" s="88"/>
      <c r="B38" s="96" t="s">
        <v>84</v>
      </c>
      <c r="C38" s="97">
        <f t="shared" ref="C38:H38" si="0">AVERAGE(C7:C37)</f>
        <v>20.453466666666671</v>
      </c>
      <c r="D38" s="97">
        <f t="shared" si="0"/>
        <v>15.533466666666669</v>
      </c>
      <c r="E38" s="97">
        <f t="shared" si="0"/>
        <v>10.613299999999999</v>
      </c>
      <c r="F38" s="97">
        <f t="shared" si="0"/>
        <v>9.4019631578999974</v>
      </c>
      <c r="G38" s="97">
        <f t="shared" si="0"/>
        <v>19.219094736853336</v>
      </c>
      <c r="H38" s="97">
        <f t="shared" si="0"/>
        <v>15.290099999999999</v>
      </c>
      <c r="J38" s="113"/>
      <c r="K38" s="113"/>
      <c r="L38" s="113"/>
      <c r="M38" s="113"/>
      <c r="N38" s="113"/>
      <c r="O38" s="113"/>
      <c r="P38" s="113"/>
    </row>
    <row r="39" spans="1:16" ht="11.25" customHeight="1">
      <c r="C39" s="98"/>
    </row>
    <row r="40" spans="1:16" ht="11.25" customHeight="1">
      <c r="B40" s="89" t="s">
        <v>85</v>
      </c>
    </row>
    <row r="41" spans="1:16" ht="34.5" customHeight="1">
      <c r="B41" s="92"/>
      <c r="C41" s="93" t="s">
        <v>75</v>
      </c>
    </row>
    <row r="42" spans="1:16" ht="11.25" customHeight="1">
      <c r="A42" s="99" t="s">
        <v>86</v>
      </c>
      <c r="B42" s="94">
        <v>42613</v>
      </c>
      <c r="C42" s="100">
        <f>Dat_01!B94</f>
        <v>20271.704266336001</v>
      </c>
    </row>
    <row r="43" spans="1:16" ht="11.25" customHeight="1">
      <c r="A43" s="99" t="s">
        <v>87</v>
      </c>
      <c r="B43" s="94">
        <v>42643</v>
      </c>
      <c r="C43" s="100">
        <f>Dat_01!B95</f>
        <v>18408.553120976001</v>
      </c>
    </row>
    <row r="44" spans="1:16" ht="11.25" customHeight="1">
      <c r="A44" s="99" t="s">
        <v>88</v>
      </c>
      <c r="B44" s="94">
        <v>42674</v>
      </c>
      <c r="C44" s="100">
        <f>Dat_01!B96</f>
        <v>18646.680871512999</v>
      </c>
    </row>
    <row r="45" spans="1:16" ht="11.25" customHeight="1">
      <c r="A45" s="99" t="s">
        <v>89</v>
      </c>
      <c r="B45" s="94">
        <v>42704</v>
      </c>
      <c r="C45" s="100">
        <f>Dat_01!B97</f>
        <v>18966.231240862999</v>
      </c>
    </row>
    <row r="46" spans="1:16" ht="11.25" customHeight="1">
      <c r="A46" s="99" t="s">
        <v>90</v>
      </c>
      <c r="B46" s="94">
        <v>42735</v>
      </c>
      <c r="C46" s="100">
        <f>Dat_01!B98</f>
        <v>20106.563494161001</v>
      </c>
    </row>
    <row r="47" spans="1:16" ht="11.25" customHeight="1">
      <c r="A47" s="99" t="s">
        <v>91</v>
      </c>
      <c r="B47" s="94">
        <v>42766</v>
      </c>
      <c r="C47" s="100">
        <f>Dat_01!B99</f>
        <v>21122.754694842999</v>
      </c>
    </row>
    <row r="48" spans="1:16" ht="11.25" customHeight="1">
      <c r="A48" s="99" t="s">
        <v>92</v>
      </c>
      <c r="B48" s="94">
        <v>42794</v>
      </c>
      <c r="C48" s="100">
        <f>Dat_01!B100</f>
        <v>19197.835311872001</v>
      </c>
    </row>
    <row r="49" spans="1:3" ht="11.25" customHeight="1">
      <c r="A49" s="99" t="s">
        <v>93</v>
      </c>
      <c r="B49" s="94">
        <v>42825</v>
      </c>
      <c r="C49" s="100">
        <f>Dat_01!B101</f>
        <v>19520.230855350001</v>
      </c>
    </row>
    <row r="50" spans="1:3" ht="11.25" customHeight="1">
      <c r="A50" s="99" t="s">
        <v>94</v>
      </c>
      <c r="B50" s="94">
        <v>42855</v>
      </c>
      <c r="C50" s="100">
        <f>Dat_01!B102</f>
        <v>18116.729217657001</v>
      </c>
    </row>
    <row r="51" spans="1:3" ht="11.25" customHeight="1">
      <c r="A51" s="99" t="s">
        <v>87</v>
      </c>
      <c r="B51" s="94">
        <v>42886</v>
      </c>
      <c r="C51" s="100">
        <f>Dat_01!B103</f>
        <v>18297.546204350001</v>
      </c>
    </row>
    <row r="52" spans="1:3" ht="11.25" customHeight="1">
      <c r="A52" s="99" t="s">
        <v>94</v>
      </c>
      <c r="B52" s="94">
        <v>42916</v>
      </c>
      <c r="C52" s="100">
        <f>Dat_01!B104</f>
        <v>18365.820398849999</v>
      </c>
    </row>
    <row r="53" spans="1:3" ht="11.25" customHeight="1">
      <c r="A53" s="99" t="s">
        <v>86</v>
      </c>
      <c r="B53" s="94">
        <v>42947</v>
      </c>
      <c r="C53" s="100">
        <f>Dat_01!B105</f>
        <v>21268.882232344</v>
      </c>
    </row>
    <row r="54" spans="1:3" ht="11.25" customHeight="1">
      <c r="A54" s="99" t="s">
        <v>86</v>
      </c>
      <c r="B54" s="94">
        <v>42978</v>
      </c>
      <c r="C54" s="100">
        <f>Dat_01!B106</f>
        <v>20863.131132155999</v>
      </c>
    </row>
    <row r="55" spans="1:3" ht="11.25" customHeight="1">
      <c r="A55" s="99" t="s">
        <v>87</v>
      </c>
      <c r="B55" s="94">
        <v>43008</v>
      </c>
      <c r="C55" s="100">
        <f>Dat_01!B107</f>
        <v>18572.832025872001</v>
      </c>
    </row>
    <row r="56" spans="1:3" ht="11.25" customHeight="1">
      <c r="A56" s="99" t="s">
        <v>88</v>
      </c>
      <c r="B56" s="94">
        <v>43039</v>
      </c>
      <c r="C56" s="100">
        <f>Dat_01!B108</f>
        <v>19008.407437254002</v>
      </c>
    </row>
    <row r="57" spans="1:3" ht="11.25" customHeight="1">
      <c r="A57" s="99" t="s">
        <v>89</v>
      </c>
      <c r="B57" s="94">
        <v>43069</v>
      </c>
      <c r="C57" s="100">
        <f>Dat_01!B109</f>
        <v>18721.709412712</v>
      </c>
    </row>
    <row r="58" spans="1:3" ht="11.25" customHeight="1">
      <c r="A58" s="99" t="s">
        <v>90</v>
      </c>
      <c r="B58" s="94">
        <v>43100</v>
      </c>
      <c r="C58" s="100">
        <f>Dat_01!B110</f>
        <v>20406.411002895999</v>
      </c>
    </row>
    <row r="59" spans="1:3" ht="11.25" customHeight="1">
      <c r="A59" s="99" t="s">
        <v>91</v>
      </c>
      <c r="B59" s="94">
        <v>43131</v>
      </c>
      <c r="C59" s="100">
        <f>Dat_01!B111</f>
        <v>21677.030577223999</v>
      </c>
    </row>
    <row r="60" spans="1:3" ht="11.25" customHeight="1">
      <c r="A60" s="99" t="s">
        <v>92</v>
      </c>
      <c r="B60" s="94">
        <v>43159</v>
      </c>
      <c r="C60" s="100">
        <f>Dat_01!B112</f>
        <v>19126.91132892</v>
      </c>
    </row>
    <row r="61" spans="1:3" ht="11.25" customHeight="1">
      <c r="A61" s="99" t="s">
        <v>93</v>
      </c>
      <c r="B61" s="94">
        <v>43190</v>
      </c>
      <c r="C61" s="100">
        <f>Dat_01!B113</f>
        <v>20624.184167613999</v>
      </c>
    </row>
    <row r="62" spans="1:3" ht="11.25" customHeight="1">
      <c r="A62" s="99" t="s">
        <v>94</v>
      </c>
      <c r="B62" s="94">
        <v>43220</v>
      </c>
      <c r="C62" s="100">
        <f>Dat_01!B114</f>
        <v>17549.223181112</v>
      </c>
    </row>
    <row r="63" spans="1:3" ht="11.25" customHeight="1">
      <c r="A63" s="99" t="s">
        <v>87</v>
      </c>
      <c r="B63" s="94">
        <v>43251</v>
      </c>
      <c r="C63" s="100">
        <f>Dat_01!B115</f>
        <v>7295.7689</v>
      </c>
    </row>
    <row r="64" spans="1:3" ht="11.25" customHeight="1">
      <c r="A64" s="99" t="s">
        <v>94</v>
      </c>
      <c r="B64" s="94">
        <v>43281</v>
      </c>
      <c r="C64" s="100">
        <f>Dat_01!B116</f>
        <v>0</v>
      </c>
    </row>
    <row r="65" spans="1:4" ht="11.25" customHeight="1">
      <c r="A65" s="99" t="s">
        <v>86</v>
      </c>
      <c r="B65" s="94">
        <v>43312</v>
      </c>
      <c r="C65" s="100">
        <f>Dat_01!B117</f>
        <v>0</v>
      </c>
    </row>
    <row r="66" spans="1:4" ht="11.25" customHeight="1">
      <c r="A66" s="99" t="s">
        <v>86</v>
      </c>
      <c r="B66" s="101">
        <v>43343</v>
      </c>
      <c r="C66" s="102">
        <f>Dat_01!B118</f>
        <v>0</v>
      </c>
    </row>
    <row r="68" spans="1:4" ht="11.25" customHeight="1">
      <c r="B68" s="89" t="s">
        <v>10</v>
      </c>
    </row>
    <row r="69" spans="1:4" ht="45.75" customHeight="1">
      <c r="B69" s="92" t="s">
        <v>95</v>
      </c>
      <c r="C69" s="93" t="s">
        <v>9</v>
      </c>
      <c r="D69" s="93" t="s">
        <v>8</v>
      </c>
    </row>
    <row r="70" spans="1:4" ht="11.25" customHeight="1">
      <c r="A70" s="88">
        <v>1</v>
      </c>
      <c r="B70" s="94" t="str">
        <f>Dat_01!A129</f>
        <v>01/04/2025</v>
      </c>
      <c r="C70" s="100">
        <f>Dat_01!B129</f>
        <v>32471.281999999999</v>
      </c>
      <c r="D70" s="100">
        <f>Dat_01!D129</f>
        <v>634.91898581600003</v>
      </c>
    </row>
    <row r="71" spans="1:4" ht="11.25" customHeight="1">
      <c r="A71" s="88">
        <v>2</v>
      </c>
      <c r="B71" s="94" t="str">
        <f>Dat_01!A130</f>
        <v>02/04/2025</v>
      </c>
      <c r="C71" s="100">
        <f>Dat_01!B130</f>
        <v>32986.612999999998</v>
      </c>
      <c r="D71" s="100">
        <f>Dat_01!D130</f>
        <v>661.72698266800001</v>
      </c>
    </row>
    <row r="72" spans="1:4" ht="11.25" customHeight="1">
      <c r="A72" s="88">
        <v>3</v>
      </c>
      <c r="B72" s="94" t="str">
        <f>Dat_01!A131</f>
        <v>03/04/2025</v>
      </c>
      <c r="C72" s="100">
        <f>Dat_01!B131</f>
        <v>33186.552000000003</v>
      </c>
      <c r="D72" s="100">
        <f>Dat_01!D131</f>
        <v>677.05145079600004</v>
      </c>
    </row>
    <row r="73" spans="1:4" ht="11.25" customHeight="1">
      <c r="A73" s="88">
        <v>4</v>
      </c>
      <c r="B73" s="94" t="str">
        <f>Dat_01!A132</f>
        <v>04/04/2025</v>
      </c>
      <c r="C73" s="100">
        <f>Dat_01!B132</f>
        <v>31766.58</v>
      </c>
      <c r="D73" s="100">
        <f>Dat_01!D132</f>
        <v>666.55108408000001</v>
      </c>
    </row>
    <row r="74" spans="1:4" ht="11.25" customHeight="1">
      <c r="A74" s="88">
        <v>5</v>
      </c>
      <c r="B74" s="94" t="str">
        <f>Dat_01!A133</f>
        <v>05/04/2025</v>
      </c>
      <c r="C74" s="100">
        <f>Dat_01!B133</f>
        <v>27920.421999999999</v>
      </c>
      <c r="D74" s="100">
        <f>Dat_01!D133</f>
        <v>574.11797925600001</v>
      </c>
    </row>
    <row r="75" spans="1:4" ht="11.25" customHeight="1">
      <c r="A75" s="88">
        <v>6</v>
      </c>
      <c r="B75" s="94" t="str">
        <f>Dat_01!A134</f>
        <v>06/04/2025</v>
      </c>
      <c r="C75" s="100">
        <f>Dat_01!B134</f>
        <v>28023.572</v>
      </c>
      <c r="D75" s="100">
        <f>Dat_01!D134</f>
        <v>526.00936250799998</v>
      </c>
    </row>
    <row r="76" spans="1:4" ht="11.25" customHeight="1">
      <c r="A76" s="88">
        <v>7</v>
      </c>
      <c r="B76" s="94" t="str">
        <f>Dat_01!A135</f>
        <v>07/04/2025</v>
      </c>
      <c r="C76" s="100">
        <f>Dat_01!B135</f>
        <v>31707.041504000001</v>
      </c>
      <c r="D76" s="100">
        <f>Dat_01!D135</f>
        <v>618.254482564</v>
      </c>
    </row>
    <row r="77" spans="1:4" ht="11.25" customHeight="1">
      <c r="A77" s="88">
        <v>8</v>
      </c>
      <c r="B77" s="94" t="str">
        <f>Dat_01!A136</f>
        <v>08/04/2025</v>
      </c>
      <c r="C77" s="100">
        <f>Dat_01!B136</f>
        <v>31296.441999999999</v>
      </c>
      <c r="D77" s="100">
        <f>Dat_01!D136</f>
        <v>624.52668129599999</v>
      </c>
    </row>
    <row r="78" spans="1:4" ht="11.25" customHeight="1">
      <c r="A78" s="88">
        <v>9</v>
      </c>
      <c r="B78" s="94" t="str">
        <f>Dat_01!A137</f>
        <v>09/04/2025</v>
      </c>
      <c r="C78" s="100">
        <f>Dat_01!B137</f>
        <v>31501.478999999999</v>
      </c>
      <c r="D78" s="100">
        <f>Dat_01!D137</f>
        <v>623.94556979200001</v>
      </c>
    </row>
    <row r="79" spans="1:4" ht="11.25" customHeight="1">
      <c r="A79" s="88">
        <v>10</v>
      </c>
      <c r="B79" s="94" t="str">
        <f>Dat_01!A138</f>
        <v>10/04/2025</v>
      </c>
      <c r="C79" s="100">
        <f>Dat_01!B138</f>
        <v>31304.724999999999</v>
      </c>
      <c r="D79" s="100">
        <f>Dat_01!D138</f>
        <v>627.39595264800005</v>
      </c>
    </row>
    <row r="80" spans="1:4" ht="11.25" customHeight="1">
      <c r="A80" s="88">
        <v>11</v>
      </c>
      <c r="B80" s="94" t="str">
        <f>Dat_01!A139</f>
        <v>11/04/2025</v>
      </c>
      <c r="C80" s="100">
        <f>Dat_01!B139</f>
        <v>30279.475999999999</v>
      </c>
      <c r="D80" s="100">
        <f>Dat_01!D139</f>
        <v>639.91059171999996</v>
      </c>
    </row>
    <row r="81" spans="1:4" ht="11.25" customHeight="1">
      <c r="A81" s="88">
        <v>12</v>
      </c>
      <c r="B81" s="94" t="str">
        <f>Dat_01!A140</f>
        <v>12/04/2025</v>
      </c>
      <c r="C81" s="100">
        <f>Dat_01!B140</f>
        <v>27701.875</v>
      </c>
      <c r="D81" s="100">
        <f>Dat_01!D140</f>
        <v>575.44929780799998</v>
      </c>
    </row>
    <row r="82" spans="1:4" ht="11.25" customHeight="1">
      <c r="A82" s="88">
        <v>13</v>
      </c>
      <c r="B82" s="94" t="str">
        <f>Dat_01!A141</f>
        <v>13/04/2025</v>
      </c>
      <c r="C82" s="100">
        <f>Dat_01!B141</f>
        <v>26945.053</v>
      </c>
      <c r="D82" s="100">
        <f>Dat_01!D141</f>
        <v>528.084374368</v>
      </c>
    </row>
    <row r="83" spans="1:4" ht="11.25" customHeight="1">
      <c r="A83" s="88">
        <v>14</v>
      </c>
      <c r="B83" s="94" t="str">
        <f>Dat_01!A142</f>
        <v>14/04/2025</v>
      </c>
      <c r="C83" s="100">
        <f>Dat_01!B142</f>
        <v>31311.426599999999</v>
      </c>
      <c r="D83" s="100">
        <f>Dat_01!D142</f>
        <v>620.98249560800002</v>
      </c>
    </row>
    <row r="84" spans="1:4" ht="11.25" customHeight="1">
      <c r="A84" s="88">
        <v>15</v>
      </c>
      <c r="B84" s="94" t="str">
        <f>Dat_01!A143</f>
        <v>15/04/2025</v>
      </c>
      <c r="C84" s="100">
        <f>Dat_01!B143</f>
        <v>31653.548999999999</v>
      </c>
      <c r="D84" s="100">
        <f>Dat_01!D143</f>
        <v>640.31512276000001</v>
      </c>
    </row>
    <row r="85" spans="1:4" ht="11.25" customHeight="1">
      <c r="A85" s="88">
        <v>16</v>
      </c>
      <c r="B85" s="94" t="str">
        <f>Dat_01!A144</f>
        <v>16/04/2025</v>
      </c>
      <c r="C85" s="100">
        <f>Dat_01!B144</f>
        <v>30589.951000000001</v>
      </c>
      <c r="D85" s="100">
        <f>Dat_01!D144</f>
        <v>631.44682659199998</v>
      </c>
    </row>
    <row r="86" spans="1:4" ht="11.25" customHeight="1">
      <c r="A86" s="88">
        <v>17</v>
      </c>
      <c r="B86" s="94" t="str">
        <f>Dat_01!A145</f>
        <v>17/04/2025</v>
      </c>
      <c r="C86" s="100">
        <f>Dat_01!B145</f>
        <v>27484.526000000002</v>
      </c>
      <c r="D86" s="100">
        <f>Dat_01!D145</f>
        <v>552.80166911200001</v>
      </c>
    </row>
    <row r="87" spans="1:4" ht="11.25" customHeight="1">
      <c r="A87" s="88">
        <v>18</v>
      </c>
      <c r="B87" s="94" t="str">
        <f>Dat_01!A146</f>
        <v>18/04/2025</v>
      </c>
      <c r="C87" s="100">
        <f>Dat_01!B146</f>
        <v>26382.772000000001</v>
      </c>
      <c r="D87" s="100">
        <f>Dat_01!D146</f>
        <v>514.31181068800004</v>
      </c>
    </row>
    <row r="88" spans="1:4" ht="11.25" customHeight="1">
      <c r="A88" s="88">
        <v>19</v>
      </c>
      <c r="B88" s="94" t="str">
        <f>Dat_01!A147</f>
        <v>19/04/2025</v>
      </c>
      <c r="C88" s="100">
        <f>Dat_01!B147</f>
        <v>27131.23</v>
      </c>
      <c r="D88" s="100">
        <f>Dat_01!D147</f>
        <v>528.21302100000003</v>
      </c>
    </row>
    <row r="89" spans="1:4" ht="11.25" customHeight="1">
      <c r="A89" s="88">
        <v>20</v>
      </c>
      <c r="B89" s="94" t="str">
        <f>Dat_01!A148</f>
        <v>20/04/2025</v>
      </c>
      <c r="C89" s="100">
        <f>Dat_01!B148</f>
        <v>27015.978999999999</v>
      </c>
      <c r="D89" s="100">
        <f>Dat_01!D148</f>
        <v>508.24395948799997</v>
      </c>
    </row>
    <row r="90" spans="1:4" ht="11.25" customHeight="1">
      <c r="A90" s="88">
        <v>21</v>
      </c>
      <c r="B90" s="94" t="str">
        <f>Dat_01!A149</f>
        <v>21/04/2025</v>
      </c>
      <c r="C90" s="100">
        <f>Dat_01!B149</f>
        <v>29545.787</v>
      </c>
      <c r="D90" s="100">
        <f>Dat_01!D149</f>
        <v>555.19300987999998</v>
      </c>
    </row>
    <row r="91" spans="1:4" ht="11.25" customHeight="1">
      <c r="A91" s="88">
        <v>22</v>
      </c>
      <c r="B91" s="94" t="str">
        <f>Dat_01!A150</f>
        <v>22/04/2025</v>
      </c>
      <c r="C91" s="100">
        <f>Dat_01!B150</f>
        <v>31325.117008000001</v>
      </c>
      <c r="D91" s="100">
        <f>Dat_01!D150</f>
        <v>624.99548459200003</v>
      </c>
    </row>
    <row r="92" spans="1:4" ht="11.25" customHeight="1">
      <c r="A92" s="88">
        <v>23</v>
      </c>
      <c r="B92" s="94" t="str">
        <f>Dat_01!A151</f>
        <v>23/04/2025</v>
      </c>
      <c r="C92" s="100">
        <f>Dat_01!B151</f>
        <v>30552.491999999998</v>
      </c>
      <c r="D92" s="100">
        <f>Dat_01!D151</f>
        <v>610.206181216</v>
      </c>
    </row>
    <row r="93" spans="1:4" ht="11.25" customHeight="1">
      <c r="A93" s="88">
        <v>24</v>
      </c>
      <c r="B93" s="94" t="str">
        <f>Dat_01!A152</f>
        <v>24/04/2025</v>
      </c>
      <c r="C93" s="100">
        <f>Dat_01!B152</f>
        <v>30835.679</v>
      </c>
      <c r="D93" s="100">
        <f>Dat_01!D152</f>
        <v>612.12559743199995</v>
      </c>
    </row>
    <row r="94" spans="1:4" ht="11.25" customHeight="1">
      <c r="A94" s="88">
        <v>25</v>
      </c>
      <c r="B94" s="94" t="str">
        <f>Dat_01!A153</f>
        <v>25/04/2025</v>
      </c>
      <c r="C94" s="100">
        <f>Dat_01!B153</f>
        <v>29657.323</v>
      </c>
      <c r="D94" s="100">
        <f>Dat_01!D153</f>
        <v>614.73017700800006</v>
      </c>
    </row>
    <row r="95" spans="1:4" ht="11.25" customHeight="1">
      <c r="A95" s="88">
        <v>26</v>
      </c>
      <c r="B95" s="94" t="str">
        <f>Dat_01!A154</f>
        <v>26/04/2025</v>
      </c>
      <c r="C95" s="100">
        <f>Dat_01!B154</f>
        <v>26794.086648</v>
      </c>
      <c r="D95" s="100">
        <f>Dat_01!D154</f>
        <v>545.31014529599997</v>
      </c>
    </row>
    <row r="96" spans="1:4" ht="11.25" customHeight="1">
      <c r="A96" s="88">
        <v>27</v>
      </c>
      <c r="B96" s="94" t="str">
        <f>Dat_01!A155</f>
        <v>27/04/2025</v>
      </c>
      <c r="C96" s="100">
        <f>Dat_01!B155</f>
        <v>26762.355</v>
      </c>
      <c r="D96" s="100">
        <f>Dat_01!D155</f>
        <v>501.79120355200001</v>
      </c>
    </row>
    <row r="97" spans="1:9" ht="11.25" customHeight="1">
      <c r="A97" s="88">
        <v>28</v>
      </c>
      <c r="B97" s="94" t="str">
        <f>Dat_01!A156</f>
        <v>28/04/2025</v>
      </c>
      <c r="C97" s="100">
        <f>Dat_01!B156</f>
        <v>27215.570503999999</v>
      </c>
      <c r="D97" s="100">
        <f>Dat_01!D156</f>
        <v>361.72997627199999</v>
      </c>
    </row>
    <row r="98" spans="1:9" ht="11.25" customHeight="1">
      <c r="A98" s="88">
        <v>29</v>
      </c>
      <c r="B98" s="94" t="str">
        <f>Dat_01!A157</f>
        <v>29/04/2025</v>
      </c>
      <c r="C98" s="100">
        <f>Dat_01!B157</f>
        <v>29984.227999999999</v>
      </c>
      <c r="D98" s="100">
        <f>Dat_01!D157</f>
        <v>547.44987716000003</v>
      </c>
    </row>
    <row r="99" spans="1:9" ht="11.25" customHeight="1">
      <c r="A99" s="88">
        <v>30</v>
      </c>
      <c r="B99" s="94" t="str">
        <f>Dat_01!A158</f>
        <v>30/04/2025</v>
      </c>
      <c r="C99" s="100">
        <f>Dat_01!B158</f>
        <v>29330.274504000001</v>
      </c>
      <c r="D99" s="100">
        <f>Dat_01!D158</f>
        <v>601.16271213599998</v>
      </c>
    </row>
    <row r="100" spans="1:9" ht="11.25" customHeight="1">
      <c r="A100" s="88">
        <v>31</v>
      </c>
      <c r="B100" s="94">
        <f>Dat_01!A159</f>
        <v>0</v>
      </c>
      <c r="C100" s="100">
        <f>Dat_01!B159</f>
        <v>0</v>
      </c>
      <c r="D100" s="100">
        <f>Dat_01!D159</f>
        <v>0</v>
      </c>
    </row>
    <row r="101" spans="1:9" ht="11.25" customHeight="1">
      <c r="A101" s="88"/>
      <c r="B101" s="96" t="s">
        <v>96</v>
      </c>
      <c r="C101" s="103">
        <f>MAX(C70:C100)</f>
        <v>33186.552000000003</v>
      </c>
      <c r="D101" s="103">
        <f>MAX(D70:D100)</f>
        <v>677.05145079600004</v>
      </c>
      <c r="E101" s="124"/>
      <c r="F101" s="115"/>
    </row>
    <row r="103" spans="1:9" ht="11.25" customHeight="1">
      <c r="B103" s="89" t="s">
        <v>97</v>
      </c>
    </row>
    <row r="104" spans="1:9" ht="11.25" customHeight="1">
      <c r="B104" s="92"/>
      <c r="C104" s="104" t="s">
        <v>14</v>
      </c>
      <c r="D104" s="104" t="s">
        <v>13</v>
      </c>
      <c r="E104" s="104"/>
      <c r="F104" s="104" t="s">
        <v>12</v>
      </c>
      <c r="G104" s="92" t="s">
        <v>11</v>
      </c>
    </row>
    <row r="105" spans="1:9" ht="11.25" customHeight="1">
      <c r="B105" s="105" t="str">
        <f>Dat_01!A183</f>
        <v>Histórico</v>
      </c>
      <c r="C105" s="106">
        <f>Dat_01!D179</f>
        <v>41318</v>
      </c>
      <c r="D105" s="106">
        <f>Dat_01!B179</f>
        <v>45450</v>
      </c>
      <c r="E105" s="106"/>
      <c r="F105" s="107" t="str">
        <f>Dat_01!D183</f>
        <v>19 julio 2010 (13:26 h)</v>
      </c>
      <c r="G105" s="107" t="str">
        <f>Dat_01!E183</f>
        <v>17 diciembre 2007 (18:53 h)</v>
      </c>
    </row>
    <row r="106" spans="1:9" ht="11.25" customHeight="1">
      <c r="B106" s="105"/>
      <c r="C106" s="106"/>
      <c r="D106" s="106"/>
      <c r="E106" s="106"/>
      <c r="F106" s="107"/>
      <c r="G106" s="107"/>
    </row>
    <row r="107" spans="1:9" ht="11.25" customHeight="1">
      <c r="B107" s="105">
        <f>Dat_01!A185</f>
        <v>2024</v>
      </c>
      <c r="C107" s="106">
        <f>Dat_01!D173</f>
        <v>36184</v>
      </c>
      <c r="D107" s="106">
        <f>Dat_01!B173</f>
        <v>38272</v>
      </c>
      <c r="E107" s="106"/>
      <c r="F107" s="107" t="str">
        <f>Dat_01!D185</f>
        <v>30 julio (14:41 h)</v>
      </c>
      <c r="G107" s="107" t="str">
        <f>Dat_01!E185</f>
        <v>9 enero (20:56 h)</v>
      </c>
    </row>
    <row r="108" spans="1:9" ht="11.25" customHeight="1">
      <c r="B108" s="105">
        <f>Dat_01!A186</f>
        <v>2025</v>
      </c>
      <c r="C108" s="106">
        <f>Dat_01!D174</f>
        <v>0</v>
      </c>
      <c r="D108" s="106">
        <f>Dat_01!B174</f>
        <v>40070</v>
      </c>
      <c r="E108" s="106"/>
      <c r="F108" s="107">
        <f>Dat_01!D186</f>
        <v>0</v>
      </c>
      <c r="G108" s="107" t="str">
        <f>Dat_01!E186</f>
        <v>15 enero (20:57 h)</v>
      </c>
    </row>
    <row r="109" spans="1:9" ht="11.25" customHeight="1">
      <c r="B109" s="108" t="str">
        <f>Dat_01!A187</f>
        <v>abr-25</v>
      </c>
      <c r="C109" s="109">
        <f>Dat_01!B166</f>
        <v>33847</v>
      </c>
      <c r="D109" s="109"/>
      <c r="E109" s="109"/>
      <c r="F109" s="110" t="str">
        <f>Dat_01!D187</f>
        <v/>
      </c>
      <c r="G109" s="110" t="str">
        <f>Dat_01!E187</f>
        <v>3 abril (21:14 h)</v>
      </c>
      <c r="H109" s="90">
        <f>Dat_01!D166</f>
        <v>33408</v>
      </c>
      <c r="I109" s="125">
        <f>(C109/H109-1)*100</f>
        <v>1.3140565134099669</v>
      </c>
    </row>
    <row r="110" spans="1:9" ht="11.25" customHeight="1">
      <c r="C110" s="11"/>
      <c r="D110" s="11"/>
      <c r="E110" s="11"/>
      <c r="F110" s="11"/>
    </row>
    <row r="111" spans="1:9" ht="11.25" customHeight="1">
      <c r="B111" s="89" t="s">
        <v>29</v>
      </c>
    </row>
    <row r="112" spans="1:9" ht="24.75" customHeight="1">
      <c r="B112" s="92"/>
      <c r="C112" s="111" t="s">
        <v>4</v>
      </c>
      <c r="D112" s="111" t="s">
        <v>0</v>
      </c>
      <c r="E112" s="111" t="s">
        <v>22</v>
      </c>
      <c r="F112" s="111" t="s">
        <v>5</v>
      </c>
    </row>
    <row r="113" spans="1:6" ht="11.25" customHeight="1">
      <c r="A113" s="99" t="str">
        <f>IF(MONTH(B113)=1,"E",IF(MONTH(B113)=2,"F",IF(MONTH(B113)=3,"M",IF(MONTH(B113)=4,"A",IF(MONTH(B113)=5,"M",IF(MONTH(B113)=6,"J",IF(MONTH(B113)=7,"J",IF(MONTH(B113)=8,"A",IF(MONTH(B113)=9,"S",IF(MONTH(B113)=10,"O",IF(MONTH(B113)=11,"N","D")))))))))))</f>
        <v>A</v>
      </c>
      <c r="B113" s="94" t="str">
        <f>Dat_01!A33</f>
        <v>Abril 2024</v>
      </c>
      <c r="C113" s="95">
        <f>Dat_01!C33*100</f>
        <v>5.351</v>
      </c>
      <c r="D113" s="95">
        <f>Dat_01!D33*100</f>
        <v>3.2390000000000003</v>
      </c>
      <c r="E113" s="95">
        <f>Dat_01!E33*100</f>
        <v>0.17799999999999999</v>
      </c>
      <c r="F113" s="95">
        <f>Dat_01!F33*100</f>
        <v>1.9339999999999999</v>
      </c>
    </row>
    <row r="114" spans="1:6" ht="11.25" customHeight="1">
      <c r="A114" s="99" t="str">
        <f t="shared" ref="A114:A125" si="1">IF(MONTH(B114)=1,"E",IF(MONTH(B114)=2,"F",IF(MONTH(B114)=3,"M",IF(MONTH(B114)=4,"A",IF(MONTH(B114)=5,"M",IF(MONTH(B114)=6,"J",IF(MONTH(B114)=7,"J",IF(MONTH(B114)=8,"A",IF(MONTH(B114)=9,"S",IF(MONTH(B114)=10,"O",IF(MONTH(B114)=11,"N","D")))))))))))</f>
        <v>M</v>
      </c>
      <c r="B114" s="94" t="str">
        <f>Dat_01!A34</f>
        <v>Mayo 2024</v>
      </c>
      <c r="C114" s="95">
        <f>Dat_01!C34*100</f>
        <v>1.4359999999999999</v>
      </c>
      <c r="D114" s="95">
        <f>Dat_01!D34*100</f>
        <v>0.22699999999999998</v>
      </c>
      <c r="E114" s="95">
        <f>Dat_01!E34*100</f>
        <v>0.29699999999999999</v>
      </c>
      <c r="F114" s="95">
        <f>Dat_01!F34*100</f>
        <v>0.91199999999999992</v>
      </c>
    </row>
    <row r="115" spans="1:6" ht="11.25" customHeight="1">
      <c r="A115" s="99" t="str">
        <f t="shared" si="1"/>
        <v>J</v>
      </c>
      <c r="B115" s="94" t="str">
        <f>Dat_01!A35</f>
        <v>Junio 2024</v>
      </c>
      <c r="C115" s="95">
        <f>Dat_01!C35*100</f>
        <v>-1.6199999999999999</v>
      </c>
      <c r="D115" s="95">
        <f>Dat_01!D35*100</f>
        <v>-1.1870000000000001</v>
      </c>
      <c r="E115" s="95">
        <f>Dat_01!E35*100</f>
        <v>-1.458</v>
      </c>
      <c r="F115" s="95">
        <f>Dat_01!F35*100</f>
        <v>1.0250000000000001</v>
      </c>
    </row>
    <row r="116" spans="1:6" ht="11.25" customHeight="1">
      <c r="A116" s="99" t="str">
        <f t="shared" si="1"/>
        <v>J</v>
      </c>
      <c r="B116" s="94" t="str">
        <f>Dat_01!A36</f>
        <v>Julio 2024</v>
      </c>
      <c r="C116" s="95">
        <f>Dat_01!C36*100</f>
        <v>9.9000000000000005E-2</v>
      </c>
      <c r="D116" s="95">
        <f>Dat_01!D36*100</f>
        <v>1.264</v>
      </c>
      <c r="E116" s="95">
        <f>Dat_01!E36*100</f>
        <v>-0.14200000000000002</v>
      </c>
      <c r="F116" s="95">
        <f>Dat_01!F36*100</f>
        <v>-1.0229999999999999</v>
      </c>
    </row>
    <row r="117" spans="1:6" ht="11.25" customHeight="1">
      <c r="A117" s="99" t="str">
        <f t="shared" si="1"/>
        <v>A</v>
      </c>
      <c r="B117" s="94" t="str">
        <f>Dat_01!A37</f>
        <v>Agosto 2024</v>
      </c>
      <c r="C117" s="95">
        <f>Dat_01!C37*100</f>
        <v>2.9170000000000003</v>
      </c>
      <c r="D117" s="95">
        <f>Dat_01!D37*100</f>
        <v>-0.29499999999999998</v>
      </c>
      <c r="E117" s="95">
        <f>Dat_01!E37*100</f>
        <v>-0.32100000000000001</v>
      </c>
      <c r="F117" s="95">
        <f>Dat_01!F37*100</f>
        <v>3.5329999999999999</v>
      </c>
    </row>
    <row r="118" spans="1:6" ht="11.25" customHeight="1">
      <c r="A118" s="99" t="str">
        <f t="shared" si="1"/>
        <v>S</v>
      </c>
      <c r="B118" s="94" t="str">
        <f>Dat_01!A38</f>
        <v>Septiembre 2024</v>
      </c>
      <c r="C118" s="95">
        <f>Dat_01!C38*100</f>
        <v>0.89200000000000013</v>
      </c>
      <c r="D118" s="95">
        <f>Dat_01!D38*100</f>
        <v>-0.38700000000000001</v>
      </c>
      <c r="E118" s="95">
        <f>Dat_01!E38*100</f>
        <v>-1.5</v>
      </c>
      <c r="F118" s="95">
        <f>Dat_01!F38*100</f>
        <v>2.7789999999999999</v>
      </c>
    </row>
    <row r="119" spans="1:6" ht="11.25" customHeight="1">
      <c r="A119" s="99" t="str">
        <f t="shared" si="1"/>
        <v>O</v>
      </c>
      <c r="B119" s="94" t="str">
        <f>Dat_01!A39</f>
        <v>Octubre 2024</v>
      </c>
      <c r="C119" s="95">
        <f>Dat_01!C39*100</f>
        <v>1.94</v>
      </c>
      <c r="D119" s="95">
        <f>Dat_01!D39*100</f>
        <v>1.7659999999999998</v>
      </c>
      <c r="E119" s="95">
        <f>Dat_01!E39*100</f>
        <v>-2.0209999999999999</v>
      </c>
      <c r="F119" s="95">
        <f>Dat_01!F39*100</f>
        <v>2.1950000000000003</v>
      </c>
    </row>
    <row r="120" spans="1:6" ht="11.25" customHeight="1">
      <c r="A120" s="99" t="str">
        <f t="shared" si="1"/>
        <v>N</v>
      </c>
      <c r="B120" s="94" t="str">
        <f>Dat_01!A40</f>
        <v>Noviembre 2024</v>
      </c>
      <c r="C120" s="95">
        <f>Dat_01!C40*100</f>
        <v>-1.2890000000000001</v>
      </c>
      <c r="D120" s="95">
        <f>Dat_01!D40*100</f>
        <v>-0.39500000000000002</v>
      </c>
      <c r="E120" s="95">
        <f>Dat_01!E40*100</f>
        <v>-0.58499999999999996</v>
      </c>
      <c r="F120" s="95">
        <f>Dat_01!F40*100</f>
        <v>-0.309</v>
      </c>
    </row>
    <row r="121" spans="1:6" ht="11.25" customHeight="1">
      <c r="A121" s="99" t="str">
        <f t="shared" si="1"/>
        <v>D</v>
      </c>
      <c r="B121" s="94" t="str">
        <f>Dat_01!A41</f>
        <v>Diciembre 2024</v>
      </c>
      <c r="C121" s="95">
        <f>Dat_01!C41*100</f>
        <v>1.4909999999999999</v>
      </c>
      <c r="D121" s="95">
        <f>Dat_01!D41*100</f>
        <v>-0.36599999999999999</v>
      </c>
      <c r="E121" s="95">
        <f>Dat_01!E41*100</f>
        <v>0.192</v>
      </c>
      <c r="F121" s="95">
        <f>Dat_01!F41*100</f>
        <v>1.6650000000000003</v>
      </c>
    </row>
    <row r="122" spans="1:6" ht="11.25" customHeight="1">
      <c r="A122" s="99" t="str">
        <f t="shared" si="1"/>
        <v>E</v>
      </c>
      <c r="B122" s="94" t="str">
        <f>Dat_01!A42</f>
        <v>Enero 2025</v>
      </c>
      <c r="C122" s="95">
        <f>Dat_01!C42*100</f>
        <v>2.6240000000000001</v>
      </c>
      <c r="D122" s="95">
        <f>Dat_01!D42*100</f>
        <v>-1.387</v>
      </c>
      <c r="E122" s="95">
        <f>Dat_01!E42*100</f>
        <v>0.41599999999999998</v>
      </c>
      <c r="F122" s="95">
        <f>Dat_01!F42*100</f>
        <v>3.5950000000000002</v>
      </c>
    </row>
    <row r="123" spans="1:6" ht="11.25" customHeight="1">
      <c r="A123" s="99" t="str">
        <f t="shared" si="1"/>
        <v>F</v>
      </c>
      <c r="B123" s="94" t="str">
        <f>Dat_01!A43</f>
        <v>Febrero 2025</v>
      </c>
      <c r="C123" s="95">
        <f>Dat_01!C43*100</f>
        <v>-0.36899999999999999</v>
      </c>
      <c r="D123" s="95">
        <f>Dat_01!D43*100</f>
        <v>-0.13899999999999998</v>
      </c>
      <c r="E123" s="95">
        <f>Dat_01!E43*100</f>
        <v>1.2729999999999999</v>
      </c>
      <c r="F123" s="95">
        <f>Dat_01!F43*100</f>
        <v>-1.5029999999999999</v>
      </c>
    </row>
    <row r="124" spans="1:6" ht="11.25" customHeight="1">
      <c r="A124" s="99" t="str">
        <f t="shared" si="1"/>
        <v>M</v>
      </c>
      <c r="B124" s="94" t="str">
        <f>Dat_01!A44</f>
        <v>Marzo 2025</v>
      </c>
      <c r="C124" s="95">
        <f>Dat_01!C44*100</f>
        <v>5.6550000000000002</v>
      </c>
      <c r="D124" s="95">
        <f>Dat_01!D44*100</f>
        <v>1.8399999999999999</v>
      </c>
      <c r="E124" s="95">
        <f>Dat_01!E44*100</f>
        <v>1.9949999999999999</v>
      </c>
      <c r="F124" s="95">
        <f>Dat_01!F44*100</f>
        <v>1.82</v>
      </c>
    </row>
    <row r="125" spans="1:6" ht="11.25" customHeight="1">
      <c r="A125" s="99" t="str">
        <f t="shared" si="1"/>
        <v>A</v>
      </c>
      <c r="B125" s="101" t="str">
        <f>Dat_01!A45</f>
        <v>Abril 2025</v>
      </c>
      <c r="C125" s="112">
        <f>Dat_01!C45*100</f>
        <v>-3.1320000000000001</v>
      </c>
      <c r="D125" s="112">
        <f>Dat_01!D45*100</f>
        <v>-0.82000000000000006</v>
      </c>
      <c r="E125" s="112">
        <f>Dat_01!E45*100</f>
        <v>-0.377</v>
      </c>
      <c r="F125" s="112">
        <f>Dat_01!F45*100</f>
        <v>-1.9349999999999998</v>
      </c>
    </row>
  </sheetData>
  <conditionalFormatting sqref="C70:C100">
    <cfRule type="cellIs" dxfId="1" priority="2" operator="equal">
      <formula>$C$101</formula>
    </cfRule>
  </conditionalFormatting>
  <conditionalFormatting sqref="D70:D100">
    <cfRule type="cellIs" dxfId="0" priority="1" operator="equal">
      <formula>$D$101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BV188"/>
  <sheetViews>
    <sheetView topLeftCell="A160" zoomScale="90" zoomScaleNormal="90" workbookViewId="0">
      <selection activeCell="A178" sqref="A178"/>
    </sheetView>
  </sheetViews>
  <sheetFormatPr baseColWidth="10" defaultColWidth="11.42578125" defaultRowHeight="14.25"/>
  <cols>
    <col min="1" max="1" width="19.28515625" style="46" customWidth="1"/>
    <col min="2" max="5" width="38" style="46" customWidth="1"/>
    <col min="6" max="6" width="19.28515625" style="46" customWidth="1"/>
    <col min="7" max="8" width="30.5703125" style="46" customWidth="1"/>
    <col min="9" max="9" width="20.42578125" style="46" bestFit="1" customWidth="1"/>
    <col min="10" max="11" width="28.28515625" style="46" bestFit="1" customWidth="1"/>
    <col min="12" max="12" width="24.28515625" style="46" bestFit="1" customWidth="1"/>
    <col min="13" max="13" width="24.7109375" style="46" bestFit="1" customWidth="1"/>
    <col min="14" max="14" width="32.5703125" style="46" bestFit="1" customWidth="1"/>
    <col min="15" max="15" width="30.42578125" style="46" bestFit="1" customWidth="1"/>
    <col min="16" max="16" width="25.5703125" style="46" bestFit="1" customWidth="1"/>
    <col min="17" max="17" width="26.42578125" style="46" bestFit="1" customWidth="1"/>
    <col min="18" max="18" width="40.42578125" style="46" bestFit="1" customWidth="1"/>
    <col min="19" max="19" width="30.42578125" style="46" bestFit="1" customWidth="1"/>
    <col min="20" max="20" width="25.5703125" style="46" bestFit="1" customWidth="1"/>
    <col min="21" max="21" width="26.28515625" style="46" bestFit="1" customWidth="1"/>
    <col min="22" max="22" width="35.42578125" style="46" bestFit="1" customWidth="1"/>
    <col min="23" max="23" width="35.5703125" style="46" bestFit="1" customWidth="1"/>
    <col min="24" max="24" width="30.5703125" style="46" bestFit="1" customWidth="1"/>
    <col min="25" max="25" width="31.42578125" style="46" bestFit="1" customWidth="1"/>
    <col min="26" max="26" width="40.42578125" style="46" bestFit="1" customWidth="1"/>
    <col min="27" max="27" width="30.42578125" style="46" bestFit="1" customWidth="1"/>
    <col min="28" max="28" width="25.5703125" style="46" bestFit="1" customWidth="1"/>
    <col min="29" max="29" width="26.42578125" style="46" bestFit="1" customWidth="1"/>
    <col min="30" max="30" width="40.42578125" style="46" bestFit="1" customWidth="1"/>
    <col min="31" max="31" width="30.42578125" style="46" bestFit="1" customWidth="1"/>
    <col min="32" max="32" width="25.5703125" style="46" bestFit="1" customWidth="1"/>
    <col min="33" max="33" width="26.28515625" style="46" bestFit="1" customWidth="1"/>
    <col min="34" max="34" width="35.42578125" style="46" bestFit="1" customWidth="1"/>
    <col min="35" max="35" width="35.5703125" style="46" bestFit="1" customWidth="1"/>
    <col min="36" max="36" width="30.5703125" style="46" bestFit="1" customWidth="1"/>
    <col min="37" max="37" width="31.42578125" style="46" bestFit="1" customWidth="1"/>
    <col min="38" max="38" width="40.42578125" style="46" bestFit="1" customWidth="1"/>
    <col min="39" max="39" width="30.42578125" style="46" bestFit="1" customWidth="1"/>
    <col min="40" max="40" width="25.5703125" style="46" bestFit="1" customWidth="1"/>
    <col min="41" max="41" width="26.42578125" style="46" bestFit="1" customWidth="1"/>
    <col min="42" max="42" width="40.42578125" style="46" bestFit="1" customWidth="1"/>
    <col min="43" max="43" width="30.42578125" style="46" bestFit="1" customWidth="1"/>
    <col min="44" max="44" width="25.5703125" style="46" bestFit="1" customWidth="1"/>
    <col min="45" max="45" width="26.28515625" style="46" bestFit="1" customWidth="1"/>
    <col min="46" max="46" width="35.42578125" style="46" bestFit="1" customWidth="1"/>
    <col min="47" max="47" width="35.5703125" style="46" bestFit="1" customWidth="1"/>
    <col min="48" max="48" width="30.5703125" style="46" bestFit="1" customWidth="1"/>
    <col min="49" max="49" width="31.42578125" style="46" bestFit="1" customWidth="1"/>
    <col min="50" max="50" width="40.42578125" style="46" bestFit="1" customWidth="1"/>
    <col min="51" max="51" width="30.42578125" style="46" bestFit="1" customWidth="1"/>
    <col min="52" max="52" width="25.5703125" style="46" bestFit="1" customWidth="1"/>
    <col min="53" max="53" width="26.42578125" style="46" bestFit="1" customWidth="1"/>
    <col min="54" max="54" width="40.42578125" style="46" bestFit="1" customWidth="1"/>
    <col min="55" max="55" width="30.42578125" style="46" bestFit="1" customWidth="1"/>
    <col min="56" max="56" width="25.5703125" style="46" bestFit="1" customWidth="1"/>
    <col min="57" max="57" width="26.28515625" style="46" bestFit="1" customWidth="1"/>
    <col min="58" max="58" width="35.42578125" style="46" bestFit="1" customWidth="1"/>
    <col min="59" max="59" width="35.5703125" style="46" bestFit="1" customWidth="1"/>
    <col min="60" max="60" width="30.5703125" style="46" bestFit="1" customWidth="1"/>
    <col min="61" max="61" width="31.42578125" style="46" bestFit="1" customWidth="1"/>
    <col min="62" max="62" width="40.42578125" style="46" bestFit="1" customWidth="1"/>
    <col min="63" max="63" width="30.42578125" style="46" bestFit="1" customWidth="1"/>
    <col min="64" max="64" width="25.5703125" style="46" bestFit="1" customWidth="1"/>
    <col min="65" max="65" width="26.42578125" style="46" bestFit="1" customWidth="1"/>
    <col min="66" max="66" width="40.42578125" style="46" bestFit="1" customWidth="1"/>
    <col min="67" max="67" width="30.42578125" style="46" bestFit="1" customWidth="1"/>
    <col min="68" max="68" width="25.5703125" style="46" bestFit="1" customWidth="1"/>
    <col min="69" max="69" width="26.28515625" style="46" bestFit="1" customWidth="1"/>
    <col min="70" max="70" width="35.42578125" style="46" bestFit="1" customWidth="1"/>
    <col min="71" max="71" width="35.5703125" style="46" bestFit="1" customWidth="1"/>
    <col min="72" max="72" width="30.5703125" style="46" bestFit="1" customWidth="1"/>
    <col min="73" max="73" width="31.42578125" style="46" bestFit="1" customWidth="1"/>
    <col min="74" max="74" width="40.42578125" style="46" bestFit="1" customWidth="1"/>
    <col min="75" max="16384" width="11.42578125" style="46"/>
  </cols>
  <sheetData>
    <row r="1" spans="1:10">
      <c r="A1" s="57" t="s">
        <v>52</v>
      </c>
      <c r="B1" s="57" t="s">
        <v>71</v>
      </c>
    </row>
    <row r="2" spans="1:10">
      <c r="A2" s="50" t="s">
        <v>160</v>
      </c>
      <c r="B2" s="50" t="s">
        <v>161</v>
      </c>
      <c r="C2" s="83" t="str">
        <f>IF(MONTH(A2)=1,"enero",IF(MONTH(A2)=2,"febrero",IF(MONTH(A2)=3,"marzo",IF(MONTH(A2)=4,"abril",IF(MONTH(A2)=5,"mayo",IF(MONTH(A2)=6,"junio",IF(MONTH(A2)=7,"julio",IF(MONTH(A2)=8,"agosto",IF(MONTH(A2)=9,"septiembre",IF(MONTH(A2)=10,"octubre",IF(MONTH(A2)=11,"noviembre",IF(MONTH(A2)=12,"diciembre",""))))))))))))</f>
        <v>abril</v>
      </c>
    </row>
    <row r="4" spans="1:10">
      <c r="A4" s="48" t="s">
        <v>52</v>
      </c>
      <c r="B4" s="136" t="s">
        <v>160</v>
      </c>
      <c r="C4" s="137"/>
      <c r="D4" s="137"/>
      <c r="E4" s="137"/>
      <c r="F4" s="137"/>
      <c r="G4" s="137"/>
      <c r="H4" s="137"/>
      <c r="I4" s="137"/>
      <c r="J4" s="137"/>
    </row>
    <row r="5" spans="1:10">
      <c r="A5" s="48" t="s">
        <v>53</v>
      </c>
      <c r="B5" s="138" t="s">
        <v>45</v>
      </c>
      <c r="C5" s="139"/>
      <c r="D5" s="139"/>
      <c r="E5" s="139"/>
      <c r="F5" s="139"/>
      <c r="G5" s="139"/>
      <c r="H5" s="139"/>
      <c r="I5" s="139"/>
      <c r="J5" s="139"/>
    </row>
    <row r="6" spans="1:10">
      <c r="A6" s="48" t="s">
        <v>54</v>
      </c>
      <c r="B6" s="56" t="s">
        <v>46</v>
      </c>
      <c r="C6" s="56" t="s">
        <v>111</v>
      </c>
      <c r="D6" s="56" t="s">
        <v>47</v>
      </c>
      <c r="E6" s="56" t="s">
        <v>48</v>
      </c>
      <c r="F6" s="56" t="s">
        <v>112</v>
      </c>
      <c r="G6" s="56" t="s">
        <v>49</v>
      </c>
      <c r="H6" s="56" t="s">
        <v>50</v>
      </c>
      <c r="I6" s="56" t="s">
        <v>113</v>
      </c>
      <c r="J6" s="56" t="s">
        <v>51</v>
      </c>
    </row>
    <row r="7" spans="1:10">
      <c r="A7" s="48" t="s">
        <v>55</v>
      </c>
      <c r="B7" s="58"/>
      <c r="C7" s="58"/>
      <c r="D7" s="58"/>
      <c r="E7" s="58"/>
      <c r="F7" s="58"/>
      <c r="G7" s="58"/>
      <c r="H7" s="58"/>
      <c r="I7" s="58"/>
      <c r="J7" s="58"/>
    </row>
    <row r="8" spans="1:10">
      <c r="A8" s="50" t="s">
        <v>31</v>
      </c>
      <c r="B8" s="81">
        <v>3930520.6003959998</v>
      </c>
      <c r="C8" s="81">
        <v>4063648.8074929998</v>
      </c>
      <c r="D8" s="126">
        <v>-3.2760756000000002E-2</v>
      </c>
      <c r="E8" s="81">
        <v>15328943.908999</v>
      </c>
      <c r="F8" s="81">
        <v>15814185.295094</v>
      </c>
      <c r="G8" s="126">
        <v>-3.0683932000000001E-2</v>
      </c>
      <c r="H8" s="81">
        <v>34422992.111947</v>
      </c>
      <c r="I8" s="81">
        <v>31511074.496534001</v>
      </c>
      <c r="J8" s="126">
        <v>9.2409340600000001E-2</v>
      </c>
    </row>
    <row r="9" spans="1:10">
      <c r="A9" s="50" t="s">
        <v>33</v>
      </c>
      <c r="B9" s="81">
        <v>2951069.1239999998</v>
      </c>
      <c r="C9" s="81">
        <v>3525863.7629999998</v>
      </c>
      <c r="D9" s="126">
        <v>-0.16302236210000001</v>
      </c>
      <c r="E9" s="81">
        <v>17792528.212000001</v>
      </c>
      <c r="F9" s="81">
        <v>16742810.221000001</v>
      </c>
      <c r="G9" s="126">
        <v>6.2696642699999999E-2</v>
      </c>
      <c r="H9" s="81">
        <v>53440467.989</v>
      </c>
      <c r="I9" s="81">
        <v>51932967.508000001</v>
      </c>
      <c r="J9" s="126">
        <v>2.9027813199999999E-2</v>
      </c>
    </row>
    <row r="10" spans="1:10">
      <c r="A10" s="50" t="s">
        <v>34</v>
      </c>
      <c r="B10" s="81">
        <v>169826.41099999999</v>
      </c>
      <c r="C10" s="81">
        <v>219580.598</v>
      </c>
      <c r="D10" s="126">
        <v>-0.2265873554</v>
      </c>
      <c r="E10" s="81">
        <v>935890.96699999995</v>
      </c>
      <c r="F10" s="81">
        <v>918687.57700000005</v>
      </c>
      <c r="G10" s="126">
        <v>1.8726050500000001E-2</v>
      </c>
      <c r="H10" s="81">
        <v>2989592.4640000002</v>
      </c>
      <c r="I10" s="81">
        <v>3419170.679</v>
      </c>
      <c r="J10" s="126">
        <v>-0.12563813139999999</v>
      </c>
    </row>
    <row r="11" spans="1:10">
      <c r="A11" s="50" t="s">
        <v>35</v>
      </c>
      <c r="B11" s="81">
        <v>1E-3</v>
      </c>
      <c r="C11" s="81">
        <v>0</v>
      </c>
      <c r="D11" s="126">
        <v>0</v>
      </c>
      <c r="E11" s="81">
        <v>1E-3</v>
      </c>
      <c r="F11" s="81">
        <v>1E-3</v>
      </c>
      <c r="G11" s="126">
        <v>0</v>
      </c>
      <c r="H11" s="81">
        <v>4.0000000000000001E-3</v>
      </c>
      <c r="I11" s="81">
        <v>2E-3</v>
      </c>
      <c r="J11" s="126">
        <v>1</v>
      </c>
    </row>
    <row r="12" spans="1:10">
      <c r="A12" s="50" t="s">
        <v>36</v>
      </c>
      <c r="B12" s="81">
        <v>2023843.4790000001</v>
      </c>
      <c r="C12" s="81">
        <v>1535346.9550000001</v>
      </c>
      <c r="D12" s="126">
        <v>0.31816686280000001</v>
      </c>
      <c r="E12" s="81">
        <v>9395683.3489999995</v>
      </c>
      <c r="F12" s="81">
        <v>7679184.3049999997</v>
      </c>
      <c r="G12" s="126">
        <v>0.22352622050000001</v>
      </c>
      <c r="H12" s="81">
        <v>30823130.046</v>
      </c>
      <c r="I12" s="81">
        <v>36368546.144000001</v>
      </c>
      <c r="J12" s="126">
        <v>-0.1524783552</v>
      </c>
    </row>
    <row r="13" spans="1:10">
      <c r="A13" s="50" t="s">
        <v>37</v>
      </c>
      <c r="B13" s="81">
        <v>4251987.9009999996</v>
      </c>
      <c r="C13" s="81">
        <v>4611191.8550000004</v>
      </c>
      <c r="D13" s="126">
        <v>-7.7898288600000004E-2</v>
      </c>
      <c r="E13" s="81">
        <v>22047878.816</v>
      </c>
      <c r="F13" s="81">
        <v>23186943.989</v>
      </c>
      <c r="G13" s="126">
        <v>-4.9125282499999999E-2</v>
      </c>
      <c r="H13" s="81">
        <v>58372752.344999999</v>
      </c>
      <c r="I13" s="81">
        <v>61207898.324000001</v>
      </c>
      <c r="J13" s="126">
        <v>-4.6319936800000003E-2</v>
      </c>
    </row>
    <row r="14" spans="1:10">
      <c r="A14" s="50" t="s">
        <v>38</v>
      </c>
      <c r="B14" s="81">
        <v>3976056.406</v>
      </c>
      <c r="C14" s="81">
        <v>3946874.0129999998</v>
      </c>
      <c r="D14" s="126">
        <v>7.3937990000000004E-3</v>
      </c>
      <c r="E14" s="81">
        <v>12393565.425000001</v>
      </c>
      <c r="F14" s="81">
        <v>11377995.854</v>
      </c>
      <c r="G14" s="126">
        <v>8.9257333499999994E-2</v>
      </c>
      <c r="H14" s="81">
        <v>44624418.189000003</v>
      </c>
      <c r="I14" s="81">
        <v>37535483.130000003</v>
      </c>
      <c r="J14" s="126">
        <v>0.18885956609999999</v>
      </c>
    </row>
    <row r="15" spans="1:10">
      <c r="A15" s="50" t="s">
        <v>39</v>
      </c>
      <c r="B15" s="81">
        <v>304112.34499999997</v>
      </c>
      <c r="C15" s="81">
        <v>443319.44199999998</v>
      </c>
      <c r="D15" s="126">
        <v>-0.31401080980000001</v>
      </c>
      <c r="E15" s="81">
        <v>754252.70200000005</v>
      </c>
      <c r="F15" s="81">
        <v>865720.22199999995</v>
      </c>
      <c r="G15" s="126">
        <v>-0.12875697850000001</v>
      </c>
      <c r="H15" s="81">
        <v>4015828.8339999998</v>
      </c>
      <c r="I15" s="81">
        <v>4227572.74</v>
      </c>
      <c r="J15" s="126">
        <v>-5.0086401599999997E-2</v>
      </c>
    </row>
    <row r="16" spans="1:10">
      <c r="A16" s="50" t="s">
        <v>40</v>
      </c>
      <c r="B16" s="81">
        <v>295115.64500000002</v>
      </c>
      <c r="C16" s="81">
        <v>304122.23999999999</v>
      </c>
      <c r="D16" s="126">
        <v>-2.96150489E-2</v>
      </c>
      <c r="E16" s="81">
        <v>1248107.0430000001</v>
      </c>
      <c r="F16" s="81">
        <v>1154617.0120000001</v>
      </c>
      <c r="G16" s="126">
        <v>8.0970598899999996E-2</v>
      </c>
      <c r="H16" s="81">
        <v>3772653.8829999999</v>
      </c>
      <c r="I16" s="81">
        <v>3514095.6409999998</v>
      </c>
      <c r="J16" s="126">
        <v>7.3577462999999996E-2</v>
      </c>
    </row>
    <row r="17" spans="1:74">
      <c r="A17" s="50" t="s">
        <v>41</v>
      </c>
      <c r="B17" s="81">
        <v>1134753.1359999999</v>
      </c>
      <c r="C17" s="81">
        <v>905971.55900000001</v>
      </c>
      <c r="D17" s="126">
        <v>0.25252622419999998</v>
      </c>
      <c r="E17" s="81">
        <v>5084363.1189999999</v>
      </c>
      <c r="F17" s="81">
        <v>5142891.7350000003</v>
      </c>
      <c r="G17" s="126">
        <v>-1.1380487700000001E-2</v>
      </c>
      <c r="H17" s="81">
        <v>16265555.129000001</v>
      </c>
      <c r="I17" s="81">
        <v>16198149.948000001</v>
      </c>
      <c r="J17" s="126">
        <v>4.1612888999999998E-3</v>
      </c>
    </row>
    <row r="18" spans="1:74">
      <c r="A18" s="50" t="s">
        <v>43</v>
      </c>
      <c r="B18" s="81">
        <v>36302.141000000003</v>
      </c>
      <c r="C18" s="81">
        <v>38443.152000000002</v>
      </c>
      <c r="D18" s="126">
        <v>-5.5692909899999997E-2</v>
      </c>
      <c r="E18" s="81">
        <v>197841.90100000001</v>
      </c>
      <c r="F18" s="81">
        <v>190127.772</v>
      </c>
      <c r="G18" s="126">
        <v>4.0573393999999999E-2</v>
      </c>
      <c r="H18" s="81">
        <v>661302.29299999995</v>
      </c>
      <c r="I18" s="81">
        <v>666710.05599999998</v>
      </c>
      <c r="J18" s="126">
        <v>-8.1111165999999991E-3</v>
      </c>
    </row>
    <row r="19" spans="1:74">
      <c r="A19" s="50" t="s">
        <v>42</v>
      </c>
      <c r="B19" s="81">
        <v>55051.656999999999</v>
      </c>
      <c r="C19" s="81">
        <v>59713.807000000001</v>
      </c>
      <c r="D19" s="126">
        <v>-7.8074908200000001E-2</v>
      </c>
      <c r="E19" s="81">
        <v>312650.31699999998</v>
      </c>
      <c r="F19" s="81">
        <v>306708.99300000002</v>
      </c>
      <c r="G19" s="126">
        <v>1.9371209E-2</v>
      </c>
      <c r="H19" s="81">
        <v>1201271.084</v>
      </c>
      <c r="I19" s="81">
        <v>1100912.5630000001</v>
      </c>
      <c r="J19" s="126">
        <v>9.1159393000000005E-2</v>
      </c>
    </row>
    <row r="20" spans="1:74">
      <c r="A20" s="62" t="s">
        <v>72</v>
      </c>
      <c r="B20" s="82">
        <v>19128638.846395999</v>
      </c>
      <c r="C20" s="82">
        <v>19654076.191493001</v>
      </c>
      <c r="D20" s="63">
        <v>-2.6734268200000001E-2</v>
      </c>
      <c r="E20" s="82">
        <v>85491705.760998994</v>
      </c>
      <c r="F20" s="82">
        <v>83379872.976093993</v>
      </c>
      <c r="G20" s="63">
        <v>2.5327848399999998E-2</v>
      </c>
      <c r="H20" s="82">
        <v>250589964.37194699</v>
      </c>
      <c r="I20" s="82">
        <v>247682581.231534</v>
      </c>
      <c r="J20" s="63">
        <v>1.1738343199999999E-2</v>
      </c>
    </row>
    <row r="21" spans="1:74">
      <c r="A21" s="50" t="s">
        <v>32</v>
      </c>
      <c r="B21" s="81">
        <v>577095.96771600004</v>
      </c>
      <c r="C21" s="81">
        <v>476805.785187</v>
      </c>
      <c r="D21" s="126">
        <v>0.2103375958</v>
      </c>
      <c r="E21" s="81">
        <v>1793476.058061</v>
      </c>
      <c r="F21" s="81">
        <v>2044371.3833300001</v>
      </c>
      <c r="G21" s="126">
        <v>-0.1227249253</v>
      </c>
      <c r="H21" s="81">
        <v>5207642.7421000004</v>
      </c>
      <c r="I21" s="81">
        <v>5293622.3465860002</v>
      </c>
      <c r="J21" s="126">
        <v>-1.62421115E-2</v>
      </c>
    </row>
    <row r="22" spans="1:74">
      <c r="A22" s="50" t="s">
        <v>73</v>
      </c>
      <c r="B22" s="81">
        <v>-990031.31700000004</v>
      </c>
      <c r="C22" s="81">
        <v>-713743.79302300001</v>
      </c>
      <c r="D22" s="126">
        <v>0.38709621950000001</v>
      </c>
      <c r="E22" s="81">
        <v>-3034628.48019</v>
      </c>
      <c r="F22" s="81">
        <v>-3374914.8637020001</v>
      </c>
      <c r="G22" s="126">
        <v>-0.10082813860000001</v>
      </c>
      <c r="H22" s="81">
        <v>-8325277.3777430002</v>
      </c>
      <c r="I22" s="81">
        <v>-8396084.1346000005</v>
      </c>
      <c r="J22" s="126">
        <v>-8.4333072000000002E-3</v>
      </c>
    </row>
    <row r="23" spans="1:74">
      <c r="A23" s="50" t="s">
        <v>153</v>
      </c>
      <c r="B23" s="81">
        <v>271.11599999999999</v>
      </c>
      <c r="C23" s="81">
        <v>556.30700000000002</v>
      </c>
      <c r="D23" s="126">
        <v>-0.51265038910000005</v>
      </c>
      <c r="E23" s="81">
        <v>1796.0450000000001</v>
      </c>
      <c r="F23" s="81">
        <v>2409.7710000000002</v>
      </c>
      <c r="G23" s="126">
        <v>-0.25468229139999998</v>
      </c>
      <c r="H23" s="81">
        <v>8059.777</v>
      </c>
      <c r="I23" s="81">
        <v>6166.3429999999998</v>
      </c>
      <c r="J23" s="126">
        <v>0.30705946779999999</v>
      </c>
    </row>
    <row r="24" spans="1:74">
      <c r="A24" s="50" t="s">
        <v>154</v>
      </c>
      <c r="B24" s="81">
        <v>-328.62599999999998</v>
      </c>
      <c r="C24" s="81">
        <v>-692.75300000000004</v>
      </c>
      <c r="D24" s="126">
        <v>-0.52562312970000002</v>
      </c>
      <c r="E24" s="81">
        <v>-2185.0050000000001</v>
      </c>
      <c r="F24" s="81">
        <v>-3010.94</v>
      </c>
      <c r="G24" s="126">
        <v>-0.27431134460000001</v>
      </c>
      <c r="H24" s="81">
        <v>-9860.9159999999993</v>
      </c>
      <c r="I24" s="81">
        <v>-7754.174</v>
      </c>
      <c r="J24" s="126">
        <v>0.27169134969999997</v>
      </c>
    </row>
    <row r="25" spans="1:74">
      <c r="A25" s="50" t="s">
        <v>44</v>
      </c>
      <c r="B25" s="81">
        <v>-85306.027000000002</v>
      </c>
      <c r="C25" s="81">
        <v>-109362.35</v>
      </c>
      <c r="D25" s="126">
        <v>-0.21996896560000001</v>
      </c>
      <c r="E25" s="81">
        <v>-374765.424</v>
      </c>
      <c r="F25" s="81">
        <v>-457534.43300000002</v>
      </c>
      <c r="G25" s="126">
        <v>-0.18090225139999999</v>
      </c>
      <c r="H25" s="81">
        <v>-1497038.875</v>
      </c>
      <c r="I25" s="81">
        <v>-1489682.2479999999</v>
      </c>
      <c r="J25" s="126">
        <v>4.9383867000000001E-3</v>
      </c>
    </row>
    <row r="26" spans="1:74">
      <c r="A26" s="50" t="s">
        <v>74</v>
      </c>
      <c r="B26" s="81">
        <v>-1081116.7790000001</v>
      </c>
      <c r="C26" s="81">
        <v>-1190910.17</v>
      </c>
      <c r="D26" s="126">
        <v>-9.2192840200000001E-2</v>
      </c>
      <c r="E26" s="81">
        <v>-4898049.7</v>
      </c>
      <c r="F26" s="81">
        <v>-3633643.8139999998</v>
      </c>
      <c r="G26" s="126">
        <v>0.3479718846</v>
      </c>
      <c r="H26" s="81">
        <v>-11491400.620999999</v>
      </c>
      <c r="I26" s="81">
        <v>-10776956.441</v>
      </c>
      <c r="J26" s="126">
        <v>6.6293687300000001E-2</v>
      </c>
    </row>
    <row r="27" spans="1:74">
      <c r="A27" s="62" t="s">
        <v>75</v>
      </c>
      <c r="B27" s="82">
        <v>17549223.181111999</v>
      </c>
      <c r="C27" s="82">
        <v>18116729.217657</v>
      </c>
      <c r="D27" s="63">
        <v>-3.1324972100000001E-2</v>
      </c>
      <c r="E27" s="82">
        <v>78977349.254869998</v>
      </c>
      <c r="F27" s="82">
        <v>77957550.079722002</v>
      </c>
      <c r="G27" s="63">
        <v>1.30814677E-2</v>
      </c>
      <c r="H27" s="82">
        <v>234482089.10130399</v>
      </c>
      <c r="I27" s="82">
        <v>232311892.92352</v>
      </c>
      <c r="J27" s="63">
        <v>9.3417351999999995E-3</v>
      </c>
    </row>
    <row r="30" spans="1:74">
      <c r="A30" s="117"/>
      <c r="B30" s="117" t="s">
        <v>53</v>
      </c>
      <c r="C30" s="141" t="s">
        <v>45</v>
      </c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</row>
    <row r="31" spans="1:74">
      <c r="A31" s="117"/>
      <c r="B31" s="117" t="s">
        <v>54</v>
      </c>
      <c r="C31" s="130" t="s">
        <v>99</v>
      </c>
      <c r="D31" s="130" t="s">
        <v>100</v>
      </c>
      <c r="E31" s="130" t="s">
        <v>101</v>
      </c>
      <c r="F31" s="130" t="s">
        <v>102</v>
      </c>
      <c r="G31" s="130" t="s">
        <v>103</v>
      </c>
      <c r="H31" s="130" t="s">
        <v>104</v>
      </c>
      <c r="I31" s="130" t="s">
        <v>105</v>
      </c>
      <c r="J31" s="130" t="s">
        <v>106</v>
      </c>
      <c r="K31" s="130" t="s">
        <v>107</v>
      </c>
      <c r="L31" s="130" t="s">
        <v>108</v>
      </c>
      <c r="M31" s="130" t="s">
        <v>109</v>
      </c>
      <c r="N31" s="130" t="s">
        <v>110</v>
      </c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</row>
    <row r="32" spans="1:74">
      <c r="A32" s="117" t="s">
        <v>52</v>
      </c>
      <c r="B32" s="117" t="s">
        <v>60</v>
      </c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</row>
    <row r="33" spans="1:74">
      <c r="A33" s="119" t="s">
        <v>132</v>
      </c>
      <c r="B33" s="119" t="s">
        <v>133</v>
      </c>
      <c r="C33" s="123">
        <v>5.3510000000000002E-2</v>
      </c>
      <c r="D33" s="123">
        <v>3.2390000000000002E-2</v>
      </c>
      <c r="E33" s="123">
        <v>1.7799999999999999E-3</v>
      </c>
      <c r="F33" s="123">
        <v>1.934E-2</v>
      </c>
      <c r="G33" s="123">
        <v>1.214E-2</v>
      </c>
      <c r="H33" s="123">
        <v>4.2700000000000004E-3</v>
      </c>
      <c r="I33" s="123">
        <v>-9.4599999999999997E-3</v>
      </c>
      <c r="J33" s="123">
        <v>1.7330000000000002E-2</v>
      </c>
      <c r="K33" s="123">
        <v>-3.7100000000000002E-3</v>
      </c>
      <c r="L33" s="123">
        <v>9.2000000000000003E-4</v>
      </c>
      <c r="M33" s="123">
        <v>-6.94E-3</v>
      </c>
      <c r="N33" s="123">
        <v>2.31E-3</v>
      </c>
      <c r="O33" s="61" t="str">
        <f t="shared" ref="O33:O45" si="0">MID(UPPER(TEXT(A33,"mmm")),1,1)</f>
        <v>A</v>
      </c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</row>
    <row r="34" spans="1:74">
      <c r="A34" s="119" t="s">
        <v>134</v>
      </c>
      <c r="B34" s="119" t="s">
        <v>135</v>
      </c>
      <c r="C34" s="123">
        <v>1.436E-2</v>
      </c>
      <c r="D34" s="123">
        <v>2.2699999999999999E-3</v>
      </c>
      <c r="E34" s="123">
        <v>2.97E-3</v>
      </c>
      <c r="F34" s="123">
        <v>9.1199999999999996E-3</v>
      </c>
      <c r="G34" s="123">
        <v>1.256E-2</v>
      </c>
      <c r="H34" s="123">
        <v>3.8899999999999998E-3</v>
      </c>
      <c r="I34" s="123">
        <v>-7.0600000000000003E-3</v>
      </c>
      <c r="J34" s="123">
        <v>1.5730000000000001E-2</v>
      </c>
      <c r="K34" s="123">
        <v>1.9400000000000001E-3</v>
      </c>
      <c r="L34" s="123">
        <v>1.0200000000000001E-3</v>
      </c>
      <c r="M34" s="123">
        <v>-5.2399999999999999E-3</v>
      </c>
      <c r="N34" s="123">
        <v>6.1599999999999997E-3</v>
      </c>
      <c r="O34" s="61" t="str">
        <f t="shared" si="0"/>
        <v>M</v>
      </c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</row>
    <row r="35" spans="1:74">
      <c r="A35" s="119" t="s">
        <v>136</v>
      </c>
      <c r="B35" s="119" t="s">
        <v>137</v>
      </c>
      <c r="C35" s="123">
        <v>-1.6199999999999999E-2</v>
      </c>
      <c r="D35" s="123">
        <v>-1.187E-2</v>
      </c>
      <c r="E35" s="123">
        <v>-1.4579999999999999E-2</v>
      </c>
      <c r="F35" s="123">
        <v>1.025E-2</v>
      </c>
      <c r="G35" s="123">
        <v>7.8399999999999997E-3</v>
      </c>
      <c r="H35" s="123">
        <v>1.2899999999999999E-3</v>
      </c>
      <c r="I35" s="123">
        <v>-8.3700000000000007E-3</v>
      </c>
      <c r="J35" s="123">
        <v>1.4919999999999999E-2</v>
      </c>
      <c r="K35" s="123">
        <v>6.5399999999999998E-3</v>
      </c>
      <c r="L35" s="123">
        <v>-2.3000000000000001E-4</v>
      </c>
      <c r="M35" s="123">
        <v>-5.3600000000000002E-3</v>
      </c>
      <c r="N35" s="123">
        <v>1.213E-2</v>
      </c>
      <c r="O35" s="61" t="str">
        <f t="shared" si="0"/>
        <v>J</v>
      </c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</row>
    <row r="36" spans="1:74">
      <c r="A36" s="119" t="s">
        <v>138</v>
      </c>
      <c r="B36" s="119" t="s">
        <v>139</v>
      </c>
      <c r="C36" s="123">
        <v>9.8999999999999999E-4</v>
      </c>
      <c r="D36" s="123">
        <v>1.264E-2</v>
      </c>
      <c r="E36" s="123">
        <v>-1.42E-3</v>
      </c>
      <c r="F36" s="123">
        <v>-1.023E-2</v>
      </c>
      <c r="G36" s="123">
        <v>6.7600000000000004E-3</v>
      </c>
      <c r="H36" s="123">
        <v>3.0899999999999999E-3</v>
      </c>
      <c r="I36" s="123">
        <v>-7.3800000000000003E-3</v>
      </c>
      <c r="J36" s="123">
        <v>1.1050000000000001E-2</v>
      </c>
      <c r="K36" s="123">
        <v>1.055E-2</v>
      </c>
      <c r="L36" s="123">
        <v>1.07E-3</v>
      </c>
      <c r="M36" s="123">
        <v>-3.1199999999999999E-3</v>
      </c>
      <c r="N36" s="123">
        <v>1.26E-2</v>
      </c>
      <c r="O36" s="61" t="str">
        <f t="shared" si="0"/>
        <v>J</v>
      </c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</row>
    <row r="37" spans="1:74">
      <c r="A37" s="119" t="s">
        <v>140</v>
      </c>
      <c r="B37" s="119" t="s">
        <v>142</v>
      </c>
      <c r="C37" s="123">
        <v>2.9170000000000001E-2</v>
      </c>
      <c r="D37" s="123">
        <v>-2.9499999999999999E-3</v>
      </c>
      <c r="E37" s="123">
        <v>-3.2100000000000002E-3</v>
      </c>
      <c r="F37" s="123">
        <v>3.533E-2</v>
      </c>
      <c r="G37" s="123">
        <v>9.6900000000000007E-3</v>
      </c>
      <c r="H37" s="123">
        <v>2.2499999999999998E-3</v>
      </c>
      <c r="I37" s="123">
        <v>-6.7099999999999998E-3</v>
      </c>
      <c r="J37" s="123">
        <v>1.4149999999999999E-2</v>
      </c>
      <c r="K37" s="123">
        <v>1.4069999999999999E-2</v>
      </c>
      <c r="L37" s="123">
        <v>7.9000000000000001E-4</v>
      </c>
      <c r="M37" s="123">
        <v>-3.2699999999999999E-3</v>
      </c>
      <c r="N37" s="123">
        <v>1.6549999999999999E-2</v>
      </c>
      <c r="O37" s="61" t="str">
        <f t="shared" si="0"/>
        <v>A</v>
      </c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</row>
    <row r="38" spans="1:74">
      <c r="A38" s="119" t="s">
        <v>143</v>
      </c>
      <c r="B38" s="119" t="s">
        <v>144</v>
      </c>
      <c r="C38" s="123">
        <v>8.9200000000000008E-3</v>
      </c>
      <c r="D38" s="123">
        <v>-3.8700000000000002E-3</v>
      </c>
      <c r="E38" s="123">
        <v>-1.4999999999999999E-2</v>
      </c>
      <c r="F38" s="123">
        <v>2.7789999999999999E-2</v>
      </c>
      <c r="G38" s="123">
        <v>9.6100000000000005E-3</v>
      </c>
      <c r="H38" s="123">
        <v>1.6100000000000001E-3</v>
      </c>
      <c r="I38" s="123">
        <v>-7.5900000000000004E-3</v>
      </c>
      <c r="J38" s="123">
        <v>1.559E-2</v>
      </c>
      <c r="K38" s="123">
        <v>1.7229999999999999E-2</v>
      </c>
      <c r="L38" s="123">
        <v>8.1999999999999998E-4</v>
      </c>
      <c r="M38" s="123">
        <v>-4.1000000000000003E-3</v>
      </c>
      <c r="N38" s="123">
        <v>2.051E-2</v>
      </c>
      <c r="O38" s="61" t="str">
        <f t="shared" si="0"/>
        <v>S</v>
      </c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</row>
    <row r="39" spans="1:74">
      <c r="A39" s="119" t="s">
        <v>145</v>
      </c>
      <c r="B39" s="119" t="s">
        <v>146</v>
      </c>
      <c r="C39" s="123">
        <v>1.9400000000000001E-2</v>
      </c>
      <c r="D39" s="123">
        <v>1.7659999999999999E-2</v>
      </c>
      <c r="E39" s="123">
        <v>-2.0209999999999999E-2</v>
      </c>
      <c r="F39" s="123">
        <v>2.1950000000000001E-2</v>
      </c>
      <c r="G39" s="123">
        <v>1.056E-2</v>
      </c>
      <c r="H39" s="123">
        <v>3.1700000000000001E-3</v>
      </c>
      <c r="I39" s="123">
        <v>-8.8599999999999998E-3</v>
      </c>
      <c r="J39" s="123">
        <v>1.6250000000000001E-2</v>
      </c>
      <c r="K39" s="123">
        <v>1.6389999999999998E-2</v>
      </c>
      <c r="L39" s="123">
        <v>2.0500000000000002E-3</v>
      </c>
      <c r="M39" s="123">
        <v>-6.4599999999999996E-3</v>
      </c>
      <c r="N39" s="123">
        <v>2.0799999999999999E-2</v>
      </c>
      <c r="O39" s="61" t="str">
        <f t="shared" si="0"/>
        <v>O</v>
      </c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</row>
    <row r="40" spans="1:74">
      <c r="A40" s="119" t="s">
        <v>147</v>
      </c>
      <c r="B40" s="119" t="s">
        <v>148</v>
      </c>
      <c r="C40" s="123">
        <v>-1.289E-2</v>
      </c>
      <c r="D40" s="123">
        <v>-3.9500000000000004E-3</v>
      </c>
      <c r="E40" s="123">
        <v>-5.8500000000000002E-3</v>
      </c>
      <c r="F40" s="123">
        <v>-3.0899999999999999E-3</v>
      </c>
      <c r="G40" s="123">
        <v>8.4499999999999992E-3</v>
      </c>
      <c r="H40" s="123">
        <v>2.5100000000000001E-3</v>
      </c>
      <c r="I40" s="123">
        <v>-8.5100000000000002E-3</v>
      </c>
      <c r="J40" s="123">
        <v>1.4449999999999999E-2</v>
      </c>
      <c r="K40" s="123">
        <v>1.1950000000000001E-2</v>
      </c>
      <c r="L40" s="123">
        <v>1.5499999999999999E-3</v>
      </c>
      <c r="M40" s="123">
        <v>-6.8900000000000003E-3</v>
      </c>
      <c r="N40" s="123">
        <v>1.729E-2</v>
      </c>
      <c r="O40" s="61" t="str">
        <f t="shared" si="0"/>
        <v>N</v>
      </c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</row>
    <row r="41" spans="1:74">
      <c r="A41" s="119" t="s">
        <v>149</v>
      </c>
      <c r="B41" s="119" t="s">
        <v>150</v>
      </c>
      <c r="C41" s="123">
        <v>1.491E-2</v>
      </c>
      <c r="D41" s="123">
        <v>-3.6600000000000001E-3</v>
      </c>
      <c r="E41" s="123">
        <v>1.92E-3</v>
      </c>
      <c r="F41" s="123">
        <v>1.6650000000000002E-2</v>
      </c>
      <c r="G41" s="123">
        <v>9.0100000000000006E-3</v>
      </c>
      <c r="H41" s="123">
        <v>1.9300000000000001E-3</v>
      </c>
      <c r="I41" s="123">
        <v>-7.6099999999999996E-3</v>
      </c>
      <c r="J41" s="123">
        <v>1.469E-2</v>
      </c>
      <c r="K41" s="123">
        <v>9.0100000000000006E-3</v>
      </c>
      <c r="L41" s="123">
        <v>1.9300000000000001E-3</v>
      </c>
      <c r="M41" s="123">
        <v>-7.6099999999999996E-3</v>
      </c>
      <c r="N41" s="123">
        <v>1.469E-2</v>
      </c>
      <c r="O41" s="61" t="str">
        <f t="shared" si="0"/>
        <v>D</v>
      </c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</row>
    <row r="42" spans="1:74">
      <c r="A42" s="119" t="s">
        <v>151</v>
      </c>
      <c r="B42" s="119" t="s">
        <v>152</v>
      </c>
      <c r="C42" s="123">
        <v>2.6239999999999999E-2</v>
      </c>
      <c r="D42" s="123">
        <v>-1.387E-2</v>
      </c>
      <c r="E42" s="123">
        <v>4.1599999999999996E-3</v>
      </c>
      <c r="F42" s="123">
        <v>3.5950000000000003E-2</v>
      </c>
      <c r="G42" s="123">
        <v>2.6239999999999999E-2</v>
      </c>
      <c r="H42" s="123">
        <v>-1.387E-2</v>
      </c>
      <c r="I42" s="123">
        <v>4.1599999999999996E-3</v>
      </c>
      <c r="J42" s="123">
        <v>3.5950000000000003E-2</v>
      </c>
      <c r="K42" s="123">
        <v>1.052E-2</v>
      </c>
      <c r="L42" s="123">
        <v>-6.2E-4</v>
      </c>
      <c r="M42" s="123">
        <v>-5.7999999999999996E-3</v>
      </c>
      <c r="N42" s="123">
        <v>1.694E-2</v>
      </c>
      <c r="O42" s="61" t="str">
        <f t="shared" si="0"/>
        <v>E</v>
      </c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</row>
    <row r="43" spans="1:74">
      <c r="A43" s="119" t="s">
        <v>155</v>
      </c>
      <c r="B43" s="119" t="s">
        <v>157</v>
      </c>
      <c r="C43" s="123">
        <v>-3.6900000000000001E-3</v>
      </c>
      <c r="D43" s="123">
        <v>-1.39E-3</v>
      </c>
      <c r="E43" s="123">
        <v>1.273E-2</v>
      </c>
      <c r="F43" s="123">
        <v>-1.503E-2</v>
      </c>
      <c r="G43" s="123">
        <v>1.1990000000000001E-2</v>
      </c>
      <c r="H43" s="123">
        <v>-8.0199999999999994E-3</v>
      </c>
      <c r="I43" s="123">
        <v>8.4600000000000005E-3</v>
      </c>
      <c r="J43" s="123">
        <v>1.155E-2</v>
      </c>
      <c r="K43" s="123">
        <v>1.1259999999999999E-2</v>
      </c>
      <c r="L43" s="123">
        <v>-8.9999999999999998E-4</v>
      </c>
      <c r="M43" s="123">
        <v>-2.3700000000000001E-3</v>
      </c>
      <c r="N43" s="123">
        <v>1.453E-2</v>
      </c>
      <c r="O43" s="61" t="str">
        <f t="shared" si="0"/>
        <v>F</v>
      </c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</row>
    <row r="44" spans="1:74">
      <c r="A44" s="119" t="s">
        <v>158</v>
      </c>
      <c r="B44" s="119" t="s">
        <v>159</v>
      </c>
      <c r="C44" s="123">
        <v>5.6550000000000003E-2</v>
      </c>
      <c r="D44" s="123">
        <v>1.84E-2</v>
      </c>
      <c r="E44" s="123">
        <v>1.9949999999999999E-2</v>
      </c>
      <c r="F44" s="123">
        <v>1.8200000000000001E-2</v>
      </c>
      <c r="G44" s="123">
        <v>2.6530000000000001E-2</v>
      </c>
      <c r="H44" s="123">
        <v>5.1000000000000004E-4</v>
      </c>
      <c r="I44" s="123">
        <v>1.2109999999999999E-2</v>
      </c>
      <c r="J44" s="123">
        <v>1.391E-2</v>
      </c>
      <c r="K44" s="123">
        <v>1.5810000000000001E-2</v>
      </c>
      <c r="L44" s="123">
        <v>3.0699999999999998E-3</v>
      </c>
      <c r="M44" s="123">
        <v>-1.2700000000000001E-3</v>
      </c>
      <c r="N44" s="123">
        <v>1.401E-2</v>
      </c>
      <c r="O44" s="61" t="str">
        <f t="shared" si="0"/>
        <v>M</v>
      </c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</row>
    <row r="45" spans="1:74">
      <c r="A45" s="119" t="s">
        <v>160</v>
      </c>
      <c r="B45" s="119" t="s">
        <v>161</v>
      </c>
      <c r="C45" s="123">
        <v>-3.1320000000000001E-2</v>
      </c>
      <c r="D45" s="123">
        <v>-8.2000000000000007E-3</v>
      </c>
      <c r="E45" s="123">
        <v>-3.7699999999999999E-3</v>
      </c>
      <c r="F45" s="123">
        <v>-1.9349999999999999E-2</v>
      </c>
      <c r="G45" s="123">
        <v>1.308E-2</v>
      </c>
      <c r="H45" s="123">
        <v>-1.56E-3</v>
      </c>
      <c r="I45" s="123">
        <v>8.6E-3</v>
      </c>
      <c r="J45" s="123">
        <v>6.0400000000000002E-3</v>
      </c>
      <c r="K45" s="123">
        <v>9.3399999999999993E-3</v>
      </c>
      <c r="L45" s="123">
        <v>0</v>
      </c>
      <c r="M45" s="123">
        <v>-1.48E-3</v>
      </c>
      <c r="N45" s="123">
        <v>1.082E-2</v>
      </c>
      <c r="O45" s="61" t="str">
        <f t="shared" si="0"/>
        <v>A</v>
      </c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</row>
    <row r="46" spans="1:74">
      <c r="A46"/>
      <c r="B46"/>
      <c r="C46"/>
      <c r="D46"/>
      <c r="E46"/>
      <c r="F46"/>
      <c r="G46"/>
      <c r="H46"/>
      <c r="I46"/>
      <c r="J46"/>
      <c r="K46"/>
      <c r="L46"/>
      <c r="M46"/>
      <c r="N46"/>
    </row>
    <row r="49" spans="1:9">
      <c r="B49" s="53" t="str">
        <f>"Máxima "&amp;MID(B2,7,4)</f>
        <v>Máxima 2025</v>
      </c>
      <c r="C49" s="53" t="str">
        <f>"Media "&amp;MID(B2,7,4)</f>
        <v>Media 2025</v>
      </c>
      <c r="D49" s="53" t="str">
        <f>"Mínima "&amp;MID(B2,7,4)</f>
        <v>Mínima 2025</v>
      </c>
      <c r="E49" s="54" t="str">
        <f>"Media "&amp;MID(B2,7,4)-1</f>
        <v>Media 2024</v>
      </c>
      <c r="F49" s="55"/>
      <c r="G49" s="54" t="str">
        <f>"Banda máxima "&amp;MID(B2,7,4)-20&amp;"-"&amp;MID(B2,7,4)-1</f>
        <v>Banda máxima 2005-2024</v>
      </c>
      <c r="H49" s="53" t="str">
        <f>"Banda mínima "&amp;MID(B2,7,4)-20&amp;"-"&amp;MID(B2,7,4)-1</f>
        <v>Banda mínima 2005-2024</v>
      </c>
    </row>
    <row r="50" spans="1:9">
      <c r="A50" s="48" t="s">
        <v>54</v>
      </c>
      <c r="B50" s="129" t="s">
        <v>56</v>
      </c>
      <c r="C50" s="129" t="s">
        <v>57</v>
      </c>
      <c r="D50" s="129" t="s">
        <v>58</v>
      </c>
      <c r="E50" s="129" t="s">
        <v>59</v>
      </c>
      <c r="F50" s="48" t="s">
        <v>54</v>
      </c>
      <c r="G50" s="129" t="s">
        <v>61</v>
      </c>
      <c r="H50" s="129" t="s">
        <v>62</v>
      </c>
    </row>
    <row r="51" spans="1:9">
      <c r="A51" s="48" t="s">
        <v>60</v>
      </c>
      <c r="B51" s="49"/>
      <c r="C51" s="49"/>
      <c r="D51" s="49"/>
      <c r="E51" s="49"/>
      <c r="F51" s="48" t="s">
        <v>60</v>
      </c>
      <c r="G51" s="49"/>
      <c r="H51" s="49"/>
    </row>
    <row r="52" spans="1:9">
      <c r="A52" s="50" t="s">
        <v>165</v>
      </c>
      <c r="B52" s="51">
        <v>21.632000000000001</v>
      </c>
      <c r="C52" s="51">
        <v>15.317</v>
      </c>
      <c r="D52" s="51">
        <v>9.0020000000000007</v>
      </c>
      <c r="E52" s="51">
        <v>12.183999999999999</v>
      </c>
      <c r="F52" s="52">
        <v>1</v>
      </c>
      <c r="G52" s="51">
        <v>17.667315789500002</v>
      </c>
      <c r="H52" s="51">
        <v>8.2408947367999996</v>
      </c>
      <c r="I52" s="122"/>
    </row>
    <row r="53" spans="1:9">
      <c r="A53" s="50" t="s">
        <v>166</v>
      </c>
      <c r="B53" s="51">
        <v>18.145</v>
      </c>
      <c r="C53" s="51">
        <v>14.249000000000001</v>
      </c>
      <c r="D53" s="51">
        <v>10.352</v>
      </c>
      <c r="E53" s="51">
        <v>12.651999999999999</v>
      </c>
      <c r="F53" s="52">
        <v>2</v>
      </c>
      <c r="G53" s="51">
        <v>17.735105263200001</v>
      </c>
      <c r="H53" s="51">
        <v>8.0103157894999999</v>
      </c>
      <c r="I53" s="122"/>
    </row>
    <row r="54" spans="1:9">
      <c r="A54" s="50" t="s">
        <v>167</v>
      </c>
      <c r="B54" s="51">
        <v>16.623000000000001</v>
      </c>
      <c r="C54" s="51">
        <v>13.648999999999999</v>
      </c>
      <c r="D54" s="51">
        <v>10.676</v>
      </c>
      <c r="E54" s="51">
        <v>15.925000000000001</v>
      </c>
      <c r="F54" s="52">
        <v>3</v>
      </c>
      <c r="G54" s="51">
        <v>17.901368421099999</v>
      </c>
      <c r="H54" s="51">
        <v>7.9422105263000002</v>
      </c>
      <c r="I54" s="122"/>
    </row>
    <row r="55" spans="1:9">
      <c r="A55" s="50" t="s">
        <v>168</v>
      </c>
      <c r="B55" s="51">
        <v>19.186</v>
      </c>
      <c r="C55" s="51">
        <v>15.624000000000001</v>
      </c>
      <c r="D55" s="51">
        <v>12.061999999999999</v>
      </c>
      <c r="E55" s="51">
        <v>16.295999999999999</v>
      </c>
      <c r="F55" s="52">
        <v>4</v>
      </c>
      <c r="G55" s="51">
        <v>17.7861052632</v>
      </c>
      <c r="H55" s="51">
        <v>8.2350526316000003</v>
      </c>
      <c r="I55" s="122"/>
    </row>
    <row r="56" spans="1:9">
      <c r="A56" s="50" t="s">
        <v>169</v>
      </c>
      <c r="B56" s="51">
        <v>19.213999999999999</v>
      </c>
      <c r="C56" s="51">
        <v>14.941000000000001</v>
      </c>
      <c r="D56" s="51">
        <v>10.667999999999999</v>
      </c>
      <c r="E56" s="51">
        <v>18.132000000000001</v>
      </c>
      <c r="F56" s="52">
        <v>5</v>
      </c>
      <c r="G56" s="51">
        <v>17.927210526300001</v>
      </c>
      <c r="H56" s="51">
        <v>8.0115789474000003</v>
      </c>
      <c r="I56" s="122"/>
    </row>
    <row r="57" spans="1:9">
      <c r="A57" s="50" t="s">
        <v>170</v>
      </c>
      <c r="B57" s="51">
        <v>21.716000000000001</v>
      </c>
      <c r="C57" s="51">
        <v>15.829000000000001</v>
      </c>
      <c r="D57" s="51">
        <v>9.9429999999999996</v>
      </c>
      <c r="E57" s="51">
        <v>18.088999999999999</v>
      </c>
      <c r="F57" s="52">
        <v>6</v>
      </c>
      <c r="G57" s="51">
        <v>18.254736842100002</v>
      </c>
      <c r="H57" s="51">
        <v>8.3578947368000005</v>
      </c>
      <c r="I57" s="122"/>
    </row>
    <row r="58" spans="1:9">
      <c r="A58" s="50" t="s">
        <v>171</v>
      </c>
      <c r="B58" s="51">
        <v>22.356999999999999</v>
      </c>
      <c r="C58" s="51">
        <v>16.463000000000001</v>
      </c>
      <c r="D58" s="51">
        <v>10.569000000000001</v>
      </c>
      <c r="E58" s="51">
        <v>17.838999999999999</v>
      </c>
      <c r="F58" s="52">
        <v>7</v>
      </c>
      <c r="G58" s="51">
        <v>18.171105263200001</v>
      </c>
      <c r="H58" s="51">
        <v>8.5674736841999994</v>
      </c>
      <c r="I58" s="122"/>
    </row>
    <row r="59" spans="1:9">
      <c r="A59" s="50" t="s">
        <v>172</v>
      </c>
      <c r="B59" s="51">
        <v>23.305</v>
      </c>
      <c r="C59" s="51">
        <v>16.841000000000001</v>
      </c>
      <c r="D59" s="51">
        <v>10.377000000000001</v>
      </c>
      <c r="E59" s="51">
        <v>15.808999999999999</v>
      </c>
      <c r="F59" s="52">
        <v>8</v>
      </c>
      <c r="G59" s="51">
        <v>18.749315789499999</v>
      </c>
      <c r="H59" s="51">
        <v>8.4735789474000001</v>
      </c>
      <c r="I59" s="122"/>
    </row>
    <row r="60" spans="1:9">
      <c r="A60" s="50" t="s">
        <v>173</v>
      </c>
      <c r="B60" s="51">
        <v>23.033000000000001</v>
      </c>
      <c r="C60" s="51">
        <v>17.225999999999999</v>
      </c>
      <c r="D60" s="51">
        <v>11.417999999999999</v>
      </c>
      <c r="E60" s="51">
        <v>13.457000000000001</v>
      </c>
      <c r="F60" s="52">
        <v>9</v>
      </c>
      <c r="G60" s="51">
        <v>18.467105263200001</v>
      </c>
      <c r="H60" s="51">
        <v>8.5260526316000007</v>
      </c>
      <c r="I60" s="122"/>
    </row>
    <row r="61" spans="1:9">
      <c r="A61" s="50" t="s">
        <v>174</v>
      </c>
      <c r="B61" s="51">
        <v>22.173999999999999</v>
      </c>
      <c r="C61" s="51">
        <v>17.195</v>
      </c>
      <c r="D61" s="51">
        <v>12.215999999999999</v>
      </c>
      <c r="E61" s="51">
        <v>14.038</v>
      </c>
      <c r="F61" s="52">
        <v>10</v>
      </c>
      <c r="G61" s="51">
        <v>18.622526315799998</v>
      </c>
      <c r="H61" s="51">
        <v>9.1575789473999993</v>
      </c>
      <c r="I61" s="122"/>
    </row>
    <row r="62" spans="1:9">
      <c r="A62" s="50" t="s">
        <v>175</v>
      </c>
      <c r="B62" s="51">
        <v>19.948</v>
      </c>
      <c r="C62" s="51">
        <v>16.07</v>
      </c>
      <c r="D62" s="51">
        <v>12.192</v>
      </c>
      <c r="E62" s="51">
        <v>16.431999999999999</v>
      </c>
      <c r="F62" s="52">
        <v>11</v>
      </c>
      <c r="G62" s="51">
        <v>18.5865263158</v>
      </c>
      <c r="H62" s="51">
        <v>8.9573684211</v>
      </c>
      <c r="I62" s="122"/>
    </row>
    <row r="63" spans="1:9">
      <c r="A63" s="50" t="s">
        <v>176</v>
      </c>
      <c r="B63" s="51">
        <v>19.056999999999999</v>
      </c>
      <c r="C63" s="51">
        <v>15.69</v>
      </c>
      <c r="D63" s="51">
        <v>12.321999999999999</v>
      </c>
      <c r="E63" s="51">
        <v>17.686</v>
      </c>
      <c r="F63" s="52">
        <v>12</v>
      </c>
      <c r="G63" s="51">
        <v>18.5857894737</v>
      </c>
      <c r="H63" s="51">
        <v>8.9216315788999996</v>
      </c>
      <c r="I63" s="122"/>
    </row>
    <row r="64" spans="1:9">
      <c r="A64" s="50" t="s">
        <v>177</v>
      </c>
      <c r="B64" s="51">
        <v>19.347000000000001</v>
      </c>
      <c r="C64" s="51">
        <v>15.696999999999999</v>
      </c>
      <c r="D64" s="51">
        <v>12.045999999999999</v>
      </c>
      <c r="E64" s="51">
        <v>19.12</v>
      </c>
      <c r="F64" s="52">
        <v>13</v>
      </c>
      <c r="G64" s="51">
        <v>19.279578947400001</v>
      </c>
      <c r="H64" s="51">
        <v>8.7970000000000006</v>
      </c>
      <c r="I64" s="122"/>
    </row>
    <row r="65" spans="1:9">
      <c r="A65" s="50" t="s">
        <v>178</v>
      </c>
      <c r="B65" s="51">
        <v>19.398</v>
      </c>
      <c r="C65" s="51">
        <v>15.439</v>
      </c>
      <c r="D65" s="51">
        <v>11.48</v>
      </c>
      <c r="E65" s="51">
        <v>19.32</v>
      </c>
      <c r="F65" s="52">
        <v>14</v>
      </c>
      <c r="G65" s="51">
        <v>20.108210526299999</v>
      </c>
      <c r="H65" s="51">
        <v>9.6415789473999993</v>
      </c>
      <c r="I65" s="122"/>
    </row>
    <row r="66" spans="1:9">
      <c r="A66" s="50" t="s">
        <v>179</v>
      </c>
      <c r="B66" s="51">
        <v>16.335999999999999</v>
      </c>
      <c r="C66" s="51">
        <v>12.497</v>
      </c>
      <c r="D66" s="51">
        <v>8.657</v>
      </c>
      <c r="E66" s="51">
        <v>18.219000000000001</v>
      </c>
      <c r="F66" s="52">
        <v>15</v>
      </c>
      <c r="G66" s="51">
        <v>19.164578947399999</v>
      </c>
      <c r="H66" s="51">
        <v>10.151684210499999</v>
      </c>
      <c r="I66" s="122"/>
    </row>
    <row r="67" spans="1:9">
      <c r="A67" s="50" t="s">
        <v>180</v>
      </c>
      <c r="B67" s="51">
        <v>16.483000000000001</v>
      </c>
      <c r="C67" s="51">
        <v>11.771000000000001</v>
      </c>
      <c r="D67" s="51">
        <v>7.0590000000000002</v>
      </c>
      <c r="E67" s="51">
        <v>17.212</v>
      </c>
      <c r="F67" s="52">
        <v>16</v>
      </c>
      <c r="G67" s="51">
        <v>19.575894736799999</v>
      </c>
      <c r="H67" s="51">
        <v>9.6539473684000008</v>
      </c>
      <c r="I67" s="122"/>
    </row>
    <row r="68" spans="1:9">
      <c r="A68" s="50" t="s">
        <v>181</v>
      </c>
      <c r="B68" s="51">
        <v>20.213999999999999</v>
      </c>
      <c r="C68" s="51">
        <v>14.333</v>
      </c>
      <c r="D68" s="51">
        <v>8.452</v>
      </c>
      <c r="E68" s="51">
        <v>15.401</v>
      </c>
      <c r="F68" s="52">
        <v>17</v>
      </c>
      <c r="G68" s="51">
        <v>20.273263157900001</v>
      </c>
      <c r="H68" s="51">
        <v>9.6439473683999992</v>
      </c>
      <c r="I68" s="122"/>
    </row>
    <row r="69" spans="1:9">
      <c r="A69" s="50" t="s">
        <v>182</v>
      </c>
      <c r="B69" s="51">
        <v>20.637</v>
      </c>
      <c r="C69" s="51">
        <v>15.286</v>
      </c>
      <c r="D69" s="51">
        <v>9.9359999999999999</v>
      </c>
      <c r="E69" s="51">
        <v>15.013999999999999</v>
      </c>
      <c r="F69" s="52">
        <v>18</v>
      </c>
      <c r="G69" s="51">
        <v>19.9155789474</v>
      </c>
      <c r="H69" s="51">
        <v>9.9556842104999994</v>
      </c>
      <c r="I69" s="122"/>
    </row>
    <row r="70" spans="1:9">
      <c r="A70" s="50" t="s">
        <v>183</v>
      </c>
      <c r="B70" s="51">
        <v>17.146999999999998</v>
      </c>
      <c r="C70" s="51">
        <v>13.262</v>
      </c>
      <c r="D70" s="51">
        <v>9.3770000000000007</v>
      </c>
      <c r="E70" s="51">
        <v>14.843999999999999</v>
      </c>
      <c r="F70" s="52">
        <v>19</v>
      </c>
      <c r="G70" s="51">
        <v>19.442684210500001</v>
      </c>
      <c r="H70" s="51">
        <v>9.8621052632000001</v>
      </c>
      <c r="I70" s="122"/>
    </row>
    <row r="71" spans="1:9">
      <c r="A71" s="50" t="s">
        <v>184</v>
      </c>
      <c r="B71" s="51">
        <v>17.856999999999999</v>
      </c>
      <c r="C71" s="51">
        <v>13.122999999999999</v>
      </c>
      <c r="D71" s="51">
        <v>8.3879999999999999</v>
      </c>
      <c r="E71" s="51">
        <v>15.542</v>
      </c>
      <c r="F71" s="52">
        <v>20</v>
      </c>
      <c r="G71" s="51">
        <v>19.419105263199999</v>
      </c>
      <c r="H71" s="51">
        <v>9.8152105262999996</v>
      </c>
      <c r="I71" s="122"/>
    </row>
    <row r="72" spans="1:9">
      <c r="A72" s="50" t="s">
        <v>185</v>
      </c>
      <c r="B72" s="51">
        <v>19.436</v>
      </c>
      <c r="C72" s="51">
        <v>14.396000000000001</v>
      </c>
      <c r="D72" s="51">
        <v>9.3559999999999999</v>
      </c>
      <c r="E72" s="51">
        <v>14.946</v>
      </c>
      <c r="F72" s="52">
        <v>21</v>
      </c>
      <c r="G72" s="51">
        <v>19.502947368400001</v>
      </c>
      <c r="H72" s="51">
        <v>9.8005263158000009</v>
      </c>
      <c r="I72" s="122"/>
    </row>
    <row r="73" spans="1:9">
      <c r="A73" s="50" t="s">
        <v>186</v>
      </c>
      <c r="B73" s="51">
        <v>19.640999999999998</v>
      </c>
      <c r="C73" s="51">
        <v>15.148</v>
      </c>
      <c r="D73" s="51">
        <v>10.654</v>
      </c>
      <c r="E73" s="51">
        <v>13.355</v>
      </c>
      <c r="F73" s="52">
        <v>22</v>
      </c>
      <c r="G73" s="51">
        <v>19.597421052600001</v>
      </c>
      <c r="H73" s="51">
        <v>10.385473684200001</v>
      </c>
      <c r="I73" s="122"/>
    </row>
    <row r="74" spans="1:9">
      <c r="A74" s="50" t="s">
        <v>187</v>
      </c>
      <c r="B74" s="51">
        <v>21.984000000000002</v>
      </c>
      <c r="C74" s="51">
        <v>15.726000000000001</v>
      </c>
      <c r="D74" s="51">
        <v>9.468</v>
      </c>
      <c r="E74" s="51">
        <v>12.026999999999999</v>
      </c>
      <c r="F74" s="52">
        <v>23</v>
      </c>
      <c r="G74" s="51">
        <v>20.350000000000001</v>
      </c>
      <c r="H74" s="51">
        <v>9.9545789473999999</v>
      </c>
      <c r="I74" s="122"/>
    </row>
    <row r="75" spans="1:9">
      <c r="A75" s="50" t="s">
        <v>188</v>
      </c>
      <c r="B75" s="51">
        <v>23.931000000000001</v>
      </c>
      <c r="C75" s="51">
        <v>17.638999999999999</v>
      </c>
      <c r="D75" s="51">
        <v>11.348000000000001</v>
      </c>
      <c r="E75" s="51">
        <v>12.548</v>
      </c>
      <c r="F75" s="52">
        <v>24</v>
      </c>
      <c r="G75" s="51">
        <v>20.874842105300001</v>
      </c>
      <c r="H75" s="51">
        <v>10.359578947399999</v>
      </c>
      <c r="I75" s="122"/>
    </row>
    <row r="76" spans="1:9">
      <c r="A76" s="50" t="s">
        <v>189</v>
      </c>
      <c r="B76" s="51">
        <v>23.582999999999998</v>
      </c>
      <c r="C76" s="51">
        <v>17.936</v>
      </c>
      <c r="D76" s="51">
        <v>12.289</v>
      </c>
      <c r="E76" s="51">
        <v>13.858000000000001</v>
      </c>
      <c r="F76" s="52">
        <v>25</v>
      </c>
      <c r="G76" s="51">
        <v>20.491052631599999</v>
      </c>
      <c r="H76" s="51">
        <v>10.6649473684</v>
      </c>
      <c r="I76" s="122"/>
    </row>
    <row r="77" spans="1:9">
      <c r="A77" s="50" t="s">
        <v>190</v>
      </c>
      <c r="B77" s="51">
        <v>21.036000000000001</v>
      </c>
      <c r="C77" s="51">
        <v>16.521000000000001</v>
      </c>
      <c r="D77" s="51">
        <v>12.005000000000001</v>
      </c>
      <c r="E77" s="51">
        <v>13.81</v>
      </c>
      <c r="F77" s="52">
        <v>26</v>
      </c>
      <c r="G77" s="51">
        <v>20.559000000000001</v>
      </c>
      <c r="H77" s="51">
        <v>10.800105263200001</v>
      </c>
      <c r="I77" s="122"/>
    </row>
    <row r="78" spans="1:9">
      <c r="A78" s="50" t="s">
        <v>191</v>
      </c>
      <c r="B78" s="51">
        <v>21.532</v>
      </c>
      <c r="C78" s="51">
        <v>15.935</v>
      </c>
      <c r="D78" s="51">
        <v>10.337</v>
      </c>
      <c r="E78" s="51">
        <v>14.141999999999999</v>
      </c>
      <c r="F78" s="52">
        <v>27</v>
      </c>
      <c r="G78" s="51">
        <v>20.313631578900001</v>
      </c>
      <c r="H78" s="51">
        <v>10.537315789499999</v>
      </c>
      <c r="I78" s="122"/>
    </row>
    <row r="79" spans="1:9">
      <c r="A79" s="50" t="s">
        <v>192</v>
      </c>
      <c r="B79" s="51">
        <v>23.893000000000001</v>
      </c>
      <c r="C79" s="51">
        <v>17.302</v>
      </c>
      <c r="D79" s="51">
        <v>10.711</v>
      </c>
      <c r="E79" s="51">
        <v>13.231</v>
      </c>
      <c r="F79" s="52">
        <v>28</v>
      </c>
      <c r="G79" s="51">
        <v>19.547000000000001</v>
      </c>
      <c r="H79" s="51">
        <v>10.3929473684</v>
      </c>
      <c r="I79" s="122"/>
    </row>
    <row r="80" spans="1:9">
      <c r="A80" s="50" t="s">
        <v>193</v>
      </c>
      <c r="B80" s="51">
        <v>23.123000000000001</v>
      </c>
      <c r="C80" s="51">
        <v>17.815000000000001</v>
      </c>
      <c r="D80" s="51">
        <v>12.507</v>
      </c>
      <c r="E80" s="51">
        <v>13.298999999999999</v>
      </c>
      <c r="F80" s="52">
        <v>29</v>
      </c>
      <c r="G80" s="51">
        <v>19.841526315799999</v>
      </c>
      <c r="H80" s="51">
        <v>9.9427894736999995</v>
      </c>
      <c r="I80" s="122"/>
    </row>
    <row r="81" spans="1:9">
      <c r="A81" s="50" t="s">
        <v>161</v>
      </c>
      <c r="B81" s="51">
        <v>21.635999999999999</v>
      </c>
      <c r="C81" s="51">
        <v>17.084</v>
      </c>
      <c r="D81" s="51">
        <v>12.532</v>
      </c>
      <c r="E81" s="51">
        <v>14.276</v>
      </c>
      <c r="F81" s="52">
        <v>30</v>
      </c>
      <c r="G81" s="51">
        <v>19.862315789499998</v>
      </c>
      <c r="H81" s="51">
        <v>10.297842105300001</v>
      </c>
      <c r="I81" s="122"/>
    </row>
    <row r="82" spans="1:9">
      <c r="A82"/>
      <c r="B82"/>
      <c r="C82"/>
      <c r="D82"/>
      <c r="E82"/>
      <c r="F82"/>
      <c r="G82"/>
      <c r="H82"/>
      <c r="I82" s="121"/>
    </row>
    <row r="85" spans="1:9">
      <c r="A85" s="48" t="s">
        <v>54</v>
      </c>
      <c r="B85" s="56" t="s">
        <v>63</v>
      </c>
    </row>
    <row r="86" spans="1:9" ht="15" thickBot="1">
      <c r="A86" s="57" t="s">
        <v>52</v>
      </c>
      <c r="B86" s="58"/>
    </row>
    <row r="87" spans="1:9">
      <c r="A87" s="50" t="s">
        <v>114</v>
      </c>
      <c r="B87" s="60">
        <v>20919.134684072</v>
      </c>
      <c r="C87" s="72" t="str">
        <f>MID(UPPER(TEXT(D87,"mmm")),1,1)</f>
        <v>A</v>
      </c>
      <c r="D87" s="75" t="str">
        <f t="shared" ref="D87:D109" si="1">TEXT(EDATE(D88,-1),"mmmm aaaa")</f>
        <v>abril 2023</v>
      </c>
      <c r="E87" s="76">
        <f>VLOOKUP(D87,A$87:B$122,2,FALSE)</f>
        <v>17196.552882231001</v>
      </c>
    </row>
    <row r="88" spans="1:9">
      <c r="A88" s="50" t="s">
        <v>115</v>
      </c>
      <c r="B88" s="60">
        <v>19437.436802595999</v>
      </c>
      <c r="C88" s="73" t="str">
        <f t="shared" ref="C88:C111" si="2">MID(UPPER(TEXT(D88,"mmm")),1,1)</f>
        <v>M</v>
      </c>
      <c r="D88" s="77" t="str">
        <f t="shared" si="1"/>
        <v>mayo 2023</v>
      </c>
      <c r="E88" s="78">
        <f t="shared" ref="E88:E111" si="3">VLOOKUP(D88,A$87:B$122,2,FALSE)</f>
        <v>18038.571301863001</v>
      </c>
    </row>
    <row r="89" spans="1:9">
      <c r="A89" s="50" t="s">
        <v>117</v>
      </c>
      <c r="B89" s="60">
        <v>19469.540221939002</v>
      </c>
      <c r="C89" s="73" t="str">
        <f t="shared" si="2"/>
        <v>J</v>
      </c>
      <c r="D89" s="77" t="str">
        <f t="shared" si="1"/>
        <v>junio 2023</v>
      </c>
      <c r="E89" s="78">
        <f t="shared" si="3"/>
        <v>18668.213677952001</v>
      </c>
    </row>
    <row r="90" spans="1:9">
      <c r="A90" s="50" t="s">
        <v>118</v>
      </c>
      <c r="B90" s="60">
        <v>17196.552882231001</v>
      </c>
      <c r="C90" s="73" t="str">
        <f t="shared" si="2"/>
        <v>J</v>
      </c>
      <c r="D90" s="77" t="str">
        <f t="shared" si="1"/>
        <v>julio 2023</v>
      </c>
      <c r="E90" s="78">
        <f t="shared" si="3"/>
        <v>21247.824870134002</v>
      </c>
    </row>
    <row r="91" spans="1:9">
      <c r="A91" s="50" t="s">
        <v>119</v>
      </c>
      <c r="B91" s="60">
        <v>18038.571301863001</v>
      </c>
      <c r="C91" s="73" t="str">
        <f t="shared" si="2"/>
        <v>A</v>
      </c>
      <c r="D91" s="77" t="str">
        <f t="shared" si="1"/>
        <v>agosto 2023</v>
      </c>
      <c r="E91" s="78">
        <f t="shared" si="3"/>
        <v>20271.704266336001</v>
      </c>
    </row>
    <row r="92" spans="1:9">
      <c r="A92" s="50" t="s">
        <v>120</v>
      </c>
      <c r="B92" s="60">
        <v>18668.213677952001</v>
      </c>
      <c r="C92" s="73" t="str">
        <f t="shared" si="2"/>
        <v>S</v>
      </c>
      <c r="D92" s="77" t="str">
        <f t="shared" si="1"/>
        <v>septiembre 2023</v>
      </c>
      <c r="E92" s="78">
        <f t="shared" si="3"/>
        <v>18408.553120976001</v>
      </c>
    </row>
    <row r="93" spans="1:9">
      <c r="A93" s="50" t="s">
        <v>121</v>
      </c>
      <c r="B93" s="60">
        <v>21247.824870134002</v>
      </c>
      <c r="C93" s="73" t="str">
        <f t="shared" si="2"/>
        <v>O</v>
      </c>
      <c r="D93" s="77" t="str">
        <f t="shared" si="1"/>
        <v>octubre 2023</v>
      </c>
      <c r="E93" s="78">
        <f t="shared" si="3"/>
        <v>18646.680871512999</v>
      </c>
    </row>
    <row r="94" spans="1:9">
      <c r="A94" s="50" t="s">
        <v>123</v>
      </c>
      <c r="B94" s="60">
        <v>20271.704266336001</v>
      </c>
      <c r="C94" s="73" t="str">
        <f t="shared" si="2"/>
        <v>N</v>
      </c>
      <c r="D94" s="77" t="str">
        <f t="shared" si="1"/>
        <v>noviembre 2023</v>
      </c>
      <c r="E94" s="78">
        <f t="shared" si="3"/>
        <v>18966.231240862999</v>
      </c>
    </row>
    <row r="95" spans="1:9">
      <c r="A95" s="50" t="s">
        <v>124</v>
      </c>
      <c r="B95" s="60">
        <v>18408.553120976001</v>
      </c>
      <c r="C95" s="73" t="str">
        <f t="shared" si="2"/>
        <v>D</v>
      </c>
      <c r="D95" s="77" t="str">
        <f t="shared" si="1"/>
        <v>diciembre 2023</v>
      </c>
      <c r="E95" s="78">
        <f t="shared" si="3"/>
        <v>20106.563494161001</v>
      </c>
    </row>
    <row r="96" spans="1:9">
      <c r="A96" s="50" t="s">
        <v>125</v>
      </c>
      <c r="B96" s="60">
        <v>18646.680871512999</v>
      </c>
      <c r="C96" s="73" t="str">
        <f t="shared" si="2"/>
        <v>E</v>
      </c>
      <c r="D96" s="77" t="str">
        <f t="shared" si="1"/>
        <v>enero 2024</v>
      </c>
      <c r="E96" s="78">
        <f t="shared" si="3"/>
        <v>21122.754694842999</v>
      </c>
    </row>
    <row r="97" spans="1:5">
      <c r="A97" s="50" t="s">
        <v>126</v>
      </c>
      <c r="B97" s="60">
        <v>18966.231240862999</v>
      </c>
      <c r="C97" s="73" t="str">
        <f t="shared" si="2"/>
        <v>F</v>
      </c>
      <c r="D97" s="77" t="str">
        <f t="shared" si="1"/>
        <v>febrero 2024</v>
      </c>
      <c r="E97" s="78">
        <f t="shared" si="3"/>
        <v>19197.835311872001</v>
      </c>
    </row>
    <row r="98" spans="1:5">
      <c r="A98" s="50" t="s">
        <v>127</v>
      </c>
      <c r="B98" s="60">
        <v>20106.563494161001</v>
      </c>
      <c r="C98" s="73" t="str">
        <f t="shared" si="2"/>
        <v>M</v>
      </c>
      <c r="D98" s="77" t="str">
        <f t="shared" si="1"/>
        <v>marzo 2024</v>
      </c>
      <c r="E98" s="78">
        <f t="shared" si="3"/>
        <v>19520.230855350001</v>
      </c>
    </row>
    <row r="99" spans="1:5">
      <c r="A99" s="50" t="s">
        <v>128</v>
      </c>
      <c r="B99" s="60">
        <v>21122.754694842999</v>
      </c>
      <c r="C99" s="73" t="str">
        <f t="shared" si="2"/>
        <v>A</v>
      </c>
      <c r="D99" s="77" t="str">
        <f t="shared" si="1"/>
        <v>abril 2024</v>
      </c>
      <c r="E99" s="78">
        <f t="shared" si="3"/>
        <v>18116.729217657001</v>
      </c>
    </row>
    <row r="100" spans="1:5">
      <c r="A100" s="50" t="s">
        <v>129</v>
      </c>
      <c r="B100" s="60">
        <v>19197.835311872001</v>
      </c>
      <c r="C100" s="73" t="str">
        <f t="shared" si="2"/>
        <v>M</v>
      </c>
      <c r="D100" s="77" t="str">
        <f t="shared" si="1"/>
        <v>mayo 2024</v>
      </c>
      <c r="E100" s="78">
        <f t="shared" si="3"/>
        <v>18297.546204350001</v>
      </c>
    </row>
    <row r="101" spans="1:5">
      <c r="A101" s="50" t="s">
        <v>131</v>
      </c>
      <c r="B101" s="60">
        <v>19520.230855350001</v>
      </c>
      <c r="C101" s="73" t="str">
        <f t="shared" si="2"/>
        <v>J</v>
      </c>
      <c r="D101" s="77" t="str">
        <f t="shared" si="1"/>
        <v>junio 2024</v>
      </c>
      <c r="E101" s="78">
        <f t="shared" si="3"/>
        <v>18365.820398849999</v>
      </c>
    </row>
    <row r="102" spans="1:5">
      <c r="A102" s="50" t="s">
        <v>132</v>
      </c>
      <c r="B102" s="60">
        <v>18116.729217657001</v>
      </c>
      <c r="C102" s="73" t="str">
        <f t="shared" si="2"/>
        <v>J</v>
      </c>
      <c r="D102" s="77" t="str">
        <f t="shared" si="1"/>
        <v>julio 2024</v>
      </c>
      <c r="E102" s="78">
        <f t="shared" si="3"/>
        <v>21268.882232344</v>
      </c>
    </row>
    <row r="103" spans="1:5">
      <c r="A103" s="50" t="s">
        <v>134</v>
      </c>
      <c r="B103" s="60">
        <v>18297.546204350001</v>
      </c>
      <c r="C103" s="73" t="str">
        <f t="shared" si="2"/>
        <v>A</v>
      </c>
      <c r="D103" s="77" t="str">
        <f t="shared" si="1"/>
        <v>agosto 2024</v>
      </c>
      <c r="E103" s="78">
        <f t="shared" si="3"/>
        <v>20863.131132155999</v>
      </c>
    </row>
    <row r="104" spans="1:5">
      <c r="A104" s="50" t="s">
        <v>136</v>
      </c>
      <c r="B104" s="60">
        <v>18365.820398849999</v>
      </c>
      <c r="C104" s="73" t="str">
        <f t="shared" si="2"/>
        <v>S</v>
      </c>
      <c r="D104" s="77" t="str">
        <f t="shared" si="1"/>
        <v>septiembre 2024</v>
      </c>
      <c r="E104" s="78">
        <f t="shared" si="3"/>
        <v>18572.832025872001</v>
      </c>
    </row>
    <row r="105" spans="1:5">
      <c r="A105" s="50" t="s">
        <v>138</v>
      </c>
      <c r="B105" s="60">
        <v>21268.882232344</v>
      </c>
      <c r="C105" s="73" t="str">
        <f t="shared" si="2"/>
        <v>O</v>
      </c>
      <c r="D105" s="77" t="str">
        <f t="shared" si="1"/>
        <v>octubre 2024</v>
      </c>
      <c r="E105" s="78">
        <f t="shared" si="3"/>
        <v>19008.407437254002</v>
      </c>
    </row>
    <row r="106" spans="1:5">
      <c r="A106" s="50" t="s">
        <v>140</v>
      </c>
      <c r="B106" s="60">
        <v>20863.131132155999</v>
      </c>
      <c r="C106" s="73" t="str">
        <f t="shared" si="2"/>
        <v>N</v>
      </c>
      <c r="D106" s="77" t="str">
        <f t="shared" si="1"/>
        <v>noviembre 2024</v>
      </c>
      <c r="E106" s="78">
        <f t="shared" si="3"/>
        <v>18721.709412712</v>
      </c>
    </row>
    <row r="107" spans="1:5">
      <c r="A107" s="50" t="s">
        <v>143</v>
      </c>
      <c r="B107" s="60">
        <v>18572.832025872001</v>
      </c>
      <c r="C107" s="73" t="str">
        <f t="shared" si="2"/>
        <v>D</v>
      </c>
      <c r="D107" s="77" t="str">
        <f t="shared" si="1"/>
        <v>diciembre 2024</v>
      </c>
      <c r="E107" s="78">
        <f t="shared" si="3"/>
        <v>20406.411002895999</v>
      </c>
    </row>
    <row r="108" spans="1:5">
      <c r="A108" s="50" t="s">
        <v>145</v>
      </c>
      <c r="B108" s="60">
        <v>19008.407437254002</v>
      </c>
      <c r="C108" s="73" t="str">
        <f t="shared" si="2"/>
        <v>E</v>
      </c>
      <c r="D108" s="77" t="str">
        <f t="shared" si="1"/>
        <v>enero 2025</v>
      </c>
      <c r="E108" s="78">
        <f t="shared" si="3"/>
        <v>21677.030577223999</v>
      </c>
    </row>
    <row r="109" spans="1:5">
      <c r="A109" s="50" t="s">
        <v>147</v>
      </c>
      <c r="B109" s="60">
        <v>18721.709412712</v>
      </c>
      <c r="C109" s="73" t="str">
        <f t="shared" si="2"/>
        <v>F</v>
      </c>
      <c r="D109" s="77" t="str">
        <f t="shared" si="1"/>
        <v>febrero 2025</v>
      </c>
      <c r="E109" s="78">
        <f t="shared" si="3"/>
        <v>19126.91132892</v>
      </c>
    </row>
    <row r="110" spans="1:5">
      <c r="A110" s="50" t="s">
        <v>149</v>
      </c>
      <c r="B110" s="60">
        <v>20406.411002895999</v>
      </c>
      <c r="C110" s="73" t="str">
        <f t="shared" si="2"/>
        <v>M</v>
      </c>
      <c r="D110" s="77" t="str">
        <f>TEXT(EDATE(D111,-1),"mmmm aaaa")</f>
        <v>marzo 2025</v>
      </c>
      <c r="E110" s="78">
        <f t="shared" si="3"/>
        <v>20624.184167613999</v>
      </c>
    </row>
    <row r="111" spans="1:5" ht="15" thickBot="1">
      <c r="A111" s="50" t="s">
        <v>151</v>
      </c>
      <c r="B111" s="60">
        <v>21677.030577223999</v>
      </c>
      <c r="C111" s="74" t="str">
        <f t="shared" si="2"/>
        <v>A</v>
      </c>
      <c r="D111" s="79" t="str">
        <f>A2</f>
        <v>Abril 2025</v>
      </c>
      <c r="E111" s="80">
        <f t="shared" si="3"/>
        <v>17549.223181112</v>
      </c>
    </row>
    <row r="112" spans="1:5">
      <c r="A112" s="50" t="s">
        <v>155</v>
      </c>
      <c r="B112" s="60">
        <v>19126.91132892</v>
      </c>
    </row>
    <row r="113" spans="1:4">
      <c r="A113" s="50" t="s">
        <v>158</v>
      </c>
      <c r="B113" s="60">
        <v>20624.184167613999</v>
      </c>
    </row>
    <row r="114" spans="1:4">
      <c r="A114" s="50" t="s">
        <v>160</v>
      </c>
      <c r="B114" s="60">
        <v>17549.223181112</v>
      </c>
    </row>
    <row r="115" spans="1:4">
      <c r="A115" s="50" t="s">
        <v>196</v>
      </c>
      <c r="B115" s="60">
        <v>7295.7689</v>
      </c>
      <c r="C115"/>
      <c r="D115"/>
    </row>
    <row r="116" spans="1:4">
      <c r="A116"/>
      <c r="B116"/>
      <c r="C116"/>
      <c r="D116"/>
    </row>
    <row r="117" spans="1:4">
      <c r="A117"/>
      <c r="B117"/>
      <c r="C117"/>
      <c r="D117"/>
    </row>
    <row r="118" spans="1:4">
      <c r="A118"/>
      <c r="B118"/>
      <c r="C118"/>
      <c r="D118"/>
    </row>
    <row r="119" spans="1:4">
      <c r="A119"/>
      <c r="B119"/>
      <c r="C119"/>
      <c r="D119"/>
    </row>
    <row r="120" spans="1:4">
      <c r="A120"/>
      <c r="B120"/>
      <c r="C120"/>
      <c r="D120"/>
    </row>
    <row r="121" spans="1:4">
      <c r="A121"/>
      <c r="B121"/>
      <c r="C121"/>
      <c r="D121"/>
    </row>
    <row r="122" spans="1:4">
      <c r="A122"/>
      <c r="B122"/>
      <c r="C122"/>
      <c r="D122"/>
    </row>
    <row r="123" spans="1:4">
      <c r="A123"/>
      <c r="B123"/>
      <c r="C123"/>
      <c r="D123"/>
    </row>
    <row r="124" spans="1:4">
      <c r="A124"/>
      <c r="B124"/>
      <c r="C124"/>
      <c r="D124"/>
    </row>
    <row r="125" spans="1:4">
      <c r="A125"/>
      <c r="B125"/>
      <c r="C125"/>
      <c r="D125"/>
    </row>
    <row r="126" spans="1:4">
      <c r="A126"/>
      <c r="B126"/>
      <c r="C126"/>
      <c r="D126"/>
    </row>
    <row r="127" spans="1:4">
      <c r="A127" s="48" t="s">
        <v>54</v>
      </c>
      <c r="B127" s="56" t="s">
        <v>9</v>
      </c>
      <c r="C127" s="48" t="s">
        <v>54</v>
      </c>
      <c r="D127" s="129" t="s">
        <v>8</v>
      </c>
    </row>
    <row r="128" spans="1:4">
      <c r="A128" s="57" t="s">
        <v>60</v>
      </c>
      <c r="B128" s="58"/>
      <c r="C128" s="48" t="s">
        <v>60</v>
      </c>
      <c r="D128" s="49"/>
    </row>
    <row r="129" spans="1:5">
      <c r="A129" s="50" t="s">
        <v>165</v>
      </c>
      <c r="B129" s="59">
        <v>32471.281999999999</v>
      </c>
      <c r="C129" s="52">
        <v>1</v>
      </c>
      <c r="D129" s="59">
        <v>634.91898581600003</v>
      </c>
      <c r="E129" s="83">
        <f>MAX(D129:D159)</f>
        <v>677.05145079600004</v>
      </c>
    </row>
    <row r="130" spans="1:5">
      <c r="A130" s="50" t="s">
        <v>166</v>
      </c>
      <c r="B130" s="59">
        <v>32986.612999999998</v>
      </c>
      <c r="C130" s="52">
        <v>2</v>
      </c>
      <c r="D130" s="59">
        <v>661.72698266800001</v>
      </c>
    </row>
    <row r="131" spans="1:5">
      <c r="A131" s="50" t="s">
        <v>167</v>
      </c>
      <c r="B131" s="59">
        <v>33186.552000000003</v>
      </c>
      <c r="C131" s="52">
        <v>3</v>
      </c>
      <c r="D131" s="59">
        <v>677.05145079600004</v>
      </c>
    </row>
    <row r="132" spans="1:5">
      <c r="A132" s="50" t="s">
        <v>168</v>
      </c>
      <c r="B132" s="59">
        <v>31766.58</v>
      </c>
      <c r="C132" s="52">
        <v>4</v>
      </c>
      <c r="D132" s="59">
        <v>666.55108408000001</v>
      </c>
    </row>
    <row r="133" spans="1:5">
      <c r="A133" s="50" t="s">
        <v>169</v>
      </c>
      <c r="B133" s="59">
        <v>27920.421999999999</v>
      </c>
      <c r="C133" s="52">
        <v>5</v>
      </c>
      <c r="D133" s="59">
        <v>574.11797925600001</v>
      </c>
    </row>
    <row r="134" spans="1:5">
      <c r="A134" s="50" t="s">
        <v>170</v>
      </c>
      <c r="B134" s="59">
        <v>28023.572</v>
      </c>
      <c r="C134" s="52">
        <v>6</v>
      </c>
      <c r="D134" s="59">
        <v>526.00936250799998</v>
      </c>
    </row>
    <row r="135" spans="1:5">
      <c r="A135" s="50" t="s">
        <v>171</v>
      </c>
      <c r="B135" s="59">
        <v>31707.041504000001</v>
      </c>
      <c r="C135" s="52">
        <v>7</v>
      </c>
      <c r="D135" s="59">
        <v>618.254482564</v>
      </c>
    </row>
    <row r="136" spans="1:5">
      <c r="A136" s="50" t="s">
        <v>172</v>
      </c>
      <c r="B136" s="59">
        <v>31296.441999999999</v>
      </c>
      <c r="C136" s="52">
        <v>8</v>
      </c>
      <c r="D136" s="59">
        <v>624.52668129599999</v>
      </c>
    </row>
    <row r="137" spans="1:5">
      <c r="A137" s="50" t="s">
        <v>173</v>
      </c>
      <c r="B137" s="59">
        <v>31501.478999999999</v>
      </c>
      <c r="C137" s="52">
        <v>9</v>
      </c>
      <c r="D137" s="59">
        <v>623.94556979200001</v>
      </c>
    </row>
    <row r="138" spans="1:5">
      <c r="A138" s="50" t="s">
        <v>174</v>
      </c>
      <c r="B138" s="59">
        <v>31304.724999999999</v>
      </c>
      <c r="C138" s="52">
        <v>10</v>
      </c>
      <c r="D138" s="59">
        <v>627.39595264800005</v>
      </c>
    </row>
    <row r="139" spans="1:5">
      <c r="A139" s="50" t="s">
        <v>175</v>
      </c>
      <c r="B139" s="59">
        <v>30279.475999999999</v>
      </c>
      <c r="C139" s="52">
        <v>11</v>
      </c>
      <c r="D139" s="59">
        <v>639.91059171999996</v>
      </c>
    </row>
    <row r="140" spans="1:5">
      <c r="A140" s="50" t="s">
        <v>176</v>
      </c>
      <c r="B140" s="59">
        <v>27701.875</v>
      </c>
      <c r="C140" s="52">
        <v>12</v>
      </c>
      <c r="D140" s="59">
        <v>575.44929780799998</v>
      </c>
    </row>
    <row r="141" spans="1:5">
      <c r="A141" s="50" t="s">
        <v>177</v>
      </c>
      <c r="B141" s="59">
        <v>26945.053</v>
      </c>
      <c r="C141" s="52">
        <v>13</v>
      </c>
      <c r="D141" s="59">
        <v>528.084374368</v>
      </c>
    </row>
    <row r="142" spans="1:5">
      <c r="A142" s="50" t="s">
        <v>178</v>
      </c>
      <c r="B142" s="59">
        <v>31311.426599999999</v>
      </c>
      <c r="C142" s="52">
        <v>14</v>
      </c>
      <c r="D142" s="59">
        <v>620.98249560800002</v>
      </c>
    </row>
    <row r="143" spans="1:5">
      <c r="A143" s="50" t="s">
        <v>179</v>
      </c>
      <c r="B143" s="59">
        <v>31653.548999999999</v>
      </c>
      <c r="C143" s="52">
        <v>15</v>
      </c>
      <c r="D143" s="59">
        <v>640.31512276000001</v>
      </c>
    </row>
    <row r="144" spans="1:5">
      <c r="A144" s="50" t="s">
        <v>180</v>
      </c>
      <c r="B144" s="59">
        <v>30589.951000000001</v>
      </c>
      <c r="C144" s="52">
        <v>16</v>
      </c>
      <c r="D144" s="59">
        <v>631.44682659199998</v>
      </c>
    </row>
    <row r="145" spans="1:5">
      <c r="A145" s="50" t="s">
        <v>181</v>
      </c>
      <c r="B145" s="59">
        <v>27484.526000000002</v>
      </c>
      <c r="C145" s="52">
        <v>17</v>
      </c>
      <c r="D145" s="59">
        <v>552.80166911200001</v>
      </c>
    </row>
    <row r="146" spans="1:5">
      <c r="A146" s="50" t="s">
        <v>182</v>
      </c>
      <c r="B146" s="59">
        <v>26382.772000000001</v>
      </c>
      <c r="C146" s="52">
        <v>18</v>
      </c>
      <c r="D146" s="59">
        <v>514.31181068800004</v>
      </c>
    </row>
    <row r="147" spans="1:5">
      <c r="A147" s="50" t="s">
        <v>183</v>
      </c>
      <c r="B147" s="59">
        <v>27131.23</v>
      </c>
      <c r="C147" s="52">
        <v>19</v>
      </c>
      <c r="D147" s="59">
        <v>528.21302100000003</v>
      </c>
    </row>
    <row r="148" spans="1:5">
      <c r="A148" s="50" t="s">
        <v>184</v>
      </c>
      <c r="B148" s="59">
        <v>27015.978999999999</v>
      </c>
      <c r="C148" s="52">
        <v>20</v>
      </c>
      <c r="D148" s="59">
        <v>508.24395948799997</v>
      </c>
    </row>
    <row r="149" spans="1:5">
      <c r="A149" s="50" t="s">
        <v>185</v>
      </c>
      <c r="B149" s="59">
        <v>29545.787</v>
      </c>
      <c r="C149" s="52">
        <v>21</v>
      </c>
      <c r="D149" s="59">
        <v>555.19300987999998</v>
      </c>
    </row>
    <row r="150" spans="1:5">
      <c r="A150" s="50" t="s">
        <v>186</v>
      </c>
      <c r="B150" s="59">
        <v>31325.117008000001</v>
      </c>
      <c r="C150" s="52">
        <v>22</v>
      </c>
      <c r="D150" s="59">
        <v>624.99548459200003</v>
      </c>
    </row>
    <row r="151" spans="1:5">
      <c r="A151" s="50" t="s">
        <v>187</v>
      </c>
      <c r="B151" s="59">
        <v>30552.491999999998</v>
      </c>
      <c r="C151" s="52">
        <v>23</v>
      </c>
      <c r="D151" s="59">
        <v>610.206181216</v>
      </c>
    </row>
    <row r="152" spans="1:5">
      <c r="A152" s="50" t="s">
        <v>188</v>
      </c>
      <c r="B152" s="59">
        <v>30835.679</v>
      </c>
      <c r="C152" s="52">
        <v>24</v>
      </c>
      <c r="D152" s="59">
        <v>612.12559743199995</v>
      </c>
    </row>
    <row r="153" spans="1:5">
      <c r="A153" s="50" t="s">
        <v>189</v>
      </c>
      <c r="B153" s="59">
        <v>29657.323</v>
      </c>
      <c r="C153" s="52">
        <v>25</v>
      </c>
      <c r="D153" s="59">
        <v>614.73017700800006</v>
      </c>
    </row>
    <row r="154" spans="1:5">
      <c r="A154" s="50" t="s">
        <v>190</v>
      </c>
      <c r="B154" s="59">
        <v>26794.086648</v>
      </c>
      <c r="C154" s="52">
        <v>26</v>
      </c>
      <c r="D154" s="59">
        <v>545.31014529599997</v>
      </c>
    </row>
    <row r="155" spans="1:5">
      <c r="A155" s="50" t="s">
        <v>191</v>
      </c>
      <c r="B155" s="59">
        <v>26762.355</v>
      </c>
      <c r="C155" s="52">
        <v>27</v>
      </c>
      <c r="D155" s="59">
        <v>501.79120355200001</v>
      </c>
    </row>
    <row r="156" spans="1:5">
      <c r="A156" s="50" t="s">
        <v>192</v>
      </c>
      <c r="B156" s="59">
        <v>27215.570503999999</v>
      </c>
      <c r="C156" s="52">
        <v>28</v>
      </c>
      <c r="D156" s="59">
        <v>361.72997627199999</v>
      </c>
    </row>
    <row r="157" spans="1:5">
      <c r="A157" s="50" t="s">
        <v>193</v>
      </c>
      <c r="B157" s="59">
        <v>29984.227999999999</v>
      </c>
      <c r="C157" s="52">
        <v>29</v>
      </c>
      <c r="D157" s="59">
        <v>547.44987716000003</v>
      </c>
      <c r="E157"/>
    </row>
    <row r="158" spans="1:5">
      <c r="A158" s="50" t="s">
        <v>161</v>
      </c>
      <c r="B158" s="59">
        <v>29330.274504000001</v>
      </c>
      <c r="C158" s="52">
        <v>30</v>
      </c>
      <c r="D158" s="59">
        <v>601.16271213599998</v>
      </c>
      <c r="E158"/>
    </row>
    <row r="159" spans="1:5">
      <c r="A159"/>
      <c r="B159"/>
      <c r="C159"/>
      <c r="D159"/>
      <c r="E159"/>
    </row>
    <row r="160" spans="1:5">
      <c r="A160"/>
      <c r="C160"/>
      <c r="D160" s="84">
        <v>655</v>
      </c>
      <c r="E160" s="114">
        <f>(MAX(D129:D159)/D160-1)*100</f>
        <v>3.3666337093129828</v>
      </c>
    </row>
    <row r="161" spans="1:5">
      <c r="A161"/>
      <c r="B161"/>
      <c r="C161"/>
      <c r="D161"/>
      <c r="E161" s="85"/>
    </row>
    <row r="162" spans="1:5">
      <c r="E162" s="83"/>
    </row>
    <row r="163" spans="1:5">
      <c r="A163" s="48" t="s">
        <v>66</v>
      </c>
      <c r="B163" s="136" t="s">
        <v>13</v>
      </c>
      <c r="C163" s="137"/>
      <c r="D163"/>
      <c r="E163" s="85"/>
    </row>
    <row r="164" spans="1:5">
      <c r="A164" s="48" t="s">
        <v>54</v>
      </c>
      <c r="B164" s="129" t="s">
        <v>64</v>
      </c>
      <c r="C164" s="129" t="s">
        <v>65</v>
      </c>
      <c r="D164"/>
      <c r="E164" s="85"/>
    </row>
    <row r="165" spans="1:5">
      <c r="A165" s="48" t="s">
        <v>52</v>
      </c>
      <c r="B165" s="49"/>
      <c r="C165" s="49"/>
      <c r="D165"/>
      <c r="E165" s="85"/>
    </row>
    <row r="166" spans="1:5">
      <c r="A166" s="50" t="s">
        <v>160</v>
      </c>
      <c r="B166" s="60">
        <v>33847</v>
      </c>
      <c r="C166" s="116" t="s">
        <v>200</v>
      </c>
      <c r="D166" s="84">
        <v>33408</v>
      </c>
      <c r="E166" s="114">
        <f>(B166/D166-1)*100</f>
        <v>1.3140565134099669</v>
      </c>
    </row>
    <row r="167" spans="1:5">
      <c r="A167"/>
      <c r="B167"/>
      <c r="C167"/>
    </row>
    <row r="169" spans="1:5">
      <c r="A169" s="48" t="s">
        <v>66</v>
      </c>
      <c r="B169" s="136" t="s">
        <v>13</v>
      </c>
      <c r="C169" s="140"/>
      <c r="D169" s="136" t="s">
        <v>14</v>
      </c>
      <c r="E169" s="137"/>
    </row>
    <row r="170" spans="1:5">
      <c r="A170" s="48" t="s">
        <v>54</v>
      </c>
      <c r="B170" s="129" t="s">
        <v>64</v>
      </c>
      <c r="C170" s="129" t="s">
        <v>65</v>
      </c>
      <c r="D170" s="129" t="s">
        <v>64</v>
      </c>
      <c r="E170" s="129" t="s">
        <v>65</v>
      </c>
    </row>
    <row r="171" spans="1:5">
      <c r="A171" s="48" t="s">
        <v>67</v>
      </c>
      <c r="B171" s="49"/>
      <c r="C171" s="49"/>
      <c r="D171" s="49"/>
      <c r="E171" s="49"/>
    </row>
    <row r="172" spans="1:5">
      <c r="A172" s="52">
        <v>2023</v>
      </c>
      <c r="B172" s="60">
        <v>39101</v>
      </c>
      <c r="C172" s="116" t="s">
        <v>116</v>
      </c>
      <c r="D172" s="60">
        <v>37278</v>
      </c>
      <c r="E172" s="116" t="s">
        <v>122</v>
      </c>
    </row>
    <row r="173" spans="1:5">
      <c r="A173" s="52">
        <v>2024</v>
      </c>
      <c r="B173" s="60">
        <v>38272</v>
      </c>
      <c r="C173" s="116" t="s">
        <v>130</v>
      </c>
      <c r="D173" s="60">
        <v>36184</v>
      </c>
      <c r="E173" s="116" t="s">
        <v>141</v>
      </c>
    </row>
    <row r="174" spans="1:5">
      <c r="A174" s="52">
        <v>2025</v>
      </c>
      <c r="B174" s="60">
        <v>40070</v>
      </c>
      <c r="C174" s="116" t="s">
        <v>156</v>
      </c>
      <c r="D174" s="60"/>
      <c r="E174" s="127"/>
    </row>
    <row r="176" spans="1:5">
      <c r="A176"/>
      <c r="B176"/>
      <c r="C176"/>
      <c r="D176"/>
      <c r="E176"/>
    </row>
    <row r="177" spans="1:6">
      <c r="A177" s="48" t="s">
        <v>66</v>
      </c>
      <c r="B177" s="136" t="s">
        <v>13</v>
      </c>
      <c r="C177" s="140"/>
      <c r="D177" s="136" t="s">
        <v>14</v>
      </c>
      <c r="E177" s="137"/>
    </row>
    <row r="178" spans="1:6">
      <c r="A178" s="48" t="s">
        <v>54</v>
      </c>
      <c r="B178" s="129" t="s">
        <v>64</v>
      </c>
      <c r="C178" s="129" t="s">
        <v>65</v>
      </c>
      <c r="D178" s="129" t="s">
        <v>64</v>
      </c>
      <c r="E178" s="129" t="s">
        <v>65</v>
      </c>
    </row>
    <row r="179" spans="1:6">
      <c r="A179"/>
      <c r="B179" s="60">
        <v>45450</v>
      </c>
      <c r="C179" s="116" t="s">
        <v>68</v>
      </c>
      <c r="D179" s="60">
        <v>41318</v>
      </c>
      <c r="E179" s="116" t="s">
        <v>69</v>
      </c>
    </row>
    <row r="180" spans="1:6">
      <c r="A180"/>
      <c r="B180"/>
      <c r="C180"/>
      <c r="D180"/>
      <c r="E180"/>
    </row>
    <row r="181" spans="1:6" ht="15">
      <c r="A181" s="37"/>
      <c r="B181" s="38"/>
      <c r="C181" s="38"/>
      <c r="D181" s="38"/>
      <c r="E181" s="38"/>
      <c r="F181" s="38"/>
    </row>
    <row r="182" spans="1:6" ht="35.1" customHeight="1">
      <c r="A182" s="47"/>
      <c r="B182" s="71" t="s">
        <v>14</v>
      </c>
      <c r="C182" s="71" t="s">
        <v>13</v>
      </c>
      <c r="D182" s="71" t="s">
        <v>12</v>
      </c>
      <c r="E182" s="71" t="s">
        <v>11</v>
      </c>
    </row>
    <row r="183" spans="1:6">
      <c r="A183" s="64" t="s">
        <v>70</v>
      </c>
      <c r="B183" s="65">
        <f>D179</f>
        <v>41318</v>
      </c>
      <c r="C183" s="65">
        <f>B179</f>
        <v>45450</v>
      </c>
      <c r="D183" s="66" t="str">
        <f>MID(Dat_01!E179,1,2)+0&amp;" "&amp;TEXT(DATE(MID(Dat_01!E179,7,4),MID(Dat_01!E179,4,2),MID(Dat_01!E179,1,2)),"mmmm")&amp;" "&amp;MID(Dat_01!E179,7,4)&amp;" ("&amp;MID(Dat_01!E179,12,16)&amp;" h)"</f>
        <v>19 julio 2010 (13:26 h)</v>
      </c>
      <c r="E183" s="66" t="str">
        <f>MID(Dat_01!C179,1,2)+0&amp;" "&amp;TEXT(DATE(MID(Dat_01!C179,7,4),MID(Dat_01!C179,4,2),MID(Dat_01!C179,1,2)),"mmmm")&amp;" "&amp;MID(Dat_01!C179,7,4)&amp;" ("&amp;MID(Dat_01!C179,12,16)&amp;" h)"</f>
        <v>17 diciembre 2007 (18:53 h)</v>
      </c>
    </row>
    <row r="184" spans="1:6">
      <c r="A184" s="64"/>
      <c r="B184" s="65"/>
      <c r="C184" s="65"/>
      <c r="D184" s="66"/>
      <c r="E184" s="66"/>
    </row>
    <row r="185" spans="1:6">
      <c r="A185" s="67">
        <f>A173</f>
        <v>2024</v>
      </c>
      <c r="B185" s="65">
        <f>D173</f>
        <v>36184</v>
      </c>
      <c r="C185" s="65">
        <f>B173</f>
        <v>38272</v>
      </c>
      <c r="D185" s="66" t="str">
        <f>MID(Dat_01!E173,1,2)+0&amp;" "&amp;TEXT(DATE(MID(Dat_01!E173,7,4),MID(Dat_01!E173,4,2),MID(Dat_01!E173,1,2)),"mmmm")&amp;" ("&amp;MID(Dat_01!E173,12,16)&amp;" h)"</f>
        <v>30 julio (14:41 h)</v>
      </c>
      <c r="E185" s="66" t="str">
        <f>MID(Dat_01!C173,1,2)+0&amp;" "&amp;TEXT(DATE(MID(Dat_01!C173,7,4),MID(Dat_01!C173,4,2),MID(Dat_01!C173,1,2)),"mmmm")&amp;" ("&amp;MID(Dat_01!C173,12,16)&amp;" h)"</f>
        <v>9 enero (20:56 h)</v>
      </c>
    </row>
    <row r="186" spans="1:6">
      <c r="A186" s="67">
        <f>A174</f>
        <v>2025</v>
      </c>
      <c r="B186" s="65"/>
      <c r="C186" s="65">
        <f>B174</f>
        <v>40070</v>
      </c>
      <c r="D186" s="66"/>
      <c r="E186" s="66" t="str">
        <f>MID(Dat_01!C174,1,2)+0&amp;" "&amp;TEXT(DATE(MID(Dat_01!C174,7,4),MID(Dat_01!C174,4,2),MID(Dat_01!C174,1,2)),"mmmm")&amp;" ("&amp;MID(Dat_01!C174,12,16)&amp;" h)"</f>
        <v>15 enero (20:57 h)</v>
      </c>
    </row>
    <row r="187" spans="1:6">
      <c r="A187" s="68" t="str">
        <f>LOWER(MID(A166,1,3))&amp;"-"&amp;MID(A174,3,2)</f>
        <v>abr-25</v>
      </c>
      <c r="B187" s="69" t="str">
        <f>IF(B163="Invierno","",B166)</f>
        <v/>
      </c>
      <c r="C187" s="69">
        <f>IF(B163="Invierno",B166,"")</f>
        <v>33847</v>
      </c>
      <c r="D187" s="70" t="str">
        <f>IF(B187="","",MID(Dat_01!C166,1,2)+0&amp;" "&amp;TEXT(DATE(MID(Dat_01!C166,7,4),MID(Dat_01!C166,4,2),MID(Dat_01!C166,1,2)),"mmmm")&amp;" ("&amp;MID(Dat_01!C166,12,16)&amp;" h)")</f>
        <v/>
      </c>
      <c r="E187" s="70" t="str">
        <f>IF(C187="","",MID(Dat_01!C166,1,2)+0&amp;" "&amp;TEXT(DATE(MID(Dat_01!C166,7,4),MID(Dat_01!C166,4,2),MID(Dat_01!C166,1,2)),"mmmm")&amp;" ("&amp;MID(Dat_01!C166,12,16)&amp;" h)")</f>
        <v>3 abril (21:14 h)</v>
      </c>
    </row>
    <row r="188" spans="1:6" ht="15">
      <c r="D188" s="120"/>
      <c r="E188" s="120" t="str">
        <f>CONCATENATE(MID(E187,1,FIND(" ",E187)+3)," ",MID(E187,FIND("(",E187)+1,7))</f>
        <v>3 abr 21:14 h</v>
      </c>
    </row>
  </sheetData>
  <mergeCells count="8">
    <mergeCell ref="B4:J4"/>
    <mergeCell ref="B5:J5"/>
    <mergeCell ref="B163:C163"/>
    <mergeCell ref="B177:C177"/>
    <mergeCell ref="D177:E177"/>
    <mergeCell ref="B169:C169"/>
    <mergeCell ref="D169:E169"/>
    <mergeCell ref="C30:N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Indice</vt:lpstr>
      <vt:lpstr>D1</vt:lpstr>
      <vt:lpstr>D2</vt:lpstr>
      <vt:lpstr>D3</vt:lpstr>
      <vt:lpstr>D4</vt:lpstr>
      <vt:lpstr>D5</vt:lpstr>
      <vt:lpstr>D6</vt:lpstr>
      <vt:lpstr>Data 1</vt:lpstr>
      <vt:lpstr>Dat_01</vt:lpstr>
      <vt:lpstr>ZZZ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2025-05-16T06:25:16Z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