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ABR\INF_ELABORADA\"/>
    </mc:Choice>
  </mc:AlternateContent>
  <xr:revisionPtr revIDLastSave="0" documentId="13_ncr:1_{B038BB9F-ACD4-4FC9-8A0A-16011099D2BD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6" l="1"/>
  <c r="C36" i="16"/>
  <c r="D36" i="16"/>
  <c r="E36" i="16"/>
  <c r="F36" i="16"/>
  <c r="G36" i="16"/>
  <c r="H36" i="16"/>
  <c r="D185" i="10"/>
  <c r="C187" i="10"/>
  <c r="E187" i="10" s="1"/>
  <c r="E188" i="10" s="1"/>
  <c r="E160" i="10"/>
  <c r="B35" i="16"/>
  <c r="C35" i="16"/>
  <c r="D35" i="16"/>
  <c r="E35" i="16"/>
  <c r="F35" i="16"/>
  <c r="G35" i="16"/>
  <c r="H35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<sst xmlns="http://schemas.openxmlformats.org/spreadsheetml/2006/main" count="335" uniqueCount="204">
  <si>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</si>
  <si>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</si>
  <si>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</si>
  <si>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</si>
  <si>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</si>
  <si>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</si>
  <si>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</si>
  <si>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</si>
  <si>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</si>
  <si>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</si>
  <si>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</si>
  <si>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</si>
  <si>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</si>
  <si>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</si>
  <si>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</si>
  <si>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</si>
  <si>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</si>
  <si>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</si>
  <si>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</si>
  <si>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</si>
  <si>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</si>
  <si>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</si>
  <si>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</si>
  <si>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</si>
  <si>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</si>
  <si>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</si>
  <si>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</si>
  <si>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</si>
  <si>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</si>
  <si>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</si>
  <si>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</si>
  <si>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</si>
  <si>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</si>
  <si>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</si>
  <si>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</si>
  <si>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</si>
  <si>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</si>
  <si>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</si>
  <si>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</si>
  <si>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</si>
  <si>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</si>
  <si>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</si>
  <si>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</si>
  <si>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</si>
  <si>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</si>
  <si>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</si>
  <si>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</si>
  <si>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</si>
  <si>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</si>
  <si>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</si>
  <si>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</si>
  <si>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</si>
  <si>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</si>
  <si>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</si>
  <si>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</si>
  <si>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</si>
  <si>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</si>
  <si>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</si>
  <si>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</si>
  <si>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</si>
  <si>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</si>
  <si>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</si>
  <si>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</si>
  <si>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</si>
  <si>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</si>
  <si>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</si>
  <si>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</si>
  <si>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</si>
  <si>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</si>
  <si>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</si>
  <si>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</si>
  <si>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</si>
  <si>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</si>
  <si>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</si>
  <si>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</si>
  <si>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</si>
  <si>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</si>
  <si>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</si>
  <si>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</si>
  <si>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</si>
  <si>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</si>
  <si>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</si>
  <si>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</si>
  <si>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</si>
  <si>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</si>
  <si>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</si>
  <si>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</si>
  <si>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</si>
  <si>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</si>
  <si>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</si>
  <si>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</si>
  <si>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</si>
  <si>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</si>
  <si>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</si>
  <si>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</si>
  <si>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</si>
  <si>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</si>
  <si>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</si>
  <si>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</si>
  <si>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</si>
  <si>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</si>
  <si>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</si>
  <si>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</si>
  <si>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</si>
  <si>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</si>
  <si>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</si>
  <si>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</si>
  <si>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</si>
  <si>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</si>
  <si>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</si>
  <si>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</si>
  <si>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</si>
  <si>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</si>
  <si>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</si>
  <si>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</si>
  <si>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</si>
  <si>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</si>
  <si>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</si>
  <si>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</si>
  <si>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</si>
  <si>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</si>
  <si>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</si>
  <si>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</si>
  <si>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</si>
  <si>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</si>
  <si>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</si>
  <si>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</si>
  <si>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</si>
  <si>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Enero 2023</t>
  </si>
  <si>
    <t>Febrero 2023</t>
  </si>
  <si>
    <t>24/01/2023 20:43</t>
  </si>
  <si>
    <t>Marzo 2023</t>
  </si>
  <si>
    <t>Abril 2023</t>
  </si>
  <si>
    <t>30/04/2023</t>
  </si>
  <si>
    <t>Mayo 2023</t>
  </si>
  <si>
    <t>31/05/2023</t>
  </si>
  <si>
    <t>Junio 2023</t>
  </si>
  <si>
    <t>30/06/2023</t>
  </si>
  <si>
    <t>Julio 2023</t>
  </si>
  <si>
    <t>31/07/2023</t>
  </si>
  <si>
    <t>19/07/2023 14:27</t>
  </si>
  <si>
    <t>Agosto 2023</t>
  </si>
  <si>
    <t>31/08/2023</t>
  </si>
  <si>
    <t>Septiembre 2023</t>
  </si>
  <si>
    <t>30/09/2023</t>
  </si>
  <si>
    <t>Octubre 2023</t>
  </si>
  <si>
    <t>31/10/2023</t>
  </si>
  <si>
    <t>Noviembre 2023</t>
  </si>
  <si>
    <t>30/11/2023</t>
  </si>
  <si>
    <t>Diciembre 2023</t>
  </si>
  <si>
    <t>31/12/2023</t>
  </si>
  <si>
    <t>Enero 2024</t>
  </si>
  <si>
    <t>31/01/2024</t>
  </si>
  <si>
    <t>Febrero 2024</t>
  </si>
  <si>
    <t>09/01/2024 20:56</t>
  </si>
  <si>
    <t>29/02/2024</t>
  </si>
  <si>
    <t>Marzo 2024</t>
  </si>
  <si>
    <t>31/03/2024</t>
  </si>
  <si>
    <t>Abril 2024</t>
  </si>
  <si>
    <t>30/04/2024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</si>
  <si>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ut="05/14/2024 15:11:19" si="2.000000015c3408aed375d7ffa78d674eec387aedb1272e6da9ec927cd474008d81dbb431636a535741a46b24aad36dc5355f2891391a4cfb25e023c45b684f80b8a64ee79b50a3a2fe3db30458e99aa3322d32d95c0ce71a7bc6fb635405f2f6a6b758f61f5bf186a5de4b69382f753d35a6abb1e05e2af951ee9f47f575a07fd232161b25d063e02b1cae03c4ca5acd6113b9896147500d1acd3ad0fa8ebd4be168.p.3082.0.1.Europe/Madrid.upriv*_1*_pidn2*_5*_session*-lat*_1.000000013b6742e4c77a6549e34a8f06418fcd04bc6025e0f7848fbfb3bb5a9e28301a46f3f66874e319efb5513808d7919b8765872c96c8.00000001f1d8118e3f0b08a41b5cb1ed1f0ab913bc6025e08547971e461519302c4ffc77a1e1fdfdc37cd8e171f062fd656cb52df1fac488.0.1.1.BDEbi.D066E1C611E6257C10D00080EF253B44.0-3082.1.1_-0.1.0_-3082.1.1_5.5.0.*0.000000018eaf4f6850e49aefb836542938866469c911585adcc5c6f92a9dab513781746757b339e2.0.23.11*.2*.0400*.31152J.e.00000001d7d7ad91eb93613b0fd6c5627b54a926c911585acfb9541ca9e528b5230aa3c226479757.0.10*.131*.122*.122.0.0" msgID="3233996811EF120484750080EFA532D1"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</si>
  <si>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ut="05/14/2024 15:29:46" si="2.000000015c3408aed375d7ffa78d674eec387aedb1272e6da9ec927cd474008d81dbb431636a535741a46b24aad36dc5355f2891391a4cfb25e023c45b684f80b8a64ee79b50a3a2fe3db30458e99aa3322d32d95c0ce71a7bc6fb635405f2f6a6b758f61f5bf186a5de4b69382f753d35a6abb1e05e2af951ee9f47f575a07fd232161b25d063e02b1cae03c4ca5acd6113b9896147500d1acd3ad0fa8ebd4be168.p.3082.0.1.Europe/Madrid.upriv*_1*_pidn2*_5*_session*-lat*_1.000000013b6742e4c77a6549e34a8f06418fcd04bc6025e0f7848fbfb3bb5a9e28301a46f3f66874e319efb5513808d7919b8765872c96c8.00000001f1d8118e3f0b08a41b5cb1ed1f0ab913bc6025e08547971e461519302c4ffc77a1e1fdfdc37cd8e171f062fd656cb52df1fac488.0.1.1.BDEbi.D066E1C611E6257C10D00080EF253B44.0-3082.1.1_-0.1.0_-3082.1.1_5.5.0.*0.000000018eaf4f6850e49aefb836542938866469c911585adcc5c6f92a9dab513781746757b339e2.0.23.11*.2*.0400*.31152J.e.00000001d7d7ad91eb93613b0fd6c5627b54a926c911585acfb9541ca9e528b5230aa3c226479757.0.10*.131*.122*.122.0.0" msgID="49391F8F11EF120484750080EFB553D3"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nrr="1806" nrc="786"&gt;&lt;pg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</si>
  <si>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ut="05/14/2024 15:32:34" si="2.000000015c3408aed375d7ffa78d674eec387aedb1272e6da9ec927cd474008d81dbb431636a535741a46b24aad36dc5355f2891391a4cfb25e023c45b684f80b8a64ee79b50a3a2fe3db30458e99aa3322d32d95c0ce71a7bc6fb635405f2f6a6b758f61f5bf186a5de4b69382f753d35a6abb1e05e2af951ee9f47f575a07fd232161b25d063e02b1cae03c4ca5acd6113b9896147500d1acd3ad0fa8ebd4be168.p.3082.0.1.Europe/Madrid.upriv*_1*_pidn2*_5*_session*-lat*_1.000000013b6742e4c77a6549e34a8f06418fcd04bc6025e0f7848fbfb3bb5a9e28301a46f3f66874e319efb5513808d7919b8765872c96c8.00000001f1d8118e3f0b08a41b5cb1ed1f0ab913bc6025e08547971e461519302c4ffc77a1e1fdfdc37cd8e171f062fd656cb52df1fac488.0.1.1.BDEbi.D066E1C611E6257C10D00080EF253B44.0-3082.1.1_-0.1.0_-3082.1.1_5.5.0.*0.000000018eaf4f6850e49aefb836542938866469c911585adcc5c6f92a9dab513781746757b339e2.0.23.11*.2*.0400*.31152J.e.00000001d7d7ad91eb93613b0fd6c5627b54a926c911585acfb9541ca9e528b5230aa3c226479757.0.10*.131*.122*.122.0.0" msgID="1FDFF4D411EF120784750080EF2533D2"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nrr="913" nrc="996"&gt;&lt;pg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</si>
  <si>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</si>
  <si>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</si>
  <si>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</si>
  <si>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</si>
  <si>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</si>
  <si>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</si>
  <si>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</si>
  <si>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</si>
  <si>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</si>
  <si>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</si>
  <si>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</si>
  <si>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</si>
  <si>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</si>
  <si>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</si>
  <si>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</si>
  <si>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</si>
  <si>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</si>
  <si>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</si>
  <si>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</si>
  <si>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</si>
  <si>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</si>
  <si>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</si>
  <si>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</si>
  <si>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</si>
  <si>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</si>
  <si>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</si>
  <si>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</si>
  <si>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</si>
  <si>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</si>
  <si>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ut="05/14/2024 15:33:19" si="2.000000015c3408aed375d7ffa78d674eec387aedb1272e6da9ec927cd474008d81dbb431636a535741a46b24aad36dc5355f2891391a4cfb25e023c45b684f80b8a64ee79b50a3a2fe3db30458e99aa3322d32d95c0ce71a7bc6fb635405f2f6a6b758f61f5bf186a5de4b69382f753d35a6abb1e05e2af951ee9f47f575a07fd232161b25d063e02b1cae03c4ca5acd6113b9896147500d1acd3ad0fa8ebd4be168.p.3082.0.1.Europe/Madrid.upriv*_1*_pidn2*_5*_session*-lat*_1.000000013b6742e4c77a6549e34a8f06418fcd04bc6025e0f7848fbfb3bb5a9e28301a46f3f66874e319efb5513808d7919b8765872c96c8.00000001f1d8118e3f0b08a41b5cb1ed1f0ab913bc6025e08547971e461519302c4ffc77a1e1fdfdc37cd8e171f062fd656cb52df1fac488.0.1.1.BDEbi.D066E1C611E6257C10D00080EF253B44.0-3082.1.1_-0.1.0_-3082.1.1_5.5.0.*0.000000018eaf4f6850e49aefb836542938866469c911585adcc5c6f92a9dab513781746757b339e2.0.23.11*.2*.0400*.31152J.e.00000001d7d7ad91eb93613b0fd6c5627b54a926c911585acfb9541ca9e528b5230aa3c226479757.0.10*.131*.122*.122.0.0" msgID="4551665811EF120784750080EF5593D3"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nrr="2937" nrc="388"&gt;&lt;pg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</si>
  <si>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ut="05/14/2024 15:34:56" si="2.000000015c3408aed375d7ffa78d674eec387aedb1272e6da9ec927cd474008d81dbb431636a535741a46b24aad36dc5355f2891391a4cfb25e023c45b684f80b8a64ee79b50a3a2fe3db30458e99aa3322d32d95c0ce71a7bc6fb635405f2f6a6b758f61f5bf186a5de4b69382f753d35a6abb1e05e2af951ee9f47f575a07fd232161b25d063e02b1cae03c4ca5acd6113b9896147500d1acd3ad0fa8ebd4be168.p.3082.0.1.Europe/Madrid.upriv*_1*_pidn2*_5*_session*-lat*_1.000000013b6742e4c77a6549e34a8f06418fcd04bc6025e0f7848fbfb3bb5a9e28301a46f3f66874e319efb5513808d7919b8765872c96c8.00000001f1d8118e3f0b08a41b5cb1ed1f0ab913bc6025e08547971e461519302c4ffc77a1e1fdfdc37cd8e171f062fd656cb52df1fac488.0.1.1.BDEbi.D066E1C611E6257C10D00080EF253B44.0-3082.1.1_-0.1.0_-3082.1.1_5.5.0.*0.000000018eaf4f6850e49aefb836542938866469c911585adcc5c6f92a9dab513781746757b339e2.0.23.11*.2*.0400*.31152J.e.00000001d7d7ad91eb93613b0fd6c5627b54a926c911585acfb9541ca9e528b5230aa3c226479757.0.10*.131*.122*.122.0.0" msgID="80A51EAC11EF120784750080EF2533D2"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nrr="2994" nrc="198"&gt;&lt;pg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</si>
  <si>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Mayo 2024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</si>
  <si>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ut="05/14/2024 15:47:01" si="2.000000015c3408aed375d7ffa78d674eec387aedb1272e6da9ec927cd474008d81dbb431636a535741a46b24aad36dc5355f2891391a4cfb25e023c45b684f80b8a64ee79b50a3a2fe3db30458e99aa3322d32d95c0ce71a7bc6fb635405f2f6a6b758f61f5bf186a5de4b69382f753d35a6abb1e05e2af951ee9f47f575a07fd232161b25d063e02b1cae03c4ca5acd6113b9896147500d1acd3ad0fa8ebd4be168.p.3082.0.1.Europe/Madrid.upriv*_1*_pidn2*_5*_session*-lat*_1.000000013b6742e4c77a6549e34a8f06418fcd04bc6025e0f7848fbfb3bb5a9e28301a46f3f66874e319efb5513808d7919b8765872c96c8.00000001f1d8118e3f0b08a41b5cb1ed1f0ab913bc6025e08547971e461519302c4ffc77a1e1fdfdc37cd8e171f062fd656cb52df1fac488.0.1.1.BDEbi.D066E1C611E6257C10D00080EF253B44.0-3082.1.1_-0.1.0_-3082.1.1_5.5.0.*0.000000018eaf4f6850e49aefb836542938866469c911585adcc5c6f92a9dab513781746757b339e2.0.23.11*.2*.0400*.31152J.e.00000001d7d7ad91eb93613b0fd6c5627b54a926c911585acfb9541ca9e528b5230aa3c226479757.0.10*.131*.122*.122.0.0" msgID="9C96AC3411EF120784750080EFD592D0"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rows="31" cols="2" /&gt;&lt;esdo ews="" ece="" ptn="" /&gt;&lt;/excel&gt;&lt;pgs&gt;&lt;pg rows="29" cols="1" nrr="2904" nrc="95"&gt;&lt;pg /&gt;&lt;bls&gt;&lt;bl sr="1" sc="1" rfetch="29" cfetch="1" posid="1" darows="0" dacols="1"&gt;&lt;excel&gt;&lt;epo ews="Dat_01" ece="A85" enr="MSTR.Serie_Balance_B.C._Mensual" ptn="" qtn="" rows="31" cols="2" /&gt;&lt;esdo ews="" ece="" ptn="" /&gt;&lt;/excel&gt;&lt;gridRng&gt;&lt;sect id="TITLE_AREA" rngprop="1:1:2:1" /&gt;&lt;sect id="ROWHEADERS_AREA" rngprop="3:1:29:1" /&gt;&lt;sect id="COLUMNHEADERS_AREA" rngprop="1:2:2:1" /&gt;&lt;sect id="DATA_AREA" rngprop="3:2:29:1"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</si>
  <si>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ut="05/16/2024 05:54:07" si="2.000000015f74ec0a2a5b6f5d575dd11cbb033a06f0594c196ac7f6b1b115fe3cb682afbe97e5d35f2f8e9a77f3940e2af9a5081b5614d2626d97d6192f7dea5f9d2709e6c5e14c9da1ea57fc48767058818535f406966a94aa3adb2f6bee5f021fdb535c8e6101e01343a385b6ead2815cd512ba2da27a5408eac683d3b14f664192fff0d10341a7d17f1cf2a0ce4adbaab4533345e3a4c84821a2cd8a058840c459.p.3082.0.1.Europe/Madrid.upriv*_1*_pidn2*_6*_session*-lat*_1.00000001bc5b69fc90bc518b0d77a81bde9ac02bbc6025e061bc22529079584baf56ecc34a172cb9426b1a57db8c00dbefabcde9ad5849f7.0000000163ff1b1f7f9b4bb38b8e5103508020b6bc6025e0bd5a7cd81a7927b4a5b0424e5bbf46ec2a10babc10154d522648d280823d02d3.0.1.1.BDEbi.D066E1C611E6257C10D00080EF253B44.0-3082.1.1_-0.1.0_-3082.1.1_5.5.0.*0.000000017ec210f46c42f5b39cf837616bc9b742c911585aed9d3c6c16e8b135dfdfe22250958df5.0.23.11*.2*.0400*.31152J.e.0000000149589bdf85b4d0d207b64966c2f189a7c911585a291b253e558717be481bc0c94f387d89.0.10*.131*.122*.122.0.0" msgID="A03F284311EF134884750080EF1512D0"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nrr="3030" nrc="102"&gt;&lt;pg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</si>
  <si>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ut="05/16/2024 07:08:37" si="2.000000015f74ec0a2a5b6f5d575dd11cbb033a06f0594c196ac7f6b1b115fe3cb682afbe97e5d35f2f8e9a77f3940e2af9a5081b5614d2626d97d6192f7dea5f9d2709e6c5e14c9da1ea57fc48767058818535f406966a94aa3adb2f6bee5f021fdb535c8e6101e01343a385b6ead2815cd512ba2da27a5408eac683d3b14f664192fff0d10341a7d17f1cf2a0ce4adbaab4533345e3a4c84821a2cd8a058840c459.p.3082.0.1.Europe/Madrid.upriv*_1*_pidn2*_6*_session*-lat*_1.00000001bc5b69fc90bc518b0d77a81bde9ac02bbc6025e061bc22529079584baf56ecc34a172cb9426b1a57db8c00dbefabcde9ad5849f7.0000000163ff1b1f7f9b4bb38b8e5103508020b6bc6025e0bd5a7cd81a7927b4a5b0424e5bbf46ec2a10babc10154d522648d280823d02d3.0.1.1.BDEbi.D066E1C611E6257C10D00080EF253B44.0-3082.1.1_-0.1.0_-3082.1.1_5.5.0.*0.000000017ec210f46c42f5b39cf837616bc9b742c911585aed9d3c6c16e8b135dfdfe22250958df5.0.23.11*.2*.0400*.31152J.e.0000000149589bdf85b4d0d207b64966c2f189a7c911585a291b253e558717be481bc0c94f387d89.0.10*.131*.122*.122.0.0" msgID="18D7EA3C11EF135384750080EF85F3D3"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nrr="2999" nrc="101"&gt;&lt;pg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</si>
  <si>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02/04/2024 21:15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</si>
  <si>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ut="05/16/2024 07:09:40" si="2.000000015f74ec0a2a5b6f5d575dd11cbb033a06f0594c196ac7f6b1b115fe3cb682afbe97e5d35f2f8e9a77f3940e2af9a5081b5614d2626d97d6192f7dea5f9d2709e6c5e14c9da1ea57fc48767058818535f406966a94aa3adb2f6bee5f021fdb535c8e6101e01343a385b6ead2815cd512ba2da27a5408eac683d3b14f664192fff0d10341a7d17f1cf2a0ce4adbaab4533345e3a4c84821a2cd8a058840c459.p.3082.0.1.Europe/Madrid.upriv*_1*_pidn2*_6*_session*-lat*_1.00000001bc5b69fc90bc518b0d77a81bde9ac02bbc6025e061bc22529079584baf56ecc34a172cb9426b1a57db8c00dbefabcde9ad5849f7.0000000163ff1b1f7f9b4bb38b8e5103508020b6bc6025e0bd5a7cd81a7927b4a5b0424e5bbf46ec2a10babc10154d522648d280823d02d3.0.1.1.BDEbi.D066E1C611E6257C10D00080EF253B44.0-3082.1.1_-0.1.0_-3082.1.1_5.5.0.*0.000000017ec210f46c42f5b39cf837616bc9b742c911585aed9d3c6c16e8b135dfdfe22250958df5.0.23.11*.2*.0400*.31152J.e.0000000149589bdf85b4d0d207b64966c2f189a7c911585a291b253e558717be481bc0c94f387d89.0.10*.131*.122*.122.0.0" msgID="3FE60B6811EF135384750080EFB553D3"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nrr="101" nrc="202"&gt;&lt;pg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</si>
  <si>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ut="05/16/2024 07:10:55" si="2.000000015f74ec0a2a5b6f5d575dd11cbb033a06f0594c196ac7f6b1b115fe3cb682afbe97e5d35f2f8e9a77f3940e2af9a5081b5614d2626d97d6192f7dea5f9d2709e6c5e14c9da1ea57fc48767058818535f406966a94aa3adb2f6bee5f021fdb535c8e6101e01343a385b6ead2815cd512ba2da27a5408eac683d3b14f664192fff0d10341a7d17f1cf2a0ce4adbaab4533345e3a4c84821a2cd8a058840c459.p.3082.0.1.Europe/Madrid.upriv*_1*_pidn2*_6*_session*-lat*_1.00000001bc5b69fc90bc518b0d77a81bde9ac02bbc6025e061bc22529079584baf56ecc34a172cb9426b1a57db8c00dbefabcde9ad5849f7.0000000163ff1b1f7f9b4bb38b8e5103508020b6bc6025e0bd5a7cd81a7927b4a5b0424e5bbf46ec2a10babc10154d522648d280823d02d3.0.1.1.BDEbi.D066E1C611E6257C10D00080EF253B44.0-3082.1.1_-0.1.0_-3082.1.1_5.5.0.*0.000000017ec210f46c42f5b39cf837616bc9b742c911585aed9d3c6c16e8b135dfdfe22250958df5.0.23.11*.2*.0400*.31152J.e.0000000149589bdf85b4d0d207b64966c2f189a7c911585a291b253e558717be481bc0c94f387d89.0.10*.131*.122*.122.0.0" msgID="6E179EAD11EF135384750080EF05F3D2"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nrr="33" nrc="44"&gt;&lt;pg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</si>
  <si>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ut="05/16/2024 07:12:08" si="2.000000015f74ec0a2a5b6f5d575dd11cbb033a06f0594c196ac7f6b1b115fe3cb682afbe97e5d35f2f8e9a77f3940e2af9a5081b5614d2626d97d6192f7dea5f9d2709e6c5e14c9da1ea57fc48767058818535f406966a94aa3adb2f6bee5f021fdb535c8e6101e01343a385b6ead2815cd512ba2da27a5408eac683d3b14f664192fff0d10341a7d17f1cf2a0ce4adbaab4533345e3a4c84821a2cd8a058840c459.p.3082.0.1.Europe/Madrid.upriv*_1*_pidn2*_6*_session*-lat*_1.00000001bc5b69fc90bc518b0d77a81bde9ac02bbc6025e061bc22529079584baf56ecc34a172cb9426b1a57db8c00dbefabcde9ad5849f7.0000000163ff1b1f7f9b4bb38b8e5103508020b6bc6025e0bd5a7cd81a7927b4a5b0424e5bbf46ec2a10babc10154d522648d280823d02d3.0.1.1.BDEbi.D066E1C611E6257C10D00080EF253B44.0-3082.1.1_-0.1.0_-3082.1.1_5.5.0.*0.000000017ec210f46c42f5b39cf837616bc9b742c911585aed9d3c6c16e8b135dfdfe22250958df5.0.23.11*.2*.0400*.31152J.e.0000000149589bdf85b4d0d207b64966c2f189a7c911585a291b253e558717be481bc0c94f387d89.0.10*.131*.122*.122.0.0" msgID="9A86F7F911EF135384750080EFB553D3"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nrr="98" nrc="392"&gt;&lt;pg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</si>
  <si>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9907028495294af4876454a7d798e041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</si>
  <si>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ut="05/16/2024 07:13:09" si="2.00000001428111b15bf2d2d531734c4a82e5fb2bfc789b542c8eb190d812b2c60d6aab6a99fe76a231d122d777c0b88f5e1216f3ec5a34ce27dbc2c6a4be4d3d0ae9fa465b9cdb63af06a6459eb0a1311ce578724f1a7137ca62c5a45398cc596b38836e5f9ee47a3a9c1e9113653c59f9bfb43febd74360c525bbbb47ccf677567ea3a6375bc192f8cbf39ade511403f074bca417396033c04d68c339a17f298d67.p.3082.0.1.Europe/Madrid.upriv*_1*_pidn2*_6*_session*-lat*_1.00000001c879277b4eb32cad7ad211efc3953d34bc6025e0c9fd411399d5a90fa3c42bb212156d5080d066ed383f6215080a5e7e7ac866bd.00000001272afe8db270f8b3ad0cd11fceeab835bc6025e058751d15f4911753142577a51fa0e8566c614468ad326ab2a91deccd91804e3a.0.1.1.BDEbi.D066E1C611E6257C10D00080EF253B44.0-3082.1.1_-0.1.0_-3082.1.1_5.5.0.*0.00000001f9990d6391475e86dc3ab5ef92c3c8d2c911585a267d6459038235a36e567bd8404427f9.0.23.11*.2*.0400*.31152J.e.000000011708d0b32909b80fad08ee62f4e77b79c911585a24d73abd8843bd1e7587828c6d802359.0.10*.131*.122*.122.0.0" msgID="B3F921C011EF135381490080EFD56604"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nrr="1797" nrc="972"&gt;&lt;pg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</si>
</sst>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7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6" fillId="4" borderId="6" xfId="27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64" fontId="25" fillId="6" borderId="6" xfId="20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-6.6E-3</c:v>
                </c:pt>
                <c:pt idx="1">
                  <c:v>1.0300000000000001E-3</c:v>
                </c:pt>
                <c:pt idx="2">
                  <c:v>3.7000000000000002E-3</c:v>
                </c:pt>
                <c:pt idx="3">
                  <c:v>-1.2199999999999999E-3</c:v>
                </c:pt>
                <c:pt idx="4">
                  <c:v>-2.7999999999999998E-4</c:v>
                </c:pt>
                <c:pt idx="5">
                  <c:v>-3.4499999999999999E-3</c:v>
                </c:pt>
                <c:pt idx="6">
                  <c:v>2.4499999999999999E-3</c:v>
                </c:pt>
                <c:pt idx="7">
                  <c:v>1.5200000000000001E-3</c:v>
                </c:pt>
                <c:pt idx="8">
                  <c:v>-7.3699999999999998E-3</c:v>
                </c:pt>
                <c:pt idx="9">
                  <c:v>1.439E-2</c:v>
                </c:pt>
                <c:pt idx="10">
                  <c:v>2.15E-3</c:v>
                </c:pt>
                <c:pt idx="11">
                  <c:v>-2.92E-2</c:v>
                </c:pt>
                <c:pt idx="12">
                  <c:v>3.2300000000000002E-2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-1.3769999999999999E-2</c:v>
                </c:pt>
                <c:pt idx="1">
                  <c:v>-1.9199999999999998E-2</c:v>
                </c:pt>
                <c:pt idx="2">
                  <c:v>-1.123E-2</c:v>
                </c:pt>
                <c:pt idx="3">
                  <c:v>-2.3120000000000002E-2</c:v>
                </c:pt>
                <c:pt idx="4">
                  <c:v>9.5E-4</c:v>
                </c:pt>
                <c:pt idx="5">
                  <c:v>-4.1700000000000001E-3</c:v>
                </c:pt>
                <c:pt idx="6">
                  <c:v>8.8400000000000006E-3</c:v>
                </c:pt>
                <c:pt idx="7">
                  <c:v>1.1999999999999999E-3</c:v>
                </c:pt>
                <c:pt idx="8">
                  <c:v>1.106E-2</c:v>
                </c:pt>
                <c:pt idx="9">
                  <c:v>-1.5630000000000002E-2</c:v>
                </c:pt>
                <c:pt idx="10">
                  <c:v>-2.7560000000000001E-2</c:v>
                </c:pt>
                <c:pt idx="11">
                  <c:v>6.1900000000000002E-3</c:v>
                </c:pt>
                <c:pt idx="12">
                  <c:v>1.9E-3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-5.4289999999999998E-2</c:v>
                </c:pt>
                <c:pt idx="1">
                  <c:v>-4.3180000000000003E-2</c:v>
                </c:pt>
                <c:pt idx="2">
                  <c:v>-6.6030000000000005E-2</c:v>
                </c:pt>
                <c:pt idx="3">
                  <c:v>-2.0570000000000001E-2</c:v>
                </c:pt>
                <c:pt idx="4">
                  <c:v>-1.8110000000000001E-2</c:v>
                </c:pt>
                <c:pt idx="5">
                  <c:v>-2.9700000000000001E-2</c:v>
                </c:pt>
                <c:pt idx="6">
                  <c:v>1.06E-2</c:v>
                </c:pt>
                <c:pt idx="7">
                  <c:v>3.3029999999999997E-2</c:v>
                </c:pt>
                <c:pt idx="8">
                  <c:v>3.9140000000000001E-2</c:v>
                </c:pt>
                <c:pt idx="9">
                  <c:v>9.41E-3</c:v>
                </c:pt>
                <c:pt idx="10">
                  <c:v>1.1679999999999999E-2</c:v>
                </c:pt>
                <c:pt idx="11">
                  <c:v>2.334E-2</c:v>
                </c:pt>
                <c:pt idx="12">
                  <c:v>1.7229999999999999E-2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-7.4660000000000004E-2</c:v>
                </c:pt>
                <c:pt idx="1">
                  <c:v>-6.1350000000000002E-2</c:v>
                </c:pt>
                <c:pt idx="2">
                  <c:v>-7.356E-2</c:v>
                </c:pt>
                <c:pt idx="3">
                  <c:v>-4.4909999999999999E-2</c:v>
                </c:pt>
                <c:pt idx="4">
                  <c:v>-1.7440000000000001E-2</c:v>
                </c:pt>
                <c:pt idx="5">
                  <c:v>-3.7319999999999999E-2</c:v>
                </c:pt>
                <c:pt idx="6">
                  <c:v>2.189E-2</c:v>
                </c:pt>
                <c:pt idx="7">
                  <c:v>3.5749999999999997E-2</c:v>
                </c:pt>
                <c:pt idx="8">
                  <c:v>4.283E-2</c:v>
                </c:pt>
                <c:pt idx="9">
                  <c:v>8.1700000000000002E-3</c:v>
                </c:pt>
                <c:pt idx="10">
                  <c:v>-1.3729999999999999E-2</c:v>
                </c:pt>
                <c:pt idx="11">
                  <c:v>3.3E-4</c:v>
                </c:pt>
                <c:pt idx="12">
                  <c:v>5.1429999999999997E-2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2004-2023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17.564894736799999</c:v>
                </c:pt>
                <c:pt idx="1">
                  <c:v>17.660684210500001</c:v>
                </c:pt>
                <c:pt idx="2">
                  <c:v>17.724684210500001</c:v>
                </c:pt>
                <c:pt idx="3">
                  <c:v>17.666210526299999</c:v>
                </c:pt>
                <c:pt idx="4">
                  <c:v>17.7154210526</c:v>
                </c:pt>
                <c:pt idx="5">
                  <c:v>18.075631578900001</c:v>
                </c:pt>
                <c:pt idx="6">
                  <c:v>17.975473684200001</c:v>
                </c:pt>
                <c:pt idx="7">
                  <c:v>18.4348421053</c:v>
                </c:pt>
                <c:pt idx="8">
                  <c:v>18.167736842099998</c:v>
                </c:pt>
                <c:pt idx="9">
                  <c:v>18.229526315800001</c:v>
                </c:pt>
                <c:pt idx="10">
                  <c:v>18.1335789474</c:v>
                </c:pt>
                <c:pt idx="11">
                  <c:v>18.103894736800001</c:v>
                </c:pt>
                <c:pt idx="12">
                  <c:v>18.762947368399999</c:v>
                </c:pt>
                <c:pt idx="13">
                  <c:v>19.600684210499999</c:v>
                </c:pt>
                <c:pt idx="14">
                  <c:v>18.860578947400001</c:v>
                </c:pt>
                <c:pt idx="15">
                  <c:v>19.263999999999999</c:v>
                </c:pt>
                <c:pt idx="16">
                  <c:v>20.073315789500001</c:v>
                </c:pt>
                <c:pt idx="17">
                  <c:v>19.703684210500001</c:v>
                </c:pt>
                <c:pt idx="18">
                  <c:v>19.2157368421</c:v>
                </c:pt>
                <c:pt idx="19">
                  <c:v>19.364631578899999</c:v>
                </c:pt>
                <c:pt idx="20">
                  <c:v>19.515736842100001</c:v>
                </c:pt>
                <c:pt idx="21">
                  <c:v>19.5277894737</c:v>
                </c:pt>
                <c:pt idx="22">
                  <c:v>20.5010526316</c:v>
                </c:pt>
                <c:pt idx="23">
                  <c:v>21.066789473699998</c:v>
                </c:pt>
                <c:pt idx="24">
                  <c:v>20.771842105299999</c:v>
                </c:pt>
                <c:pt idx="25">
                  <c:v>20.813947368400001</c:v>
                </c:pt>
                <c:pt idx="26">
                  <c:v>20.5213684211</c:v>
                </c:pt>
                <c:pt idx="27">
                  <c:v>19.499842105300001</c:v>
                </c:pt>
                <c:pt idx="28">
                  <c:v>19.821421052600002</c:v>
                </c:pt>
                <c:pt idx="29">
                  <c:v>19.702578947399999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2004-2023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8.3092105262999993</c:v>
                </c:pt>
                <c:pt idx="1">
                  <c:v>8.0530000000000008</c:v>
                </c:pt>
                <c:pt idx="2">
                  <c:v>7.7656842104999999</c:v>
                </c:pt>
                <c:pt idx="3">
                  <c:v>8.0669473683999993</c:v>
                </c:pt>
                <c:pt idx="4">
                  <c:v>7.8241578946999999</c:v>
                </c:pt>
                <c:pt idx="5">
                  <c:v>8.1596842105</c:v>
                </c:pt>
                <c:pt idx="6">
                  <c:v>8.2801052631999994</c:v>
                </c:pt>
                <c:pt idx="7">
                  <c:v>8.3323157895000008</c:v>
                </c:pt>
                <c:pt idx="8">
                  <c:v>8.3925789474000005</c:v>
                </c:pt>
                <c:pt idx="9">
                  <c:v>8.9828421052999996</c:v>
                </c:pt>
                <c:pt idx="10">
                  <c:v>8.6753684210999999</c:v>
                </c:pt>
                <c:pt idx="11">
                  <c:v>8.6654736842000002</c:v>
                </c:pt>
                <c:pt idx="12">
                  <c:v>8.4657894736999992</c:v>
                </c:pt>
                <c:pt idx="13">
                  <c:v>9.3254736842000003</c:v>
                </c:pt>
                <c:pt idx="14">
                  <c:v>9.8274210526000001</c:v>
                </c:pt>
                <c:pt idx="15">
                  <c:v>9.5398421053</c:v>
                </c:pt>
                <c:pt idx="16">
                  <c:v>9.5289999999999999</c:v>
                </c:pt>
                <c:pt idx="17">
                  <c:v>9.8750526315999991</c:v>
                </c:pt>
                <c:pt idx="18">
                  <c:v>9.7913157895000005</c:v>
                </c:pt>
                <c:pt idx="19">
                  <c:v>9.8636315788999998</c:v>
                </c:pt>
                <c:pt idx="20">
                  <c:v>9.8134210526000007</c:v>
                </c:pt>
                <c:pt idx="21">
                  <c:v>10.451947368400001</c:v>
                </c:pt>
                <c:pt idx="22">
                  <c:v>10.042263157900001</c:v>
                </c:pt>
                <c:pt idx="23">
                  <c:v>10.466210526299999</c:v>
                </c:pt>
                <c:pt idx="24">
                  <c:v>10.6806315789</c:v>
                </c:pt>
                <c:pt idx="25">
                  <c:v>10.8151578947</c:v>
                </c:pt>
                <c:pt idx="26">
                  <c:v>10.5304736842</c:v>
                </c:pt>
                <c:pt idx="27">
                  <c:v>10.517894736800001</c:v>
                </c:pt>
                <c:pt idx="28">
                  <c:v>10.0041052632</c:v>
                </c:pt>
                <c:pt idx="29">
                  <c:v>10.2726842105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2024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17.381</c:v>
                </c:pt>
                <c:pt idx="1">
                  <c:v>17.478999999999999</c:v>
                </c:pt>
                <c:pt idx="2">
                  <c:v>21.582000000000001</c:v>
                </c:pt>
                <c:pt idx="3">
                  <c:v>22.138000000000002</c:v>
                </c:pt>
                <c:pt idx="4">
                  <c:v>23.966000000000001</c:v>
                </c:pt>
                <c:pt idx="5">
                  <c:v>23.457000000000001</c:v>
                </c:pt>
                <c:pt idx="6">
                  <c:v>21.798999999999999</c:v>
                </c:pt>
                <c:pt idx="7">
                  <c:v>20.887</c:v>
                </c:pt>
                <c:pt idx="8">
                  <c:v>18.751000000000001</c:v>
                </c:pt>
                <c:pt idx="9">
                  <c:v>20.58</c:v>
                </c:pt>
                <c:pt idx="10">
                  <c:v>23.291</c:v>
                </c:pt>
                <c:pt idx="11">
                  <c:v>25.021000000000001</c:v>
                </c:pt>
                <c:pt idx="12">
                  <c:v>26.725000000000001</c:v>
                </c:pt>
                <c:pt idx="13">
                  <c:v>26.638999999999999</c:v>
                </c:pt>
                <c:pt idx="14">
                  <c:v>23.957000000000001</c:v>
                </c:pt>
                <c:pt idx="15">
                  <c:v>22.478999999999999</c:v>
                </c:pt>
                <c:pt idx="16">
                  <c:v>20.161000000000001</c:v>
                </c:pt>
                <c:pt idx="17">
                  <c:v>20.204999999999998</c:v>
                </c:pt>
                <c:pt idx="18">
                  <c:v>21.132000000000001</c:v>
                </c:pt>
                <c:pt idx="19">
                  <c:v>21.463999999999999</c:v>
                </c:pt>
                <c:pt idx="20">
                  <c:v>20.51</c:v>
                </c:pt>
                <c:pt idx="21">
                  <c:v>18.523</c:v>
                </c:pt>
                <c:pt idx="22">
                  <c:v>17.417999999999999</c:v>
                </c:pt>
                <c:pt idx="23">
                  <c:v>18.672000000000001</c:v>
                </c:pt>
                <c:pt idx="24">
                  <c:v>18.451000000000001</c:v>
                </c:pt>
                <c:pt idx="25">
                  <c:v>18.152999999999999</c:v>
                </c:pt>
                <c:pt idx="26">
                  <c:v>17.981999999999999</c:v>
                </c:pt>
                <c:pt idx="27">
                  <c:v>17.782</c:v>
                </c:pt>
                <c:pt idx="28">
                  <c:v>17.710999999999999</c:v>
                </c:pt>
                <c:pt idx="29">
                  <c:v>19.635000000000002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12.163</c:v>
                </c:pt>
                <c:pt idx="1">
                  <c:v>12.643000000000001</c:v>
                </c:pt>
                <c:pt idx="2">
                  <c:v>15.917</c:v>
                </c:pt>
                <c:pt idx="3">
                  <c:v>16.298999999999999</c:v>
                </c:pt>
                <c:pt idx="4">
                  <c:v>18.152000000000001</c:v>
                </c:pt>
                <c:pt idx="5">
                  <c:v>18.077999999999999</c:v>
                </c:pt>
                <c:pt idx="6">
                  <c:v>17.806999999999999</c:v>
                </c:pt>
                <c:pt idx="7">
                  <c:v>15.760999999999999</c:v>
                </c:pt>
                <c:pt idx="8">
                  <c:v>13.428000000000001</c:v>
                </c:pt>
                <c:pt idx="9">
                  <c:v>14.021000000000001</c:v>
                </c:pt>
                <c:pt idx="10">
                  <c:v>16.423999999999999</c:v>
                </c:pt>
                <c:pt idx="11">
                  <c:v>17.701000000000001</c:v>
                </c:pt>
                <c:pt idx="12">
                  <c:v>19.128</c:v>
                </c:pt>
                <c:pt idx="13">
                  <c:v>19.303999999999998</c:v>
                </c:pt>
                <c:pt idx="14">
                  <c:v>18.170000000000002</c:v>
                </c:pt>
                <c:pt idx="15">
                  <c:v>17.158000000000001</c:v>
                </c:pt>
                <c:pt idx="16">
                  <c:v>15.369</c:v>
                </c:pt>
                <c:pt idx="17">
                  <c:v>14.987</c:v>
                </c:pt>
                <c:pt idx="18">
                  <c:v>14.83</c:v>
                </c:pt>
                <c:pt idx="19">
                  <c:v>15.528</c:v>
                </c:pt>
                <c:pt idx="20">
                  <c:v>14.927</c:v>
                </c:pt>
                <c:pt idx="21">
                  <c:v>13.332000000000001</c:v>
                </c:pt>
                <c:pt idx="22">
                  <c:v>11.997999999999999</c:v>
                </c:pt>
                <c:pt idx="23">
                  <c:v>12.523999999999999</c:v>
                </c:pt>
                <c:pt idx="24">
                  <c:v>13.837999999999999</c:v>
                </c:pt>
                <c:pt idx="25">
                  <c:v>13.78</c:v>
                </c:pt>
                <c:pt idx="26">
                  <c:v>14.097</c:v>
                </c:pt>
                <c:pt idx="27">
                  <c:v>13.196999999999999</c:v>
                </c:pt>
                <c:pt idx="28">
                  <c:v>13.272</c:v>
                </c:pt>
                <c:pt idx="29">
                  <c:v>14.247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2024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6.9450000000000003</c:v>
                </c:pt>
                <c:pt idx="1">
                  <c:v>7.8070000000000004</c:v>
                </c:pt>
                <c:pt idx="2">
                  <c:v>10.250999999999999</c:v>
                </c:pt>
                <c:pt idx="3">
                  <c:v>10.46</c:v>
                </c:pt>
                <c:pt idx="4">
                  <c:v>12.337999999999999</c:v>
                </c:pt>
                <c:pt idx="5">
                  <c:v>12.699</c:v>
                </c:pt>
                <c:pt idx="6">
                  <c:v>13.814</c:v>
                </c:pt>
                <c:pt idx="7">
                  <c:v>10.635</c:v>
                </c:pt>
                <c:pt idx="8">
                  <c:v>8.1039999999999992</c:v>
                </c:pt>
                <c:pt idx="9">
                  <c:v>7.4619999999999997</c:v>
                </c:pt>
                <c:pt idx="10">
                  <c:v>9.5579999999999998</c:v>
                </c:pt>
                <c:pt idx="11">
                  <c:v>10.38</c:v>
                </c:pt>
                <c:pt idx="12">
                  <c:v>11.53</c:v>
                </c:pt>
                <c:pt idx="13">
                  <c:v>11.97</c:v>
                </c:pt>
                <c:pt idx="14">
                  <c:v>12.384</c:v>
                </c:pt>
                <c:pt idx="15">
                  <c:v>11.837999999999999</c:v>
                </c:pt>
                <c:pt idx="16">
                  <c:v>10.577</c:v>
                </c:pt>
                <c:pt idx="17">
                  <c:v>9.7680000000000007</c:v>
                </c:pt>
                <c:pt idx="18">
                  <c:v>8.5269999999999992</c:v>
                </c:pt>
                <c:pt idx="19">
                  <c:v>9.5909999999999993</c:v>
                </c:pt>
                <c:pt idx="20">
                  <c:v>9.3450000000000006</c:v>
                </c:pt>
                <c:pt idx="21">
                  <c:v>8.141</c:v>
                </c:pt>
                <c:pt idx="22">
                  <c:v>6.577</c:v>
                </c:pt>
                <c:pt idx="23">
                  <c:v>6.3760000000000003</c:v>
                </c:pt>
                <c:pt idx="24">
                  <c:v>9.2240000000000002</c:v>
                </c:pt>
                <c:pt idx="25">
                  <c:v>9.4060000000000006</c:v>
                </c:pt>
                <c:pt idx="26">
                  <c:v>10.212999999999999</c:v>
                </c:pt>
                <c:pt idx="27">
                  <c:v>8.6120000000000001</c:v>
                </c:pt>
                <c:pt idx="28">
                  <c:v>8.8330000000000002</c:v>
                </c:pt>
                <c:pt idx="29">
                  <c:v>8.859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15.629</c:v>
                </c:pt>
                <c:pt idx="1">
                  <c:v>14.125</c:v>
                </c:pt>
                <c:pt idx="2">
                  <c:v>13.313000000000001</c:v>
                </c:pt>
                <c:pt idx="3">
                  <c:v>13.545999999999999</c:v>
                </c:pt>
                <c:pt idx="4">
                  <c:v>13.058</c:v>
                </c:pt>
                <c:pt idx="5">
                  <c:v>14.137</c:v>
                </c:pt>
                <c:pt idx="6">
                  <c:v>14.96</c:v>
                </c:pt>
                <c:pt idx="7">
                  <c:v>15.907999999999999</c:v>
                </c:pt>
                <c:pt idx="8">
                  <c:v>16.460999999999999</c:v>
                </c:pt>
                <c:pt idx="9">
                  <c:v>17.45</c:v>
                </c:pt>
                <c:pt idx="10">
                  <c:v>17.116</c:v>
                </c:pt>
                <c:pt idx="11">
                  <c:v>15.65</c:v>
                </c:pt>
                <c:pt idx="12">
                  <c:v>13.632</c:v>
                </c:pt>
                <c:pt idx="13">
                  <c:v>15.5</c:v>
                </c:pt>
                <c:pt idx="14">
                  <c:v>16.983000000000001</c:v>
                </c:pt>
                <c:pt idx="15">
                  <c:v>16.234000000000002</c:v>
                </c:pt>
                <c:pt idx="16">
                  <c:v>15.686999999999999</c:v>
                </c:pt>
                <c:pt idx="17">
                  <c:v>15.618</c:v>
                </c:pt>
                <c:pt idx="18">
                  <c:v>16.318000000000001</c:v>
                </c:pt>
                <c:pt idx="19">
                  <c:v>17.035</c:v>
                </c:pt>
                <c:pt idx="20">
                  <c:v>16.986999999999998</c:v>
                </c:pt>
                <c:pt idx="21">
                  <c:v>16.652000000000001</c:v>
                </c:pt>
                <c:pt idx="22">
                  <c:v>17.169</c:v>
                </c:pt>
                <c:pt idx="23">
                  <c:v>18.154</c:v>
                </c:pt>
                <c:pt idx="24">
                  <c:v>19.609000000000002</c:v>
                </c:pt>
                <c:pt idx="25">
                  <c:v>20.312999999999999</c:v>
                </c:pt>
                <c:pt idx="26">
                  <c:v>21.085000000000001</c:v>
                </c:pt>
                <c:pt idx="27">
                  <c:v>21.154</c:v>
                </c:pt>
                <c:pt idx="28">
                  <c:v>20.61</c:v>
                </c:pt>
                <c:pt idx="29">
                  <c:v>19.481000000000002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18449.237369888</c:v>
                </c:pt>
                <c:pt idx="1">
                  <c:v>19096.727579549999</c:v>
                </c:pt>
                <c:pt idx="2">
                  <c:v>20028.621185946999</c:v>
                </c:pt>
                <c:pt idx="3">
                  <c:v>22142.272724079001</c:v>
                </c:pt>
                <c:pt idx="4">
                  <c:v>20486.167309894001</c:v>
                </c:pt>
                <c:pt idx="5">
                  <c:v>18959.861198449998</c:v>
                </c:pt>
                <c:pt idx="6">
                  <c:v>18102.428654558</c:v>
                </c:pt>
                <c:pt idx="7">
                  <c:v>18199.926079624001</c:v>
                </c:pt>
                <c:pt idx="8">
                  <c:v>19138.984155294998</c:v>
                </c:pt>
                <c:pt idx="9">
                  <c:v>20783.747203071998</c:v>
                </c:pt>
                <c:pt idx="10">
                  <c:v>19306.806581596</c:v>
                </c:pt>
                <c:pt idx="11">
                  <c:v>19343.614833938998</c:v>
                </c:pt>
                <c:pt idx="12">
                  <c:v>17071.739878231001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17071.739878231001</c:v>
                </c:pt>
                <c:pt idx="1">
                  <c:v>17925.093686863001</c:v>
                </c:pt>
                <c:pt idx="2">
                  <c:v>18555.273481952001</c:v>
                </c:pt>
                <c:pt idx="3">
                  <c:v>21147.936138133999</c:v>
                </c:pt>
                <c:pt idx="4">
                  <c:v>20128.974296336</c:v>
                </c:pt>
                <c:pt idx="5">
                  <c:v>18252.346802976001</c:v>
                </c:pt>
                <c:pt idx="6">
                  <c:v>18498.701337513001</c:v>
                </c:pt>
                <c:pt idx="7">
                  <c:v>18850.531763863</c:v>
                </c:pt>
                <c:pt idx="8">
                  <c:v>19958.679922161002</c:v>
                </c:pt>
                <c:pt idx="9">
                  <c:v>20953.458718843001</c:v>
                </c:pt>
                <c:pt idx="10">
                  <c:v>19041.808859871999</c:v>
                </c:pt>
                <c:pt idx="11">
                  <c:v>19350.07738635</c:v>
                </c:pt>
                <c:pt idx="12">
                  <c:v>17949.822862680001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abr-24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37278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abr-24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39101</c:v>
                </c:pt>
                <c:pt idx="3">
                  <c:v>38272</c:v>
                </c:pt>
                <c:pt idx="4">
                  <c:v>33408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578.900086504</c:v>
                </c:pt>
                <c:pt idx="1">
                  <c:v>649.55840180799999</c:v>
                </c:pt>
                <c:pt idx="2">
                  <c:v>643.59977938400004</c:v>
                </c:pt>
                <c:pt idx="3">
                  <c:v>631.26251778400001</c:v>
                </c:pt>
                <c:pt idx="4">
                  <c:v>624.60260876799998</c:v>
                </c:pt>
                <c:pt idx="5">
                  <c:v>561.74022851200004</c:v>
                </c:pt>
                <c:pt idx="6">
                  <c:v>521.09541753600001</c:v>
                </c:pt>
                <c:pt idx="7">
                  <c:v>612.77292172800003</c:v>
                </c:pt>
                <c:pt idx="8">
                  <c:v>624.05082892799999</c:v>
                </c:pt>
                <c:pt idx="9">
                  <c:v>624.22000830399998</c:v>
                </c:pt>
                <c:pt idx="10">
                  <c:v>620.34978654400004</c:v>
                </c:pt>
                <c:pt idx="11">
                  <c:v>618.368805576</c:v>
                </c:pt>
                <c:pt idx="12">
                  <c:v>542.47136251200004</c:v>
                </c:pt>
                <c:pt idx="13">
                  <c:v>502.759822504</c:v>
                </c:pt>
                <c:pt idx="14">
                  <c:v>603.48836203200005</c:v>
                </c:pt>
                <c:pt idx="15">
                  <c:v>620.79031000800001</c:v>
                </c:pt>
                <c:pt idx="16">
                  <c:v>616.00908723199996</c:v>
                </c:pt>
                <c:pt idx="17">
                  <c:v>619.71819085599998</c:v>
                </c:pt>
                <c:pt idx="18">
                  <c:v>617.92950318400005</c:v>
                </c:pt>
                <c:pt idx="19">
                  <c:v>546.33392024800003</c:v>
                </c:pt>
                <c:pt idx="20">
                  <c:v>504.53848242399999</c:v>
                </c:pt>
                <c:pt idx="21">
                  <c:v>604.13932632800004</c:v>
                </c:pt>
                <c:pt idx="22">
                  <c:v>620.27191981600004</c:v>
                </c:pt>
                <c:pt idx="23">
                  <c:v>629.30244800800006</c:v>
                </c:pt>
                <c:pt idx="24">
                  <c:v>645.27493238399995</c:v>
                </c:pt>
                <c:pt idx="25">
                  <c:v>629.53088595999998</c:v>
                </c:pt>
                <c:pt idx="26">
                  <c:v>566.587462448</c:v>
                </c:pt>
                <c:pt idx="27">
                  <c:v>525.67059450399995</c:v>
                </c:pt>
                <c:pt idx="28">
                  <c:v>625.91564831999995</c:v>
                </c:pt>
                <c:pt idx="29">
                  <c:v>618.56921253600001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30701.313999999998</c:v>
                </c:pt>
                <c:pt idx="1">
                  <c:v>32899.399991999999</c:v>
                </c:pt>
                <c:pt idx="2">
                  <c:v>31904.667000000001</c:v>
                </c:pt>
                <c:pt idx="3">
                  <c:v>31752.386999999999</c:v>
                </c:pt>
                <c:pt idx="4">
                  <c:v>29891.877</c:v>
                </c:pt>
                <c:pt idx="5">
                  <c:v>27139.68</c:v>
                </c:pt>
                <c:pt idx="6">
                  <c:v>26935.134999999998</c:v>
                </c:pt>
                <c:pt idx="7">
                  <c:v>30828.446016000002</c:v>
                </c:pt>
                <c:pt idx="8">
                  <c:v>31053.263999999999</c:v>
                </c:pt>
                <c:pt idx="9">
                  <c:v>30835.905999999999</c:v>
                </c:pt>
                <c:pt idx="10">
                  <c:v>30519.532007999998</c:v>
                </c:pt>
                <c:pt idx="11">
                  <c:v>29468.498</c:v>
                </c:pt>
                <c:pt idx="12">
                  <c:v>26027.612000000001</c:v>
                </c:pt>
                <c:pt idx="13">
                  <c:v>26510.692999999999</c:v>
                </c:pt>
                <c:pt idx="14">
                  <c:v>30539.978999999999</c:v>
                </c:pt>
                <c:pt idx="15">
                  <c:v>30712.329000000002</c:v>
                </c:pt>
                <c:pt idx="16">
                  <c:v>30475.673999999999</c:v>
                </c:pt>
                <c:pt idx="17">
                  <c:v>30844.44</c:v>
                </c:pt>
                <c:pt idx="18">
                  <c:v>29285.982</c:v>
                </c:pt>
                <c:pt idx="19">
                  <c:v>26743.24</c:v>
                </c:pt>
                <c:pt idx="20">
                  <c:v>26527.643</c:v>
                </c:pt>
                <c:pt idx="21">
                  <c:v>30807.360680000002</c:v>
                </c:pt>
                <c:pt idx="22">
                  <c:v>30875.885999999999</c:v>
                </c:pt>
                <c:pt idx="23">
                  <c:v>31101.97</c:v>
                </c:pt>
                <c:pt idx="24">
                  <c:v>30846.391</c:v>
                </c:pt>
                <c:pt idx="25">
                  <c:v>29833.311000000002</c:v>
                </c:pt>
                <c:pt idx="26">
                  <c:v>26741.046999999999</c:v>
                </c:pt>
                <c:pt idx="27">
                  <c:v>26838.685000000001</c:v>
                </c:pt>
                <c:pt idx="28">
                  <c:v>30374.266</c:v>
                </c:pt>
                <c:pt idx="29">
                  <c:v>29434.987000000001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19 julio (14:27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enero (20:56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 abril (21:15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 enero (20:43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Abril 2024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202</v>
      </c>
    </row>
    <row r="2" spans="1:2">
      <c r="A2" t="s">
        <v>197</v>
      </c>
    </row>
    <row r="3" spans="1:2">
      <c r="A3" t="s">
        <v>192</v>
      </c>
    </row>
    <row r="4" spans="1:2">
      <c r="A4" t="s">
        <v>193</v>
      </c>
    </row>
    <row r="5" spans="1:2">
      <c r="A5" t="s">
        <v>196</v>
      </c>
    </row>
    <row r="6" spans="1:2">
      <c r="A6" t="s">
        <v>201</v>
      </c>
    </row>
    <row r="7" spans="1:2">
      <c r="A7" t="s">
        <v>195</v>
      </c>
    </row>
    <row r="8" spans="1:2">
      <c r="A8" t="s">
        <v>160</v>
      </c>
    </row>
    <row r="9" spans="1:2">
      <c r="A9" t="s">
        <v>161</v>
      </c>
    </row>
    <row r="10" spans="1:2">
      <c r="A10" t="s">
        <v>162</v>
      </c>
    </row>
    <row r="11" spans="1:2">
      <c r="A11" t="s">
        <v>203</v>
      </c>
    </row>
    <row r="12" spans="1:2">
      <c r="A12" t="s">
        <v>199</v>
      </c>
    </row>
    <row r="13" spans="1:2">
      <c r="A13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Abril 2024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6" t="s">
        <v>7</v>
      </c>
      <c r="E7" s="4"/>
      <c r="F7" s="138" t="str">
        <f>K3</f>
        <v>Abril 2024</v>
      </c>
      <c r="G7" s="139"/>
      <c r="H7" s="139" t="s">
        <v>1</v>
      </c>
      <c r="I7" s="139"/>
      <c r="J7" s="139" t="s">
        <v>2</v>
      </c>
      <c r="K7" s="139"/>
    </row>
    <row r="8" spans="3:12">
      <c r="C8" s="136"/>
      <c r="E8" s="5"/>
      <c r="F8" s="42" t="s">
        <v>3</v>
      </c>
      <c r="G8" s="46" t="str">
        <f>CONCATENATE("% ",RIGHT(F7,2),"/",RIGHT(F7,2)-1)</f>
        <v>% 24/23</v>
      </c>
      <c r="H8" s="42" t="s">
        <v>3</v>
      </c>
      <c r="I8" s="45" t="str">
        <f>G8</f>
        <v>% 24/23</v>
      </c>
      <c r="J8" s="42" t="s">
        <v>3</v>
      </c>
      <c r="K8" s="45" t="str">
        <f>G8</f>
        <v>% 24/23</v>
      </c>
    </row>
    <row r="9" spans="3:12">
      <c r="C9" s="37"/>
      <c r="E9" s="30" t="s">
        <v>4</v>
      </c>
      <c r="F9" s="31">
        <f>VLOOKUP("Demanda transporte (b.c.)",Dat_01!A4:J29,2,FALSE)/1000</f>
        <v>17949.822862680001</v>
      </c>
      <c r="G9" s="47">
        <f>VLOOKUP("Demanda transporte (b.c.)",Dat_01!A4:J29,4,FALSE)*100</f>
        <v>5.1434885399999999</v>
      </c>
      <c r="H9" s="31">
        <f>VLOOKUP("Demanda transporte (b.c.)",Dat_01!A4:J29,5,FALSE)/1000</f>
        <v>77295.167827745012</v>
      </c>
      <c r="I9" s="47">
        <f>VLOOKUP("Demanda transporte (b.c.)",Dat_01!A4:J29,7,FALSE)*100</f>
        <v>1.03163187</v>
      </c>
      <c r="J9" s="31">
        <f>VLOOKUP("Demanda transporte (b.c.)",Dat_01!A4:J29,8,FALSE)/1000</f>
        <v>230612.70525754298</v>
      </c>
      <c r="K9" s="47">
        <f>VLOOKUP("Demanda transporte (b.c.)",Dat_01!A4:J29,10,FALSE)*100</f>
        <v>-0.88033363000000009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3.2300000000000004</v>
      </c>
      <c r="H12" s="43"/>
      <c r="I12" s="43">
        <f>Dat_01!H45*100</f>
        <v>0.42799999999999999</v>
      </c>
      <c r="J12" s="43"/>
      <c r="K12" s="43">
        <f>Dat_01!L45*100</f>
        <v>9.5000000000000001E-2</v>
      </c>
    </row>
    <row r="13" spans="3:12">
      <c r="E13" s="34" t="s">
        <v>26</v>
      </c>
      <c r="F13" s="33"/>
      <c r="G13" s="43">
        <f>Dat_01!E45*100</f>
        <v>0.19</v>
      </c>
      <c r="H13" s="43"/>
      <c r="I13" s="43">
        <f>Dat_01!I45*100</f>
        <v>-0.92800000000000005</v>
      </c>
      <c r="J13" s="43"/>
      <c r="K13" s="43">
        <f>Dat_01!M45*100</f>
        <v>-0.68599999999999994</v>
      </c>
    </row>
    <row r="14" spans="3:12">
      <c r="E14" s="35" t="s">
        <v>5</v>
      </c>
      <c r="F14" s="36"/>
      <c r="G14" s="44">
        <f>Dat_01!F45*100</f>
        <v>1.7229999999999999</v>
      </c>
      <c r="H14" s="44"/>
      <c r="I14" s="44">
        <f>Dat_01!J45*100</f>
        <v>1.532</v>
      </c>
      <c r="J14" s="44"/>
      <c r="K14" s="44">
        <f>Dat_01!N45*100</f>
        <v>-0.28900000000000003</v>
      </c>
    </row>
    <row r="15" spans="3:12">
      <c r="E15" s="140" t="s">
        <v>27</v>
      </c>
      <c r="F15" s="140"/>
      <c r="G15" s="140"/>
      <c r="H15" s="140"/>
      <c r="I15" s="140"/>
      <c r="J15" s="140"/>
      <c r="K15" s="140"/>
    </row>
    <row r="16" spans="3:12" ht="21.75" customHeight="1">
      <c r="E16" s="137" t="s">
        <v>28</v>
      </c>
      <c r="F16" s="137"/>
      <c r="G16" s="137"/>
      <c r="H16" s="137"/>
      <c r="I16" s="137"/>
      <c r="J16" s="137"/>
      <c r="K16" s="137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Abril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98</v>
      </c>
      <c r="E7" s="9"/>
    </row>
    <row r="8" spans="3:11">
      <c r="C8" s="136"/>
      <c r="E8" s="9"/>
      <c r="I8" t="s">
        <v>76</v>
      </c>
    </row>
    <row r="9" spans="3:11">
      <c r="C9" s="136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Abril 2024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6" t="s">
        <v>16</v>
      </c>
      <c r="E7" s="9"/>
    </row>
    <row r="8" spans="3:5">
      <c r="C8" s="136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Abril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18</v>
      </c>
      <c r="E7" s="9"/>
    </row>
    <row r="8" spans="3:11">
      <c r="C8" s="136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Abril 2024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6" t="s">
        <v>21</v>
      </c>
      <c r="D7" s="12"/>
      <c r="E7" s="12"/>
    </row>
    <row r="8" spans="2:5">
      <c r="B8" s="136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Abril 2024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6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6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7" sqref="B37:H37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Abril 2024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abril</v>
      </c>
      <c r="B5" s="93" t="s">
        <v>77</v>
      </c>
    </row>
    <row r="6" spans="1:16" ht="15">
      <c r="A6" s="95">
        <f>YEAR(B7)-1</f>
        <v>2023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01/04/2024</v>
      </c>
      <c r="C7" s="99">
        <f>Dat_01!B52</f>
        <v>17.381</v>
      </c>
      <c r="D7" s="99">
        <f>Dat_01!C52</f>
        <v>12.163</v>
      </c>
      <c r="E7" s="99">
        <f>Dat_01!D52</f>
        <v>6.9450000000000003</v>
      </c>
      <c r="F7" s="99">
        <f>Dat_01!H52</f>
        <v>8.3092105262999993</v>
      </c>
      <c r="G7" s="99">
        <f>Dat_01!G52</f>
        <v>17.564894736799999</v>
      </c>
      <c r="H7" s="99">
        <f>Dat_01!E52</f>
        <v>15.629</v>
      </c>
    </row>
    <row r="8" spans="1:16" ht="11.25" customHeight="1">
      <c r="A8" s="92">
        <v>2</v>
      </c>
      <c r="B8" s="98" t="str">
        <f>Dat_01!A53</f>
        <v>02/04/2024</v>
      </c>
      <c r="C8" s="99">
        <f>Dat_01!B53</f>
        <v>17.478999999999999</v>
      </c>
      <c r="D8" s="99">
        <f>Dat_01!C53</f>
        <v>12.643000000000001</v>
      </c>
      <c r="E8" s="99">
        <f>Dat_01!D53</f>
        <v>7.8070000000000004</v>
      </c>
      <c r="F8" s="99">
        <f>Dat_01!H53</f>
        <v>8.0530000000000008</v>
      </c>
      <c r="G8" s="99">
        <f>Dat_01!G53</f>
        <v>17.660684210500001</v>
      </c>
      <c r="H8" s="99">
        <f>Dat_01!E53</f>
        <v>14.125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03/04/2024</v>
      </c>
      <c r="C9" s="99">
        <f>Dat_01!B54</f>
        <v>21.582000000000001</v>
      </c>
      <c r="D9" s="99">
        <f>Dat_01!C54</f>
        <v>15.917</v>
      </c>
      <c r="E9" s="99">
        <f>Dat_01!D54</f>
        <v>10.250999999999999</v>
      </c>
      <c r="F9" s="99">
        <f>Dat_01!H54</f>
        <v>7.7656842104999999</v>
      </c>
      <c r="G9" s="99">
        <f>Dat_01!G54</f>
        <v>17.724684210500001</v>
      </c>
      <c r="H9" s="99">
        <f>Dat_01!E54</f>
        <v>13.313000000000001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04/04/2024</v>
      </c>
      <c r="C10" s="99">
        <f>Dat_01!B55</f>
        <v>22.138000000000002</v>
      </c>
      <c r="D10" s="99">
        <f>Dat_01!C55</f>
        <v>16.298999999999999</v>
      </c>
      <c r="E10" s="99">
        <f>Dat_01!D55</f>
        <v>10.46</v>
      </c>
      <c r="F10" s="99">
        <f>Dat_01!H55</f>
        <v>8.0669473683999993</v>
      </c>
      <c r="G10" s="99">
        <f>Dat_01!G55</f>
        <v>17.666210526299999</v>
      </c>
      <c r="H10" s="99">
        <f>Dat_01!E55</f>
        <v>13.545999999999999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05/04/2024</v>
      </c>
      <c r="C11" s="99">
        <f>Dat_01!B56</f>
        <v>23.966000000000001</v>
      </c>
      <c r="D11" s="99">
        <f>Dat_01!C56</f>
        <v>18.152000000000001</v>
      </c>
      <c r="E11" s="99">
        <f>Dat_01!D56</f>
        <v>12.337999999999999</v>
      </c>
      <c r="F11" s="99">
        <f>Dat_01!H56</f>
        <v>7.8241578946999999</v>
      </c>
      <c r="G11" s="99">
        <f>Dat_01!G56</f>
        <v>17.7154210526</v>
      </c>
      <c r="H11" s="99">
        <f>Dat_01!E56</f>
        <v>13.058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06/04/2024</v>
      </c>
      <c r="C12" s="99">
        <f>Dat_01!B57</f>
        <v>23.457000000000001</v>
      </c>
      <c r="D12" s="99">
        <f>Dat_01!C57</f>
        <v>18.077999999999999</v>
      </c>
      <c r="E12" s="99">
        <f>Dat_01!D57</f>
        <v>12.699</v>
      </c>
      <c r="F12" s="99">
        <f>Dat_01!H57</f>
        <v>8.1596842105</v>
      </c>
      <c r="G12" s="99">
        <f>Dat_01!G57</f>
        <v>18.075631578900001</v>
      </c>
      <c r="H12" s="99">
        <f>Dat_01!E57</f>
        <v>14.137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07/04/2024</v>
      </c>
      <c r="C13" s="99">
        <f>Dat_01!B58</f>
        <v>21.798999999999999</v>
      </c>
      <c r="D13" s="99">
        <f>Dat_01!C58</f>
        <v>17.806999999999999</v>
      </c>
      <c r="E13" s="99">
        <f>Dat_01!D58</f>
        <v>13.814</v>
      </c>
      <c r="F13" s="99">
        <f>Dat_01!H58</f>
        <v>8.2801052631999994</v>
      </c>
      <c r="G13" s="99">
        <f>Dat_01!G58</f>
        <v>17.975473684200001</v>
      </c>
      <c r="H13" s="99">
        <f>Dat_01!E58</f>
        <v>14.96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08/04/2024</v>
      </c>
      <c r="C14" s="99">
        <f>Dat_01!B59</f>
        <v>20.887</v>
      </c>
      <c r="D14" s="99">
        <f>Dat_01!C59</f>
        <v>15.760999999999999</v>
      </c>
      <c r="E14" s="99">
        <f>Dat_01!D59</f>
        <v>10.635</v>
      </c>
      <c r="F14" s="99">
        <f>Dat_01!H59</f>
        <v>8.3323157895000008</v>
      </c>
      <c r="G14" s="99">
        <f>Dat_01!G59</f>
        <v>18.4348421053</v>
      </c>
      <c r="H14" s="99">
        <f>Dat_01!E59</f>
        <v>15.907999999999999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09/04/2024</v>
      </c>
      <c r="C15" s="99">
        <f>Dat_01!B60</f>
        <v>18.751000000000001</v>
      </c>
      <c r="D15" s="99">
        <f>Dat_01!C60</f>
        <v>13.428000000000001</v>
      </c>
      <c r="E15" s="99">
        <f>Dat_01!D60</f>
        <v>8.1039999999999992</v>
      </c>
      <c r="F15" s="99">
        <f>Dat_01!H60</f>
        <v>8.3925789474000005</v>
      </c>
      <c r="G15" s="99">
        <f>Dat_01!G60</f>
        <v>18.167736842099998</v>
      </c>
      <c r="H15" s="99">
        <f>Dat_01!E60</f>
        <v>16.460999999999999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10/04/2024</v>
      </c>
      <c r="C16" s="99">
        <f>Dat_01!B61</f>
        <v>20.58</v>
      </c>
      <c r="D16" s="99">
        <f>Dat_01!C61</f>
        <v>14.021000000000001</v>
      </c>
      <c r="E16" s="99">
        <f>Dat_01!D61</f>
        <v>7.4619999999999997</v>
      </c>
      <c r="F16" s="99">
        <f>Dat_01!H61</f>
        <v>8.9828421052999996</v>
      </c>
      <c r="G16" s="99">
        <f>Dat_01!G61</f>
        <v>18.229526315800001</v>
      </c>
      <c r="H16" s="99">
        <f>Dat_01!E61</f>
        <v>17.45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11/04/2024</v>
      </c>
      <c r="C17" s="99">
        <f>Dat_01!B62</f>
        <v>23.291</v>
      </c>
      <c r="D17" s="99">
        <f>Dat_01!C62</f>
        <v>16.423999999999999</v>
      </c>
      <c r="E17" s="99">
        <f>Dat_01!D62</f>
        <v>9.5579999999999998</v>
      </c>
      <c r="F17" s="99">
        <f>Dat_01!H62</f>
        <v>8.6753684210999999</v>
      </c>
      <c r="G17" s="99">
        <f>Dat_01!G62</f>
        <v>18.1335789474</v>
      </c>
      <c r="H17" s="99">
        <f>Dat_01!E62</f>
        <v>17.116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12/04/2024</v>
      </c>
      <c r="C18" s="99">
        <f>Dat_01!B63</f>
        <v>25.021000000000001</v>
      </c>
      <c r="D18" s="99">
        <f>Dat_01!C63</f>
        <v>17.701000000000001</v>
      </c>
      <c r="E18" s="99">
        <f>Dat_01!D63</f>
        <v>10.38</v>
      </c>
      <c r="F18" s="99">
        <f>Dat_01!H63</f>
        <v>8.6654736842000002</v>
      </c>
      <c r="G18" s="99">
        <f>Dat_01!G63</f>
        <v>18.103894736800001</v>
      </c>
      <c r="H18" s="99">
        <f>Dat_01!E63</f>
        <v>15.65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13/04/2024</v>
      </c>
      <c r="C19" s="99">
        <f>Dat_01!B64</f>
        <v>26.725000000000001</v>
      </c>
      <c r="D19" s="99">
        <f>Dat_01!C64</f>
        <v>19.128</v>
      </c>
      <c r="E19" s="99">
        <f>Dat_01!D64</f>
        <v>11.53</v>
      </c>
      <c r="F19" s="99">
        <f>Dat_01!H64</f>
        <v>8.4657894736999992</v>
      </c>
      <c r="G19" s="99">
        <f>Dat_01!G64</f>
        <v>18.762947368399999</v>
      </c>
      <c r="H19" s="99">
        <f>Dat_01!E64</f>
        <v>13.632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14/04/2024</v>
      </c>
      <c r="C20" s="99">
        <f>Dat_01!B65</f>
        <v>26.638999999999999</v>
      </c>
      <c r="D20" s="99">
        <f>Dat_01!C65</f>
        <v>19.303999999999998</v>
      </c>
      <c r="E20" s="99">
        <f>Dat_01!D65</f>
        <v>11.97</v>
      </c>
      <c r="F20" s="99">
        <f>Dat_01!H65</f>
        <v>9.3254736842000003</v>
      </c>
      <c r="G20" s="99">
        <f>Dat_01!G65</f>
        <v>19.600684210499999</v>
      </c>
      <c r="H20" s="99">
        <f>Dat_01!E65</f>
        <v>15.5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15/04/2024</v>
      </c>
      <c r="C21" s="99">
        <f>Dat_01!B66</f>
        <v>23.957000000000001</v>
      </c>
      <c r="D21" s="99">
        <f>Dat_01!C66</f>
        <v>18.170000000000002</v>
      </c>
      <c r="E21" s="99">
        <f>Dat_01!D66</f>
        <v>12.384</v>
      </c>
      <c r="F21" s="99">
        <f>Dat_01!H66</f>
        <v>9.8274210526000001</v>
      </c>
      <c r="G21" s="99">
        <f>Dat_01!G66</f>
        <v>18.860578947400001</v>
      </c>
      <c r="H21" s="99">
        <f>Dat_01!E66</f>
        <v>16.983000000000001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16/04/2024</v>
      </c>
      <c r="C22" s="99">
        <f>Dat_01!B67</f>
        <v>22.478999999999999</v>
      </c>
      <c r="D22" s="99">
        <f>Dat_01!C67</f>
        <v>17.158000000000001</v>
      </c>
      <c r="E22" s="99">
        <f>Dat_01!D67</f>
        <v>11.837999999999999</v>
      </c>
      <c r="F22" s="99">
        <f>Dat_01!H67</f>
        <v>9.5398421053</v>
      </c>
      <c r="G22" s="99">
        <f>Dat_01!G67</f>
        <v>19.263999999999999</v>
      </c>
      <c r="H22" s="99">
        <f>Dat_01!E67</f>
        <v>16.234000000000002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17/04/2024</v>
      </c>
      <c r="C23" s="99">
        <f>Dat_01!B68</f>
        <v>20.161000000000001</v>
      </c>
      <c r="D23" s="99">
        <f>Dat_01!C68</f>
        <v>15.369</v>
      </c>
      <c r="E23" s="99">
        <f>Dat_01!D68</f>
        <v>10.577</v>
      </c>
      <c r="F23" s="99">
        <f>Dat_01!H68</f>
        <v>9.5289999999999999</v>
      </c>
      <c r="G23" s="99">
        <f>Dat_01!G68</f>
        <v>20.073315789500001</v>
      </c>
      <c r="H23" s="99">
        <f>Dat_01!E68</f>
        <v>15.686999999999999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18/04/2024</v>
      </c>
      <c r="C24" s="99">
        <f>Dat_01!B69</f>
        <v>20.204999999999998</v>
      </c>
      <c r="D24" s="99">
        <f>Dat_01!C69</f>
        <v>14.987</v>
      </c>
      <c r="E24" s="99">
        <f>Dat_01!D69</f>
        <v>9.7680000000000007</v>
      </c>
      <c r="F24" s="99">
        <f>Dat_01!H69</f>
        <v>9.8750526315999991</v>
      </c>
      <c r="G24" s="99">
        <f>Dat_01!G69</f>
        <v>19.703684210500001</v>
      </c>
      <c r="H24" s="99">
        <f>Dat_01!E69</f>
        <v>15.618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19/04/2024</v>
      </c>
      <c r="C25" s="99">
        <f>Dat_01!B70</f>
        <v>21.132000000000001</v>
      </c>
      <c r="D25" s="99">
        <f>Dat_01!C70</f>
        <v>14.83</v>
      </c>
      <c r="E25" s="99">
        <f>Dat_01!D70</f>
        <v>8.5269999999999992</v>
      </c>
      <c r="F25" s="99">
        <f>Dat_01!H70</f>
        <v>9.7913157895000005</v>
      </c>
      <c r="G25" s="99">
        <f>Dat_01!G70</f>
        <v>19.2157368421</v>
      </c>
      <c r="H25" s="99">
        <f>Dat_01!E70</f>
        <v>16.318000000000001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20/04/2024</v>
      </c>
      <c r="C26" s="99">
        <f>Dat_01!B71</f>
        <v>21.463999999999999</v>
      </c>
      <c r="D26" s="99">
        <f>Dat_01!C71</f>
        <v>15.528</v>
      </c>
      <c r="E26" s="99">
        <f>Dat_01!D71</f>
        <v>9.5909999999999993</v>
      </c>
      <c r="F26" s="99">
        <f>Dat_01!H71</f>
        <v>9.8636315788999998</v>
      </c>
      <c r="G26" s="99">
        <f>Dat_01!G71</f>
        <v>19.364631578899999</v>
      </c>
      <c r="H26" s="99">
        <f>Dat_01!E71</f>
        <v>17.035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21/04/2024</v>
      </c>
      <c r="C27" s="99">
        <f>Dat_01!B72</f>
        <v>20.51</v>
      </c>
      <c r="D27" s="99">
        <f>Dat_01!C72</f>
        <v>14.927</v>
      </c>
      <c r="E27" s="99">
        <f>Dat_01!D72</f>
        <v>9.3450000000000006</v>
      </c>
      <c r="F27" s="99">
        <f>Dat_01!H72</f>
        <v>9.8134210526000007</v>
      </c>
      <c r="G27" s="99">
        <f>Dat_01!G72</f>
        <v>19.515736842100001</v>
      </c>
      <c r="H27" s="99">
        <f>Dat_01!E72</f>
        <v>16.986999999999998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22/04/2024</v>
      </c>
      <c r="C28" s="99">
        <f>Dat_01!B73</f>
        <v>18.523</v>
      </c>
      <c r="D28" s="99">
        <f>Dat_01!C73</f>
        <v>13.332000000000001</v>
      </c>
      <c r="E28" s="99">
        <f>Dat_01!D73</f>
        <v>8.141</v>
      </c>
      <c r="F28" s="99">
        <f>Dat_01!H73</f>
        <v>10.451947368400001</v>
      </c>
      <c r="G28" s="99">
        <f>Dat_01!G73</f>
        <v>19.5277894737</v>
      </c>
      <c r="H28" s="99">
        <f>Dat_01!E73</f>
        <v>16.652000000000001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23/04/2024</v>
      </c>
      <c r="C29" s="99">
        <f>Dat_01!B74</f>
        <v>17.417999999999999</v>
      </c>
      <c r="D29" s="99">
        <f>Dat_01!C74</f>
        <v>11.997999999999999</v>
      </c>
      <c r="E29" s="99">
        <f>Dat_01!D74</f>
        <v>6.577</v>
      </c>
      <c r="F29" s="99">
        <f>Dat_01!H74</f>
        <v>10.042263157900001</v>
      </c>
      <c r="G29" s="99">
        <f>Dat_01!G74</f>
        <v>20.5010526316</v>
      </c>
      <c r="H29" s="99">
        <f>Dat_01!E74</f>
        <v>17.169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24/04/2024</v>
      </c>
      <c r="C30" s="99">
        <f>Dat_01!B75</f>
        <v>18.672000000000001</v>
      </c>
      <c r="D30" s="99">
        <f>Dat_01!C75</f>
        <v>12.523999999999999</v>
      </c>
      <c r="E30" s="99">
        <f>Dat_01!D75</f>
        <v>6.3760000000000003</v>
      </c>
      <c r="F30" s="99">
        <f>Dat_01!H75</f>
        <v>10.466210526299999</v>
      </c>
      <c r="G30" s="99">
        <f>Dat_01!G75</f>
        <v>21.066789473699998</v>
      </c>
      <c r="H30" s="99">
        <f>Dat_01!E75</f>
        <v>18.154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25/04/2024</v>
      </c>
      <c r="C31" s="99">
        <f>Dat_01!B76</f>
        <v>18.451000000000001</v>
      </c>
      <c r="D31" s="99">
        <f>Dat_01!C76</f>
        <v>13.837999999999999</v>
      </c>
      <c r="E31" s="99">
        <f>Dat_01!D76</f>
        <v>9.2240000000000002</v>
      </c>
      <c r="F31" s="99">
        <f>Dat_01!H76</f>
        <v>10.6806315789</v>
      </c>
      <c r="G31" s="99">
        <f>Dat_01!G76</f>
        <v>20.771842105299999</v>
      </c>
      <c r="H31" s="99">
        <f>Dat_01!E76</f>
        <v>19.609000000000002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26/04/2024</v>
      </c>
      <c r="C32" s="99">
        <f>Dat_01!B77</f>
        <v>18.152999999999999</v>
      </c>
      <c r="D32" s="99">
        <f>Dat_01!C77</f>
        <v>13.78</v>
      </c>
      <c r="E32" s="99">
        <f>Dat_01!D77</f>
        <v>9.4060000000000006</v>
      </c>
      <c r="F32" s="99">
        <f>Dat_01!H77</f>
        <v>10.8151578947</v>
      </c>
      <c r="G32" s="99">
        <f>Dat_01!G77</f>
        <v>20.813947368400001</v>
      </c>
      <c r="H32" s="99">
        <f>Dat_01!E77</f>
        <v>20.312999999999999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27/04/2024</v>
      </c>
      <c r="C33" s="99">
        <f>Dat_01!B78</f>
        <v>17.981999999999999</v>
      </c>
      <c r="D33" s="99">
        <f>Dat_01!C78</f>
        <v>14.097</v>
      </c>
      <c r="E33" s="99">
        <f>Dat_01!D78</f>
        <v>10.212999999999999</v>
      </c>
      <c r="F33" s="99">
        <f>Dat_01!H78</f>
        <v>10.5304736842</v>
      </c>
      <c r="G33" s="99">
        <f>Dat_01!G78</f>
        <v>20.5213684211</v>
      </c>
      <c r="H33" s="99">
        <f>Dat_01!E78</f>
        <v>21.085000000000001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28/04/2024</v>
      </c>
      <c r="C34" s="99">
        <f>Dat_01!B79</f>
        <v>17.782</v>
      </c>
      <c r="D34" s="99">
        <f>Dat_01!C79</f>
        <v>13.196999999999999</v>
      </c>
      <c r="E34" s="99">
        <f>Dat_01!D79</f>
        <v>8.6120000000000001</v>
      </c>
      <c r="F34" s="99">
        <f>Dat_01!H79</f>
        <v>10.517894736800001</v>
      </c>
      <c r="G34" s="99">
        <f>Dat_01!G79</f>
        <v>19.499842105300001</v>
      </c>
      <c r="H34" s="99">
        <f>Dat_01!E79</f>
        <v>21.154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29/04/2024</v>
      </c>
      <c r="C35" s="99">
        <f>Dat_01!B80</f>
        <v>17.710999999999999</v>
      </c>
      <c r="D35" s="99">
        <f>Dat_01!C80</f>
        <v>13.272</v>
      </c>
      <c r="E35" s="99">
        <f>Dat_01!D80</f>
        <v>8.8330000000000002</v>
      </c>
      <c r="F35" s="99">
        <f>Dat_01!H80</f>
        <v>10.0041052632</v>
      </c>
      <c r="G35" s="99">
        <f>Dat_01!G80</f>
        <v>19.821421052600002</v>
      </c>
      <c r="H35" s="99">
        <f>Dat_01!E80</f>
        <v>20.61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30/04/2024</v>
      </c>
      <c r="C36" s="99">
        <f>Dat_01!B81</f>
        <v>19.635000000000002</v>
      </c>
      <c r="D36" s="99">
        <f>Dat_01!C81</f>
        <v>14.247</v>
      </c>
      <c r="E36" s="99">
        <f>Dat_01!D81</f>
        <v>8.859</v>
      </c>
      <c r="F36" s="99">
        <f>Dat_01!H81</f>
        <v>10.2726842105</v>
      </c>
      <c r="G36" s="99">
        <f>Dat_01!G81</f>
        <v>19.702578947399999</v>
      </c>
      <c r="H36" s="99">
        <f>Dat_01!E81</f>
        <v>19.481000000000002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20.797700000000003</v>
      </c>
      <c r="D38" s="101">
        <f t="shared" si="0"/>
        <v>15.269333333333334</v>
      </c>
      <c r="E38" s="101">
        <f t="shared" si="0"/>
        <v>9.7408000000000001</v>
      </c>
      <c r="F38" s="101">
        <f t="shared" si="0"/>
        <v>9.3106561403466692</v>
      </c>
      <c r="G38" s="101">
        <f t="shared" si="0"/>
        <v>19.068017543856666</v>
      </c>
      <c r="H38" s="101">
        <f t="shared" si="0"/>
        <v>16.652466666666665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20486.167309894001</v>
      </c>
    </row>
    <row r="43" spans="1:16" ht="11.25" customHeight="1">
      <c r="A43" s="103" t="s">
        <v>87</v>
      </c>
      <c r="B43" s="98">
        <v>42643</v>
      </c>
      <c r="C43" s="104">
        <f>Dat_01!B95</f>
        <v>18959.861198449998</v>
      </c>
    </row>
    <row r="44" spans="1:16" ht="11.25" customHeight="1">
      <c r="A44" s="103" t="s">
        <v>88</v>
      </c>
      <c r="B44" s="98">
        <v>42674</v>
      </c>
      <c r="C44" s="104">
        <f>Dat_01!B96</f>
        <v>18102.428654558</v>
      </c>
    </row>
    <row r="45" spans="1:16" ht="11.25" customHeight="1">
      <c r="A45" s="103" t="s">
        <v>89</v>
      </c>
      <c r="B45" s="98">
        <v>42704</v>
      </c>
      <c r="C45" s="104">
        <f>Dat_01!B97</f>
        <v>18199.926079624001</v>
      </c>
    </row>
    <row r="46" spans="1:16" ht="11.25" customHeight="1">
      <c r="A46" s="103" t="s">
        <v>90</v>
      </c>
      <c r="B46" s="98">
        <v>42735</v>
      </c>
      <c r="C46" s="104">
        <f>Dat_01!B98</f>
        <v>19138.984155294998</v>
      </c>
    </row>
    <row r="47" spans="1:16" ht="11.25" customHeight="1">
      <c r="A47" s="103" t="s">
        <v>91</v>
      </c>
      <c r="B47" s="98">
        <v>42766</v>
      </c>
      <c r="C47" s="104">
        <f>Dat_01!B99</f>
        <v>20783.747203071998</v>
      </c>
    </row>
    <row r="48" spans="1:16" ht="11.25" customHeight="1">
      <c r="A48" s="103" t="s">
        <v>92</v>
      </c>
      <c r="B48" s="98">
        <v>42794</v>
      </c>
      <c r="C48" s="104">
        <f>Dat_01!B100</f>
        <v>19306.806581596</v>
      </c>
    </row>
    <row r="49" spans="1:3" ht="11.25" customHeight="1">
      <c r="A49" s="103" t="s">
        <v>93</v>
      </c>
      <c r="B49" s="98">
        <v>42825</v>
      </c>
      <c r="C49" s="104">
        <f>Dat_01!B101</f>
        <v>19343.614833938998</v>
      </c>
    </row>
    <row r="50" spans="1:3" ht="11.25" customHeight="1">
      <c r="A50" s="103" t="s">
        <v>94</v>
      </c>
      <c r="B50" s="98">
        <v>42855</v>
      </c>
      <c r="C50" s="104">
        <f>Dat_01!B102</f>
        <v>17071.739878231001</v>
      </c>
    </row>
    <row r="51" spans="1:3" ht="11.25" customHeight="1">
      <c r="A51" s="103" t="s">
        <v>87</v>
      </c>
      <c r="B51" s="98">
        <v>42886</v>
      </c>
      <c r="C51" s="104">
        <f>Dat_01!B103</f>
        <v>17925.093686863001</v>
      </c>
    </row>
    <row r="52" spans="1:3" ht="11.25" customHeight="1">
      <c r="A52" s="103" t="s">
        <v>94</v>
      </c>
      <c r="B52" s="98">
        <v>42916</v>
      </c>
      <c r="C52" s="104">
        <f>Dat_01!B104</f>
        <v>18555.273481952001</v>
      </c>
    </row>
    <row r="53" spans="1:3" ht="11.25" customHeight="1">
      <c r="A53" s="103" t="s">
        <v>86</v>
      </c>
      <c r="B53" s="98">
        <v>42947</v>
      </c>
      <c r="C53" s="104">
        <f>Dat_01!B105</f>
        <v>21147.936138133999</v>
      </c>
    </row>
    <row r="54" spans="1:3" ht="11.25" customHeight="1">
      <c r="A54" s="103" t="s">
        <v>86</v>
      </c>
      <c r="B54" s="98">
        <v>42978</v>
      </c>
      <c r="C54" s="104">
        <f>Dat_01!B106</f>
        <v>20128.974296336</v>
      </c>
    </row>
    <row r="55" spans="1:3" ht="11.25" customHeight="1">
      <c r="A55" s="103" t="s">
        <v>87</v>
      </c>
      <c r="B55" s="98">
        <v>43008</v>
      </c>
      <c r="C55" s="104">
        <f>Dat_01!B107</f>
        <v>18252.346802976001</v>
      </c>
    </row>
    <row r="56" spans="1:3" ht="11.25" customHeight="1">
      <c r="A56" s="103" t="s">
        <v>88</v>
      </c>
      <c r="B56" s="98">
        <v>43039</v>
      </c>
      <c r="C56" s="104">
        <f>Dat_01!B108</f>
        <v>18498.701337513001</v>
      </c>
    </row>
    <row r="57" spans="1:3" ht="11.25" customHeight="1">
      <c r="A57" s="103" t="s">
        <v>89</v>
      </c>
      <c r="B57" s="98">
        <v>43069</v>
      </c>
      <c r="C57" s="104">
        <f>Dat_01!B109</f>
        <v>18850.531763863</v>
      </c>
    </row>
    <row r="58" spans="1:3" ht="11.25" customHeight="1">
      <c r="A58" s="103" t="s">
        <v>90</v>
      </c>
      <c r="B58" s="98">
        <v>43100</v>
      </c>
      <c r="C58" s="104">
        <f>Dat_01!B110</f>
        <v>19958.679922161002</v>
      </c>
    </row>
    <row r="59" spans="1:3" ht="11.25" customHeight="1">
      <c r="A59" s="103" t="s">
        <v>91</v>
      </c>
      <c r="B59" s="98">
        <v>43131</v>
      </c>
      <c r="C59" s="104">
        <f>Dat_01!B111</f>
        <v>20953.458718843001</v>
      </c>
    </row>
    <row r="60" spans="1:3" ht="11.25" customHeight="1">
      <c r="A60" s="103" t="s">
        <v>92</v>
      </c>
      <c r="B60" s="98">
        <v>43159</v>
      </c>
      <c r="C60" s="104">
        <f>Dat_01!B112</f>
        <v>19041.808859871999</v>
      </c>
    </row>
    <row r="61" spans="1:3" ht="11.25" customHeight="1">
      <c r="A61" s="103" t="s">
        <v>93</v>
      </c>
      <c r="B61" s="98">
        <v>43190</v>
      </c>
      <c r="C61" s="104">
        <f>Dat_01!B113</f>
        <v>19350.07738635</v>
      </c>
    </row>
    <row r="62" spans="1:3" ht="11.25" customHeight="1">
      <c r="A62" s="103" t="s">
        <v>94</v>
      </c>
      <c r="B62" s="98">
        <v>43220</v>
      </c>
      <c r="C62" s="104">
        <f>Dat_01!B114</f>
        <v>17949.822862680001</v>
      </c>
    </row>
    <row r="63" spans="1:3" ht="11.25" customHeight="1">
      <c r="A63" s="103" t="s">
        <v>87</v>
      </c>
      <c r="B63" s="98">
        <v>43251</v>
      </c>
      <c r="C63" s="104">
        <f>Dat_01!B115</f>
        <v>8075.4191000000001</v>
      </c>
    </row>
    <row r="64" spans="1:3" ht="11.25" customHeight="1">
      <c r="A64" s="103" t="s">
        <v>94</v>
      </c>
      <c r="B64" s="98">
        <v>43281</v>
      </c>
      <c r="C64" s="104">
        <f>Dat_01!B116</f>
        <v>0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01/04/2024</v>
      </c>
      <c r="C70" s="104">
        <f>Dat_01!B129</f>
        <v>30701.313999999998</v>
      </c>
      <c r="D70" s="104">
        <f>Dat_01!D129</f>
        <v>578.900086504</v>
      </c>
    </row>
    <row r="71" spans="1:4" ht="11.25" customHeight="1">
      <c r="A71" s="92">
        <v>2</v>
      </c>
      <c r="B71" s="98" t="str">
        <f>Dat_01!A130</f>
        <v>02/04/2024</v>
      </c>
      <c r="C71" s="104">
        <f>Dat_01!B130</f>
        <v>32899.399991999999</v>
      </c>
      <c r="D71" s="104">
        <f>Dat_01!D130</f>
        <v>649.55840180799999</v>
      </c>
    </row>
    <row r="72" spans="1:4" ht="11.25" customHeight="1">
      <c r="A72" s="92">
        <v>3</v>
      </c>
      <c r="B72" s="98" t="str">
        <f>Dat_01!A131</f>
        <v>03/04/2024</v>
      </c>
      <c r="C72" s="104">
        <f>Dat_01!B131</f>
        <v>31904.667000000001</v>
      </c>
      <c r="D72" s="104">
        <f>Dat_01!D131</f>
        <v>643.59977938400004</v>
      </c>
    </row>
    <row r="73" spans="1:4" ht="11.25" customHeight="1">
      <c r="A73" s="92">
        <v>4</v>
      </c>
      <c r="B73" s="98" t="str">
        <f>Dat_01!A132</f>
        <v>04/04/2024</v>
      </c>
      <c r="C73" s="104">
        <f>Dat_01!B132</f>
        <v>31752.386999999999</v>
      </c>
      <c r="D73" s="104">
        <f>Dat_01!D132</f>
        <v>631.26251778400001</v>
      </c>
    </row>
    <row r="74" spans="1:4" ht="11.25" customHeight="1">
      <c r="A74" s="92">
        <v>5</v>
      </c>
      <c r="B74" s="98" t="str">
        <f>Dat_01!A133</f>
        <v>05/04/2024</v>
      </c>
      <c r="C74" s="104">
        <f>Dat_01!B133</f>
        <v>29891.877</v>
      </c>
      <c r="D74" s="104">
        <f>Dat_01!D133</f>
        <v>624.60260876799998</v>
      </c>
    </row>
    <row r="75" spans="1:4" ht="11.25" customHeight="1">
      <c r="A75" s="92">
        <v>6</v>
      </c>
      <c r="B75" s="98" t="str">
        <f>Dat_01!A134</f>
        <v>06/04/2024</v>
      </c>
      <c r="C75" s="104">
        <f>Dat_01!B134</f>
        <v>27139.68</v>
      </c>
      <c r="D75" s="104">
        <f>Dat_01!D134</f>
        <v>561.74022851200004</v>
      </c>
    </row>
    <row r="76" spans="1:4" ht="11.25" customHeight="1">
      <c r="A76" s="92">
        <v>7</v>
      </c>
      <c r="B76" s="98" t="str">
        <f>Dat_01!A135</f>
        <v>07/04/2024</v>
      </c>
      <c r="C76" s="104">
        <f>Dat_01!B135</f>
        <v>26935.134999999998</v>
      </c>
      <c r="D76" s="104">
        <f>Dat_01!D135</f>
        <v>521.09541753600001</v>
      </c>
    </row>
    <row r="77" spans="1:4" ht="11.25" customHeight="1">
      <c r="A77" s="92">
        <v>8</v>
      </c>
      <c r="B77" s="98" t="str">
        <f>Dat_01!A136</f>
        <v>08/04/2024</v>
      </c>
      <c r="C77" s="104">
        <f>Dat_01!B136</f>
        <v>30828.446016000002</v>
      </c>
      <c r="D77" s="104">
        <f>Dat_01!D136</f>
        <v>612.77292172800003</v>
      </c>
    </row>
    <row r="78" spans="1:4" ht="11.25" customHeight="1">
      <c r="A78" s="92">
        <v>9</v>
      </c>
      <c r="B78" s="98" t="str">
        <f>Dat_01!A137</f>
        <v>09/04/2024</v>
      </c>
      <c r="C78" s="104">
        <f>Dat_01!B137</f>
        <v>31053.263999999999</v>
      </c>
      <c r="D78" s="104">
        <f>Dat_01!D137</f>
        <v>624.05082892799999</v>
      </c>
    </row>
    <row r="79" spans="1:4" ht="11.25" customHeight="1">
      <c r="A79" s="92">
        <v>10</v>
      </c>
      <c r="B79" s="98" t="str">
        <f>Dat_01!A138</f>
        <v>10/04/2024</v>
      </c>
      <c r="C79" s="104">
        <f>Dat_01!B138</f>
        <v>30835.905999999999</v>
      </c>
      <c r="D79" s="104">
        <f>Dat_01!D138</f>
        <v>624.22000830399998</v>
      </c>
    </row>
    <row r="80" spans="1:4" ht="11.25" customHeight="1">
      <c r="A80" s="92">
        <v>11</v>
      </c>
      <c r="B80" s="98" t="str">
        <f>Dat_01!A139</f>
        <v>11/04/2024</v>
      </c>
      <c r="C80" s="104">
        <f>Dat_01!B139</f>
        <v>30519.532007999998</v>
      </c>
      <c r="D80" s="104">
        <f>Dat_01!D139</f>
        <v>620.34978654400004</v>
      </c>
    </row>
    <row r="81" spans="1:4" ht="11.25" customHeight="1">
      <c r="A81" s="92">
        <v>12</v>
      </c>
      <c r="B81" s="98" t="str">
        <f>Dat_01!A140</f>
        <v>12/04/2024</v>
      </c>
      <c r="C81" s="104">
        <f>Dat_01!B140</f>
        <v>29468.498</v>
      </c>
      <c r="D81" s="104">
        <f>Dat_01!D140</f>
        <v>618.368805576</v>
      </c>
    </row>
    <row r="82" spans="1:4" ht="11.25" customHeight="1">
      <c r="A82" s="92">
        <v>13</v>
      </c>
      <c r="B82" s="98" t="str">
        <f>Dat_01!A141</f>
        <v>13/04/2024</v>
      </c>
      <c r="C82" s="104">
        <f>Dat_01!B141</f>
        <v>26027.612000000001</v>
      </c>
      <c r="D82" s="104">
        <f>Dat_01!D141</f>
        <v>542.47136251200004</v>
      </c>
    </row>
    <row r="83" spans="1:4" ht="11.25" customHeight="1">
      <c r="A83" s="92">
        <v>14</v>
      </c>
      <c r="B83" s="98" t="str">
        <f>Dat_01!A142</f>
        <v>14/04/2024</v>
      </c>
      <c r="C83" s="104">
        <f>Dat_01!B142</f>
        <v>26510.692999999999</v>
      </c>
      <c r="D83" s="104">
        <f>Dat_01!D142</f>
        <v>502.759822504</v>
      </c>
    </row>
    <row r="84" spans="1:4" ht="11.25" customHeight="1">
      <c r="A84" s="92">
        <v>15</v>
      </c>
      <c r="B84" s="98" t="str">
        <f>Dat_01!A143</f>
        <v>15/04/2024</v>
      </c>
      <c r="C84" s="104">
        <f>Dat_01!B143</f>
        <v>30539.978999999999</v>
      </c>
      <c r="D84" s="104">
        <f>Dat_01!D143</f>
        <v>603.48836203200005</v>
      </c>
    </row>
    <row r="85" spans="1:4" ht="11.25" customHeight="1">
      <c r="A85" s="92">
        <v>16</v>
      </c>
      <c r="B85" s="98" t="str">
        <f>Dat_01!A144</f>
        <v>16/04/2024</v>
      </c>
      <c r="C85" s="104">
        <f>Dat_01!B144</f>
        <v>30712.329000000002</v>
      </c>
      <c r="D85" s="104">
        <f>Dat_01!D144</f>
        <v>620.79031000800001</v>
      </c>
    </row>
    <row r="86" spans="1:4" ht="11.25" customHeight="1">
      <c r="A86" s="92">
        <v>17</v>
      </c>
      <c r="B86" s="98" t="str">
        <f>Dat_01!A145</f>
        <v>17/04/2024</v>
      </c>
      <c r="C86" s="104">
        <f>Dat_01!B145</f>
        <v>30475.673999999999</v>
      </c>
      <c r="D86" s="104">
        <f>Dat_01!D145</f>
        <v>616.00908723199996</v>
      </c>
    </row>
    <row r="87" spans="1:4" ht="11.25" customHeight="1">
      <c r="A87" s="92">
        <v>18</v>
      </c>
      <c r="B87" s="98" t="str">
        <f>Dat_01!A146</f>
        <v>18/04/2024</v>
      </c>
      <c r="C87" s="104">
        <f>Dat_01!B146</f>
        <v>30844.44</v>
      </c>
      <c r="D87" s="104">
        <f>Dat_01!D146</f>
        <v>619.71819085599998</v>
      </c>
    </row>
    <row r="88" spans="1:4" ht="11.25" customHeight="1">
      <c r="A88" s="92">
        <v>19</v>
      </c>
      <c r="B88" s="98" t="str">
        <f>Dat_01!A147</f>
        <v>19/04/2024</v>
      </c>
      <c r="C88" s="104">
        <f>Dat_01!B147</f>
        <v>29285.982</v>
      </c>
      <c r="D88" s="104">
        <f>Dat_01!D147</f>
        <v>617.92950318400005</v>
      </c>
    </row>
    <row r="89" spans="1:4" ht="11.25" customHeight="1">
      <c r="A89" s="92">
        <v>20</v>
      </c>
      <c r="B89" s="98" t="str">
        <f>Dat_01!A148</f>
        <v>20/04/2024</v>
      </c>
      <c r="C89" s="104">
        <f>Dat_01!B148</f>
        <v>26743.24</v>
      </c>
      <c r="D89" s="104">
        <f>Dat_01!D148</f>
        <v>546.33392024800003</v>
      </c>
    </row>
    <row r="90" spans="1:4" ht="11.25" customHeight="1">
      <c r="A90" s="92">
        <v>21</v>
      </c>
      <c r="B90" s="98" t="str">
        <f>Dat_01!A149</f>
        <v>21/04/2024</v>
      </c>
      <c r="C90" s="104">
        <f>Dat_01!B149</f>
        <v>26527.643</v>
      </c>
      <c r="D90" s="104">
        <f>Dat_01!D149</f>
        <v>504.53848242399999</v>
      </c>
    </row>
    <row r="91" spans="1:4" ht="11.25" customHeight="1">
      <c r="A91" s="92">
        <v>22</v>
      </c>
      <c r="B91" s="98" t="str">
        <f>Dat_01!A150</f>
        <v>22/04/2024</v>
      </c>
      <c r="C91" s="104">
        <f>Dat_01!B150</f>
        <v>30807.360680000002</v>
      </c>
      <c r="D91" s="104">
        <f>Dat_01!D150</f>
        <v>604.13932632800004</v>
      </c>
    </row>
    <row r="92" spans="1:4" ht="11.25" customHeight="1">
      <c r="A92" s="92">
        <v>23</v>
      </c>
      <c r="B92" s="98" t="str">
        <f>Dat_01!A151</f>
        <v>23/04/2024</v>
      </c>
      <c r="C92" s="104">
        <f>Dat_01!B151</f>
        <v>30875.885999999999</v>
      </c>
      <c r="D92" s="104">
        <f>Dat_01!D151</f>
        <v>620.27191981600004</v>
      </c>
    </row>
    <row r="93" spans="1:4" ht="11.25" customHeight="1">
      <c r="A93" s="92">
        <v>24</v>
      </c>
      <c r="B93" s="98" t="str">
        <f>Dat_01!A152</f>
        <v>24/04/2024</v>
      </c>
      <c r="C93" s="104">
        <f>Dat_01!B152</f>
        <v>31101.97</v>
      </c>
      <c r="D93" s="104">
        <f>Dat_01!D152</f>
        <v>629.30244800800006</v>
      </c>
    </row>
    <row r="94" spans="1:4" ht="11.25" customHeight="1">
      <c r="A94" s="92">
        <v>25</v>
      </c>
      <c r="B94" s="98" t="str">
        <f>Dat_01!A153</f>
        <v>25/04/2024</v>
      </c>
      <c r="C94" s="104">
        <f>Dat_01!B153</f>
        <v>30846.391</v>
      </c>
      <c r="D94" s="104">
        <f>Dat_01!D153</f>
        <v>645.27493238399995</v>
      </c>
    </row>
    <row r="95" spans="1:4" ht="11.25" customHeight="1">
      <c r="A95" s="92">
        <v>26</v>
      </c>
      <c r="B95" s="98" t="str">
        <f>Dat_01!A154</f>
        <v>26/04/2024</v>
      </c>
      <c r="C95" s="104">
        <f>Dat_01!B154</f>
        <v>29833.311000000002</v>
      </c>
      <c r="D95" s="104">
        <f>Dat_01!D154</f>
        <v>629.53088595999998</v>
      </c>
    </row>
    <row r="96" spans="1:4" ht="11.25" customHeight="1">
      <c r="A96" s="92">
        <v>27</v>
      </c>
      <c r="B96" s="98" t="str">
        <f>Dat_01!A155</f>
        <v>27/04/2024</v>
      </c>
      <c r="C96" s="104">
        <f>Dat_01!B155</f>
        <v>26741.046999999999</v>
      </c>
      <c r="D96" s="104">
        <f>Dat_01!D155</f>
        <v>566.587462448</v>
      </c>
    </row>
    <row r="97" spans="1:9" ht="11.25" customHeight="1">
      <c r="A97" s="92">
        <v>28</v>
      </c>
      <c r="B97" s="98" t="str">
        <f>Dat_01!A156</f>
        <v>28/04/2024</v>
      </c>
      <c r="C97" s="104">
        <f>Dat_01!B156</f>
        <v>26838.685000000001</v>
      </c>
      <c r="D97" s="104">
        <f>Dat_01!D156</f>
        <v>525.67059450399995</v>
      </c>
    </row>
    <row r="98" spans="1:9" ht="11.25" customHeight="1">
      <c r="A98" s="92">
        <v>29</v>
      </c>
      <c r="B98" s="98" t="str">
        <f>Dat_01!A157</f>
        <v>29/04/2024</v>
      </c>
      <c r="C98" s="104">
        <f>Dat_01!B157</f>
        <v>30374.266</v>
      </c>
      <c r="D98" s="104">
        <f>Dat_01!D157</f>
        <v>625.91564831999995</v>
      </c>
    </row>
    <row r="99" spans="1:9" ht="11.25" customHeight="1">
      <c r="A99" s="92">
        <v>30</v>
      </c>
      <c r="B99" s="98" t="str">
        <f>Dat_01!A158</f>
        <v>30/04/2024</v>
      </c>
      <c r="C99" s="104">
        <f>Dat_01!B158</f>
        <v>29434.987000000001</v>
      </c>
      <c r="D99" s="104">
        <f>Dat_01!D158</f>
        <v>618.56921253600001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32899.399991999999</v>
      </c>
      <c r="D101" s="107">
        <f>MAX(D70:D100)</f>
        <v>649.55840180799999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2023</v>
      </c>
      <c r="C107" s="110">
        <f>Dat_01!D173</f>
        <v>37278</v>
      </c>
      <c r="D107" s="110">
        <f>Dat_01!B173</f>
        <v>39101</v>
      </c>
      <c r="E107" s="110"/>
      <c r="F107" s="111" t="str">
        <f>Dat_01!D185</f>
        <v>19 julio (14:27 h)</v>
      </c>
      <c r="G107" s="111" t="str">
        <f>Dat_01!E185</f>
        <v>24 enero (20:43 h)</v>
      </c>
    </row>
    <row r="108" spans="1:9" ht="11.25" customHeight="1">
      <c r="B108" s="109">
        <f>Dat_01!A186</f>
        <v>2024</v>
      </c>
      <c r="C108" s="110">
        <f>Dat_01!D174</f>
        <v>0</v>
      </c>
      <c r="D108" s="110">
        <f>Dat_01!B174</f>
        <v>38272</v>
      </c>
      <c r="E108" s="110"/>
      <c r="F108" s="111">
        <f>Dat_01!D186</f>
        <v>0</v>
      </c>
      <c r="G108" s="111" t="str">
        <f>Dat_01!E186</f>
        <v>9 enero (20:56 h)</v>
      </c>
    </row>
    <row r="109" spans="1:9" ht="11.25" customHeight="1">
      <c r="B109" s="112" t="str">
        <f>Dat_01!A187</f>
        <v>abr-24</v>
      </c>
      <c r="C109" s="113">
        <f>Dat_01!B166</f>
        <v>33408</v>
      </c>
      <c r="D109" s="113"/>
      <c r="E109" s="113"/>
      <c r="F109" s="114" t="str">
        <f>Dat_01!D187</f>
        <v/>
      </c>
      <c r="G109" s="114" t="str">
        <f>Dat_01!E187</f>
        <v>2 abril (21:15 h)</v>
      </c>
      <c r="H109" s="128">
        <f>Dat_01!D166</f>
        <v>30308</v>
      </c>
      <c r="I109" s="130">
        <f>(C109/H109-1)*100</f>
        <v>10.228322555100956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98" t="str">
        <f>Dat_01!A33</f>
        <v>Abril 2023</v>
      </c>
      <c r="C113" s="99">
        <f>Dat_01!C33*100</f>
        <v>-7.4660000000000002</v>
      </c>
      <c r="D113" s="99">
        <f>Dat_01!D33*100</f>
        <v>-0.66</v>
      </c>
      <c r="E113" s="99">
        <f>Dat_01!E33*100</f>
        <v>-1.377</v>
      </c>
      <c r="F113" s="99">
        <f>Dat_01!F33*100</f>
        <v>-5.4289999999999994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98" t="str">
        <f>Dat_01!A34</f>
        <v>Mayo 2023</v>
      </c>
      <c r="C114" s="99">
        <f>Dat_01!C34*100</f>
        <v>-6.1349999999999998</v>
      </c>
      <c r="D114" s="99">
        <f>Dat_01!D34*100</f>
        <v>0.10300000000000001</v>
      </c>
      <c r="E114" s="99">
        <f>Dat_01!E34*100</f>
        <v>-1.92</v>
      </c>
      <c r="F114" s="99">
        <f>Dat_01!F34*100</f>
        <v>-4.3180000000000005</v>
      </c>
    </row>
    <row r="115" spans="1:6" ht="11.25" customHeight="1">
      <c r="A115" s="103" t="str">
        <f t="shared" si="1"/>
        <v>J</v>
      </c>
      <c r="B115" s="98" t="str">
        <f>Dat_01!A35</f>
        <v>Junio 2023</v>
      </c>
      <c r="C115" s="99">
        <f>Dat_01!C35*100</f>
        <v>-7.3559999999999999</v>
      </c>
      <c r="D115" s="99">
        <f>Dat_01!D35*100</f>
        <v>0.37</v>
      </c>
      <c r="E115" s="99">
        <f>Dat_01!E35*100</f>
        <v>-1.123</v>
      </c>
      <c r="F115" s="99">
        <f>Dat_01!F35*100</f>
        <v>-6.6030000000000006</v>
      </c>
    </row>
    <row r="116" spans="1:6" ht="11.25" customHeight="1">
      <c r="A116" s="103" t="str">
        <f t="shared" si="1"/>
        <v>J</v>
      </c>
      <c r="B116" s="98" t="str">
        <f>Dat_01!A36</f>
        <v>Julio 2023</v>
      </c>
      <c r="C116" s="99">
        <f>Dat_01!C36*100</f>
        <v>-4.4909999999999997</v>
      </c>
      <c r="D116" s="99">
        <f>Dat_01!D36*100</f>
        <v>-0.122</v>
      </c>
      <c r="E116" s="99">
        <f>Dat_01!E36*100</f>
        <v>-2.3120000000000003</v>
      </c>
      <c r="F116" s="99">
        <f>Dat_01!F36*100</f>
        <v>-2.0569999999999999</v>
      </c>
    </row>
    <row r="117" spans="1:6" ht="11.25" customHeight="1">
      <c r="A117" s="103" t="str">
        <f t="shared" si="1"/>
        <v>A</v>
      </c>
      <c r="B117" s="98" t="str">
        <f>Dat_01!A37</f>
        <v>Agosto 2023</v>
      </c>
      <c r="C117" s="99">
        <f>Dat_01!C37*100</f>
        <v>-1.744</v>
      </c>
      <c r="D117" s="99">
        <f>Dat_01!D37*100</f>
        <v>-2.7999999999999997E-2</v>
      </c>
      <c r="E117" s="99">
        <f>Dat_01!E37*100</f>
        <v>9.5000000000000001E-2</v>
      </c>
      <c r="F117" s="99">
        <f>Dat_01!F37*100</f>
        <v>-1.8110000000000002</v>
      </c>
    </row>
    <row r="118" spans="1:6" ht="11.25" customHeight="1">
      <c r="A118" s="103" t="str">
        <f t="shared" si="1"/>
        <v>S</v>
      </c>
      <c r="B118" s="98" t="str">
        <f>Dat_01!A38</f>
        <v>Septiembre 2023</v>
      </c>
      <c r="C118" s="99">
        <f>Dat_01!C38*100</f>
        <v>-3.7319999999999998</v>
      </c>
      <c r="D118" s="99">
        <f>Dat_01!D38*100</f>
        <v>-0.34499999999999997</v>
      </c>
      <c r="E118" s="99">
        <f>Dat_01!E38*100</f>
        <v>-0.41700000000000004</v>
      </c>
      <c r="F118" s="99">
        <f>Dat_01!F38*100</f>
        <v>-2.97</v>
      </c>
    </row>
    <row r="119" spans="1:6" ht="11.25" customHeight="1">
      <c r="A119" s="103" t="str">
        <f t="shared" si="1"/>
        <v>O</v>
      </c>
      <c r="B119" s="98" t="str">
        <f>Dat_01!A39</f>
        <v>Octubre 2023</v>
      </c>
      <c r="C119" s="99">
        <f>Dat_01!C39*100</f>
        <v>2.1890000000000001</v>
      </c>
      <c r="D119" s="99">
        <f>Dat_01!D39*100</f>
        <v>0.245</v>
      </c>
      <c r="E119" s="99">
        <f>Dat_01!E39*100</f>
        <v>0.88400000000000012</v>
      </c>
      <c r="F119" s="99">
        <f>Dat_01!F39*100</f>
        <v>1.06</v>
      </c>
    </row>
    <row r="120" spans="1:6" ht="11.25" customHeight="1">
      <c r="A120" s="103" t="str">
        <f t="shared" si="1"/>
        <v>N</v>
      </c>
      <c r="B120" s="98" t="str">
        <f>Dat_01!A40</f>
        <v>Noviembre 2023</v>
      </c>
      <c r="C120" s="99">
        <f>Dat_01!C40*100</f>
        <v>3.5749999999999997</v>
      </c>
      <c r="D120" s="99">
        <f>Dat_01!D40*100</f>
        <v>0.152</v>
      </c>
      <c r="E120" s="99">
        <f>Dat_01!E40*100</f>
        <v>0.12</v>
      </c>
      <c r="F120" s="99">
        <f>Dat_01!F40*100</f>
        <v>3.3029999999999995</v>
      </c>
    </row>
    <row r="121" spans="1:6" ht="11.25" customHeight="1">
      <c r="A121" s="103" t="str">
        <f t="shared" si="1"/>
        <v>D</v>
      </c>
      <c r="B121" s="98" t="str">
        <f>Dat_01!A41</f>
        <v>Diciembre 2023</v>
      </c>
      <c r="C121" s="99">
        <f>Dat_01!C41*100</f>
        <v>4.2830000000000004</v>
      </c>
      <c r="D121" s="99">
        <f>Dat_01!D41*100</f>
        <v>-0.73699999999999999</v>
      </c>
      <c r="E121" s="99">
        <f>Dat_01!E41*100</f>
        <v>1.1060000000000001</v>
      </c>
      <c r="F121" s="99">
        <f>Dat_01!F41*100</f>
        <v>3.9140000000000001</v>
      </c>
    </row>
    <row r="122" spans="1:6" ht="11.25" customHeight="1">
      <c r="A122" s="103" t="str">
        <f t="shared" si="1"/>
        <v>E</v>
      </c>
      <c r="B122" s="98" t="str">
        <f>Dat_01!A42</f>
        <v>Enero 2024</v>
      </c>
      <c r="C122" s="99">
        <f>Dat_01!C42*100</f>
        <v>0.81700000000000006</v>
      </c>
      <c r="D122" s="99">
        <f>Dat_01!D42*100</f>
        <v>1.4390000000000001</v>
      </c>
      <c r="E122" s="99">
        <f>Dat_01!E42*100</f>
        <v>-1.5630000000000002</v>
      </c>
      <c r="F122" s="99">
        <f>Dat_01!F42*100</f>
        <v>0.94099999999999995</v>
      </c>
    </row>
    <row r="123" spans="1:6" ht="11.25" customHeight="1">
      <c r="A123" s="103" t="str">
        <f t="shared" si="1"/>
        <v>F</v>
      </c>
      <c r="B123" s="98" t="str">
        <f>Dat_01!A43</f>
        <v>Febrero 2024</v>
      </c>
      <c r="C123" s="99">
        <f>Dat_01!C43*100</f>
        <v>-1.373</v>
      </c>
      <c r="D123" s="99">
        <f>Dat_01!D43*100</f>
        <v>0.215</v>
      </c>
      <c r="E123" s="99">
        <f>Dat_01!E43*100</f>
        <v>-2.7560000000000002</v>
      </c>
      <c r="F123" s="99">
        <f>Dat_01!F43*100</f>
        <v>1.1679999999999999</v>
      </c>
    </row>
    <row r="124" spans="1:6" ht="11.25" customHeight="1">
      <c r="A124" s="103" t="str">
        <f t="shared" si="1"/>
        <v>M</v>
      </c>
      <c r="B124" s="98" t="str">
        <f>Dat_01!A44</f>
        <v>Marzo 2024</v>
      </c>
      <c r="C124" s="99">
        <f>Dat_01!C44*100</f>
        <v>3.3000000000000002E-2</v>
      </c>
      <c r="D124" s="99">
        <f>Dat_01!D44*100</f>
        <v>-2.92</v>
      </c>
      <c r="E124" s="99">
        <f>Dat_01!E44*100</f>
        <v>0.61899999999999999</v>
      </c>
      <c r="F124" s="99">
        <f>Dat_01!F44*100</f>
        <v>2.3340000000000001</v>
      </c>
    </row>
    <row r="125" spans="1:6" ht="11.25" customHeight="1">
      <c r="A125" s="103" t="str">
        <f t="shared" si="1"/>
        <v>A</v>
      </c>
      <c r="B125" s="105" t="str">
        <f>Dat_01!A45</f>
        <v>Abril 2024</v>
      </c>
      <c r="C125" s="116">
        <f>Dat_01!C45*100</f>
        <v>5.1429999999999998</v>
      </c>
      <c r="D125" s="116">
        <f>Dat_01!D45*100</f>
        <v>3.2300000000000004</v>
      </c>
      <c r="E125" s="116">
        <f>Dat_01!E45*100</f>
        <v>0.19</v>
      </c>
      <c r="F125" s="116">
        <f>Dat_01!F45*100</f>
        <v>1.7229999999999999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56" zoomScale="90" zoomScaleNormal="90" workbookViewId="0">
      <selection activeCell="G183" sqref="G183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158</v>
      </c>
      <c r="B2" s="53" t="s">
        <v>159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abril</v>
      </c>
    </row>
    <row r="4" spans="1:10">
      <c r="A4" s="51" t="s">
        <v>52</v>
      </c>
      <c r="B4" s="141" t="s">
        <v>158</v>
      </c>
      <c r="C4" s="142"/>
      <c r="D4" s="142"/>
      <c r="E4" s="142"/>
      <c r="F4" s="142"/>
      <c r="G4" s="142"/>
      <c r="H4" s="142"/>
      <c r="I4" s="142"/>
      <c r="J4" s="142"/>
    </row>
    <row r="5" spans="1:10">
      <c r="A5" s="51" t="s">
        <v>53</v>
      </c>
      <c r="B5" s="143" t="s">
        <v>45</v>
      </c>
      <c r="C5" s="144"/>
      <c r="D5" s="144"/>
      <c r="E5" s="144"/>
      <c r="F5" s="144"/>
      <c r="G5" s="144"/>
      <c r="H5" s="144"/>
      <c r="I5" s="144"/>
      <c r="J5" s="144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4023460.9114930001</v>
      </c>
      <c r="C8" s="85">
        <v>1533372.6542829999</v>
      </c>
      <c r="D8" s="131">
        <v>1.6239289583000001</v>
      </c>
      <c r="E8" s="85">
        <v>15572791.975934001</v>
      </c>
      <c r="F8" s="85">
        <v>9899122.3697059993</v>
      </c>
      <c r="G8" s="131">
        <v>0.57314874940000005</v>
      </c>
      <c r="H8" s="85">
        <v>30999905.151273999</v>
      </c>
      <c r="I8" s="85">
        <v>20968862.648322999</v>
      </c>
      <c r="J8" s="131">
        <v>0.47837799650000001</v>
      </c>
    </row>
    <row r="9" spans="1:10">
      <c r="A9" s="53" t="s">
        <v>32</v>
      </c>
      <c r="B9" s="85">
        <v>476805.785187</v>
      </c>
      <c r="C9" s="85">
        <v>611590.25412399997</v>
      </c>
      <c r="D9" s="131">
        <v>-0.22038361149999999</v>
      </c>
      <c r="E9" s="85">
        <v>2044377.35249</v>
      </c>
      <c r="F9" s="85">
        <v>1955338.6875740001</v>
      </c>
      <c r="G9" s="131">
        <v>4.5536185399999998E-2</v>
      </c>
      <c r="H9" s="85">
        <v>5292977.7618460003</v>
      </c>
      <c r="I9" s="85">
        <v>4620210.3794189999</v>
      </c>
      <c r="J9" s="131">
        <v>0.1456140148</v>
      </c>
    </row>
    <row r="10" spans="1:10">
      <c r="A10" s="53" t="s">
        <v>33</v>
      </c>
      <c r="B10" s="85">
        <v>3502045.7</v>
      </c>
      <c r="C10" s="85">
        <v>4567269.0559999999</v>
      </c>
      <c r="D10" s="131">
        <v>-0.23322982349999999</v>
      </c>
      <c r="E10" s="85">
        <v>16643241.118000001</v>
      </c>
      <c r="F10" s="85">
        <v>19354283.429000001</v>
      </c>
      <c r="G10" s="131">
        <v>-0.14007453810000001</v>
      </c>
      <c r="H10" s="85">
        <v>51564860.634999998</v>
      </c>
      <c r="I10" s="85">
        <v>56287499.954999998</v>
      </c>
      <c r="J10" s="131">
        <v>-8.3902097699999997E-2</v>
      </c>
    </row>
    <row r="11" spans="1:10">
      <c r="A11" s="53" t="s">
        <v>34</v>
      </c>
      <c r="B11" s="85">
        <v>215542.799</v>
      </c>
      <c r="C11" s="85">
        <v>249554.94099999999</v>
      </c>
      <c r="D11" s="131">
        <v>-0.13629119849999999</v>
      </c>
      <c r="E11" s="85">
        <v>900891.44</v>
      </c>
      <c r="F11" s="85">
        <v>1377461.6980000001</v>
      </c>
      <c r="G11" s="131">
        <v>-0.34597713949999997</v>
      </c>
      <c r="H11" s="85">
        <v>3331417.8420000002</v>
      </c>
      <c r="I11" s="85">
        <v>6383690.0609999998</v>
      </c>
      <c r="J11" s="131">
        <v>-0.4781360294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1E-3</v>
      </c>
      <c r="F12" s="85">
        <v>-1E-3</v>
      </c>
      <c r="G12" s="131">
        <v>-2</v>
      </c>
      <c r="H12" s="85">
        <v>0</v>
      </c>
      <c r="I12" s="85">
        <v>-1E-3</v>
      </c>
      <c r="J12" s="131">
        <v>-1</v>
      </c>
    </row>
    <row r="13" spans="1:10">
      <c r="A13" s="53" t="s">
        <v>36</v>
      </c>
      <c r="B13" s="85">
        <v>1494878.074</v>
      </c>
      <c r="C13" s="85">
        <v>2387581.2420000001</v>
      </c>
      <c r="D13" s="131">
        <v>-0.37389436320000002</v>
      </c>
      <c r="E13" s="85">
        <v>7493547.3859999999</v>
      </c>
      <c r="F13" s="85">
        <v>11004280.407</v>
      </c>
      <c r="G13" s="131">
        <v>-0.31903340260000002</v>
      </c>
      <c r="H13" s="85">
        <v>35771841.241999999</v>
      </c>
      <c r="I13" s="85">
        <v>56452931.844999999</v>
      </c>
      <c r="J13" s="131">
        <v>-0.36634218860000001</v>
      </c>
    </row>
    <row r="14" spans="1:10">
      <c r="A14" s="53" t="s">
        <v>37</v>
      </c>
      <c r="B14" s="85">
        <v>4607844.0999999996</v>
      </c>
      <c r="C14" s="85">
        <v>4798399.3279999997</v>
      </c>
      <c r="D14" s="131">
        <v>-3.9712248800000002E-2</v>
      </c>
      <c r="E14" s="85">
        <v>23168089.232999999</v>
      </c>
      <c r="F14" s="85">
        <v>23320226.153000001</v>
      </c>
      <c r="G14" s="131">
        <v>-6.5238183999999999E-3</v>
      </c>
      <c r="H14" s="85">
        <v>61170413.884000003</v>
      </c>
      <c r="I14" s="85">
        <v>61208429.031999998</v>
      </c>
      <c r="J14" s="131">
        <v>-6.2107700000000004E-4</v>
      </c>
    </row>
    <row r="15" spans="1:10">
      <c r="A15" s="53" t="s">
        <v>38</v>
      </c>
      <c r="B15" s="85">
        <v>3931256.5040000002</v>
      </c>
      <c r="C15" s="85">
        <v>3715540.2710000002</v>
      </c>
      <c r="D15" s="131">
        <v>5.8057837399999999E-2</v>
      </c>
      <c r="E15" s="85">
        <v>11345692.062999999</v>
      </c>
      <c r="F15" s="85">
        <v>10556570.460000001</v>
      </c>
      <c r="G15" s="131">
        <v>7.4751701399999995E-2</v>
      </c>
      <c r="H15" s="85">
        <v>37522450.004000001</v>
      </c>
      <c r="I15" s="85">
        <v>30735269.574000001</v>
      </c>
      <c r="J15" s="131">
        <v>0.2208270994</v>
      </c>
    </row>
    <row r="16" spans="1:10">
      <c r="A16" s="53" t="s">
        <v>39</v>
      </c>
      <c r="B16" s="85">
        <v>443319.44199999998</v>
      </c>
      <c r="C16" s="85">
        <v>625724.51</v>
      </c>
      <c r="D16" s="131">
        <v>-0.29151018550000002</v>
      </c>
      <c r="E16" s="85">
        <v>865720.22199999995</v>
      </c>
      <c r="F16" s="85">
        <v>1333957.2080000001</v>
      </c>
      <c r="G16" s="131">
        <v>-0.3510134982</v>
      </c>
      <c r="H16" s="85">
        <v>4227572.7390000001</v>
      </c>
      <c r="I16" s="85">
        <v>4544632.8490000004</v>
      </c>
      <c r="J16" s="131">
        <v>-6.9765835999999998E-2</v>
      </c>
    </row>
    <row r="17" spans="1:74">
      <c r="A17" s="53" t="s">
        <v>40</v>
      </c>
      <c r="B17" s="85">
        <v>303481.09999999998</v>
      </c>
      <c r="C17" s="85">
        <v>272379.739</v>
      </c>
      <c r="D17" s="131">
        <v>0.114183827</v>
      </c>
      <c r="E17" s="85">
        <v>1151969.3049999999</v>
      </c>
      <c r="F17" s="85">
        <v>1226959.007</v>
      </c>
      <c r="G17" s="131">
        <v>-6.1118343499999998E-2</v>
      </c>
      <c r="H17" s="85">
        <v>3510915.1570000001</v>
      </c>
      <c r="I17" s="85">
        <v>4222245.6900000004</v>
      </c>
      <c r="J17" s="131">
        <v>-0.16847208459999999</v>
      </c>
    </row>
    <row r="18" spans="1:74">
      <c r="A18" s="53" t="s">
        <v>41</v>
      </c>
      <c r="B18" s="85">
        <v>905260.70400000003</v>
      </c>
      <c r="C18" s="85">
        <v>1571031.808</v>
      </c>
      <c r="D18" s="131">
        <v>-0.42377951899999999</v>
      </c>
      <c r="E18" s="85">
        <v>5129032.3890000004</v>
      </c>
      <c r="F18" s="85">
        <v>6235921.2800000003</v>
      </c>
      <c r="G18" s="131">
        <v>-0.17750206290000001</v>
      </c>
      <c r="H18" s="85">
        <v>16170053.450999999</v>
      </c>
      <c r="I18" s="85">
        <v>15777511.559</v>
      </c>
      <c r="J18" s="131">
        <v>2.4879835499999999E-2</v>
      </c>
    </row>
    <row r="19" spans="1:74">
      <c r="A19" s="53" t="s">
        <v>43</v>
      </c>
      <c r="B19" s="85">
        <v>38443.152000000002</v>
      </c>
      <c r="C19" s="85">
        <v>46745.470500000003</v>
      </c>
      <c r="D19" s="131">
        <v>-0.17760690849999999</v>
      </c>
      <c r="E19" s="85">
        <v>189990.83549999999</v>
      </c>
      <c r="F19" s="85">
        <v>230904.86850000001</v>
      </c>
      <c r="G19" s="131">
        <v>-0.1771899972</v>
      </c>
      <c r="H19" s="85">
        <v>666573.11950000003</v>
      </c>
      <c r="I19" s="85">
        <v>697071.46550000005</v>
      </c>
      <c r="J19" s="131">
        <v>-4.3752107899999997E-2</v>
      </c>
    </row>
    <row r="20" spans="1:74">
      <c r="A20" s="53" t="s">
        <v>42</v>
      </c>
      <c r="B20" s="85">
        <v>56133.75</v>
      </c>
      <c r="C20" s="85">
        <v>80064.349499999997</v>
      </c>
      <c r="D20" s="131">
        <v>-0.29889207429999998</v>
      </c>
      <c r="E20" s="85">
        <v>290555.98749999999</v>
      </c>
      <c r="F20" s="85">
        <v>390982.94349999999</v>
      </c>
      <c r="G20" s="131">
        <v>-0.25685763960000002</v>
      </c>
      <c r="H20" s="85">
        <v>1080157.4785</v>
      </c>
      <c r="I20" s="85">
        <v>1516314.0064999999</v>
      </c>
      <c r="J20" s="131">
        <v>-0.28764261629999999</v>
      </c>
    </row>
    <row r="21" spans="1:74">
      <c r="A21" s="66" t="s">
        <v>72</v>
      </c>
      <c r="B21" s="86">
        <v>19998472.021680001</v>
      </c>
      <c r="C21" s="86">
        <v>20459253.623406999</v>
      </c>
      <c r="D21" s="67">
        <v>-2.2521916499999999E-2</v>
      </c>
      <c r="E21" s="86">
        <v>84795899.308423996</v>
      </c>
      <c r="F21" s="86">
        <v>86886008.510279998</v>
      </c>
      <c r="G21" s="67">
        <v>-2.40557627E-2</v>
      </c>
      <c r="H21" s="86">
        <v>251309138.46511999</v>
      </c>
      <c r="I21" s="86">
        <v>263414669.06374201</v>
      </c>
      <c r="J21" s="67">
        <v>-4.5956174900000001E-2</v>
      </c>
    </row>
    <row r="22" spans="1:74">
      <c r="A22" s="53" t="s">
        <v>73</v>
      </c>
      <c r="B22" s="85">
        <v>-748376.63899999997</v>
      </c>
      <c r="C22" s="85">
        <v>-928439.57917599997</v>
      </c>
      <c r="D22" s="131">
        <v>-0.1939414736</v>
      </c>
      <c r="E22" s="85">
        <v>-3409553.2336789998</v>
      </c>
      <c r="F22" s="85">
        <v>-3172745.1784419999</v>
      </c>
      <c r="G22" s="131">
        <v>7.4638220800000002E-2</v>
      </c>
      <c r="H22" s="85">
        <v>-8429794.5185770001</v>
      </c>
      <c r="I22" s="85">
        <v>-7380042.2385069998</v>
      </c>
      <c r="J22" s="131">
        <v>0.14224204230000001</v>
      </c>
    </row>
    <row r="23" spans="1:74">
      <c r="A23" s="53" t="s">
        <v>44</v>
      </c>
      <c r="B23" s="85">
        <v>-109362.35</v>
      </c>
      <c r="C23" s="85">
        <v>-98033.414000000004</v>
      </c>
      <c r="D23" s="131">
        <v>0.1155619858</v>
      </c>
      <c r="E23" s="85">
        <v>-457534.43300000002</v>
      </c>
      <c r="F23" s="85">
        <v>-393912.11499999999</v>
      </c>
      <c r="G23" s="131">
        <v>0.16151399150000001</v>
      </c>
      <c r="H23" s="85">
        <v>-1489682.2479999999</v>
      </c>
      <c r="I23" s="85">
        <v>-873653.63800000004</v>
      </c>
      <c r="J23" s="131">
        <v>0.70511766129999998</v>
      </c>
    </row>
    <row r="24" spans="1:74">
      <c r="A24" s="53" t="s">
        <v>74</v>
      </c>
      <c r="B24" s="85">
        <v>-1190910.17</v>
      </c>
      <c r="C24" s="85">
        <v>-2361040.7519999999</v>
      </c>
      <c r="D24" s="131">
        <v>-0.49559948549999999</v>
      </c>
      <c r="E24" s="85">
        <v>-3633643.8139999998</v>
      </c>
      <c r="F24" s="85">
        <v>-6813442.7199999997</v>
      </c>
      <c r="G24" s="131">
        <v>-0.46669489079999998</v>
      </c>
      <c r="H24" s="85">
        <v>-10776956.441</v>
      </c>
      <c r="I24" s="85">
        <v>-22500075.802999999</v>
      </c>
      <c r="J24" s="131">
        <v>-0.52102577189999999</v>
      </c>
    </row>
    <row r="25" spans="1:74">
      <c r="A25" s="66" t="s">
        <v>75</v>
      </c>
      <c r="B25" s="86">
        <v>17949822.862679999</v>
      </c>
      <c r="C25" s="86">
        <v>17071739.878231</v>
      </c>
      <c r="D25" s="67">
        <v>5.1434885399999998E-2</v>
      </c>
      <c r="E25" s="86">
        <v>77295167.827745005</v>
      </c>
      <c r="F25" s="86">
        <v>76505908.496838003</v>
      </c>
      <c r="G25" s="67">
        <v>1.03163187E-2</v>
      </c>
      <c r="H25" s="86">
        <v>230612705.257543</v>
      </c>
      <c r="I25" s="86">
        <v>232660897.38423499</v>
      </c>
      <c r="J25" s="67">
        <v>-8.8033363000000007E-3</v>
      </c>
    </row>
    <row r="26" spans="1:74">
      <c r="A26"/>
      <c r="B26"/>
      <c r="C26"/>
      <c r="D26"/>
      <c r="E26"/>
      <c r="F26"/>
      <c r="G26"/>
      <c r="H26"/>
      <c r="I26"/>
      <c r="J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6" t="s">
        <v>45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4" t="s">
        <v>99</v>
      </c>
      <c r="D31" s="134" t="s">
        <v>100</v>
      </c>
      <c r="E31" s="134" t="s">
        <v>101</v>
      </c>
      <c r="F31" s="134" t="s">
        <v>102</v>
      </c>
      <c r="G31" s="134" t="s">
        <v>103</v>
      </c>
      <c r="H31" s="134" t="s">
        <v>104</v>
      </c>
      <c r="I31" s="134" t="s">
        <v>105</v>
      </c>
      <c r="J31" s="134" t="s">
        <v>106</v>
      </c>
      <c r="K31" s="134" t="s">
        <v>107</v>
      </c>
      <c r="L31" s="134" t="s">
        <v>108</v>
      </c>
      <c r="M31" s="134" t="s">
        <v>109</v>
      </c>
      <c r="N31" s="134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132</v>
      </c>
      <c r="B33" s="123" t="s">
        <v>133</v>
      </c>
      <c r="C33" s="127">
        <v>-7.4660000000000004E-2</v>
      </c>
      <c r="D33" s="127">
        <v>-6.6E-3</v>
      </c>
      <c r="E33" s="127">
        <v>-1.3769999999999999E-2</v>
      </c>
      <c r="F33" s="127">
        <v>-5.4289999999999998E-2</v>
      </c>
      <c r="G33" s="127">
        <v>-3.5790000000000002E-2</v>
      </c>
      <c r="H33" s="127">
        <v>4.8999999999999998E-4</v>
      </c>
      <c r="I33" s="127">
        <v>-1.7799999999999999E-3</v>
      </c>
      <c r="J33" s="127">
        <v>-3.4500000000000003E-2</v>
      </c>
      <c r="K33" s="127">
        <v>-3.1660000000000001E-2</v>
      </c>
      <c r="L33" s="127">
        <v>8.0000000000000004E-4</v>
      </c>
      <c r="M33" s="127">
        <v>8.2400000000000008E-3</v>
      </c>
      <c r="N33" s="127">
        <v>-4.07E-2</v>
      </c>
      <c r="O33" s="65" t="str">
        <f t="shared" ref="O33:O45" si="0">MID(UPPER(TEXT(A33,"mmm")),1,1)</f>
        <v>A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134</v>
      </c>
      <c r="B34" s="123" t="s">
        <v>135</v>
      </c>
      <c r="C34" s="127">
        <v>-6.1350000000000002E-2</v>
      </c>
      <c r="D34" s="127">
        <v>1.0300000000000001E-3</v>
      </c>
      <c r="E34" s="127">
        <v>-1.9199999999999998E-2</v>
      </c>
      <c r="F34" s="127">
        <v>-4.3180000000000003E-2</v>
      </c>
      <c r="G34" s="127">
        <v>-4.0750000000000001E-2</v>
      </c>
      <c r="H34" s="127">
        <v>5.9000000000000003E-4</v>
      </c>
      <c r="I34" s="127">
        <v>-5.1500000000000001E-3</v>
      </c>
      <c r="J34" s="127">
        <v>-3.619E-2</v>
      </c>
      <c r="K34" s="127">
        <v>-3.5740000000000001E-2</v>
      </c>
      <c r="L34" s="127">
        <v>4.4999999999999999E-4</v>
      </c>
      <c r="M34" s="127">
        <v>5.0600000000000003E-3</v>
      </c>
      <c r="N34" s="127">
        <v>-4.1250000000000002E-2</v>
      </c>
      <c r="O34" s="65" t="str">
        <f t="shared" si="0"/>
        <v>M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136</v>
      </c>
      <c r="B35" s="123" t="s">
        <v>137</v>
      </c>
      <c r="C35" s="127">
        <v>-7.356E-2</v>
      </c>
      <c r="D35" s="127">
        <v>3.7000000000000002E-3</v>
      </c>
      <c r="E35" s="127">
        <v>-1.123E-2</v>
      </c>
      <c r="F35" s="127">
        <v>-6.6030000000000005E-2</v>
      </c>
      <c r="G35" s="127">
        <v>-4.6300000000000001E-2</v>
      </c>
      <c r="H35" s="127">
        <v>1.1000000000000001E-3</v>
      </c>
      <c r="I35" s="127">
        <v>-6.3E-3</v>
      </c>
      <c r="J35" s="127">
        <v>-4.1099999999999998E-2</v>
      </c>
      <c r="K35" s="127">
        <v>-4.3589999999999997E-2</v>
      </c>
      <c r="L35" s="127">
        <v>8.1999999999999998E-4</v>
      </c>
      <c r="M35" s="127">
        <v>1.8799999999999999E-3</v>
      </c>
      <c r="N35" s="127">
        <v>-4.6289999999999998E-2</v>
      </c>
      <c r="O35" s="65" t="str">
        <f t="shared" si="0"/>
        <v>J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138</v>
      </c>
      <c r="B36" s="123" t="s">
        <v>139</v>
      </c>
      <c r="C36" s="127">
        <v>-4.4909999999999999E-2</v>
      </c>
      <c r="D36" s="127">
        <v>-1.2199999999999999E-3</v>
      </c>
      <c r="E36" s="127">
        <v>-2.3120000000000002E-2</v>
      </c>
      <c r="F36" s="127">
        <v>-2.0570000000000001E-2</v>
      </c>
      <c r="G36" s="127">
        <v>-4.6080000000000003E-2</v>
      </c>
      <c r="H36" s="127">
        <v>7.3999999999999999E-4</v>
      </c>
      <c r="I36" s="127">
        <v>-8.77E-3</v>
      </c>
      <c r="J36" s="127">
        <v>-3.805E-2</v>
      </c>
      <c r="K36" s="127">
        <v>-4.9939999999999998E-2</v>
      </c>
      <c r="L36" s="127">
        <v>1.4300000000000001E-3</v>
      </c>
      <c r="M36" s="127">
        <v>-4.0000000000000001E-3</v>
      </c>
      <c r="N36" s="127">
        <v>-4.7370000000000002E-2</v>
      </c>
      <c r="O36" s="65" t="str">
        <f t="shared" si="0"/>
        <v>J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141</v>
      </c>
      <c r="B37" s="123" t="s">
        <v>142</v>
      </c>
      <c r="C37" s="127">
        <v>-1.7440000000000001E-2</v>
      </c>
      <c r="D37" s="127">
        <v>-2.7999999999999998E-4</v>
      </c>
      <c r="E37" s="127">
        <v>9.5E-4</v>
      </c>
      <c r="F37" s="127">
        <v>-1.8110000000000001E-2</v>
      </c>
      <c r="G37" s="127">
        <v>-4.2439999999999999E-2</v>
      </c>
      <c r="H37" s="127">
        <v>5.5999999999999995E-4</v>
      </c>
      <c r="I37" s="127">
        <v>-7.4400000000000004E-3</v>
      </c>
      <c r="J37" s="127">
        <v>-3.5560000000000001E-2</v>
      </c>
      <c r="K37" s="127">
        <v>-5.0729999999999997E-2</v>
      </c>
      <c r="L37" s="127">
        <v>1.06E-3</v>
      </c>
      <c r="M37" s="127">
        <v>-5.7400000000000003E-3</v>
      </c>
      <c r="N37" s="127">
        <v>-4.6050000000000001E-2</v>
      </c>
      <c r="O37" s="65" t="str">
        <f t="shared" si="0"/>
        <v>A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143</v>
      </c>
      <c r="B38" s="123" t="s">
        <v>144</v>
      </c>
      <c r="C38" s="127">
        <v>-3.7319999999999999E-2</v>
      </c>
      <c r="D38" s="127">
        <v>-3.4499999999999999E-3</v>
      </c>
      <c r="E38" s="127">
        <v>-4.1700000000000001E-3</v>
      </c>
      <c r="F38" s="127">
        <v>-2.9700000000000001E-2</v>
      </c>
      <c r="G38" s="127">
        <v>-4.19E-2</v>
      </c>
      <c r="H38" s="127">
        <v>1.4999999999999999E-4</v>
      </c>
      <c r="I38" s="127">
        <v>-7.0899999999999999E-3</v>
      </c>
      <c r="J38" s="127">
        <v>-3.4959999999999998E-2</v>
      </c>
      <c r="K38" s="127">
        <v>-5.0869999999999999E-2</v>
      </c>
      <c r="L38" s="127">
        <v>8.1999999999999998E-4</v>
      </c>
      <c r="M38" s="127">
        <v>-6.8700000000000002E-3</v>
      </c>
      <c r="N38" s="127">
        <v>-4.4819999999999999E-2</v>
      </c>
      <c r="O38" s="65" t="str">
        <f t="shared" si="0"/>
        <v>S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145</v>
      </c>
      <c r="B39" s="123" t="s">
        <v>146</v>
      </c>
      <c r="C39" s="127">
        <v>2.189E-2</v>
      </c>
      <c r="D39" s="127">
        <v>2.4499999999999999E-3</v>
      </c>
      <c r="E39" s="127">
        <v>8.8400000000000006E-3</v>
      </c>
      <c r="F39" s="127">
        <v>1.06E-2</v>
      </c>
      <c r="G39" s="127">
        <v>-3.6069999999999998E-2</v>
      </c>
      <c r="H39" s="127">
        <v>3.5E-4</v>
      </c>
      <c r="I39" s="127">
        <v>-5.79E-3</v>
      </c>
      <c r="J39" s="127">
        <v>-3.0630000000000001E-2</v>
      </c>
      <c r="K39" s="127">
        <v>-4.5719999999999997E-2</v>
      </c>
      <c r="L39" s="127">
        <v>7.7999999999999999E-4</v>
      </c>
      <c r="M39" s="127">
        <v>-7.5700000000000003E-3</v>
      </c>
      <c r="N39" s="127">
        <v>-3.8929999999999999E-2</v>
      </c>
      <c r="O39" s="65" t="str">
        <f t="shared" si="0"/>
        <v>O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147</v>
      </c>
      <c r="B40" s="123" t="s">
        <v>148</v>
      </c>
      <c r="C40" s="127">
        <v>3.5749999999999997E-2</v>
      </c>
      <c r="D40" s="127">
        <v>1.5200000000000001E-3</v>
      </c>
      <c r="E40" s="127">
        <v>1.1999999999999999E-3</v>
      </c>
      <c r="F40" s="127">
        <v>3.3029999999999997E-2</v>
      </c>
      <c r="G40" s="127">
        <v>-3.0030000000000001E-2</v>
      </c>
      <c r="H40" s="127">
        <v>5.0000000000000001E-4</v>
      </c>
      <c r="I40" s="127">
        <v>-5.4200000000000003E-3</v>
      </c>
      <c r="J40" s="127">
        <v>-2.511E-2</v>
      </c>
      <c r="K40" s="127">
        <v>-3.4569999999999997E-2</v>
      </c>
      <c r="L40" s="127">
        <v>8.5999999999999998E-4</v>
      </c>
      <c r="M40" s="127">
        <v>-5.6100000000000004E-3</v>
      </c>
      <c r="N40" s="127">
        <v>-2.9819999999999999E-2</v>
      </c>
      <c r="O40" s="65" t="str">
        <f t="shared" si="0"/>
        <v>N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149</v>
      </c>
      <c r="B41" s="123" t="s">
        <v>150</v>
      </c>
      <c r="C41" s="127">
        <v>4.283E-2</v>
      </c>
      <c r="D41" s="127">
        <v>-7.3699999999999998E-3</v>
      </c>
      <c r="E41" s="127">
        <v>1.106E-2</v>
      </c>
      <c r="F41" s="127">
        <v>3.9140000000000001E-2</v>
      </c>
      <c r="G41" s="127">
        <v>-2.4109999999999999E-2</v>
      </c>
      <c r="H41" s="127">
        <v>-3.2000000000000003E-4</v>
      </c>
      <c r="I41" s="127">
        <v>-4.1399999999999996E-3</v>
      </c>
      <c r="J41" s="127">
        <v>-1.9650000000000001E-2</v>
      </c>
      <c r="K41" s="127">
        <v>-2.4109999999999999E-2</v>
      </c>
      <c r="L41" s="127">
        <v>-3.2000000000000003E-4</v>
      </c>
      <c r="M41" s="127">
        <v>-4.1399999999999996E-3</v>
      </c>
      <c r="N41" s="127">
        <v>-1.9650000000000001E-2</v>
      </c>
      <c r="O41" s="65" t="str">
        <f t="shared" si="0"/>
        <v>D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151</v>
      </c>
      <c r="B42" s="123" t="s">
        <v>152</v>
      </c>
      <c r="C42" s="127">
        <v>8.1700000000000002E-3</v>
      </c>
      <c r="D42" s="127">
        <v>1.439E-2</v>
      </c>
      <c r="E42" s="127">
        <v>-1.5630000000000002E-2</v>
      </c>
      <c r="F42" s="127">
        <v>9.41E-3</v>
      </c>
      <c r="G42" s="127">
        <v>8.1700000000000002E-3</v>
      </c>
      <c r="H42" s="127">
        <v>1.439E-2</v>
      </c>
      <c r="I42" s="127">
        <v>-1.5630000000000002E-2</v>
      </c>
      <c r="J42" s="127">
        <v>9.41E-3</v>
      </c>
      <c r="K42" s="127">
        <v>-2.034E-2</v>
      </c>
      <c r="L42" s="127">
        <v>2.5000000000000001E-4</v>
      </c>
      <c r="M42" s="127">
        <v>-5.8700000000000002E-3</v>
      </c>
      <c r="N42" s="127">
        <v>-1.472E-2</v>
      </c>
      <c r="O42" s="65" t="str">
        <f t="shared" si="0"/>
        <v>E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153</v>
      </c>
      <c r="B43" s="123" t="s">
        <v>155</v>
      </c>
      <c r="C43" s="127">
        <v>-1.3729999999999999E-2</v>
      </c>
      <c r="D43" s="127">
        <v>2.15E-3</v>
      </c>
      <c r="E43" s="127">
        <v>-2.7560000000000001E-2</v>
      </c>
      <c r="F43" s="127">
        <v>1.1679999999999999E-2</v>
      </c>
      <c r="G43" s="127">
        <v>-2.3800000000000002E-3</v>
      </c>
      <c r="H43" s="127">
        <v>8.4399999999999996E-3</v>
      </c>
      <c r="I43" s="127">
        <v>-2.1350000000000001E-2</v>
      </c>
      <c r="J43" s="127">
        <v>1.0529999999999999E-2</v>
      </c>
      <c r="K43" s="127">
        <v>-2.2370000000000001E-2</v>
      </c>
      <c r="L43" s="127">
        <v>4.0000000000000002E-4</v>
      </c>
      <c r="M43" s="127">
        <v>-1.0059999999999999E-2</v>
      </c>
      <c r="N43" s="127">
        <v>-1.2710000000000001E-2</v>
      </c>
      <c r="O43" s="65" t="str">
        <f t="shared" si="0"/>
        <v>F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156</v>
      </c>
      <c r="B44" s="123" t="s">
        <v>157</v>
      </c>
      <c r="C44" s="127">
        <v>3.3E-4</v>
      </c>
      <c r="D44" s="127">
        <v>-2.92E-2</v>
      </c>
      <c r="E44" s="127">
        <v>6.1900000000000002E-3</v>
      </c>
      <c r="F44" s="127">
        <v>2.334E-2</v>
      </c>
      <c r="G44" s="127">
        <v>-1.49E-3</v>
      </c>
      <c r="H44" s="127">
        <v>-3.6600000000000001E-3</v>
      </c>
      <c r="I44" s="127">
        <v>-1.2160000000000001E-2</v>
      </c>
      <c r="J44" s="127">
        <v>1.4330000000000001E-2</v>
      </c>
      <c r="K44" s="127">
        <v>-1.839E-2</v>
      </c>
      <c r="L44" s="127">
        <v>-1.83E-3</v>
      </c>
      <c r="M44" s="127">
        <v>-7.7400000000000004E-3</v>
      </c>
      <c r="N44" s="127">
        <v>-8.8199999999999997E-3</v>
      </c>
      <c r="O44" s="65" t="str">
        <f t="shared" si="0"/>
        <v>M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158</v>
      </c>
      <c r="B45" s="123" t="s">
        <v>159</v>
      </c>
      <c r="C45" s="127">
        <v>5.1429999999999997E-2</v>
      </c>
      <c r="D45" s="127">
        <v>3.2300000000000002E-2</v>
      </c>
      <c r="E45" s="127">
        <v>1.9E-3</v>
      </c>
      <c r="F45" s="127">
        <v>1.7229999999999999E-2</v>
      </c>
      <c r="G45" s="127">
        <v>1.0319999999999999E-2</v>
      </c>
      <c r="H45" s="127">
        <v>4.28E-3</v>
      </c>
      <c r="I45" s="127">
        <v>-9.2800000000000001E-3</v>
      </c>
      <c r="J45" s="127">
        <v>1.532E-2</v>
      </c>
      <c r="K45" s="127">
        <v>-8.8000000000000005E-3</v>
      </c>
      <c r="L45" s="127">
        <v>9.5E-4</v>
      </c>
      <c r="M45" s="127">
        <v>-6.8599999999999998E-3</v>
      </c>
      <c r="N45" s="127">
        <v>-2.8900000000000002E-3</v>
      </c>
      <c r="O45" s="65" t="str">
        <f t="shared" si="0"/>
        <v>A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2024</v>
      </c>
      <c r="C49" s="56" t="str">
        <f>"Media "&amp;MID(B2,7,4)</f>
        <v>Media 2024</v>
      </c>
      <c r="D49" s="56" t="str">
        <f>"Mínima "&amp;MID(B2,7,4)</f>
        <v>Mínima 2024</v>
      </c>
      <c r="E49" s="57" t="str">
        <f>"Media "&amp;MID(B2,7,4)-1</f>
        <v>Media 2023</v>
      </c>
      <c r="F49" s="58"/>
      <c r="G49" s="57" t="str">
        <f>"Banda máxima "&amp;MID(B2,7,4)-20&amp;"-"&amp;MID(B2,7,4)-1</f>
        <v>Banda máxima 2004-2023</v>
      </c>
      <c r="H49" s="56" t="str">
        <f>"Banda mínima "&amp;MID(B2,7,4)-20&amp;"-"&amp;MID(B2,7,4)-1</f>
        <v>Banda mínima 2004-2023</v>
      </c>
    </row>
    <row r="50" spans="1:9">
      <c r="A50" s="51" t="s">
        <v>54</v>
      </c>
      <c r="B50" s="133" t="s">
        <v>56</v>
      </c>
      <c r="C50" s="133" t="s">
        <v>57</v>
      </c>
      <c r="D50" s="133" t="s">
        <v>58</v>
      </c>
      <c r="E50" s="133" t="s">
        <v>59</v>
      </c>
      <c r="F50" s="51" t="s">
        <v>54</v>
      </c>
      <c r="G50" s="133" t="s">
        <v>61</v>
      </c>
      <c r="H50" s="133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163</v>
      </c>
      <c r="B52" s="54">
        <v>17.381</v>
      </c>
      <c r="C52" s="54">
        <v>12.163</v>
      </c>
      <c r="D52" s="54">
        <v>6.9450000000000003</v>
      </c>
      <c r="E52" s="54">
        <v>15.629</v>
      </c>
      <c r="F52" s="55">
        <v>1</v>
      </c>
      <c r="G52" s="54">
        <v>17.564894736799999</v>
      </c>
      <c r="H52" s="54">
        <v>8.3092105262999993</v>
      </c>
      <c r="I52" s="126"/>
    </row>
    <row r="53" spans="1:9">
      <c r="A53" s="53" t="s">
        <v>164</v>
      </c>
      <c r="B53" s="54">
        <v>17.478999999999999</v>
      </c>
      <c r="C53" s="54">
        <v>12.643000000000001</v>
      </c>
      <c r="D53" s="54">
        <v>7.8070000000000004</v>
      </c>
      <c r="E53" s="54">
        <v>14.125</v>
      </c>
      <c r="F53" s="55">
        <v>2</v>
      </c>
      <c r="G53" s="54">
        <v>17.660684210500001</v>
      </c>
      <c r="H53" s="54">
        <v>8.0530000000000008</v>
      </c>
      <c r="I53" s="126"/>
    </row>
    <row r="54" spans="1:9">
      <c r="A54" s="53" t="s">
        <v>165</v>
      </c>
      <c r="B54" s="54">
        <v>21.582000000000001</v>
      </c>
      <c r="C54" s="54">
        <v>15.917</v>
      </c>
      <c r="D54" s="54">
        <v>10.250999999999999</v>
      </c>
      <c r="E54" s="54">
        <v>13.313000000000001</v>
      </c>
      <c r="F54" s="55">
        <v>3</v>
      </c>
      <c r="G54" s="54">
        <v>17.724684210500001</v>
      </c>
      <c r="H54" s="54">
        <v>7.7656842104999999</v>
      </c>
      <c r="I54" s="126"/>
    </row>
    <row r="55" spans="1:9">
      <c r="A55" s="53" t="s">
        <v>166</v>
      </c>
      <c r="B55" s="54">
        <v>22.138000000000002</v>
      </c>
      <c r="C55" s="54">
        <v>16.298999999999999</v>
      </c>
      <c r="D55" s="54">
        <v>10.46</v>
      </c>
      <c r="E55" s="54">
        <v>13.545999999999999</v>
      </c>
      <c r="F55" s="55">
        <v>4</v>
      </c>
      <c r="G55" s="54">
        <v>17.666210526299999</v>
      </c>
      <c r="H55" s="54">
        <v>8.0669473683999993</v>
      </c>
      <c r="I55" s="126"/>
    </row>
    <row r="56" spans="1:9">
      <c r="A56" s="53" t="s">
        <v>167</v>
      </c>
      <c r="B56" s="54">
        <v>23.966000000000001</v>
      </c>
      <c r="C56" s="54">
        <v>18.152000000000001</v>
      </c>
      <c r="D56" s="54">
        <v>12.337999999999999</v>
      </c>
      <c r="E56" s="54">
        <v>13.058</v>
      </c>
      <c r="F56" s="55">
        <v>5</v>
      </c>
      <c r="G56" s="54">
        <v>17.7154210526</v>
      </c>
      <c r="H56" s="54">
        <v>7.8241578946999999</v>
      </c>
      <c r="I56" s="126"/>
    </row>
    <row r="57" spans="1:9">
      <c r="A57" s="53" t="s">
        <v>168</v>
      </c>
      <c r="B57" s="54">
        <v>23.457000000000001</v>
      </c>
      <c r="C57" s="54">
        <v>18.077999999999999</v>
      </c>
      <c r="D57" s="54">
        <v>12.699</v>
      </c>
      <c r="E57" s="54">
        <v>14.137</v>
      </c>
      <c r="F57" s="55">
        <v>6</v>
      </c>
      <c r="G57" s="54">
        <v>18.075631578900001</v>
      </c>
      <c r="H57" s="54">
        <v>8.1596842105</v>
      </c>
      <c r="I57" s="126"/>
    </row>
    <row r="58" spans="1:9">
      <c r="A58" s="53" t="s">
        <v>169</v>
      </c>
      <c r="B58" s="54">
        <v>21.798999999999999</v>
      </c>
      <c r="C58" s="54">
        <v>17.806999999999999</v>
      </c>
      <c r="D58" s="54">
        <v>13.814</v>
      </c>
      <c r="E58" s="54">
        <v>14.96</v>
      </c>
      <c r="F58" s="55">
        <v>7</v>
      </c>
      <c r="G58" s="54">
        <v>17.975473684200001</v>
      </c>
      <c r="H58" s="54">
        <v>8.2801052631999994</v>
      </c>
      <c r="I58" s="126"/>
    </row>
    <row r="59" spans="1:9">
      <c r="A59" s="53" t="s">
        <v>170</v>
      </c>
      <c r="B59" s="54">
        <v>20.887</v>
      </c>
      <c r="C59" s="54">
        <v>15.760999999999999</v>
      </c>
      <c r="D59" s="54">
        <v>10.635</v>
      </c>
      <c r="E59" s="54">
        <v>15.907999999999999</v>
      </c>
      <c r="F59" s="55">
        <v>8</v>
      </c>
      <c r="G59" s="54">
        <v>18.4348421053</v>
      </c>
      <c r="H59" s="54">
        <v>8.3323157895000008</v>
      </c>
      <c r="I59" s="126"/>
    </row>
    <row r="60" spans="1:9">
      <c r="A60" s="53" t="s">
        <v>171</v>
      </c>
      <c r="B60" s="54">
        <v>18.751000000000001</v>
      </c>
      <c r="C60" s="54">
        <v>13.428000000000001</v>
      </c>
      <c r="D60" s="54">
        <v>8.1039999999999992</v>
      </c>
      <c r="E60" s="54">
        <v>16.460999999999999</v>
      </c>
      <c r="F60" s="55">
        <v>9</v>
      </c>
      <c r="G60" s="54">
        <v>18.167736842099998</v>
      </c>
      <c r="H60" s="54">
        <v>8.3925789474000005</v>
      </c>
      <c r="I60" s="126"/>
    </row>
    <row r="61" spans="1:9">
      <c r="A61" s="53" t="s">
        <v>172</v>
      </c>
      <c r="B61" s="54">
        <v>20.58</v>
      </c>
      <c r="C61" s="54">
        <v>14.021000000000001</v>
      </c>
      <c r="D61" s="54">
        <v>7.4619999999999997</v>
      </c>
      <c r="E61" s="54">
        <v>17.45</v>
      </c>
      <c r="F61" s="55">
        <v>10</v>
      </c>
      <c r="G61" s="54">
        <v>18.229526315800001</v>
      </c>
      <c r="H61" s="54">
        <v>8.9828421052999996</v>
      </c>
      <c r="I61" s="126"/>
    </row>
    <row r="62" spans="1:9">
      <c r="A62" s="53" t="s">
        <v>173</v>
      </c>
      <c r="B62" s="54">
        <v>23.291</v>
      </c>
      <c r="C62" s="54">
        <v>16.423999999999999</v>
      </c>
      <c r="D62" s="54">
        <v>9.5579999999999998</v>
      </c>
      <c r="E62" s="54">
        <v>17.116</v>
      </c>
      <c r="F62" s="55">
        <v>11</v>
      </c>
      <c r="G62" s="54">
        <v>18.1335789474</v>
      </c>
      <c r="H62" s="54">
        <v>8.6753684210999999</v>
      </c>
      <c r="I62" s="126"/>
    </row>
    <row r="63" spans="1:9">
      <c r="A63" s="53" t="s">
        <v>174</v>
      </c>
      <c r="B63" s="54">
        <v>25.021000000000001</v>
      </c>
      <c r="C63" s="54">
        <v>17.701000000000001</v>
      </c>
      <c r="D63" s="54">
        <v>10.38</v>
      </c>
      <c r="E63" s="54">
        <v>15.65</v>
      </c>
      <c r="F63" s="55">
        <v>12</v>
      </c>
      <c r="G63" s="54">
        <v>18.103894736800001</v>
      </c>
      <c r="H63" s="54">
        <v>8.6654736842000002</v>
      </c>
      <c r="I63" s="126"/>
    </row>
    <row r="64" spans="1:9">
      <c r="A64" s="53" t="s">
        <v>175</v>
      </c>
      <c r="B64" s="54">
        <v>26.725000000000001</v>
      </c>
      <c r="C64" s="54">
        <v>19.128</v>
      </c>
      <c r="D64" s="54">
        <v>11.53</v>
      </c>
      <c r="E64" s="54">
        <v>13.632</v>
      </c>
      <c r="F64" s="55">
        <v>13</v>
      </c>
      <c r="G64" s="54">
        <v>18.762947368399999</v>
      </c>
      <c r="H64" s="54">
        <v>8.4657894736999992</v>
      </c>
      <c r="I64" s="126"/>
    </row>
    <row r="65" spans="1:9">
      <c r="A65" s="53" t="s">
        <v>176</v>
      </c>
      <c r="B65" s="54">
        <v>26.638999999999999</v>
      </c>
      <c r="C65" s="54">
        <v>19.303999999999998</v>
      </c>
      <c r="D65" s="54">
        <v>11.97</v>
      </c>
      <c r="E65" s="54">
        <v>15.5</v>
      </c>
      <c r="F65" s="55">
        <v>14</v>
      </c>
      <c r="G65" s="54">
        <v>19.600684210499999</v>
      </c>
      <c r="H65" s="54">
        <v>9.3254736842000003</v>
      </c>
      <c r="I65" s="126"/>
    </row>
    <row r="66" spans="1:9">
      <c r="A66" s="53" t="s">
        <v>177</v>
      </c>
      <c r="B66" s="54">
        <v>23.957000000000001</v>
      </c>
      <c r="C66" s="54">
        <v>18.170000000000002</v>
      </c>
      <c r="D66" s="54">
        <v>12.384</v>
      </c>
      <c r="E66" s="54">
        <v>16.983000000000001</v>
      </c>
      <c r="F66" s="55">
        <v>15</v>
      </c>
      <c r="G66" s="54">
        <v>18.860578947400001</v>
      </c>
      <c r="H66" s="54">
        <v>9.8274210526000001</v>
      </c>
      <c r="I66" s="126"/>
    </row>
    <row r="67" spans="1:9">
      <c r="A67" s="53" t="s">
        <v>178</v>
      </c>
      <c r="B67" s="54">
        <v>22.478999999999999</v>
      </c>
      <c r="C67" s="54">
        <v>17.158000000000001</v>
      </c>
      <c r="D67" s="54">
        <v>11.837999999999999</v>
      </c>
      <c r="E67" s="54">
        <v>16.234000000000002</v>
      </c>
      <c r="F67" s="55">
        <v>16</v>
      </c>
      <c r="G67" s="54">
        <v>19.263999999999999</v>
      </c>
      <c r="H67" s="54">
        <v>9.5398421053</v>
      </c>
      <c r="I67" s="126"/>
    </row>
    <row r="68" spans="1:9">
      <c r="A68" s="53" t="s">
        <v>179</v>
      </c>
      <c r="B68" s="54">
        <v>20.161000000000001</v>
      </c>
      <c r="C68" s="54">
        <v>15.369</v>
      </c>
      <c r="D68" s="54">
        <v>10.577</v>
      </c>
      <c r="E68" s="54">
        <v>15.686999999999999</v>
      </c>
      <c r="F68" s="55">
        <v>17</v>
      </c>
      <c r="G68" s="54">
        <v>20.073315789500001</v>
      </c>
      <c r="H68" s="54">
        <v>9.5289999999999999</v>
      </c>
      <c r="I68" s="126"/>
    </row>
    <row r="69" spans="1:9">
      <c r="A69" s="53" t="s">
        <v>180</v>
      </c>
      <c r="B69" s="54">
        <v>20.204999999999998</v>
      </c>
      <c r="C69" s="54">
        <v>14.987</v>
      </c>
      <c r="D69" s="54">
        <v>9.7680000000000007</v>
      </c>
      <c r="E69" s="54">
        <v>15.618</v>
      </c>
      <c r="F69" s="55">
        <v>18</v>
      </c>
      <c r="G69" s="54">
        <v>19.703684210500001</v>
      </c>
      <c r="H69" s="54">
        <v>9.8750526315999991</v>
      </c>
      <c r="I69" s="126"/>
    </row>
    <row r="70" spans="1:9">
      <c r="A70" s="53" t="s">
        <v>181</v>
      </c>
      <c r="B70" s="54">
        <v>21.132000000000001</v>
      </c>
      <c r="C70" s="54">
        <v>14.83</v>
      </c>
      <c r="D70" s="54">
        <v>8.5269999999999992</v>
      </c>
      <c r="E70" s="54">
        <v>16.318000000000001</v>
      </c>
      <c r="F70" s="55">
        <v>19</v>
      </c>
      <c r="G70" s="54">
        <v>19.2157368421</v>
      </c>
      <c r="H70" s="54">
        <v>9.7913157895000005</v>
      </c>
      <c r="I70" s="126"/>
    </row>
    <row r="71" spans="1:9">
      <c r="A71" s="53" t="s">
        <v>182</v>
      </c>
      <c r="B71" s="54">
        <v>21.463999999999999</v>
      </c>
      <c r="C71" s="54">
        <v>15.528</v>
      </c>
      <c r="D71" s="54">
        <v>9.5909999999999993</v>
      </c>
      <c r="E71" s="54">
        <v>17.035</v>
      </c>
      <c r="F71" s="55">
        <v>20</v>
      </c>
      <c r="G71" s="54">
        <v>19.364631578899999</v>
      </c>
      <c r="H71" s="54">
        <v>9.8636315788999998</v>
      </c>
      <c r="I71" s="126"/>
    </row>
    <row r="72" spans="1:9">
      <c r="A72" s="53" t="s">
        <v>183</v>
      </c>
      <c r="B72" s="54">
        <v>20.51</v>
      </c>
      <c r="C72" s="54">
        <v>14.927</v>
      </c>
      <c r="D72" s="54">
        <v>9.3450000000000006</v>
      </c>
      <c r="E72" s="54">
        <v>16.986999999999998</v>
      </c>
      <c r="F72" s="55">
        <v>21</v>
      </c>
      <c r="G72" s="54">
        <v>19.515736842100001</v>
      </c>
      <c r="H72" s="54">
        <v>9.8134210526000007</v>
      </c>
      <c r="I72" s="126"/>
    </row>
    <row r="73" spans="1:9">
      <c r="A73" s="53" t="s">
        <v>184</v>
      </c>
      <c r="B73" s="54">
        <v>18.523</v>
      </c>
      <c r="C73" s="54">
        <v>13.332000000000001</v>
      </c>
      <c r="D73" s="54">
        <v>8.141</v>
      </c>
      <c r="E73" s="54">
        <v>16.652000000000001</v>
      </c>
      <c r="F73" s="55">
        <v>22</v>
      </c>
      <c r="G73" s="54">
        <v>19.5277894737</v>
      </c>
      <c r="H73" s="54">
        <v>10.451947368400001</v>
      </c>
      <c r="I73" s="126"/>
    </row>
    <row r="74" spans="1:9">
      <c r="A74" s="53" t="s">
        <v>185</v>
      </c>
      <c r="B74" s="54">
        <v>17.417999999999999</v>
      </c>
      <c r="C74" s="54">
        <v>11.997999999999999</v>
      </c>
      <c r="D74" s="54">
        <v>6.577</v>
      </c>
      <c r="E74" s="54">
        <v>17.169</v>
      </c>
      <c r="F74" s="55">
        <v>23</v>
      </c>
      <c r="G74" s="54">
        <v>20.5010526316</v>
      </c>
      <c r="H74" s="54">
        <v>10.042263157900001</v>
      </c>
      <c r="I74" s="126"/>
    </row>
    <row r="75" spans="1:9">
      <c r="A75" s="53" t="s">
        <v>186</v>
      </c>
      <c r="B75" s="54">
        <v>18.672000000000001</v>
      </c>
      <c r="C75" s="54">
        <v>12.523999999999999</v>
      </c>
      <c r="D75" s="54">
        <v>6.3760000000000003</v>
      </c>
      <c r="E75" s="54">
        <v>18.154</v>
      </c>
      <c r="F75" s="55">
        <v>24</v>
      </c>
      <c r="G75" s="54">
        <v>21.066789473699998</v>
      </c>
      <c r="H75" s="54">
        <v>10.466210526299999</v>
      </c>
      <c r="I75" s="126"/>
    </row>
    <row r="76" spans="1:9">
      <c r="A76" s="53" t="s">
        <v>187</v>
      </c>
      <c r="B76" s="54">
        <v>18.451000000000001</v>
      </c>
      <c r="C76" s="54">
        <v>13.837999999999999</v>
      </c>
      <c r="D76" s="54">
        <v>9.2240000000000002</v>
      </c>
      <c r="E76" s="54">
        <v>19.609000000000002</v>
      </c>
      <c r="F76" s="55">
        <v>25</v>
      </c>
      <c r="G76" s="54">
        <v>20.771842105299999</v>
      </c>
      <c r="H76" s="54">
        <v>10.6806315789</v>
      </c>
      <c r="I76" s="126"/>
    </row>
    <row r="77" spans="1:9">
      <c r="A77" s="53" t="s">
        <v>188</v>
      </c>
      <c r="B77" s="54">
        <v>18.152999999999999</v>
      </c>
      <c r="C77" s="54">
        <v>13.78</v>
      </c>
      <c r="D77" s="54">
        <v>9.4060000000000006</v>
      </c>
      <c r="E77" s="54">
        <v>20.312999999999999</v>
      </c>
      <c r="F77" s="55">
        <v>26</v>
      </c>
      <c r="G77" s="54">
        <v>20.813947368400001</v>
      </c>
      <c r="H77" s="54">
        <v>10.8151578947</v>
      </c>
      <c r="I77" s="126"/>
    </row>
    <row r="78" spans="1:9">
      <c r="A78" s="53" t="s">
        <v>189</v>
      </c>
      <c r="B78" s="54">
        <v>17.981999999999999</v>
      </c>
      <c r="C78" s="54">
        <v>14.097</v>
      </c>
      <c r="D78" s="54">
        <v>10.212999999999999</v>
      </c>
      <c r="E78" s="54">
        <v>21.085000000000001</v>
      </c>
      <c r="F78" s="55">
        <v>27</v>
      </c>
      <c r="G78" s="54">
        <v>20.5213684211</v>
      </c>
      <c r="H78" s="54">
        <v>10.5304736842</v>
      </c>
      <c r="I78" s="126"/>
    </row>
    <row r="79" spans="1:9">
      <c r="A79" s="53" t="s">
        <v>190</v>
      </c>
      <c r="B79" s="54">
        <v>17.782</v>
      </c>
      <c r="C79" s="54">
        <v>13.196999999999999</v>
      </c>
      <c r="D79" s="54">
        <v>8.6120000000000001</v>
      </c>
      <c r="E79" s="54">
        <v>21.154</v>
      </c>
      <c r="F79" s="55">
        <v>28</v>
      </c>
      <c r="G79" s="54">
        <v>19.499842105300001</v>
      </c>
      <c r="H79" s="54">
        <v>10.517894736800001</v>
      </c>
      <c r="I79" s="126"/>
    </row>
    <row r="80" spans="1:9">
      <c r="A80" s="53" t="s">
        <v>191</v>
      </c>
      <c r="B80" s="54">
        <v>17.710999999999999</v>
      </c>
      <c r="C80" s="54">
        <v>13.272</v>
      </c>
      <c r="D80" s="54">
        <v>8.8330000000000002</v>
      </c>
      <c r="E80" s="54">
        <v>20.61</v>
      </c>
      <c r="F80" s="55">
        <v>29</v>
      </c>
      <c r="G80" s="54">
        <v>19.821421052600002</v>
      </c>
      <c r="H80" s="54">
        <v>10.0041052632</v>
      </c>
      <c r="I80" s="126"/>
    </row>
    <row r="81" spans="1:9">
      <c r="A81" s="53" t="s">
        <v>159</v>
      </c>
      <c r="B81" s="54">
        <v>19.635000000000002</v>
      </c>
      <c r="C81" s="54">
        <v>14.247</v>
      </c>
      <c r="D81" s="54">
        <v>8.859</v>
      </c>
      <c r="E81" s="54">
        <v>19.481000000000002</v>
      </c>
      <c r="F81" s="55">
        <v>30</v>
      </c>
      <c r="G81" s="54">
        <v>19.702578947399999</v>
      </c>
      <c r="H81" s="54">
        <v>10.2726842105</v>
      </c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21516.771039136001</v>
      </c>
      <c r="C87" s="76" t="str">
        <f>MID(UPPER(TEXT(D87,"mmm")),1,1)</f>
        <v>A</v>
      </c>
      <c r="D87" s="79" t="str">
        <f t="shared" ref="D87:D109" si="1">TEXT(EDATE(D88,-1),"mmmm aaaa")</f>
        <v>abril 2022</v>
      </c>
      <c r="E87" s="80">
        <f>VLOOKUP(D87,A$87:B$122,2,FALSE)</f>
        <v>18449.237369888</v>
      </c>
    </row>
    <row r="88" spans="1:9">
      <c r="A88" s="53" t="s">
        <v>115</v>
      </c>
      <c r="B88" s="63">
        <v>19090.950745144</v>
      </c>
      <c r="C88" s="77" t="str">
        <f t="shared" ref="C88:C111" si="2">MID(UPPER(TEXT(D88,"mmm")),1,1)</f>
        <v>M</v>
      </c>
      <c r="D88" s="81" t="str">
        <f t="shared" si="1"/>
        <v>mayo 2022</v>
      </c>
      <c r="E88" s="82">
        <f t="shared" ref="E88:E111" si="3">VLOOKUP(D88,A$87:B$122,2,FALSE)</f>
        <v>19096.727579549999</v>
      </c>
    </row>
    <row r="89" spans="1:9">
      <c r="A89" s="53" t="s">
        <v>117</v>
      </c>
      <c r="B89" s="63">
        <v>20289.026170149999</v>
      </c>
      <c r="C89" s="77" t="str">
        <f t="shared" si="2"/>
        <v>J</v>
      </c>
      <c r="D89" s="81" t="str">
        <f t="shared" si="1"/>
        <v>junio 2022</v>
      </c>
      <c r="E89" s="82">
        <f t="shared" si="3"/>
        <v>20028.621185946999</v>
      </c>
    </row>
    <row r="90" spans="1:9">
      <c r="A90" s="53" t="s">
        <v>118</v>
      </c>
      <c r="B90" s="63">
        <v>18449.237369888</v>
      </c>
      <c r="C90" s="77" t="str">
        <f t="shared" si="2"/>
        <v>J</v>
      </c>
      <c r="D90" s="81" t="str">
        <f t="shared" si="1"/>
        <v>julio 2022</v>
      </c>
      <c r="E90" s="82">
        <f t="shared" si="3"/>
        <v>22142.272724079001</v>
      </c>
    </row>
    <row r="91" spans="1:9">
      <c r="A91" s="53" t="s">
        <v>119</v>
      </c>
      <c r="B91" s="63">
        <v>19096.727579549999</v>
      </c>
      <c r="C91" s="77" t="str">
        <f t="shared" si="2"/>
        <v>A</v>
      </c>
      <c r="D91" s="81" t="str">
        <f t="shared" si="1"/>
        <v>agosto 2022</v>
      </c>
      <c r="E91" s="82">
        <f t="shared" si="3"/>
        <v>20486.167309894001</v>
      </c>
    </row>
    <row r="92" spans="1:9">
      <c r="A92" s="53" t="s">
        <v>120</v>
      </c>
      <c r="B92" s="63">
        <v>20028.621185946999</v>
      </c>
      <c r="C92" s="77" t="str">
        <f t="shared" si="2"/>
        <v>S</v>
      </c>
      <c r="D92" s="81" t="str">
        <f t="shared" si="1"/>
        <v>septiembre 2022</v>
      </c>
      <c r="E92" s="82">
        <f t="shared" si="3"/>
        <v>18959.861198449998</v>
      </c>
    </row>
    <row r="93" spans="1:9">
      <c r="A93" s="53" t="s">
        <v>121</v>
      </c>
      <c r="B93" s="63">
        <v>22142.272724079001</v>
      </c>
      <c r="C93" s="77" t="str">
        <f t="shared" si="2"/>
        <v>O</v>
      </c>
      <c r="D93" s="81" t="str">
        <f t="shared" si="1"/>
        <v>octubre 2022</v>
      </c>
      <c r="E93" s="82">
        <f t="shared" si="3"/>
        <v>18102.428654558</v>
      </c>
    </row>
    <row r="94" spans="1:9">
      <c r="A94" s="53" t="s">
        <v>122</v>
      </c>
      <c r="B94" s="63">
        <v>20486.167309894001</v>
      </c>
      <c r="C94" s="77" t="str">
        <f t="shared" si="2"/>
        <v>N</v>
      </c>
      <c r="D94" s="81" t="str">
        <f t="shared" si="1"/>
        <v>noviembre 2022</v>
      </c>
      <c r="E94" s="82">
        <f t="shared" si="3"/>
        <v>18199.926079624001</v>
      </c>
    </row>
    <row r="95" spans="1:9">
      <c r="A95" s="53" t="s">
        <v>124</v>
      </c>
      <c r="B95" s="63">
        <v>18959.861198449998</v>
      </c>
      <c r="C95" s="77" t="str">
        <f t="shared" si="2"/>
        <v>D</v>
      </c>
      <c r="D95" s="81" t="str">
        <f t="shared" si="1"/>
        <v>diciembre 2022</v>
      </c>
      <c r="E95" s="82">
        <f t="shared" si="3"/>
        <v>19138.984155294998</v>
      </c>
    </row>
    <row r="96" spans="1:9">
      <c r="A96" s="53" t="s">
        <v>125</v>
      </c>
      <c r="B96" s="63">
        <v>18102.428654558</v>
      </c>
      <c r="C96" s="77" t="str">
        <f t="shared" si="2"/>
        <v>E</v>
      </c>
      <c r="D96" s="81" t="str">
        <f t="shared" si="1"/>
        <v>enero 2023</v>
      </c>
      <c r="E96" s="82">
        <f t="shared" si="3"/>
        <v>20783.747203071998</v>
      </c>
    </row>
    <row r="97" spans="1:5">
      <c r="A97" s="53" t="s">
        <v>126</v>
      </c>
      <c r="B97" s="63">
        <v>18199.926079624001</v>
      </c>
      <c r="C97" s="77" t="str">
        <f t="shared" si="2"/>
        <v>F</v>
      </c>
      <c r="D97" s="81" t="str">
        <f t="shared" si="1"/>
        <v>febrero 2023</v>
      </c>
      <c r="E97" s="82">
        <f t="shared" si="3"/>
        <v>19306.806581596</v>
      </c>
    </row>
    <row r="98" spans="1:5">
      <c r="A98" s="53" t="s">
        <v>127</v>
      </c>
      <c r="B98" s="63">
        <v>19138.984155294998</v>
      </c>
      <c r="C98" s="77" t="str">
        <f t="shared" si="2"/>
        <v>M</v>
      </c>
      <c r="D98" s="81" t="str">
        <f t="shared" si="1"/>
        <v>marzo 2023</v>
      </c>
      <c r="E98" s="82">
        <f t="shared" si="3"/>
        <v>19343.614833938998</v>
      </c>
    </row>
    <row r="99" spans="1:5">
      <c r="A99" s="53" t="s">
        <v>128</v>
      </c>
      <c r="B99" s="63">
        <v>20783.747203071998</v>
      </c>
      <c r="C99" s="77" t="str">
        <f t="shared" si="2"/>
        <v>A</v>
      </c>
      <c r="D99" s="81" t="str">
        <f t="shared" si="1"/>
        <v>abril 2023</v>
      </c>
      <c r="E99" s="82">
        <f t="shared" si="3"/>
        <v>17071.739878231001</v>
      </c>
    </row>
    <row r="100" spans="1:5">
      <c r="A100" s="53" t="s">
        <v>129</v>
      </c>
      <c r="B100" s="63">
        <v>19306.806581596</v>
      </c>
      <c r="C100" s="77" t="str">
        <f t="shared" si="2"/>
        <v>M</v>
      </c>
      <c r="D100" s="81" t="str">
        <f t="shared" si="1"/>
        <v>mayo 2023</v>
      </c>
      <c r="E100" s="82">
        <f t="shared" si="3"/>
        <v>17925.093686863001</v>
      </c>
    </row>
    <row r="101" spans="1:5">
      <c r="A101" s="53" t="s">
        <v>131</v>
      </c>
      <c r="B101" s="63">
        <v>19343.614833938998</v>
      </c>
      <c r="C101" s="77" t="str">
        <f t="shared" si="2"/>
        <v>J</v>
      </c>
      <c r="D101" s="81" t="str">
        <f t="shared" si="1"/>
        <v>junio 2023</v>
      </c>
      <c r="E101" s="82">
        <f t="shared" si="3"/>
        <v>18555.273481952001</v>
      </c>
    </row>
    <row r="102" spans="1:5">
      <c r="A102" s="53" t="s">
        <v>132</v>
      </c>
      <c r="B102" s="63">
        <v>17071.739878231001</v>
      </c>
      <c r="C102" s="77" t="str">
        <f t="shared" si="2"/>
        <v>J</v>
      </c>
      <c r="D102" s="81" t="str">
        <f t="shared" si="1"/>
        <v>julio 2023</v>
      </c>
      <c r="E102" s="82">
        <f t="shared" si="3"/>
        <v>21147.936138133999</v>
      </c>
    </row>
    <row r="103" spans="1:5">
      <c r="A103" s="53" t="s">
        <v>134</v>
      </c>
      <c r="B103" s="63">
        <v>17925.093686863001</v>
      </c>
      <c r="C103" s="77" t="str">
        <f t="shared" si="2"/>
        <v>A</v>
      </c>
      <c r="D103" s="81" t="str">
        <f t="shared" si="1"/>
        <v>agosto 2023</v>
      </c>
      <c r="E103" s="82">
        <f t="shared" si="3"/>
        <v>20128.974296336</v>
      </c>
    </row>
    <row r="104" spans="1:5">
      <c r="A104" s="53" t="s">
        <v>136</v>
      </c>
      <c r="B104" s="63">
        <v>18555.273481952001</v>
      </c>
      <c r="C104" s="77" t="str">
        <f t="shared" si="2"/>
        <v>S</v>
      </c>
      <c r="D104" s="81" t="str">
        <f t="shared" si="1"/>
        <v>septiembre 2023</v>
      </c>
      <c r="E104" s="82">
        <f t="shared" si="3"/>
        <v>18252.346802976001</v>
      </c>
    </row>
    <row r="105" spans="1:5">
      <c r="A105" s="53" t="s">
        <v>138</v>
      </c>
      <c r="B105" s="63">
        <v>21147.936138133999</v>
      </c>
      <c r="C105" s="77" t="str">
        <f t="shared" si="2"/>
        <v>O</v>
      </c>
      <c r="D105" s="81" t="str">
        <f t="shared" si="1"/>
        <v>octubre 2023</v>
      </c>
      <c r="E105" s="82">
        <f t="shared" si="3"/>
        <v>18498.701337513001</v>
      </c>
    </row>
    <row r="106" spans="1:5">
      <c r="A106" s="53" t="s">
        <v>141</v>
      </c>
      <c r="B106" s="63">
        <v>20128.974296336</v>
      </c>
      <c r="C106" s="77" t="str">
        <f t="shared" si="2"/>
        <v>N</v>
      </c>
      <c r="D106" s="81" t="str">
        <f t="shared" si="1"/>
        <v>noviembre 2023</v>
      </c>
      <c r="E106" s="82">
        <f t="shared" si="3"/>
        <v>18850.531763863</v>
      </c>
    </row>
    <row r="107" spans="1:5">
      <c r="A107" s="53" t="s">
        <v>143</v>
      </c>
      <c r="B107" s="63">
        <v>18252.346802976001</v>
      </c>
      <c r="C107" s="77" t="str">
        <f t="shared" si="2"/>
        <v>D</v>
      </c>
      <c r="D107" s="81" t="str">
        <f t="shared" si="1"/>
        <v>diciembre 2023</v>
      </c>
      <c r="E107" s="82">
        <f t="shared" si="3"/>
        <v>19958.679922161002</v>
      </c>
    </row>
    <row r="108" spans="1:5">
      <c r="A108" s="53" t="s">
        <v>145</v>
      </c>
      <c r="B108" s="63">
        <v>18498.701337513001</v>
      </c>
      <c r="C108" s="77" t="str">
        <f t="shared" si="2"/>
        <v>E</v>
      </c>
      <c r="D108" s="81" t="str">
        <f t="shared" si="1"/>
        <v>enero 2024</v>
      </c>
      <c r="E108" s="82">
        <f t="shared" si="3"/>
        <v>20953.458718843001</v>
      </c>
    </row>
    <row r="109" spans="1:5">
      <c r="A109" s="53" t="s">
        <v>147</v>
      </c>
      <c r="B109" s="63">
        <v>18850.531763863</v>
      </c>
      <c r="C109" s="77" t="str">
        <f t="shared" si="2"/>
        <v>F</v>
      </c>
      <c r="D109" s="81" t="str">
        <f t="shared" si="1"/>
        <v>febrero 2024</v>
      </c>
      <c r="E109" s="82">
        <f t="shared" si="3"/>
        <v>19041.808859871999</v>
      </c>
    </row>
    <row r="110" spans="1:5">
      <c r="A110" s="53" t="s">
        <v>149</v>
      </c>
      <c r="B110" s="63">
        <v>19958.679922161002</v>
      </c>
      <c r="C110" s="77" t="str">
        <f t="shared" si="2"/>
        <v>M</v>
      </c>
      <c r="D110" s="81" t="str">
        <f>TEXT(EDATE(D111,-1),"mmmm aaaa")</f>
        <v>marzo 2024</v>
      </c>
      <c r="E110" s="82">
        <f t="shared" si="3"/>
        <v>19350.07738635</v>
      </c>
    </row>
    <row r="111" spans="1:5" ht="15" thickBot="1">
      <c r="A111" s="53" t="s">
        <v>151</v>
      </c>
      <c r="B111" s="63">
        <v>20953.458718843001</v>
      </c>
      <c r="C111" s="78" t="str">
        <f t="shared" si="2"/>
        <v>A</v>
      </c>
      <c r="D111" s="83" t="str">
        <f>A2</f>
        <v>Abril 2024</v>
      </c>
      <c r="E111" s="84">
        <f t="shared" si="3"/>
        <v>17949.822862680001</v>
      </c>
    </row>
    <row r="112" spans="1:5">
      <c r="A112" s="53" t="s">
        <v>153</v>
      </c>
      <c r="B112" s="63">
        <v>19041.808859871999</v>
      </c>
    </row>
    <row r="113" spans="1:4">
      <c r="A113" s="53" t="s">
        <v>156</v>
      </c>
      <c r="B113" s="63">
        <v>19350.07738635</v>
      </c>
    </row>
    <row r="114" spans="1:4">
      <c r="A114" s="53" t="s">
        <v>158</v>
      </c>
      <c r="B114" s="63">
        <v>17949.822862680001</v>
      </c>
    </row>
    <row r="115" spans="1:4">
      <c r="A115" s="53" t="s">
        <v>194</v>
      </c>
      <c r="B115" s="63">
        <v>8075.4191000000001</v>
      </c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5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163</v>
      </c>
      <c r="B129" s="62">
        <v>30701.313999999998</v>
      </c>
      <c r="C129" s="55">
        <v>1</v>
      </c>
      <c r="D129" s="62">
        <v>578.900086504</v>
      </c>
      <c r="E129" s="87">
        <f>MAX(D129:D159)</f>
        <v>649.55840180799999</v>
      </c>
    </row>
    <row r="130" spans="1:5">
      <c r="A130" s="53" t="s">
        <v>164</v>
      </c>
      <c r="B130" s="62">
        <v>32899.399991999999</v>
      </c>
      <c r="C130" s="55">
        <v>2</v>
      </c>
      <c r="D130" s="62">
        <v>649.55840180799999</v>
      </c>
    </row>
    <row r="131" spans="1:5">
      <c r="A131" s="53" t="s">
        <v>165</v>
      </c>
      <c r="B131" s="62">
        <v>31904.667000000001</v>
      </c>
      <c r="C131" s="55">
        <v>3</v>
      </c>
      <c r="D131" s="62">
        <v>643.59977938400004</v>
      </c>
    </row>
    <row r="132" spans="1:5">
      <c r="A132" s="53" t="s">
        <v>166</v>
      </c>
      <c r="B132" s="62">
        <v>31752.386999999999</v>
      </c>
      <c r="C132" s="55">
        <v>4</v>
      </c>
      <c r="D132" s="62">
        <v>631.26251778400001</v>
      </c>
    </row>
    <row r="133" spans="1:5">
      <c r="A133" s="53" t="s">
        <v>167</v>
      </c>
      <c r="B133" s="62">
        <v>29891.877</v>
      </c>
      <c r="C133" s="55">
        <v>5</v>
      </c>
      <c r="D133" s="62">
        <v>624.60260876799998</v>
      </c>
    </row>
    <row r="134" spans="1:5">
      <c r="A134" s="53" t="s">
        <v>168</v>
      </c>
      <c r="B134" s="62">
        <v>27139.68</v>
      </c>
      <c r="C134" s="55">
        <v>6</v>
      </c>
      <c r="D134" s="62">
        <v>561.74022851200004</v>
      </c>
    </row>
    <row r="135" spans="1:5">
      <c r="A135" s="53" t="s">
        <v>169</v>
      </c>
      <c r="B135" s="62">
        <v>26935.134999999998</v>
      </c>
      <c r="C135" s="55">
        <v>7</v>
      </c>
      <c r="D135" s="62">
        <v>521.09541753600001</v>
      </c>
    </row>
    <row r="136" spans="1:5">
      <c r="A136" s="53" t="s">
        <v>170</v>
      </c>
      <c r="B136" s="62">
        <v>30828.446016000002</v>
      </c>
      <c r="C136" s="55">
        <v>8</v>
      </c>
      <c r="D136" s="62">
        <v>612.77292172800003</v>
      </c>
    </row>
    <row r="137" spans="1:5">
      <c r="A137" s="53" t="s">
        <v>171</v>
      </c>
      <c r="B137" s="62">
        <v>31053.263999999999</v>
      </c>
      <c r="C137" s="55">
        <v>9</v>
      </c>
      <c r="D137" s="62">
        <v>624.05082892799999</v>
      </c>
    </row>
    <row r="138" spans="1:5">
      <c r="A138" s="53" t="s">
        <v>172</v>
      </c>
      <c r="B138" s="62">
        <v>30835.905999999999</v>
      </c>
      <c r="C138" s="55">
        <v>10</v>
      </c>
      <c r="D138" s="62">
        <v>624.22000830399998</v>
      </c>
    </row>
    <row r="139" spans="1:5">
      <c r="A139" s="53" t="s">
        <v>173</v>
      </c>
      <c r="B139" s="62">
        <v>30519.532007999998</v>
      </c>
      <c r="C139" s="55">
        <v>11</v>
      </c>
      <c r="D139" s="62">
        <v>620.34978654400004</v>
      </c>
    </row>
    <row r="140" spans="1:5">
      <c r="A140" s="53" t="s">
        <v>174</v>
      </c>
      <c r="B140" s="62">
        <v>29468.498</v>
      </c>
      <c r="C140" s="55">
        <v>12</v>
      </c>
      <c r="D140" s="62">
        <v>618.368805576</v>
      </c>
    </row>
    <row r="141" spans="1:5">
      <c r="A141" s="53" t="s">
        <v>175</v>
      </c>
      <c r="B141" s="62">
        <v>26027.612000000001</v>
      </c>
      <c r="C141" s="55">
        <v>13</v>
      </c>
      <c r="D141" s="62">
        <v>542.47136251200004</v>
      </c>
    </row>
    <row r="142" spans="1:5">
      <c r="A142" s="53" t="s">
        <v>176</v>
      </c>
      <c r="B142" s="62">
        <v>26510.692999999999</v>
      </c>
      <c r="C142" s="55">
        <v>14</v>
      </c>
      <c r="D142" s="62">
        <v>502.759822504</v>
      </c>
    </row>
    <row r="143" spans="1:5">
      <c r="A143" s="53" t="s">
        <v>177</v>
      </c>
      <c r="B143" s="62">
        <v>30539.978999999999</v>
      </c>
      <c r="C143" s="55">
        <v>15</v>
      </c>
      <c r="D143" s="62">
        <v>603.48836203200005</v>
      </c>
    </row>
    <row r="144" spans="1:5">
      <c r="A144" s="53" t="s">
        <v>178</v>
      </c>
      <c r="B144" s="62">
        <v>30712.329000000002</v>
      </c>
      <c r="C144" s="55">
        <v>16</v>
      </c>
      <c r="D144" s="62">
        <v>620.79031000800001</v>
      </c>
    </row>
    <row r="145" spans="1:5">
      <c r="A145" s="53" t="s">
        <v>179</v>
      </c>
      <c r="B145" s="62">
        <v>30475.673999999999</v>
      </c>
      <c r="C145" s="55">
        <v>17</v>
      </c>
      <c r="D145" s="62">
        <v>616.00908723199996</v>
      </c>
    </row>
    <row r="146" spans="1:5">
      <c r="A146" s="53" t="s">
        <v>180</v>
      </c>
      <c r="B146" s="62">
        <v>30844.44</v>
      </c>
      <c r="C146" s="55">
        <v>18</v>
      </c>
      <c r="D146" s="62">
        <v>619.71819085599998</v>
      </c>
    </row>
    <row r="147" spans="1:5">
      <c r="A147" s="53" t="s">
        <v>181</v>
      </c>
      <c r="B147" s="62">
        <v>29285.982</v>
      </c>
      <c r="C147" s="55">
        <v>19</v>
      </c>
      <c r="D147" s="62">
        <v>617.92950318400005</v>
      </c>
    </row>
    <row r="148" spans="1:5">
      <c r="A148" s="53" t="s">
        <v>182</v>
      </c>
      <c r="B148" s="62">
        <v>26743.24</v>
      </c>
      <c r="C148" s="55">
        <v>20</v>
      </c>
      <c r="D148" s="62">
        <v>546.33392024800003</v>
      </c>
    </row>
    <row r="149" spans="1:5">
      <c r="A149" s="53" t="s">
        <v>183</v>
      </c>
      <c r="B149" s="62">
        <v>26527.643</v>
      </c>
      <c r="C149" s="55">
        <v>21</v>
      </c>
      <c r="D149" s="62">
        <v>504.53848242399999</v>
      </c>
    </row>
    <row r="150" spans="1:5">
      <c r="A150" s="53" t="s">
        <v>184</v>
      </c>
      <c r="B150" s="62">
        <v>30807.360680000002</v>
      </c>
      <c r="C150" s="55">
        <v>22</v>
      </c>
      <c r="D150" s="62">
        <v>604.13932632800004</v>
      </c>
    </row>
    <row r="151" spans="1:5">
      <c r="A151" s="53" t="s">
        <v>185</v>
      </c>
      <c r="B151" s="62">
        <v>30875.885999999999</v>
      </c>
      <c r="C151" s="55">
        <v>23</v>
      </c>
      <c r="D151" s="62">
        <v>620.27191981600004</v>
      </c>
    </row>
    <row r="152" spans="1:5">
      <c r="A152" s="53" t="s">
        <v>186</v>
      </c>
      <c r="B152" s="62">
        <v>31101.97</v>
      </c>
      <c r="C152" s="55">
        <v>24</v>
      </c>
      <c r="D152" s="62">
        <v>629.30244800800006</v>
      </c>
    </row>
    <row r="153" spans="1:5">
      <c r="A153" s="53" t="s">
        <v>187</v>
      </c>
      <c r="B153" s="62">
        <v>30846.391</v>
      </c>
      <c r="C153" s="55">
        <v>25</v>
      </c>
      <c r="D153" s="62">
        <v>645.27493238399995</v>
      </c>
    </row>
    <row r="154" spans="1:5">
      <c r="A154" s="53" t="s">
        <v>188</v>
      </c>
      <c r="B154" s="62">
        <v>29833.311000000002</v>
      </c>
      <c r="C154" s="55">
        <v>26</v>
      </c>
      <c r="D154" s="62">
        <v>629.53088595999998</v>
      </c>
    </row>
    <row r="155" spans="1:5">
      <c r="A155" s="53" t="s">
        <v>189</v>
      </c>
      <c r="B155" s="62">
        <v>26741.046999999999</v>
      </c>
      <c r="C155" s="55">
        <v>27</v>
      </c>
      <c r="D155" s="62">
        <v>566.587462448</v>
      </c>
    </row>
    <row r="156" spans="1:5">
      <c r="A156" s="53" t="s">
        <v>190</v>
      </c>
      <c r="B156" s="62">
        <v>26838.685000000001</v>
      </c>
      <c r="C156" s="55">
        <v>28</v>
      </c>
      <c r="D156" s="62">
        <v>525.67059450399995</v>
      </c>
    </row>
    <row r="157" spans="1:5">
      <c r="A157" s="53" t="s">
        <v>191</v>
      </c>
      <c r="B157" s="62">
        <v>30374.266</v>
      </c>
      <c r="C157" s="55">
        <v>29</v>
      </c>
      <c r="D157" s="62">
        <v>625.91564831999995</v>
      </c>
      <c r="E157"/>
    </row>
    <row r="158" spans="1:5">
      <c r="A158" s="53" t="s">
        <v>159</v>
      </c>
      <c r="B158" s="62">
        <v>29434.987000000001</v>
      </c>
      <c r="C158" s="55">
        <v>30</v>
      </c>
      <c r="D158" s="62">
        <v>618.56921253600001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624</v>
      </c>
      <c r="E160" s="118">
        <f>(MAX(D129:D159)/D160-1)*100</f>
        <v>4.0958977256410289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1" t="s">
        <v>13</v>
      </c>
      <c r="C163" s="142"/>
      <c r="D163"/>
      <c r="E163" s="89"/>
    </row>
    <row r="164" spans="1:5">
      <c r="A164" s="51" t="s">
        <v>54</v>
      </c>
      <c r="B164" s="135" t="s">
        <v>64</v>
      </c>
      <c r="C164" s="135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158</v>
      </c>
      <c r="B166" s="63">
        <v>33408</v>
      </c>
      <c r="C166" s="120" t="s">
        <v>198</v>
      </c>
      <c r="D166" s="88">
        <v>30308</v>
      </c>
      <c r="E166" s="118">
        <f>(B166/D166-1)*100</f>
        <v>10.228322555100956</v>
      </c>
    </row>
    <row r="167" spans="1:5">
      <c r="A167"/>
      <c r="B167"/>
      <c r="C167"/>
    </row>
    <row r="169" spans="1:5">
      <c r="A169" s="51" t="s">
        <v>66</v>
      </c>
      <c r="B169" s="141" t="s">
        <v>13</v>
      </c>
      <c r="C169" s="145"/>
      <c r="D169" s="141" t="s">
        <v>14</v>
      </c>
      <c r="E169" s="142"/>
    </row>
    <row r="170" spans="1:5">
      <c r="A170" s="51" t="s">
        <v>54</v>
      </c>
      <c r="B170" s="135" t="s">
        <v>64</v>
      </c>
      <c r="C170" s="135" t="s">
        <v>65</v>
      </c>
      <c r="D170" s="135" t="s">
        <v>64</v>
      </c>
      <c r="E170" s="135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2022</v>
      </c>
      <c r="B172" s="63">
        <v>37926</v>
      </c>
      <c r="C172" s="120" t="s">
        <v>116</v>
      </c>
      <c r="D172" s="63">
        <v>38284</v>
      </c>
      <c r="E172" s="120" t="s">
        <v>123</v>
      </c>
    </row>
    <row r="173" spans="1:5">
      <c r="A173" s="55">
        <v>2023</v>
      </c>
      <c r="B173" s="63">
        <v>39101</v>
      </c>
      <c r="C173" s="120" t="s">
        <v>130</v>
      </c>
      <c r="D173" s="63">
        <v>37278</v>
      </c>
      <c r="E173" s="120" t="s">
        <v>140</v>
      </c>
    </row>
    <row r="174" spans="1:5">
      <c r="A174" s="55">
        <v>2024</v>
      </c>
      <c r="B174" s="63">
        <v>38272</v>
      </c>
      <c r="C174" s="120" t="s">
        <v>154</v>
      </c>
      <c r="D174" s="63"/>
      <c r="E174" s="132"/>
    </row>
    <row r="176" spans="1:5">
      <c r="A176"/>
      <c r="B176"/>
      <c r="C176"/>
      <c r="D176"/>
      <c r="E176"/>
    </row>
    <row r="177" spans="1:6">
      <c r="A177" s="51" t="s">
        <v>66</v>
      </c>
      <c r="B177" s="141" t="s">
        <v>13</v>
      </c>
      <c r="C177" s="145"/>
      <c r="D177" s="141" t="s">
        <v>14</v>
      </c>
      <c r="E177" s="142"/>
    </row>
    <row r="178" spans="1:6">
      <c r="A178" s="51" t="s">
        <v>54</v>
      </c>
      <c r="B178" s="135" t="s">
        <v>64</v>
      </c>
      <c r="C178" s="135" t="s">
        <v>65</v>
      </c>
      <c r="D178" s="135" t="s">
        <v>64</v>
      </c>
      <c r="E178" s="135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2023</v>
      </c>
      <c r="B185" s="69">
        <f>D173</f>
        <v>37278</v>
      </c>
      <c r="C185" s="69">
        <f>B173</f>
        <v>39101</v>
      </c>
      <c r="D185" s="70" t="str">
        <f>MID(Dat_01!E173,1,2)+0&amp;" "&amp;TEXT(DATE(MID(Dat_01!E173,7,4),MID(Dat_01!E173,4,2),MID(Dat_01!E173,1,2)),"mmmm")&amp;" ("&amp;MID(Dat_01!E173,12,16)&amp;" h)"</f>
        <v>19 julio (14:27 h)</v>
      </c>
      <c r="E185" s="70" t="str">
        <f>MID(Dat_01!C173,1,2)+0&amp;" "&amp;TEXT(DATE(MID(Dat_01!C173,7,4),MID(Dat_01!C173,4,2),MID(Dat_01!C173,1,2)),"mmmm")&amp;" ("&amp;MID(Dat_01!C173,12,16)&amp;" h)"</f>
        <v>24 enero (20:43 h)</v>
      </c>
    </row>
    <row r="186" spans="1:6">
      <c r="A186" s="71">
        <f>A174</f>
        <v>2024</v>
      </c>
      <c r="B186" s="69"/>
      <c r="C186" s="69">
        <f>B174</f>
        <v>38272</v>
      </c>
      <c r="D186" s="70"/>
      <c r="E186" s="70" t="str">
        <f>MID(Dat_01!C174,1,2)+0&amp;" "&amp;TEXT(DATE(MID(Dat_01!C174,7,4),MID(Dat_01!C174,4,2),MID(Dat_01!C174,1,2)),"mmmm")&amp;" ("&amp;MID(Dat_01!C174,12,16)&amp;" h)"</f>
        <v>9 enero (20:56 h)</v>
      </c>
    </row>
    <row r="187" spans="1:6">
      <c r="A187" s="72" t="str">
        <f>LOWER(MID(A166,1,3))&amp;"-"&amp;MID(A174,3,2)</f>
        <v>abr-24</v>
      </c>
      <c r="B187" s="73" t="str">
        <f>IF(B163="Invierno","",B166)</f>
        <v/>
      </c>
      <c r="C187" s="73">
        <f>IF(B163="Invierno",B166,"")</f>
        <v>33408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2 abril (21:15 h)</v>
      </c>
    </row>
    <row r="188" spans="1:6" ht="15">
      <c r="D188" s="124"/>
      <c r="E188" s="124" t="str">
        <f>CONCATENATE(MID(E187,1,FIND(" ",E187)+3)," ",MID(E187,FIND("(",E187)+1,7))</f>
        <v>2 abr 21:15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2024-05-20T11:34:26Z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