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3\ABR\INF_ELABORADA\"/>
    </mc:Choice>
  </mc:AlternateContent>
  <xr:revisionPtr revIDLastSave="0" documentId="13_ncr:1_{70A8EFC9-D3B4-4E4B-9445-592456C14234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0" i="10" l="1"/>
  <c r="B35" i="16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D185" i="10" l="1"/>
  <c r="B185" i="10"/>
  <c r="B187" i="10"/>
  <c r="H109" i="16" l="1"/>
  <c r="E166" i="10"/>
  <c r="E129" i="10"/>
  <c r="F108" i="16" l="1"/>
  <c r="D187" i="10"/>
  <c r="C186" i="10" l="1"/>
  <c r="C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C38" i="16" l="1"/>
  <c r="G38" i="16"/>
  <c r="D38" i="16"/>
  <c r="H38" i="16"/>
  <c r="C101" i="16"/>
  <c r="A5" i="16"/>
  <c r="E38" i="16"/>
  <c r="F38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8" i="10" s="1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<sst xmlns="http://schemas.openxmlformats.org/spreadsheetml/2006/main" count="336" uniqueCount="205">
  <si>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</si>
  <si>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</si>
  <si>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</si>
  <si>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</si>
  <si>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</si>
  <si>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</si>
  <si>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</si>
  <si>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</si>
  <si>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</si>
  <si>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</si>
  <si>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</si>
  <si>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</si>
  <si>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</si>
  <si>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</si>
  <si>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</si>
  <si>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</si>
  <si>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</si>
  <si>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</si>
  <si>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</si>
  <si>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</si>
  <si>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</si>
  <si>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</si>
  <si>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</si>
  <si>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</si>
  <si>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</si>
  <si>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</si>
  <si>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</si>
  <si>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</si>
  <si>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</si>
  <si>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</si>
  <si>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</si>
  <si>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</si>
  <si>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</si>
  <si>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</si>
  <si>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</si>
  <si>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</si>
  <si>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</si>
  <si>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</si>
  <si>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</si>
  <si>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</si>
  <si>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</si>
  <si>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</si>
  <si>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</si>
  <si>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</si>
  <si>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</si>
  <si>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</si>
  <si>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</si>
  <si>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</si>
  <si>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</si>
  <si>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</si>
  <si>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</si>
  <si>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</si>
  <si>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</si>
  <si>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</si>
  <si>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</si>
  <si>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</si>
  <si>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</si>
  <si>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</si>
  <si>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</si>
  <si>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</si>
  <si>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</si>
  <si>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</si>
  <si>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</si>
  <si>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</si>
  <si>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</si>
  <si>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</si>
  <si>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</si>
  <si>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</si>
  <si>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</si>
  <si>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</si>
  <si>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</si>
  <si>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</si>
  <si>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</si>
  <si>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</si>
  <si>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</si>
  <si>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</si>
  <si>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</si>
  <si>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</si>
  <si>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</si>
  <si>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</si>
  <si>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</si>
  <si>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</si>
  <si>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</si>
  <si>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</si>
  <si>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</si>
  <si>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</si>
  <si>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</si>
  <si>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</si>
  <si>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</si>
  <si>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</si>
  <si>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</si>
  <si>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</si>
  <si>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</si>
  <si>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</si>
  <si>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</si>
  <si>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</si>
  <si>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</si>
  <si>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</si>
  <si>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</si>
  <si>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</si>
  <si>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</si>
  <si>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</si>
  <si>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</si>
  <si>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</si>
  <si>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</si>
  <si>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</si>
  <si>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</si>
  <si>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</si>
  <si>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</si>
  <si>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</si>
  <si>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</si>
  <si>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</si>
  <si>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</si>
  <si>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</si>
  <si>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2021</t>
  </si>
  <si>
    <t>Febrero 2021</t>
  </si>
  <si>
    <t>08/01/2021 14:05</t>
  </si>
  <si>
    <t>Marzo 2021</t>
  </si>
  <si>
    <t>Abril 2021</t>
  </si>
  <si>
    <t>Mayo 2021</t>
  </si>
  <si>
    <t>Junio 2021</t>
  </si>
  <si>
    <t>Julio 2021</t>
  </si>
  <si>
    <t>22/07/2021 14:43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</si>
  <si>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</si>
  <si>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</si>
  <si>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</si>
  <si>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</si>
  <si>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</si>
  <si>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</si>
  <si>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</si>
  <si>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19/01/2022 20:10</t>
  </si>
  <si>
    <t>Marzo 2022</t>
  </si>
  <si>
    <t>Abril 2022</t>
  </si>
  <si>
    <t>30/04/2022</t>
  </si>
  <si>
    <t>Mayo 2022</t>
  </si>
  <si>
    <t>31/05/2022</t>
  </si>
  <si>
    <t>Junio 2022</t>
  </si>
  <si>
    <t>30/06/2022</t>
  </si>
  <si>
    <t>Julio 2022</t>
  </si>
  <si>
    <t>31/07/2022</t>
  </si>
  <si>
    <t>Agosto 2022</t>
  </si>
  <si>
    <t>14/07/2022 14:19</t>
  </si>
  <si>
    <t>31/08/2022</t>
  </si>
  <si>
    <t>Septiembre 2022</t>
  </si>
  <si>
    <t>30/09/2022</t>
  </si>
  <si>
    <t>Octubre 2022</t>
  </si>
  <si>
    <t>31/10/2022</t>
  </si>
  <si>
    <t>Noviembre 2022</t>
  </si>
  <si>
    <t>30/11/2022</t>
  </si>
  <si>
    <t>Diciembre 2022</t>
  </si>
  <si>
    <t>31/12/2022</t>
  </si>
  <si>
    <t>Desconocido</t>
  </si>
  <si>
    <t>Enero 2023</t>
  </si>
  <si>
    <t>31/01/2023</t>
  </si>
  <si>
    <t>Febrero 2023</t>
  </si>
  <si>
    <t>24/01/2023 20:43</t>
  </si>
  <si>
    <t>28/02/2023</t>
  </si>
  <si>
    <t>Marzo 2023</t>
  </si>
  <si>
    <t>31/03/2023</t>
  </si>
  <si>
    <t>Abril 2023</t>
  </si>
  <si>
    <t>30/04/2023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</si>
  <si>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ut="05/16/2023 06:58:40" si="2.00000001bd8688b705479a7bf870f646b0b3e2e9f07b945e8790628337445fec3bc1524d798c816c97a8875bdaaeda700a3330bb99a931ad4a83e2ecdaffa65e01b5306d3118aff977e3c22f68855e9dbf9f41dcfbedacf9a43fbc7be80142e8b24caa67226a875c4ced84ec978df3b6445bac6d7065fb5460ce9bafa21ff8e1fd2cb81d14af48706ff4266b15239381a4568f12a108808acc6e5ae4c6b51d47bf9e.p.3082.0.1.Europe/Madrid.upriv*_1*_pidn2*_2*_session*-lat*_1.00000001055d9ff0db569861afac82fb9af0b7f6bc6025e0882a8bd5adfba980008d72fabf7c5e58f81916546e027e97c6f01f704fa371d4.000000011eb276dd0a692aac50448c5411b81fadbc6025e0215569991c63db4878c63f98ffa03428ba9808997bbf41390874b7c4fe671463.0.1.1.BDEbi.D066E1C611E6257C10D00080EF253B44.0-3082.1.1_-0.1.0_-3082.1.1_5.5.0.*0.000000015bce16097d7921f382b45ef1261af48fc911585a058fd1ecb199954b0c4474cbe41fb608.0.23.11*.2*.0400*.31152J.e.0000000187de6a225f728efcf41cdd254ca8905ac911585a1b394feeabf2ebeb66a24d0b3c6b205f.0.10*.131*.122*.122.0.0" msgID="1181855C11EDF3B78C680080EFA525B4"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</si>
  <si>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ut="05/16/2023 07:16:23" si="2.00000001bd8688b705479a7bf870f646b0b3e2e9f07b945e8790628337445fec3bc1524d798c816c97a8875bdaaeda700a3330bb99a931ad4a83e2ecdaffa65e01b5306d3118aff977e3c22f68855e9dbf9f41dcfbedacf9a43fbc7be80142e8b24caa67226a875c4ced84ec978df3b6445bac6d7065fb5460ce9bafa21ff8e1fd2cb81d14af48706ff4266b15239381a4568f12a108808acc6e5ae4c6b51d47bf9e.p.3082.0.1.Europe/Madrid.upriv*_1*_pidn2*_2*_session*-lat*_1.00000001055d9ff0db569861afac82fb9af0b7f6bc6025e0882a8bd5adfba980008d72fabf7c5e58f81916546e027e97c6f01f704fa371d4.000000011eb276dd0a692aac50448c5411b81fadbc6025e0215569991c63db4878c63f98ffa03428ba9808997bbf41390874b7c4fe671463.0.1.1.BDEbi.D066E1C611E6257C10D00080EF253B44.0-3082.1.1_-0.1.0_-3082.1.1_5.5.0.*0.000000015bce16097d7921f382b45ef1261af48fc911585a058fd1ecb199954b0c4474cbe41fb608.0.23.11*.2*.0400*.31152J.e.0000000187de6a225f728efcf41cdd254ca8905ac911585a1b394feeabf2ebeb66a24d0b3c6b205f.0.10*.131*.122*.122.0.0" msgID="28CF183311EDF3B78C680080EFB544B2"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rows="23" cols="10" /&gt;&lt;esdo ews="" ece="" ptn="" /&gt;&lt;/excel&gt;&lt;pgs&gt;&lt;pg rows="19" cols="9" nrr="1547" nrc="660"&gt;&lt;pg /&gt;&lt;bls&gt;&lt;bl sr="1" sc="1" rfetch="19" cfetch="9" posid="1" darows="0" dacols="1"&gt;&lt;excel&gt;&lt;epo ews="Dat_01" ece="A4" enr="MSTR.Balance_B.C._Mensual_Sistema_eléctrico" ptn="" qtn="" rows="23" cols="10" /&gt;&lt;esdo ews="" ece="" ptn="" /&gt;&lt;/excel&gt;&lt;gridRng&gt;&lt;sect id="TITLE_AREA" rngprop="1:1:4:1" /&gt;&lt;sect id="ROWHEADERS_AREA" rngprop="5:1:19:1" /&gt;&lt;sect id="COLUMNHEADERS_AREA" rngprop="1:2:4:9" /&gt;&lt;sect id="DATA_AREA" rngprop="5:2:19:9"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</si>
  <si>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ut="05/16/2023 07:18:55" si="2.00000001bd8688b705479a7bf870f646b0b3e2e9f07b945e8790628337445fec3bc1524d798c816c97a8875bdaaeda700a3330bb99a931ad4a83e2ecdaffa65e01b5306d3118aff977e3c22f68855e9dbf9f41dcfbedacf9a43fbc7be80142e8b24caa67226a875c4ced84ec978df3b6445bac6d7065fb5460ce9bafa21ff8e1fd2cb81d14af48706ff4266b15239381a4568f12a108808acc6e5ae4c6b51d47bf9e.p.3082.0.1.Europe/Madrid.upriv*_1*_pidn2*_2*_session*-lat*_1.00000001055d9ff0db569861afac82fb9af0b7f6bc6025e0882a8bd5adfba980008d72fabf7c5e58f81916546e027e97c6f01f704fa371d4.000000011eb276dd0a692aac50448c5411b81fadbc6025e0215569991c63db4878c63f98ffa03428ba9808997bbf41390874b7c4fe671463.0.1.1.BDEbi.D066E1C611E6257C10D00080EF253B44.0-3082.1.1_-0.1.0_-3082.1.1_5.5.0.*0.000000015bce16097d7921f382b45ef1261af48fc911585a058fd1ecb199954b0c4474cbe41fb608.0.23.11*.2*.0400*.31152J.e.0000000187de6a225f728efcf41cdd254ca8905ac911585a1b394feeabf2ebeb66a24d0b3c6b205f.0.10*.131*.122*.122.0.0" msgID="DE25560E11EDF3B98C680080EF85E3B0"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nrr="744" nrc="840"&gt;&lt;pg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</si>
  <si>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01/04/2023</t>
  </si>
  <si>
    <t>02/04/2023</t>
  </si>
  <si>
    <t>03/04/2023</t>
  </si>
  <si>
    <t>04/04/2023</t>
  </si>
  <si>
    <t>05/04/2023</t>
  </si>
  <si>
    <t>06/04/2023</t>
  </si>
  <si>
    <t>07/04/2023</t>
  </si>
  <si>
    <t>08/04/2023</t>
  </si>
  <si>
    <t>09/04/2023</t>
  </si>
  <si>
    <t>10/04/2023</t>
  </si>
  <si>
    <t>11/04/2023</t>
  </si>
  <si>
    <t>12/04/2023</t>
  </si>
  <si>
    <t>13/04/2023</t>
  </si>
  <si>
    <t>14/04/2023</t>
  </si>
  <si>
    <t>15/04/2023</t>
  </si>
  <si>
    <t>16/04/2023</t>
  </si>
  <si>
    <t>17/04/2023</t>
  </si>
  <si>
    <t>18/04/2023</t>
  </si>
  <si>
    <t>19/04/2023</t>
  </si>
  <si>
    <t>20/04/2023</t>
  </si>
  <si>
    <t>21/04/2023</t>
  </si>
  <si>
    <t>22/04/2023</t>
  </si>
  <si>
    <t>23/04/2023</t>
  </si>
  <si>
    <t>24/04/2023</t>
  </si>
  <si>
    <t>25/04/2023</t>
  </si>
  <si>
    <t>26/04/2023</t>
  </si>
  <si>
    <t>27/04/2023</t>
  </si>
  <si>
    <t>28/04/2023</t>
  </si>
  <si>
    <t>29/04/2023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</si>
  <si>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ut="05/16/2023 07:19:47" si="2.00000001bd8688b705479a7bf870f646b0b3e2e9f07b945e8790628337445fec3bc1524d798c816c97a8875bdaaeda700a3330bb99a931ad4a83e2ecdaffa65e01b5306d3118aff977e3c22f68855e9dbf9f41dcfbedacf9a43fbc7be80142e8b24caa67226a875c4ced84ec978df3b6445bac6d7065fb5460ce9bafa21ff8e1fd2cb81d14af48706ff4266b15239381a4568f12a108808acc6e5ae4c6b51d47bf9e.p.3082.0.1.Europe/Madrid.upriv*_1*_pidn2*_2*_session*-lat*_1.00000001055d9ff0db569861afac82fb9af0b7f6bc6025e0882a8bd5adfba980008d72fabf7c5e58f81916546e027e97c6f01f704fa371d4.000000011eb276dd0a692aac50448c5411b81fadbc6025e0215569991c63db4878c63f98ffa03428ba9808997bbf41390874b7c4fe671463.0.1.1.BDEbi.D066E1C611E6257C10D00080EF253B44.0-3082.1.1_-0.1.0_-3082.1.1_5.5.0.*0.000000015bce16097d7921f382b45ef1261af48fc911585a058fd1ecb199954b0c4474cbe41fb608.0.23.11*.2*.0400*.31152J.e.0000000187de6a225f728efcf41cdd254ca8905ac911585a1b394feeabf2ebeb66a24d0b3c6b205f.0.10*.131*.122*.122.0.0" msgID="0843833E11EDF3BA8C680080EFA523B0"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rows="32" cols="5" /&gt;&lt;esdo ews="" ece="" ptn="" /&gt;&lt;/excel&gt;&lt;pgs&gt;&lt;pg rows="30" cols="4" nrr="2542" nrc="336"&gt;&lt;pg /&gt;&lt;bls&gt;&lt;bl sr="1" sc="1" rfetch="30" cfetch="4" posid="1" darows="0" dacols="1"&gt;&lt;excel&gt;&lt;epo ews="Dat_01" ece="A50" enr="MSTR.Evolución_diaria_de_la_temperatura" ptn="" qtn="" rows="32" cols="5" /&gt;&lt;esdo ews="" ece="" ptn="" /&gt;&lt;/excel&gt;&lt;gridRng&gt;&lt;sect id="TITLE_AREA" rngprop="1:1:2:1" /&gt;&lt;sect id="ROWHEADERS_AREA" rngprop="3:1:30:1" /&gt;&lt;sect id="COLUMNHEADERS_AREA" rngprop="1:2:2:4" /&gt;&lt;sect id="DATA_AREA" rngprop="3:2:30:4"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</si>
  <si>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ut="05/16/2023 07:19:59" si="2.00000001bd8688b705479a7bf870f646b0b3e2e9f07b945e8790628337445fec3bc1524d798c816c97a8875bdaaeda700a3330bb99a931ad4a83e2ecdaffa65e01b5306d3118aff977e3c22f68855e9dbf9f41dcfbedacf9a43fbc7be80142e8b24caa67226a875c4ced84ec978df3b6445bac6d7065fb5460ce9bafa21ff8e1fd2cb81d14af48706ff4266b15239381a4568f12a108808acc6e5ae4c6b51d47bf9e.p.3082.0.1.Europe/Madrid.upriv*_1*_pidn2*_2*_session*-lat*_1.00000001055d9ff0db569861afac82fb9af0b7f6bc6025e0882a8bd5adfba980008d72fabf7c5e58f81916546e027e97c6f01f704fa371d4.000000011eb276dd0a692aac50448c5411b81fadbc6025e0215569991c63db4878c63f98ffa03428ba9808997bbf41390874b7c4fe671463.0.1.1.BDEbi.D066E1C611E6257C10D00080EF253B44.0-3082.1.1_-0.1.0_-3082.1.1_5.5.0.*0.000000015bce16097d7921f382b45ef1261af48fc911585a058fd1ecb199954b0c4474cbe41fb608.0.23.11*.2*.0400*.31152J.e.0000000187de6a225f728efcf41cdd254ca8905ac911585a1b394feeabf2ebeb66a24d0b3c6b205f.0.10*.131*.122*.122.0.0" msgID="0F45F0EA11EDF3BA8C680080EFE5A4B1"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rows="32" cols="3" /&gt;&lt;esdo ews="" ece="" ptn="" /&gt;&lt;/excel&gt;&lt;pgs&gt;&lt;pg rows="30" cols="2" nrr="2601" nrc="172"&gt;&lt;pg /&gt;&lt;bls&gt;&lt;bl sr="1" sc="1" rfetch="30" cfetch="2" posid="1" darows="0" dacols="1"&gt;&lt;excel&gt;&lt;epo ews="Dat_01" ece="F50" enr="MSTR.Evolución_diaria_de_la_temperatura._Histórico" ptn="" qtn="" rows="32" cols="3" /&gt;&lt;esdo ews="" ece="" ptn="" /&gt;&lt;/excel&gt;&lt;gridRng&gt;&lt;sect id="TITLE_AREA" rngprop="1:1:2:1" /&gt;&lt;sect id="ROWHEADERS_AREA" rngprop="3:1:30:1" /&gt;&lt;sect id="COLUMNHEADERS_AREA" rngprop="1:2:2:2" /&gt;&lt;sect id="DATA_AREA" rngprop="3:2:30:2" /&gt;&lt;/gridRng&gt;&lt;shapes /&gt;&lt;/bl&gt;&lt;/bls&gt;&lt;/pg&gt;&lt;/pgs&gt;&lt;/rptloc&gt;&lt;/mi&gt;</t>
  </si>
  <si>
    <t>Mayo 2023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</si>
  <si>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ut="05/16/2023 07:34:31" si="2.00000001bd8688b705479a7bf870f646b0b3e2e9f07b945e8790628337445fec3bc1524d798c816c97a8875bdaaeda700a3330bb99a931ad4a83e2ecdaffa65e01b5306d3118aff977e3c22f68855e9dbf9f41dcfbedacf9a43fbc7be80142e8b24caa67226a875c4ced84ec978df3b6445bac6d7065fb5460ce9bafa21ff8e1fd2cb81d14af48706ff4266b15239381a4568f12a108808acc6e5ae4c6b51d47bf9e.p.3082.0.1.Europe/Madrid.upriv*_1*_pidn2*_2*_session*-lat*_1.00000001055d9ff0db569861afac82fb9af0b7f6bc6025e0882a8bd5adfba980008d72fabf7c5e58f81916546e027e97c6f01f704fa371d4.000000011eb276dd0a692aac50448c5411b81fadbc6025e0215569991c63db4878c63f98ffa03428ba9808997bbf41390874b7c4fe671463.0.1.1.BDEbi.D066E1C611E6257C10D00080EF253B44.0-3082.1.1_-0.1.0_-3082.1.1_5.5.0.*0.000000015bce16097d7921f382b45ef1261af48fc911585a058fd1ecb199954b0c4474cbe41fb608.0.23.11*.2*.0400*.31152J.e.0000000187de6a225f728efcf41cdd254ca8905ac911585a1b394feeabf2ebeb66a24d0b3c6b205f.0.10*.131*.122*.122.0.0" msgID="39D84D6311EDF3BA8C680080EF3544B1"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rows="31" cols="2" /&gt;&lt;esdo ews="" ece="" ptn="" /&gt;&lt;/excel&gt;&lt;pgs&gt;&lt;pg rows="29" cols="1" nrr="2500" nrc="82"&gt;&lt;pg /&gt;&lt;bls&gt;&lt;bl sr="1" sc="1" rfetch="29" cfetch="1" posid="1" darows="0" dacols="1"&gt;&lt;excel&gt;&lt;epo ews="Dat_01" ece="A85" enr="MSTR.Serie_Balance_B.C._Mensual" ptn="" qtn="" rows="31" cols="2" /&gt;&lt;esdo ews="" ece="" ptn="" /&gt;&lt;/excel&gt;&lt;gridRng&gt;&lt;sect id="TITLE_AREA" rngprop="1:1:2:1" /&gt;&lt;sect id="ROWHEADERS_AREA" rngprop="3:1:29:1" /&gt;&lt;sect id="COLUMNHEADERS_AREA" rngprop="1:2:2:1" /&gt;&lt;sect id="DATA_AREA" rngprop="3:2:29:1"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</si>
  <si>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ut="05/16/2023 07:40:49" si="2.00000001bd8688b705479a7bf870f646b0b3e2e9f07b945e8790628337445fec3bc1524d798c816c97a8875bdaaeda700a3330bb99a931ad4a83e2ecdaffa65e01b5306d3118aff977e3c22f68855e9dbf9f41dcfbedacf9a43fbc7be80142e8b24caa67226a875c4ced84ec978df3b6445bac6d7065fb5460ce9bafa21ff8e1fd2cb81d14af48706ff4266b15239381a4568f12a108808acc6e5ae4c6b51d47bf9e.p.3082.0.1.Europe/Madrid.upriv*_1*_pidn2*_2*_session*-lat*_1.00000001055d9ff0db569861afac82fb9af0b7f6bc6025e0882a8bd5adfba980008d72fabf7c5e58f81916546e027e97c6f01f704fa371d4.000000011eb276dd0a692aac50448c5411b81fadbc6025e0215569991c63db4878c63f98ffa03428ba9808997bbf41390874b7c4fe671463.0.1.1.BDEbi.D066E1C611E6257C10D00080EF253B44.0-3082.1.1_-0.1.0_-3082.1.1_5.5.0.*0.000000015bce16097d7921f382b45ef1261af48fc911585a058fd1ecb199954b0c4474cbe41fb608.0.23.11*.2*.0400*.31152J.e.0000000187de6a225f728efcf41cdd254ca8905ac911585a1b394feeabf2ebeb66a24d0b3c6b205f.0.10*.131*.122*.122.0.0" msgID="D02991DF11EDF3BC8C680080EFB543B0"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rows="32" cols="2" /&gt;&lt;esdo ews="" ece="" ptn="" /&gt;&lt;/excel&gt;&lt;pgs&gt;&lt;pg rows="30" cols="1" nrr="2604" nrc="88"&gt;&lt;pg /&gt;&lt;bls&gt;&lt;bl sr="1" sc="1" rfetch="30" cfetch="1" posid="1" darows="0" dacols="1"&gt;&lt;excel&gt;&lt;epo ews="Dat_01" ece="A127" enr="MSTR.Demanda_máxima_horaria"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</si>
  <si>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ut="05/16/2023 07:46:06" si="2.00000001bd8688b705479a7bf870f646b0b3e2e9f07b945e8790628337445fec3bc1524d798c816c97a8875bdaaeda700a3330bb99a931ad4a83e2ecdaffa65e01b5306d3118aff977e3c22f68855e9dbf9f41dcfbedacf9a43fbc7be80142e8b24caa67226a875c4ced84ec978df3b6445bac6d7065fb5460ce9bafa21ff8e1fd2cb81d14af48706ff4266b15239381a4568f12a108808acc6e5ae4c6b51d47bf9e.p.3082.0.1.Europe/Madrid.upriv*_1*_pidn2*_2*_session*-lat*_1.00000001055d9ff0db569861afac82fb9af0b7f6bc6025e0882a8bd5adfba980008d72fabf7c5e58f81916546e027e97c6f01f704fa371d4.000000011eb276dd0a692aac50448c5411b81fadbc6025e0215569991c63db4878c63f98ffa03428ba9808997bbf41390874b7c4fe671463.0.1.1.BDEbi.D066E1C611E6257C10D00080EF253B44.0-3082.1.1_-0.1.0_-3082.1.1_5.5.0.*0.000000015bce16097d7921f382b45ef1261af48fc911585a058fd1ecb199954b0c4474cbe41fb608.0.23.11*.2*.0400*.31152J.e.0000000187de6a225f728efcf41cdd254ca8905ac911585a1b394feeabf2ebeb66a24d0b3c6b205f.0.10*.131*.122*.122.0.0" msgID="B5FACAAC11EDF3BD8C680080EFC565B2"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rows="32" cols="2" /&gt;&lt;esdo ews="" ece="" ptn="" /&gt;&lt;/excel&gt;&lt;pgs&gt;&lt;pg rows="30" cols="1" nrr="2604" nrc="88"&gt;&lt;pg /&gt;&lt;bls&gt;&lt;bl sr="1" sc="1" rfetch="30" cfetch="1" posid="1" darows="0" dacols="1"&gt;&lt;excel&gt;&lt;epo ews="Dat_01" ece="C127" enr="MSTR.Demanda_diaria"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</si>
  <si>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27/04/2023 21:25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</si>
  <si>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ut="05/16/2023 07:46:55" si="2.00000001bd8688b705479a7bf870f646b0b3e2e9f07b945e8790628337445fec3bc1524d798c816c97a8875bdaaeda700a3330bb99a931ad4a83e2ecdaffa65e01b5306d3118aff977e3c22f68855e9dbf9f41dcfbedacf9a43fbc7be80142e8b24caa67226a875c4ced84ec978df3b6445bac6d7065fb5460ce9bafa21ff8e1fd2cb81d14af48706ff4266b15239381a4568f12a108808acc6e5ae4c6b51d47bf9e.p.3082.0.1.Europe/Madrid.upriv*_1*_pidn2*_2*_session*-lat*_1.00000001055d9ff0db569861afac82fb9af0b7f6bc6025e0882a8bd5adfba980008d72fabf7c5e58f81916546e027e97c6f01f704fa371d4.000000011eb276dd0a692aac50448c5411b81fadbc6025e0215569991c63db4878c63f98ffa03428ba9808997bbf41390874b7c4fe671463.0.1.1.BDEbi.D066E1C611E6257C10D00080EF253B44.0-3082.1.1_-0.1.0_-3082.1.1_5.5.0.*0.000000015bce16097d7921f382b45ef1261af48fc911585a058fd1ecb199954b0c4474cbe41fb608.0.23.11*.2*.0400*.31152J.e.0000000187de6a225f728efcf41cdd254ca8905ac911585a1b394feeabf2ebeb66a24d0b3c6b205f.0.10*.131*.122*.122.0.0" msgID="D1329DE111EDF3BD8C680080EF1504B1"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nrr="87" nrc="174"&gt;&lt;pg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</si>
  <si>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ut="05/16/2023 07:47:42" si="2.00000001bd8688b705479a7bf870f646b0b3e2e9f07b945e8790628337445fec3bc1524d798c816c97a8875bdaaeda700a3330bb99a931ad4a83e2ecdaffa65e01b5306d3118aff977e3c22f68855e9dbf9f41dcfbedacf9a43fbc7be80142e8b24caa67226a875c4ced84ec978df3b6445bac6d7065fb5460ce9bafa21ff8e1fd2cb81d14af48706ff4266b15239381a4568f12a108808acc6e5ae4c6b51d47bf9e.p.3082.0.1.Europe/Madrid.upriv*_1*_pidn2*_2*_session*-lat*_1.00000001055d9ff0db569861afac82fb9af0b7f6bc6025e0882a8bd5adfba980008d72fabf7c5e58f81916546e027e97c6f01f704fa371d4.000000011eb276dd0a692aac50448c5411b81fadbc6025e0215569991c63db4878c63f98ffa03428ba9808997bbf41390874b7c4fe671463.0.1.1.BDEbi.D066E1C611E6257C10D00080EF253B44.0-3082.1.1_-0.1.0_-3082.1.1_5.5.0.*0.000000015bce16097d7921f382b45ef1261af48fc911585a058fd1ecb199954b0c4474cbe41fb608.0.23.11*.2*.0400*.31152J.e.0000000187de6a225f728efcf41cdd254ca8905ac911585a1b394feeabf2ebeb66a24d0b3c6b205f.0.10*.131*.122*.122.0.0" msgID="EF6201E911EDF3BD8C680080EF1505B3"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nrr="267" nrc="364"&gt;&lt;pg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</si>
  <si>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ut="05/16/2023 07:48:03" si="2.00000001bd8688b705479a7bf870f646b0b3e2e9f07b945e8790628337445fec3bc1524d798c816c97a8875bdaaeda700a3330bb99a931ad4a83e2ecdaffa65e01b5306d3118aff977e3c22f68855e9dbf9f41dcfbedacf9a43fbc7be80142e8b24caa67226a875c4ced84ec978df3b6445bac6d7065fb5460ce9bafa21ff8e1fd2cb81d14af48706ff4266b15239381a4568f12a108808acc6e5ae4c6b51d47bf9e.p.3082.0.1.Europe/Madrid.upriv*_1*_pidn2*_2*_session*-lat*_1.00000001055d9ff0db569861afac82fb9af0b7f6bc6025e0882a8bd5adfba980008d72fabf7c5e58f81916546e027e97c6f01f704fa371d4.000000011eb276dd0a692aac50448c5411b81fadbc6025e0215569991c63db4878c63f98ffa03428ba9808997bbf41390874b7c4fe671463.0.1.1.BDEbi.D066E1C611E6257C10D00080EF253B44.0-3082.1.1_-0.1.0_-3082.1.1_5.5.0.*0.000000015bce16097d7921f382b45ef1261af48fc911585a058fd1ecb199954b0c4474cbe41fb608.0.23.11*.2*.0400*.31152J.e.0000000187de6a225f728efcf41cdd254ca8905ac911585a1b394feeabf2ebeb66a24d0b3c6b205f.0.10*.131*.122*.122.0.0" msgID="FC38C2BC11EDF3BD8C680080EF5585B4"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nrr="85" nrc="340"&gt;&lt;pg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</si>
  <si>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0b1fd673464d4193a17c05448d32409e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</si>
  <si>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ut="05/16/2023 07:49:01" si="2.00000001046c18511ac34272642015b8c5c7c6cda86c4b5e9357ef3eaf9e4fa5c4b2a4218498468ad52ac0883ddd41d809f568f4f24cfd1d54ecde788021b1a292affbf151a7a316131616f869a664d6c569fb4ea418da17df1d100a6ee72b5485983cab7169947946c2119997d5ece7662770814f8b3b57778e7799a941630c5389d5a0f937c51e834f4390c5ad81cc448b7b633da07629edbc54e079d78ec2e154.p.3082.0.1.Europe/Madrid.upriv*_1*_pidn2*_2*_session*-lat*_1.000000014ad67d5e5b2c5b60dfb14bffa6320fa8bc6025e0a85949f6a914ab3aa80e268d21ea3151a9bf499d0845223c7acd17913a2f385b.00000001ce21dfbfe27be7e5f335f46259b90ae0bc6025e07def3bf6321b32b356bb4de26c263ee4ae006ec7c92e6442b93ea73564f05b18.0.1.1.BDEbi.D066E1C611E6257C10D00080EF253B44.0-3082.1.1_-0.1.0_-3082.1.1_5.5.0.*0.00000001dddc0f76b2755a51061f561e4c8403d0c911585acc6134e606595201066b9a86ad46e342.0.23.11*.2*.0400*.31152J.e.00000001951fcacb821459f3a196d1e9d82c6f71c911585adf37f5f00bf7a6652d6fca4ddf2be09b.0.10*.131*.122*.122.0.0" msgID="130126A711EDF3BE78270080EFD54350"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nrr="1497" nrc="828"&gt;&lt;pg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</si>
</sst>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6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6" fillId="4" borderId="6" xfId="27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-5.77E-3</c:v>
                </c:pt>
                <c:pt idx="1">
                  <c:v>5.3E-3</c:v>
                </c:pt>
                <c:pt idx="2">
                  <c:v>-1.2800000000000001E-3</c:v>
                </c:pt>
                <c:pt idx="3">
                  <c:v>-8.9200000000000008E-3</c:v>
                </c:pt>
                <c:pt idx="4">
                  <c:v>4.3800000000000002E-3</c:v>
                </c:pt>
                <c:pt idx="5">
                  <c:v>-3.5E-4</c:v>
                </c:pt>
                <c:pt idx="6">
                  <c:v>2.7399999999999998E-3</c:v>
                </c:pt>
                <c:pt idx="7">
                  <c:v>2.1199999999999999E-3</c:v>
                </c:pt>
                <c:pt idx="8">
                  <c:v>2.97E-3</c:v>
                </c:pt>
                <c:pt idx="9">
                  <c:v>7.3099999999999997E-3</c:v>
                </c:pt>
                <c:pt idx="10">
                  <c:v>-1.4999999999999999E-4</c:v>
                </c:pt>
                <c:pt idx="11">
                  <c:v>-6.4000000000000005E-4</c:v>
                </c:pt>
                <c:pt idx="12">
                  <c:v>-6.5300000000000002E-3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1.2880000000000001E-2</c:v>
                </c:pt>
                <c:pt idx="1">
                  <c:v>2.085E-2</c:v>
                </c:pt>
                <c:pt idx="2">
                  <c:v>2.7199999999999998E-2</c:v>
                </c:pt>
                <c:pt idx="3">
                  <c:v>4.2689999999999999E-2</c:v>
                </c:pt>
                <c:pt idx="4">
                  <c:v>2.2200000000000001E-2</c:v>
                </c:pt>
                <c:pt idx="5">
                  <c:v>9.5899999999999996E-3</c:v>
                </c:pt>
                <c:pt idx="6">
                  <c:v>1.423E-2</c:v>
                </c:pt>
                <c:pt idx="7">
                  <c:v>-2.571E-2</c:v>
                </c:pt>
                <c:pt idx="8">
                  <c:v>-7.7299999999999999E-3</c:v>
                </c:pt>
                <c:pt idx="9">
                  <c:v>4.45E-3</c:v>
                </c:pt>
                <c:pt idx="10">
                  <c:v>2.385E-2</c:v>
                </c:pt>
                <c:pt idx="11">
                  <c:v>-2.1530000000000001E-2</c:v>
                </c:pt>
                <c:pt idx="12">
                  <c:v>-1.383E-2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-3.175E-2</c:v>
                </c:pt>
                <c:pt idx="1">
                  <c:v>-3.6479999999999999E-2</c:v>
                </c:pt>
                <c:pt idx="2">
                  <c:v>-3.9699999999999996E-3</c:v>
                </c:pt>
                <c:pt idx="3">
                  <c:v>-7.7999999999999996E-3</c:v>
                </c:pt>
                <c:pt idx="4">
                  <c:v>-3.4930000000000003E-2</c:v>
                </c:pt>
                <c:pt idx="5">
                  <c:v>-4.5429999999999998E-2</c:v>
                </c:pt>
                <c:pt idx="6">
                  <c:v>-6.343E-2</c:v>
                </c:pt>
                <c:pt idx="7">
                  <c:v>-7.6929999999999998E-2</c:v>
                </c:pt>
                <c:pt idx="8">
                  <c:v>-7.7090000000000006E-2</c:v>
                </c:pt>
                <c:pt idx="9">
                  <c:v>-4.5859999999999998E-2</c:v>
                </c:pt>
                <c:pt idx="10">
                  <c:v>-1.2019999999999999E-2</c:v>
                </c:pt>
                <c:pt idx="11">
                  <c:v>-2.512E-2</c:v>
                </c:pt>
                <c:pt idx="12">
                  <c:v>-5.7329999999999999E-2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-2.4639999999999999E-2</c:v>
                </c:pt>
                <c:pt idx="1">
                  <c:v>-1.0330000000000001E-2</c:v>
                </c:pt>
                <c:pt idx="2">
                  <c:v>2.1950000000000001E-2</c:v>
                </c:pt>
                <c:pt idx="3">
                  <c:v>2.597E-2</c:v>
                </c:pt>
                <c:pt idx="4">
                  <c:v>-8.3499999999999998E-3</c:v>
                </c:pt>
                <c:pt idx="5">
                  <c:v>-3.619E-2</c:v>
                </c:pt>
                <c:pt idx="6">
                  <c:v>-4.6460000000000001E-2</c:v>
                </c:pt>
                <c:pt idx="7">
                  <c:v>-0.10052</c:v>
                </c:pt>
                <c:pt idx="8">
                  <c:v>-8.1850000000000006E-2</c:v>
                </c:pt>
                <c:pt idx="9">
                  <c:v>-3.4099999999999998E-2</c:v>
                </c:pt>
                <c:pt idx="10">
                  <c:v>1.1679999999999999E-2</c:v>
                </c:pt>
                <c:pt idx="11">
                  <c:v>-4.7289999999999999E-2</c:v>
                </c:pt>
                <c:pt idx="12">
                  <c:v>-7.7689999999999995E-2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2003-2022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0"/>
                <c:pt idx="0">
                  <c:v>17.549368421099999</c:v>
                </c:pt>
                <c:pt idx="1">
                  <c:v>17.5563684211</c:v>
                </c:pt>
                <c:pt idx="2">
                  <c:v>17.519736842099999</c:v>
                </c:pt>
                <c:pt idx="3">
                  <c:v>17.4811052632</c:v>
                </c:pt>
                <c:pt idx="4">
                  <c:v>17.574421052600002</c:v>
                </c:pt>
                <c:pt idx="5">
                  <c:v>18.120684210499999</c:v>
                </c:pt>
                <c:pt idx="6">
                  <c:v>17.783421052600001</c:v>
                </c:pt>
                <c:pt idx="7">
                  <c:v>18.1329473684</c:v>
                </c:pt>
                <c:pt idx="8">
                  <c:v>17.853473684200001</c:v>
                </c:pt>
                <c:pt idx="9">
                  <c:v>17.865052631600001</c:v>
                </c:pt>
                <c:pt idx="10">
                  <c:v>17.816526315800001</c:v>
                </c:pt>
                <c:pt idx="11">
                  <c:v>17.913210526299999</c:v>
                </c:pt>
                <c:pt idx="12">
                  <c:v>18.887947368399999</c:v>
                </c:pt>
                <c:pt idx="13">
                  <c:v>19.371210526300001</c:v>
                </c:pt>
                <c:pt idx="14">
                  <c:v>18.584157894699999</c:v>
                </c:pt>
                <c:pt idx="15">
                  <c:v>19.092052631600001</c:v>
                </c:pt>
                <c:pt idx="16">
                  <c:v>20.029473684199999</c:v>
                </c:pt>
                <c:pt idx="17">
                  <c:v>19.6818947368</c:v>
                </c:pt>
                <c:pt idx="18">
                  <c:v>18.887315789500001</c:v>
                </c:pt>
                <c:pt idx="19">
                  <c:v>18.979526315800001</c:v>
                </c:pt>
                <c:pt idx="20">
                  <c:v>19.3497894737</c:v>
                </c:pt>
                <c:pt idx="21">
                  <c:v>19.3924210526</c:v>
                </c:pt>
                <c:pt idx="22">
                  <c:v>20.322421052599999</c:v>
                </c:pt>
                <c:pt idx="23">
                  <c:v>20.901473684199999</c:v>
                </c:pt>
                <c:pt idx="24">
                  <c:v>20.571789473700001</c:v>
                </c:pt>
                <c:pt idx="25">
                  <c:v>20.560842105300001</c:v>
                </c:pt>
                <c:pt idx="26">
                  <c:v>20.267157894699999</c:v>
                </c:pt>
                <c:pt idx="27">
                  <c:v>19.347684210499999</c:v>
                </c:pt>
                <c:pt idx="28">
                  <c:v>19.6513157895</c:v>
                </c:pt>
                <c:pt idx="29">
                  <c:v>19.5127894737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2003-2022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0"/>
                <c:pt idx="0">
                  <c:v>8.2191052631999995</c:v>
                </c:pt>
                <c:pt idx="1">
                  <c:v>8.1536315789000007</c:v>
                </c:pt>
                <c:pt idx="2">
                  <c:v>7.8314210525999997</c:v>
                </c:pt>
                <c:pt idx="3">
                  <c:v>7.9318947368000003</c:v>
                </c:pt>
                <c:pt idx="4">
                  <c:v>7.8206315788999996</c:v>
                </c:pt>
                <c:pt idx="5">
                  <c:v>8.0812631579000005</c:v>
                </c:pt>
                <c:pt idx="6">
                  <c:v>8.2799999999999994</c:v>
                </c:pt>
                <c:pt idx="7">
                  <c:v>8.3023157894999997</c:v>
                </c:pt>
                <c:pt idx="8">
                  <c:v>8.3267894736999999</c:v>
                </c:pt>
                <c:pt idx="9">
                  <c:v>8.7725789473999995</c:v>
                </c:pt>
                <c:pt idx="10">
                  <c:v>8.5686315788999998</c:v>
                </c:pt>
                <c:pt idx="11">
                  <c:v>8.6056315789000006</c:v>
                </c:pt>
                <c:pt idx="12">
                  <c:v>8.5890000000000004</c:v>
                </c:pt>
                <c:pt idx="13">
                  <c:v>9.4543684210999999</c:v>
                </c:pt>
                <c:pt idx="14">
                  <c:v>9.7724736841999995</c:v>
                </c:pt>
                <c:pt idx="15">
                  <c:v>9.5298421053000002</c:v>
                </c:pt>
                <c:pt idx="16">
                  <c:v>9.6026315789000005</c:v>
                </c:pt>
                <c:pt idx="17">
                  <c:v>9.9565789474000006</c:v>
                </c:pt>
                <c:pt idx="18">
                  <c:v>9.8763157894999996</c:v>
                </c:pt>
                <c:pt idx="19">
                  <c:v>9.8051052631999998</c:v>
                </c:pt>
                <c:pt idx="20">
                  <c:v>9.6796842104999996</c:v>
                </c:pt>
                <c:pt idx="21">
                  <c:v>10.3092631579</c:v>
                </c:pt>
                <c:pt idx="22">
                  <c:v>9.9968421053000007</c:v>
                </c:pt>
                <c:pt idx="23">
                  <c:v>10.3432105263</c:v>
                </c:pt>
                <c:pt idx="24">
                  <c:v>10.613368421100001</c:v>
                </c:pt>
                <c:pt idx="25">
                  <c:v>10.7000526316</c:v>
                </c:pt>
                <c:pt idx="26">
                  <c:v>10.247263157900001</c:v>
                </c:pt>
                <c:pt idx="27">
                  <c:v>10.397052631599999</c:v>
                </c:pt>
                <c:pt idx="28">
                  <c:v>9.7921052631999999</c:v>
                </c:pt>
                <c:pt idx="29">
                  <c:v>10.1745263158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2023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0"/>
                <c:pt idx="0">
                  <c:v>20.55</c:v>
                </c:pt>
                <c:pt idx="1">
                  <c:v>20.001000000000001</c:v>
                </c:pt>
                <c:pt idx="2">
                  <c:v>19.452000000000002</c:v>
                </c:pt>
                <c:pt idx="3">
                  <c:v>19.276</c:v>
                </c:pt>
                <c:pt idx="4">
                  <c:v>20.259</c:v>
                </c:pt>
                <c:pt idx="5">
                  <c:v>20.981999999999999</c:v>
                </c:pt>
                <c:pt idx="6">
                  <c:v>22.701000000000001</c:v>
                </c:pt>
                <c:pt idx="7">
                  <c:v>23.574999999999999</c:v>
                </c:pt>
                <c:pt idx="8">
                  <c:v>23.527000000000001</c:v>
                </c:pt>
                <c:pt idx="9">
                  <c:v>23.972999999999999</c:v>
                </c:pt>
                <c:pt idx="10">
                  <c:v>22.945</c:v>
                </c:pt>
                <c:pt idx="11">
                  <c:v>21.443000000000001</c:v>
                </c:pt>
                <c:pt idx="12">
                  <c:v>18.731999999999999</c:v>
                </c:pt>
                <c:pt idx="13">
                  <c:v>21.428999999999998</c:v>
                </c:pt>
                <c:pt idx="14">
                  <c:v>22.515999999999998</c:v>
                </c:pt>
                <c:pt idx="15">
                  <c:v>22.283000000000001</c:v>
                </c:pt>
                <c:pt idx="16">
                  <c:v>22.343</c:v>
                </c:pt>
                <c:pt idx="17">
                  <c:v>21.684000000000001</c:v>
                </c:pt>
                <c:pt idx="18">
                  <c:v>23.026</c:v>
                </c:pt>
                <c:pt idx="19">
                  <c:v>23.797999999999998</c:v>
                </c:pt>
                <c:pt idx="20">
                  <c:v>22.718</c:v>
                </c:pt>
                <c:pt idx="21">
                  <c:v>21.280999999999999</c:v>
                </c:pt>
                <c:pt idx="22">
                  <c:v>22.895</c:v>
                </c:pt>
                <c:pt idx="23">
                  <c:v>23.763000000000002</c:v>
                </c:pt>
                <c:pt idx="24">
                  <c:v>25.672999999999998</c:v>
                </c:pt>
                <c:pt idx="25">
                  <c:v>26.25</c:v>
                </c:pt>
                <c:pt idx="26">
                  <c:v>27.55</c:v>
                </c:pt>
                <c:pt idx="27">
                  <c:v>26.841999999999999</c:v>
                </c:pt>
                <c:pt idx="28">
                  <c:v>25.123999999999999</c:v>
                </c:pt>
                <c:pt idx="29">
                  <c:v>24.32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2023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0"/>
                <c:pt idx="0">
                  <c:v>15.595000000000001</c:v>
                </c:pt>
                <c:pt idx="1">
                  <c:v>14.096</c:v>
                </c:pt>
                <c:pt idx="2">
                  <c:v>13.289</c:v>
                </c:pt>
                <c:pt idx="3">
                  <c:v>13.536</c:v>
                </c:pt>
                <c:pt idx="4">
                  <c:v>13.044</c:v>
                </c:pt>
                <c:pt idx="5">
                  <c:v>14.117000000000001</c:v>
                </c:pt>
                <c:pt idx="6">
                  <c:v>14.956</c:v>
                </c:pt>
                <c:pt idx="7">
                  <c:v>15.906000000000001</c:v>
                </c:pt>
                <c:pt idx="8">
                  <c:v>16.449000000000002</c:v>
                </c:pt>
                <c:pt idx="9">
                  <c:v>17.428999999999998</c:v>
                </c:pt>
                <c:pt idx="10">
                  <c:v>17.100000000000001</c:v>
                </c:pt>
                <c:pt idx="11">
                  <c:v>15.608000000000001</c:v>
                </c:pt>
                <c:pt idx="12">
                  <c:v>13.606999999999999</c:v>
                </c:pt>
                <c:pt idx="13">
                  <c:v>15.486000000000001</c:v>
                </c:pt>
                <c:pt idx="14">
                  <c:v>16.959</c:v>
                </c:pt>
                <c:pt idx="15">
                  <c:v>16.222000000000001</c:v>
                </c:pt>
                <c:pt idx="16">
                  <c:v>15.683999999999999</c:v>
                </c:pt>
                <c:pt idx="17">
                  <c:v>15.603</c:v>
                </c:pt>
                <c:pt idx="18">
                  <c:v>16.315000000000001</c:v>
                </c:pt>
                <c:pt idx="19">
                  <c:v>17.015000000000001</c:v>
                </c:pt>
                <c:pt idx="20">
                  <c:v>16.965</c:v>
                </c:pt>
                <c:pt idx="21">
                  <c:v>16.631</c:v>
                </c:pt>
                <c:pt idx="22">
                  <c:v>17.152000000000001</c:v>
                </c:pt>
                <c:pt idx="23">
                  <c:v>18.135000000000002</c:v>
                </c:pt>
                <c:pt idx="24">
                  <c:v>19.59</c:v>
                </c:pt>
                <c:pt idx="25">
                  <c:v>20.302</c:v>
                </c:pt>
                <c:pt idx="26">
                  <c:v>21.074000000000002</c:v>
                </c:pt>
                <c:pt idx="27">
                  <c:v>21.126999999999999</c:v>
                </c:pt>
                <c:pt idx="28">
                  <c:v>20.576000000000001</c:v>
                </c:pt>
                <c:pt idx="29">
                  <c:v>19.456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2023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0"/>
                <c:pt idx="0">
                  <c:v>10.64</c:v>
                </c:pt>
                <c:pt idx="1">
                  <c:v>8.1910000000000007</c:v>
                </c:pt>
                <c:pt idx="2">
                  <c:v>7.1269999999999998</c:v>
                </c:pt>
                <c:pt idx="3">
                  <c:v>7.7949999999999999</c:v>
                </c:pt>
                <c:pt idx="4">
                  <c:v>5.8289999999999997</c:v>
                </c:pt>
                <c:pt idx="5">
                  <c:v>7.2510000000000003</c:v>
                </c:pt>
                <c:pt idx="6">
                  <c:v>7.21</c:v>
                </c:pt>
                <c:pt idx="7">
                  <c:v>8.2370000000000001</c:v>
                </c:pt>
                <c:pt idx="8">
                  <c:v>9.3710000000000004</c:v>
                </c:pt>
                <c:pt idx="9">
                  <c:v>10.884</c:v>
                </c:pt>
                <c:pt idx="10">
                  <c:v>11.254</c:v>
                </c:pt>
                <c:pt idx="11">
                  <c:v>9.7739999999999991</c:v>
                </c:pt>
                <c:pt idx="12">
                  <c:v>8.4819999999999993</c:v>
                </c:pt>
                <c:pt idx="13">
                  <c:v>9.5440000000000005</c:v>
                </c:pt>
                <c:pt idx="14">
                  <c:v>11.401</c:v>
                </c:pt>
                <c:pt idx="15">
                  <c:v>10.161</c:v>
                </c:pt>
                <c:pt idx="16">
                  <c:v>9.0259999999999998</c:v>
                </c:pt>
                <c:pt idx="17">
                  <c:v>9.5220000000000002</c:v>
                </c:pt>
                <c:pt idx="18">
                  <c:v>9.6039999999999992</c:v>
                </c:pt>
                <c:pt idx="19">
                  <c:v>10.233000000000001</c:v>
                </c:pt>
                <c:pt idx="20">
                  <c:v>11.212</c:v>
                </c:pt>
                <c:pt idx="21">
                  <c:v>11.981</c:v>
                </c:pt>
                <c:pt idx="22">
                  <c:v>11.41</c:v>
                </c:pt>
                <c:pt idx="23">
                  <c:v>12.507999999999999</c:v>
                </c:pt>
                <c:pt idx="24">
                  <c:v>13.507999999999999</c:v>
                </c:pt>
                <c:pt idx="25">
                  <c:v>14.353</c:v>
                </c:pt>
                <c:pt idx="26">
                  <c:v>14.598000000000001</c:v>
                </c:pt>
                <c:pt idx="27">
                  <c:v>15.411</c:v>
                </c:pt>
                <c:pt idx="28">
                  <c:v>16.027000000000001</c:v>
                </c:pt>
                <c:pt idx="29">
                  <c:v>14.590999999999999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2022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0"/>
                <c:pt idx="0">
                  <c:v>9.3729999999999993</c:v>
                </c:pt>
                <c:pt idx="1">
                  <c:v>8.5540000000000003</c:v>
                </c:pt>
                <c:pt idx="2">
                  <c:v>7.26</c:v>
                </c:pt>
                <c:pt idx="3">
                  <c:v>8.0289999999999999</c:v>
                </c:pt>
                <c:pt idx="4">
                  <c:v>8.7260000000000009</c:v>
                </c:pt>
                <c:pt idx="5">
                  <c:v>11.336</c:v>
                </c:pt>
                <c:pt idx="6">
                  <c:v>14.4</c:v>
                </c:pt>
                <c:pt idx="7">
                  <c:v>15.286</c:v>
                </c:pt>
                <c:pt idx="8">
                  <c:v>14.766</c:v>
                </c:pt>
                <c:pt idx="9">
                  <c:v>15.164</c:v>
                </c:pt>
                <c:pt idx="10">
                  <c:v>15.316000000000001</c:v>
                </c:pt>
                <c:pt idx="11">
                  <c:v>14.131</c:v>
                </c:pt>
                <c:pt idx="12">
                  <c:v>13.542</c:v>
                </c:pt>
                <c:pt idx="13">
                  <c:v>15.8</c:v>
                </c:pt>
                <c:pt idx="14">
                  <c:v>17.052</c:v>
                </c:pt>
                <c:pt idx="15">
                  <c:v>17.754000000000001</c:v>
                </c:pt>
                <c:pt idx="16">
                  <c:v>17.321000000000002</c:v>
                </c:pt>
                <c:pt idx="17">
                  <c:v>16.449000000000002</c:v>
                </c:pt>
                <c:pt idx="18">
                  <c:v>13.459</c:v>
                </c:pt>
                <c:pt idx="19">
                  <c:v>11.317</c:v>
                </c:pt>
                <c:pt idx="20">
                  <c:v>12.159000000000001</c:v>
                </c:pt>
                <c:pt idx="21">
                  <c:v>12.33</c:v>
                </c:pt>
                <c:pt idx="22">
                  <c:v>11.932</c:v>
                </c:pt>
                <c:pt idx="23">
                  <c:v>14.227</c:v>
                </c:pt>
                <c:pt idx="24">
                  <c:v>14.553000000000001</c:v>
                </c:pt>
                <c:pt idx="25">
                  <c:v>15.653</c:v>
                </c:pt>
                <c:pt idx="26">
                  <c:v>15.19</c:v>
                </c:pt>
                <c:pt idx="27">
                  <c:v>14.679</c:v>
                </c:pt>
                <c:pt idx="28">
                  <c:v>16.600999999999999</c:v>
                </c:pt>
                <c:pt idx="29">
                  <c:v>17.398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18915.393726295999</c:v>
                </c:pt>
                <c:pt idx="1">
                  <c:v>19296.112398976002</c:v>
                </c:pt>
                <c:pt idx="2">
                  <c:v>19598.383325727998</c:v>
                </c:pt>
                <c:pt idx="3">
                  <c:v>21581.642629954</c:v>
                </c:pt>
                <c:pt idx="4">
                  <c:v>20660.576296340001</c:v>
                </c:pt>
                <c:pt idx="5">
                  <c:v>19669.459694279001</c:v>
                </c:pt>
                <c:pt idx="6">
                  <c:v>18985.552829442</c:v>
                </c:pt>
                <c:pt idx="7">
                  <c:v>20289.534024413999</c:v>
                </c:pt>
                <c:pt idx="8">
                  <c:v>20841.076042528999</c:v>
                </c:pt>
                <c:pt idx="9">
                  <c:v>21516.771039136001</c:v>
                </c:pt>
                <c:pt idx="10">
                  <c:v>19090.950745144</c:v>
                </c:pt>
                <c:pt idx="11">
                  <c:v>20289.026170149999</c:v>
                </c:pt>
                <c:pt idx="12">
                  <c:v>18449.237369888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18449.237369888</c:v>
                </c:pt>
                <c:pt idx="1">
                  <c:v>19096.727579549999</c:v>
                </c:pt>
                <c:pt idx="2">
                  <c:v>20028.621185946999</c:v>
                </c:pt>
                <c:pt idx="3">
                  <c:v>22142.162826078998</c:v>
                </c:pt>
                <c:pt idx="4">
                  <c:v>20488.100444894</c:v>
                </c:pt>
                <c:pt idx="5">
                  <c:v>18957.591012450001</c:v>
                </c:pt>
                <c:pt idx="6">
                  <c:v>18103.482523557999</c:v>
                </c:pt>
                <c:pt idx="7">
                  <c:v>18249.937992624</c:v>
                </c:pt>
                <c:pt idx="8">
                  <c:v>19134.921273295</c:v>
                </c:pt>
                <c:pt idx="9">
                  <c:v>20781.901939071999</c:v>
                </c:pt>
                <c:pt idx="10">
                  <c:v>19312.118540595999</c:v>
                </c:pt>
                <c:pt idx="11">
                  <c:v>19326.980030939001</c:v>
                </c:pt>
                <c:pt idx="12">
                  <c:v>17012.530507406998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2022 </c:v>
                </c:pt>
                <c:pt idx="3">
                  <c:v>2023 </c:v>
                </c:pt>
                <c:pt idx="4">
                  <c:v>abr-23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38284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2022 </c:v>
                </c:pt>
                <c:pt idx="3">
                  <c:v>2023 </c:v>
                </c:pt>
                <c:pt idx="4">
                  <c:v>abr-23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37926</c:v>
                </c:pt>
                <c:pt idx="3">
                  <c:v>39101</c:v>
                </c:pt>
                <c:pt idx="4">
                  <c:v>30308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0"/>
                <c:pt idx="0">
                  <c:v>549.15708107900002</c:v>
                </c:pt>
                <c:pt idx="1">
                  <c:v>508.80132842400002</c:v>
                </c:pt>
                <c:pt idx="2">
                  <c:v>595.03429541699995</c:v>
                </c:pt>
                <c:pt idx="3">
                  <c:v>606.826660479</c:v>
                </c:pt>
                <c:pt idx="4">
                  <c:v>595.46750856799997</c:v>
                </c:pt>
                <c:pt idx="5">
                  <c:v>522.85931387999995</c:v>
                </c:pt>
                <c:pt idx="6">
                  <c:v>477.722587632</c:v>
                </c:pt>
                <c:pt idx="7">
                  <c:v>489.68813019200002</c:v>
                </c:pt>
                <c:pt idx="8">
                  <c:v>467.983336936</c:v>
                </c:pt>
                <c:pt idx="9">
                  <c:v>520.20126195199998</c:v>
                </c:pt>
                <c:pt idx="10">
                  <c:v>587.44476370400002</c:v>
                </c:pt>
                <c:pt idx="11">
                  <c:v>615.34470704800003</c:v>
                </c:pt>
                <c:pt idx="12">
                  <c:v>613.23555740799998</c:v>
                </c:pt>
                <c:pt idx="13">
                  <c:v>618.60026804799998</c:v>
                </c:pt>
                <c:pt idx="14">
                  <c:v>550.19569460000002</c:v>
                </c:pt>
                <c:pt idx="15">
                  <c:v>506.73013126400002</c:v>
                </c:pt>
                <c:pt idx="16">
                  <c:v>589.96828787200002</c:v>
                </c:pt>
                <c:pt idx="17">
                  <c:v>610.60413753600005</c:v>
                </c:pt>
                <c:pt idx="18">
                  <c:v>611.803582592</c:v>
                </c:pt>
                <c:pt idx="19">
                  <c:v>613.08862699199994</c:v>
                </c:pt>
                <c:pt idx="20">
                  <c:v>607.18497876000004</c:v>
                </c:pt>
                <c:pt idx="21">
                  <c:v>547.06726613599994</c:v>
                </c:pt>
                <c:pt idx="22">
                  <c:v>502.87604126399998</c:v>
                </c:pt>
                <c:pt idx="23">
                  <c:v>588.89683006400003</c:v>
                </c:pt>
                <c:pt idx="24">
                  <c:v>613.97284100000002</c:v>
                </c:pt>
                <c:pt idx="25">
                  <c:v>617.37854984000001</c:v>
                </c:pt>
                <c:pt idx="26">
                  <c:v>621.90637419200004</c:v>
                </c:pt>
                <c:pt idx="27">
                  <c:v>615.78830640000001</c:v>
                </c:pt>
                <c:pt idx="28">
                  <c:v>547.33466794399999</c:v>
                </c:pt>
                <c:pt idx="29">
                  <c:v>499.36739018399999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0"/>
                <c:pt idx="0">
                  <c:v>26567.717000000001</c:v>
                </c:pt>
                <c:pt idx="1">
                  <c:v>26014.458999999999</c:v>
                </c:pt>
                <c:pt idx="2">
                  <c:v>29216.147000000001</c:v>
                </c:pt>
                <c:pt idx="3">
                  <c:v>29503.9012</c:v>
                </c:pt>
                <c:pt idx="4">
                  <c:v>27903.716</c:v>
                </c:pt>
                <c:pt idx="5">
                  <c:v>24890.631000000001</c:v>
                </c:pt>
                <c:pt idx="6">
                  <c:v>23576.879000000001</c:v>
                </c:pt>
                <c:pt idx="7">
                  <c:v>24700.858</c:v>
                </c:pt>
                <c:pt idx="8">
                  <c:v>24315.691999999999</c:v>
                </c:pt>
                <c:pt idx="9">
                  <c:v>26887.245527999999</c:v>
                </c:pt>
                <c:pt idx="10">
                  <c:v>29391.405999999999</c:v>
                </c:pt>
                <c:pt idx="11">
                  <c:v>29935.248304000001</c:v>
                </c:pt>
                <c:pt idx="12">
                  <c:v>29833.103999999999</c:v>
                </c:pt>
                <c:pt idx="13">
                  <c:v>29269.613079999999</c:v>
                </c:pt>
                <c:pt idx="14">
                  <c:v>26358.098504000001</c:v>
                </c:pt>
                <c:pt idx="15">
                  <c:v>25799.632000000001</c:v>
                </c:pt>
                <c:pt idx="16">
                  <c:v>29373.185207999999</c:v>
                </c:pt>
                <c:pt idx="17">
                  <c:v>29490.375</c:v>
                </c:pt>
                <c:pt idx="18">
                  <c:v>29696.82</c:v>
                </c:pt>
                <c:pt idx="19">
                  <c:v>29577.664000000001</c:v>
                </c:pt>
                <c:pt idx="20">
                  <c:v>28438.350903999999</c:v>
                </c:pt>
                <c:pt idx="21">
                  <c:v>25663.798599999998</c:v>
                </c:pt>
                <c:pt idx="22">
                  <c:v>25445.999199999998</c:v>
                </c:pt>
                <c:pt idx="23">
                  <c:v>29093.937399999999</c:v>
                </c:pt>
                <c:pt idx="24">
                  <c:v>29487.435600000001</c:v>
                </c:pt>
                <c:pt idx="25">
                  <c:v>29559.254000000001</c:v>
                </c:pt>
                <c:pt idx="26">
                  <c:v>29735.580999999998</c:v>
                </c:pt>
                <c:pt idx="27">
                  <c:v>28381.538</c:v>
                </c:pt>
                <c:pt idx="28">
                  <c:v>25626.548999999999</c:v>
                </c:pt>
                <c:pt idx="29">
                  <c:v>24114.056504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0.81108</cdr:x>
      <cdr:y>0.16155</cdr:y>
    </cdr:from>
    <cdr:to>
      <cdr:x>0.97595</cdr:x>
      <cdr:y>0.2434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888" y="470856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0.83945</cdr:x>
      <cdr:y>0.66968</cdr:y>
    </cdr:from>
    <cdr:to>
      <cdr:x>0.9935</cdr:x>
      <cdr:y>0.76049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99363" y="1913614"/>
          <a:ext cx="1137667" cy="2594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14 julio (14:19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24 enero (20:43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27 abril (21:25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0.24539</cdr:y>
    </cdr:from>
    <cdr:to>
      <cdr:x>0.54339</cdr:x>
      <cdr:y>0.29594</cdr:y>
    </cdr:to>
    <cdr:sp macro="" textlink="Dat_01!$D$187">
      <cdr:nvSpPr>
        <cdr:cNvPr id="32" name="Text Box 9">
          <a:extLst xmlns:a="http://schemas.openxmlformats.org/drawingml/2006/main">
            <a:ext uri="{FF2B5EF4-FFF2-40B4-BE49-F238E27FC236}">
              <a16:creationId xmlns:a16="http://schemas.microsoft.com/office/drawing/2014/main" id="{11F6A6F3-8A28-4327-9ACC-54890AB87F9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7075" y="7175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AAC7E376-D1F5-470B-8661-FAB8E8CEA55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 enero (20:10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Abril 2023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203</v>
      </c>
    </row>
    <row r="2" spans="1:2">
      <c r="A2" t="s">
        <v>198</v>
      </c>
    </row>
    <row r="3" spans="1:2">
      <c r="A3" t="s">
        <v>193</v>
      </c>
    </row>
    <row r="4" spans="1:2">
      <c r="A4" t="s">
        <v>194</v>
      </c>
    </row>
    <row r="5" spans="1:2">
      <c r="A5" t="s">
        <v>197</v>
      </c>
    </row>
    <row r="6" spans="1:2">
      <c r="A6" t="s">
        <v>202</v>
      </c>
    </row>
    <row r="7" spans="1:2">
      <c r="A7" t="s">
        <v>196</v>
      </c>
    </row>
    <row r="8" spans="1:2">
      <c r="A8" t="s">
        <v>161</v>
      </c>
    </row>
    <row r="9" spans="1:2">
      <c r="A9" t="s">
        <v>200</v>
      </c>
    </row>
    <row r="10" spans="1:2">
      <c r="A10" t="s">
        <v>162</v>
      </c>
    </row>
    <row r="11" spans="1:2">
      <c r="A11" t="s">
        <v>163</v>
      </c>
    </row>
    <row r="12" spans="1:2">
      <c r="A12" t="s">
        <v>204</v>
      </c>
    </row>
    <row r="13" spans="1:2">
      <c r="A13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Abril 2023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5" t="s">
        <v>7</v>
      </c>
      <c r="E7" s="4"/>
      <c r="F7" s="137" t="str">
        <f>K3</f>
        <v>Abril 2023</v>
      </c>
      <c r="G7" s="138"/>
      <c r="H7" s="138" t="s">
        <v>1</v>
      </c>
      <c r="I7" s="138"/>
      <c r="J7" s="138" t="s">
        <v>2</v>
      </c>
      <c r="K7" s="138"/>
    </row>
    <row r="8" spans="3:12">
      <c r="C8" s="135"/>
      <c r="E8" s="5"/>
      <c r="F8" s="42" t="s">
        <v>3</v>
      </c>
      <c r="G8" s="46" t="str">
        <f>CONCATENATE("% ",RIGHT(F7,2),"/",RIGHT(F7,2)-1)</f>
        <v>% 23/22</v>
      </c>
      <c r="H8" s="42" t="s">
        <v>3</v>
      </c>
      <c r="I8" s="45" t="str">
        <f>G8</f>
        <v>% 23/22</v>
      </c>
      <c r="J8" s="42" t="s">
        <v>3</v>
      </c>
      <c r="K8" s="45" t="str">
        <f>G8</f>
        <v>% 23/22</v>
      </c>
    </row>
    <row r="9" spans="3:12">
      <c r="C9" s="37"/>
      <c r="E9" s="30" t="s">
        <v>4</v>
      </c>
      <c r="F9" s="31">
        <f>VLOOKUP("Demanda transporte (b.c.)",Dat_01!A4:J29,2,FALSE)/1000</f>
        <v>17012.530507406998</v>
      </c>
      <c r="G9" s="47">
        <f>VLOOKUP("Demanda transporte (b.c.)",Dat_01!A4:J29,4,FALSE)*100</f>
        <v>-7.7873509499999995</v>
      </c>
      <c r="H9" s="31">
        <f>VLOOKUP("Demanda transporte (b.c.)",Dat_01!A4:J29,5,FALSE)/1000</f>
        <v>76433.531018013993</v>
      </c>
      <c r="I9" s="47">
        <f>VLOOKUP("Demanda transporte (b.c.)",Dat_01!A4:J29,7,FALSE)*100</f>
        <v>-3.6705755099999999</v>
      </c>
      <c r="J9" s="31">
        <f>VLOOKUP("Demanda transporte (b.c.)",Dat_01!A4:J29,8,FALSE)/1000</f>
        <v>232635.07585641101</v>
      </c>
      <c r="K9" s="47">
        <f>VLOOKUP("Demanda transporte (b.c.)",Dat_01!A4:J29,10,FALSE)*100</f>
        <v>-3.1769675799999999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-0.65300000000000002</v>
      </c>
      <c r="H12" s="43"/>
      <c r="I12" s="43">
        <f>Dat_01!H45*100</f>
        <v>5.1999999999999998E-2</v>
      </c>
      <c r="J12" s="43"/>
      <c r="K12" s="43">
        <f>Dat_01!L45*100</f>
        <v>8.2000000000000003E-2</v>
      </c>
    </row>
    <row r="13" spans="3:12">
      <c r="E13" s="34" t="s">
        <v>26</v>
      </c>
      <c r="F13" s="33"/>
      <c r="G13" s="43">
        <f>Dat_01!E45*100</f>
        <v>-1.383</v>
      </c>
      <c r="H13" s="43"/>
      <c r="I13" s="43">
        <f>Dat_01!I45*100</f>
        <v>-0.17299999999999999</v>
      </c>
      <c r="J13" s="43"/>
      <c r="K13" s="43">
        <f>Dat_01!M45*100</f>
        <v>0.82500000000000007</v>
      </c>
    </row>
    <row r="14" spans="3:12">
      <c r="E14" s="35" t="s">
        <v>5</v>
      </c>
      <c r="F14" s="36"/>
      <c r="G14" s="44">
        <f>Dat_01!F45*100</f>
        <v>-5.7329999999999997</v>
      </c>
      <c r="H14" s="44"/>
      <c r="I14" s="44">
        <f>Dat_01!J45*100</f>
        <v>-3.5380000000000003</v>
      </c>
      <c r="J14" s="44"/>
      <c r="K14" s="44">
        <f>Dat_01!N45*100</f>
        <v>-4.08</v>
      </c>
    </row>
    <row r="15" spans="3:12">
      <c r="E15" s="139" t="s">
        <v>27</v>
      </c>
      <c r="F15" s="139"/>
      <c r="G15" s="139"/>
      <c r="H15" s="139"/>
      <c r="I15" s="139"/>
      <c r="J15" s="139"/>
      <c r="K15" s="139"/>
    </row>
    <row r="16" spans="3:12" ht="21.75" customHeight="1">
      <c r="E16" s="136" t="s">
        <v>28</v>
      </c>
      <c r="F16" s="136"/>
      <c r="G16" s="136"/>
      <c r="H16" s="136"/>
      <c r="I16" s="136"/>
      <c r="J16" s="136"/>
      <c r="K16" s="136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Abril 2023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5" t="s">
        <v>98</v>
      </c>
      <c r="E7" s="9"/>
    </row>
    <row r="8" spans="3:11">
      <c r="C8" s="135"/>
      <c r="E8" s="9"/>
      <c r="I8" t="s">
        <v>76</v>
      </c>
    </row>
    <row r="9" spans="3:11">
      <c r="C9" s="135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Abril 2023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5" t="s">
        <v>16</v>
      </c>
      <c r="E7" s="9"/>
    </row>
    <row r="8" spans="3:5">
      <c r="C8" s="135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Abril 2023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5" t="s">
        <v>18</v>
      </c>
      <c r="E7" s="9"/>
    </row>
    <row r="8" spans="3:11">
      <c r="C8" s="135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Abril 2023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5" t="s">
        <v>21</v>
      </c>
      <c r="D7" s="12"/>
      <c r="E7" s="12"/>
    </row>
    <row r="8" spans="2:5">
      <c r="B8" s="135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Abril 2023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5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5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3" workbookViewId="0">
      <selection activeCell="B37" sqref="B37:H37"/>
    </sheetView>
  </sheetViews>
  <sheetFormatPr baseColWidth="10" defaultColWidth="11.42578125" defaultRowHeight="11.25" customHeight="1"/>
  <cols>
    <col min="1" max="1" width="2.7109375" style="94" customWidth="1"/>
    <col min="2" max="2" width="16.5703125" style="94" customWidth="1"/>
    <col min="3" max="5" width="11.42578125" style="94"/>
    <col min="6" max="7" width="22.710937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Abril 2023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abril</v>
      </c>
      <c r="B5" s="93" t="s">
        <v>77</v>
      </c>
    </row>
    <row r="6" spans="1:16" ht="15">
      <c r="A6" s="95">
        <f>YEAR(B7)-1</f>
        <v>2022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01/04/2023</v>
      </c>
      <c r="C7" s="99">
        <f>Dat_01!B52</f>
        <v>20.55</v>
      </c>
      <c r="D7" s="99">
        <f>Dat_01!C52</f>
        <v>15.595000000000001</v>
      </c>
      <c r="E7" s="99">
        <f>Dat_01!D52</f>
        <v>10.64</v>
      </c>
      <c r="F7" s="99">
        <f>Dat_01!H52</f>
        <v>8.2191052631999995</v>
      </c>
      <c r="G7" s="99">
        <f>Dat_01!G52</f>
        <v>17.549368421099999</v>
      </c>
      <c r="H7" s="99">
        <f>Dat_01!E52</f>
        <v>9.3729999999999993</v>
      </c>
    </row>
    <row r="8" spans="1:16" ht="11.25" customHeight="1">
      <c r="A8" s="92">
        <v>2</v>
      </c>
      <c r="B8" s="98" t="str">
        <f>Dat_01!A53</f>
        <v>02/04/2023</v>
      </c>
      <c r="C8" s="99">
        <f>Dat_01!B53</f>
        <v>20.001000000000001</v>
      </c>
      <c r="D8" s="99">
        <f>Dat_01!C53</f>
        <v>14.096</v>
      </c>
      <c r="E8" s="99">
        <f>Dat_01!D53</f>
        <v>8.1910000000000007</v>
      </c>
      <c r="F8" s="99">
        <f>Dat_01!H53</f>
        <v>8.1536315789000007</v>
      </c>
      <c r="G8" s="99">
        <f>Dat_01!G53</f>
        <v>17.5563684211</v>
      </c>
      <c r="H8" s="99">
        <f>Dat_01!E53</f>
        <v>8.5540000000000003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03/04/2023</v>
      </c>
      <c r="C9" s="99">
        <f>Dat_01!B54</f>
        <v>19.452000000000002</v>
      </c>
      <c r="D9" s="99">
        <f>Dat_01!C54</f>
        <v>13.289</v>
      </c>
      <c r="E9" s="99">
        <f>Dat_01!D54</f>
        <v>7.1269999999999998</v>
      </c>
      <c r="F9" s="99">
        <f>Dat_01!H54</f>
        <v>7.8314210525999997</v>
      </c>
      <c r="G9" s="99">
        <f>Dat_01!G54</f>
        <v>17.519736842099999</v>
      </c>
      <c r="H9" s="99">
        <f>Dat_01!E54</f>
        <v>7.26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04/04/2023</v>
      </c>
      <c r="C10" s="99">
        <f>Dat_01!B55</f>
        <v>19.276</v>
      </c>
      <c r="D10" s="99">
        <f>Dat_01!C55</f>
        <v>13.536</v>
      </c>
      <c r="E10" s="99">
        <f>Dat_01!D55</f>
        <v>7.7949999999999999</v>
      </c>
      <c r="F10" s="99">
        <f>Dat_01!H55</f>
        <v>7.9318947368000003</v>
      </c>
      <c r="G10" s="99">
        <f>Dat_01!G55</f>
        <v>17.4811052632</v>
      </c>
      <c r="H10" s="99">
        <f>Dat_01!E55</f>
        <v>8.0289999999999999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05/04/2023</v>
      </c>
      <c r="C11" s="99">
        <f>Dat_01!B56</f>
        <v>20.259</v>
      </c>
      <c r="D11" s="99">
        <f>Dat_01!C56</f>
        <v>13.044</v>
      </c>
      <c r="E11" s="99">
        <f>Dat_01!D56</f>
        <v>5.8289999999999997</v>
      </c>
      <c r="F11" s="99">
        <f>Dat_01!H56</f>
        <v>7.8206315788999996</v>
      </c>
      <c r="G11" s="99">
        <f>Dat_01!G56</f>
        <v>17.574421052600002</v>
      </c>
      <c r="H11" s="99">
        <f>Dat_01!E56</f>
        <v>8.7260000000000009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06/04/2023</v>
      </c>
      <c r="C12" s="99">
        <f>Dat_01!B57</f>
        <v>20.981999999999999</v>
      </c>
      <c r="D12" s="99">
        <f>Dat_01!C57</f>
        <v>14.117000000000001</v>
      </c>
      <c r="E12" s="99">
        <f>Dat_01!D57</f>
        <v>7.2510000000000003</v>
      </c>
      <c r="F12" s="99">
        <f>Dat_01!H57</f>
        <v>8.0812631579000005</v>
      </c>
      <c r="G12" s="99">
        <f>Dat_01!G57</f>
        <v>18.120684210499999</v>
      </c>
      <c r="H12" s="99">
        <f>Dat_01!E57</f>
        <v>11.336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07/04/2023</v>
      </c>
      <c r="C13" s="99">
        <f>Dat_01!B58</f>
        <v>22.701000000000001</v>
      </c>
      <c r="D13" s="99">
        <f>Dat_01!C58</f>
        <v>14.956</v>
      </c>
      <c r="E13" s="99">
        <f>Dat_01!D58</f>
        <v>7.21</v>
      </c>
      <c r="F13" s="99">
        <f>Dat_01!H58</f>
        <v>8.2799999999999994</v>
      </c>
      <c r="G13" s="99">
        <f>Dat_01!G58</f>
        <v>17.783421052600001</v>
      </c>
      <c r="H13" s="99">
        <f>Dat_01!E58</f>
        <v>14.4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08/04/2023</v>
      </c>
      <c r="C14" s="99">
        <f>Dat_01!B59</f>
        <v>23.574999999999999</v>
      </c>
      <c r="D14" s="99">
        <f>Dat_01!C59</f>
        <v>15.906000000000001</v>
      </c>
      <c r="E14" s="99">
        <f>Dat_01!D59</f>
        <v>8.2370000000000001</v>
      </c>
      <c r="F14" s="99">
        <f>Dat_01!H59</f>
        <v>8.3023157894999997</v>
      </c>
      <c r="G14" s="99">
        <f>Dat_01!G59</f>
        <v>18.1329473684</v>
      </c>
      <c r="H14" s="99">
        <f>Dat_01!E59</f>
        <v>15.286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09/04/2023</v>
      </c>
      <c r="C15" s="99">
        <f>Dat_01!B60</f>
        <v>23.527000000000001</v>
      </c>
      <c r="D15" s="99">
        <f>Dat_01!C60</f>
        <v>16.449000000000002</v>
      </c>
      <c r="E15" s="99">
        <f>Dat_01!D60</f>
        <v>9.3710000000000004</v>
      </c>
      <c r="F15" s="99">
        <f>Dat_01!H60</f>
        <v>8.3267894736999999</v>
      </c>
      <c r="G15" s="99">
        <f>Dat_01!G60</f>
        <v>17.853473684200001</v>
      </c>
      <c r="H15" s="99">
        <f>Dat_01!E60</f>
        <v>14.766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10/04/2023</v>
      </c>
      <c r="C16" s="99">
        <f>Dat_01!B61</f>
        <v>23.972999999999999</v>
      </c>
      <c r="D16" s="99">
        <f>Dat_01!C61</f>
        <v>17.428999999999998</v>
      </c>
      <c r="E16" s="99">
        <f>Dat_01!D61</f>
        <v>10.884</v>
      </c>
      <c r="F16" s="99">
        <f>Dat_01!H61</f>
        <v>8.7725789473999995</v>
      </c>
      <c r="G16" s="99">
        <f>Dat_01!G61</f>
        <v>17.865052631600001</v>
      </c>
      <c r="H16" s="99">
        <f>Dat_01!E61</f>
        <v>15.164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11/04/2023</v>
      </c>
      <c r="C17" s="99">
        <f>Dat_01!B62</f>
        <v>22.945</v>
      </c>
      <c r="D17" s="99">
        <f>Dat_01!C62</f>
        <v>17.100000000000001</v>
      </c>
      <c r="E17" s="99">
        <f>Dat_01!D62</f>
        <v>11.254</v>
      </c>
      <c r="F17" s="99">
        <f>Dat_01!H62</f>
        <v>8.5686315788999998</v>
      </c>
      <c r="G17" s="99">
        <f>Dat_01!G62</f>
        <v>17.816526315800001</v>
      </c>
      <c r="H17" s="99">
        <f>Dat_01!E62</f>
        <v>15.316000000000001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12/04/2023</v>
      </c>
      <c r="C18" s="99">
        <f>Dat_01!B63</f>
        <v>21.443000000000001</v>
      </c>
      <c r="D18" s="99">
        <f>Dat_01!C63</f>
        <v>15.608000000000001</v>
      </c>
      <c r="E18" s="99">
        <f>Dat_01!D63</f>
        <v>9.7739999999999991</v>
      </c>
      <c r="F18" s="99">
        <f>Dat_01!H63</f>
        <v>8.6056315789000006</v>
      </c>
      <c r="G18" s="99">
        <f>Dat_01!G63</f>
        <v>17.913210526299999</v>
      </c>
      <c r="H18" s="99">
        <f>Dat_01!E63</f>
        <v>14.131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13/04/2023</v>
      </c>
      <c r="C19" s="99">
        <f>Dat_01!B64</f>
        <v>18.731999999999999</v>
      </c>
      <c r="D19" s="99">
        <f>Dat_01!C64</f>
        <v>13.606999999999999</v>
      </c>
      <c r="E19" s="99">
        <f>Dat_01!D64</f>
        <v>8.4819999999999993</v>
      </c>
      <c r="F19" s="99">
        <f>Dat_01!H64</f>
        <v>8.5890000000000004</v>
      </c>
      <c r="G19" s="99">
        <f>Dat_01!G64</f>
        <v>18.887947368399999</v>
      </c>
      <c r="H19" s="99">
        <f>Dat_01!E64</f>
        <v>13.542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14/04/2023</v>
      </c>
      <c r="C20" s="99">
        <f>Dat_01!B65</f>
        <v>21.428999999999998</v>
      </c>
      <c r="D20" s="99">
        <f>Dat_01!C65</f>
        <v>15.486000000000001</v>
      </c>
      <c r="E20" s="99">
        <f>Dat_01!D65</f>
        <v>9.5440000000000005</v>
      </c>
      <c r="F20" s="99">
        <f>Dat_01!H65</f>
        <v>9.4543684210999999</v>
      </c>
      <c r="G20" s="99">
        <f>Dat_01!G65</f>
        <v>19.371210526300001</v>
      </c>
      <c r="H20" s="99">
        <f>Dat_01!E65</f>
        <v>15.8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15/04/2023</v>
      </c>
      <c r="C21" s="99">
        <f>Dat_01!B66</f>
        <v>22.515999999999998</v>
      </c>
      <c r="D21" s="99">
        <f>Dat_01!C66</f>
        <v>16.959</v>
      </c>
      <c r="E21" s="99">
        <f>Dat_01!D66</f>
        <v>11.401</v>
      </c>
      <c r="F21" s="99">
        <f>Dat_01!H66</f>
        <v>9.7724736841999995</v>
      </c>
      <c r="G21" s="99">
        <f>Dat_01!G66</f>
        <v>18.584157894699999</v>
      </c>
      <c r="H21" s="99">
        <f>Dat_01!E66</f>
        <v>17.052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16/04/2023</v>
      </c>
      <c r="C22" s="99">
        <f>Dat_01!B67</f>
        <v>22.283000000000001</v>
      </c>
      <c r="D22" s="99">
        <f>Dat_01!C67</f>
        <v>16.222000000000001</v>
      </c>
      <c r="E22" s="99">
        <f>Dat_01!D67</f>
        <v>10.161</v>
      </c>
      <c r="F22" s="99">
        <f>Dat_01!H67</f>
        <v>9.5298421053000002</v>
      </c>
      <c r="G22" s="99">
        <f>Dat_01!G67</f>
        <v>19.092052631600001</v>
      </c>
      <c r="H22" s="99">
        <f>Dat_01!E67</f>
        <v>17.754000000000001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17/04/2023</v>
      </c>
      <c r="C23" s="99">
        <f>Dat_01!B68</f>
        <v>22.343</v>
      </c>
      <c r="D23" s="99">
        <f>Dat_01!C68</f>
        <v>15.683999999999999</v>
      </c>
      <c r="E23" s="99">
        <f>Dat_01!D68</f>
        <v>9.0259999999999998</v>
      </c>
      <c r="F23" s="99">
        <f>Dat_01!H68</f>
        <v>9.6026315789000005</v>
      </c>
      <c r="G23" s="99">
        <f>Dat_01!G68</f>
        <v>20.029473684199999</v>
      </c>
      <c r="H23" s="99">
        <f>Dat_01!E68</f>
        <v>17.321000000000002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18/04/2023</v>
      </c>
      <c r="C24" s="99">
        <f>Dat_01!B69</f>
        <v>21.684000000000001</v>
      </c>
      <c r="D24" s="99">
        <f>Dat_01!C69</f>
        <v>15.603</v>
      </c>
      <c r="E24" s="99">
        <f>Dat_01!D69</f>
        <v>9.5220000000000002</v>
      </c>
      <c r="F24" s="99">
        <f>Dat_01!H69</f>
        <v>9.9565789474000006</v>
      </c>
      <c r="G24" s="99">
        <f>Dat_01!G69</f>
        <v>19.6818947368</v>
      </c>
      <c r="H24" s="99">
        <f>Dat_01!E69</f>
        <v>16.449000000000002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19/04/2023</v>
      </c>
      <c r="C25" s="99">
        <f>Dat_01!B70</f>
        <v>23.026</v>
      </c>
      <c r="D25" s="99">
        <f>Dat_01!C70</f>
        <v>16.315000000000001</v>
      </c>
      <c r="E25" s="99">
        <f>Dat_01!D70</f>
        <v>9.6039999999999992</v>
      </c>
      <c r="F25" s="99">
        <f>Dat_01!H70</f>
        <v>9.8763157894999996</v>
      </c>
      <c r="G25" s="99">
        <f>Dat_01!G70</f>
        <v>18.887315789500001</v>
      </c>
      <c r="H25" s="99">
        <f>Dat_01!E70</f>
        <v>13.459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20/04/2023</v>
      </c>
      <c r="C26" s="99">
        <f>Dat_01!B71</f>
        <v>23.797999999999998</v>
      </c>
      <c r="D26" s="99">
        <f>Dat_01!C71</f>
        <v>17.015000000000001</v>
      </c>
      <c r="E26" s="99">
        <f>Dat_01!D71</f>
        <v>10.233000000000001</v>
      </c>
      <c r="F26" s="99">
        <f>Dat_01!H71</f>
        <v>9.8051052631999998</v>
      </c>
      <c r="G26" s="99">
        <f>Dat_01!G71</f>
        <v>18.979526315800001</v>
      </c>
      <c r="H26" s="99">
        <f>Dat_01!E71</f>
        <v>11.317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21/04/2023</v>
      </c>
      <c r="C27" s="99">
        <f>Dat_01!B72</f>
        <v>22.718</v>
      </c>
      <c r="D27" s="99">
        <f>Dat_01!C72</f>
        <v>16.965</v>
      </c>
      <c r="E27" s="99">
        <f>Dat_01!D72</f>
        <v>11.212</v>
      </c>
      <c r="F27" s="99">
        <f>Dat_01!H72</f>
        <v>9.6796842104999996</v>
      </c>
      <c r="G27" s="99">
        <f>Dat_01!G72</f>
        <v>19.3497894737</v>
      </c>
      <c r="H27" s="99">
        <f>Dat_01!E72</f>
        <v>12.159000000000001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22/04/2023</v>
      </c>
      <c r="C28" s="99">
        <f>Dat_01!B73</f>
        <v>21.280999999999999</v>
      </c>
      <c r="D28" s="99">
        <f>Dat_01!C73</f>
        <v>16.631</v>
      </c>
      <c r="E28" s="99">
        <f>Dat_01!D73</f>
        <v>11.981</v>
      </c>
      <c r="F28" s="99">
        <f>Dat_01!H73</f>
        <v>10.3092631579</v>
      </c>
      <c r="G28" s="99">
        <f>Dat_01!G73</f>
        <v>19.3924210526</v>
      </c>
      <c r="H28" s="99">
        <f>Dat_01!E73</f>
        <v>12.33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23/04/2023</v>
      </c>
      <c r="C29" s="99">
        <f>Dat_01!B74</f>
        <v>22.895</v>
      </c>
      <c r="D29" s="99">
        <f>Dat_01!C74</f>
        <v>17.152000000000001</v>
      </c>
      <c r="E29" s="99">
        <f>Dat_01!D74</f>
        <v>11.41</v>
      </c>
      <c r="F29" s="99">
        <f>Dat_01!H74</f>
        <v>9.9968421053000007</v>
      </c>
      <c r="G29" s="99">
        <f>Dat_01!G74</f>
        <v>20.322421052599999</v>
      </c>
      <c r="H29" s="99">
        <f>Dat_01!E74</f>
        <v>11.932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24/04/2023</v>
      </c>
      <c r="C30" s="99">
        <f>Dat_01!B75</f>
        <v>23.763000000000002</v>
      </c>
      <c r="D30" s="99">
        <f>Dat_01!C75</f>
        <v>18.135000000000002</v>
      </c>
      <c r="E30" s="99">
        <f>Dat_01!D75</f>
        <v>12.507999999999999</v>
      </c>
      <c r="F30" s="99">
        <f>Dat_01!H75</f>
        <v>10.3432105263</v>
      </c>
      <c r="G30" s="99">
        <f>Dat_01!G75</f>
        <v>20.901473684199999</v>
      </c>
      <c r="H30" s="99">
        <f>Dat_01!E75</f>
        <v>14.227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25/04/2023</v>
      </c>
      <c r="C31" s="99">
        <f>Dat_01!B76</f>
        <v>25.672999999999998</v>
      </c>
      <c r="D31" s="99">
        <f>Dat_01!C76</f>
        <v>19.59</v>
      </c>
      <c r="E31" s="99">
        <f>Dat_01!D76</f>
        <v>13.507999999999999</v>
      </c>
      <c r="F31" s="99">
        <f>Dat_01!H76</f>
        <v>10.613368421100001</v>
      </c>
      <c r="G31" s="99">
        <f>Dat_01!G76</f>
        <v>20.571789473700001</v>
      </c>
      <c r="H31" s="99">
        <f>Dat_01!E76</f>
        <v>14.553000000000001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26/04/2023</v>
      </c>
      <c r="C32" s="99">
        <f>Dat_01!B77</f>
        <v>26.25</v>
      </c>
      <c r="D32" s="99">
        <f>Dat_01!C77</f>
        <v>20.302</v>
      </c>
      <c r="E32" s="99">
        <f>Dat_01!D77</f>
        <v>14.353</v>
      </c>
      <c r="F32" s="99">
        <f>Dat_01!H77</f>
        <v>10.7000526316</v>
      </c>
      <c r="G32" s="99">
        <f>Dat_01!G77</f>
        <v>20.560842105300001</v>
      </c>
      <c r="H32" s="99">
        <f>Dat_01!E77</f>
        <v>15.653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27/04/2023</v>
      </c>
      <c r="C33" s="99">
        <f>Dat_01!B78</f>
        <v>27.55</v>
      </c>
      <c r="D33" s="99">
        <f>Dat_01!C78</f>
        <v>21.074000000000002</v>
      </c>
      <c r="E33" s="99">
        <f>Dat_01!D78</f>
        <v>14.598000000000001</v>
      </c>
      <c r="F33" s="99">
        <f>Dat_01!H78</f>
        <v>10.247263157900001</v>
      </c>
      <c r="G33" s="99">
        <f>Dat_01!G78</f>
        <v>20.267157894699999</v>
      </c>
      <c r="H33" s="99">
        <f>Dat_01!E78</f>
        <v>15.19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28/04/2023</v>
      </c>
      <c r="C34" s="99">
        <f>Dat_01!B79</f>
        <v>26.841999999999999</v>
      </c>
      <c r="D34" s="99">
        <f>Dat_01!C79</f>
        <v>21.126999999999999</v>
      </c>
      <c r="E34" s="99">
        <f>Dat_01!D79</f>
        <v>15.411</v>
      </c>
      <c r="F34" s="99">
        <f>Dat_01!H79</f>
        <v>10.397052631599999</v>
      </c>
      <c r="G34" s="99">
        <f>Dat_01!G79</f>
        <v>19.347684210499999</v>
      </c>
      <c r="H34" s="99">
        <f>Dat_01!E79</f>
        <v>14.679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29/04/2023</v>
      </c>
      <c r="C35" s="99">
        <f>Dat_01!B80</f>
        <v>25.123999999999999</v>
      </c>
      <c r="D35" s="99">
        <f>Dat_01!C80</f>
        <v>20.576000000000001</v>
      </c>
      <c r="E35" s="99">
        <f>Dat_01!D80</f>
        <v>16.027000000000001</v>
      </c>
      <c r="F35" s="99">
        <f>Dat_01!H80</f>
        <v>9.7921052631999999</v>
      </c>
      <c r="G35" s="99">
        <f>Dat_01!G80</f>
        <v>19.6513157895</v>
      </c>
      <c r="H35" s="99">
        <f>Dat_01!E80</f>
        <v>16.600999999999999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30/04/2023</v>
      </c>
      <c r="C36" s="99">
        <f>Dat_01!B81</f>
        <v>24.32</v>
      </c>
      <c r="D36" s="99">
        <f>Dat_01!C81</f>
        <v>19.456</v>
      </c>
      <c r="E36" s="99">
        <f>Dat_01!D81</f>
        <v>14.590999999999999</v>
      </c>
      <c r="F36" s="99">
        <f>Dat_01!H81</f>
        <v>10.1745263158</v>
      </c>
      <c r="G36" s="99">
        <f>Dat_01!G81</f>
        <v>19.5127894737</v>
      </c>
      <c r="H36" s="99">
        <f>Dat_01!E81</f>
        <v>17.398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/>
      <c r="C37" s="99"/>
      <c r="D37" s="99"/>
      <c r="E37" s="99"/>
      <c r="F37" s="99"/>
      <c r="G37" s="99"/>
      <c r="H37" s="99"/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>AVERAGE(C7:C37)</f>
        <v>22.697033333333334</v>
      </c>
      <c r="D38" s="101">
        <f>AVERAGE(D7:D37)</f>
        <v>16.634133333333335</v>
      </c>
      <c r="E38" s="101">
        <f t="shared" ref="E38:F38" si="0">AVERAGE(E7:E37)</f>
        <v>10.571166666666667</v>
      </c>
      <c r="F38" s="101">
        <f t="shared" si="0"/>
        <v>9.2577859649166658</v>
      </c>
      <c r="G38" s="101">
        <f>AVERAGE(G7:G37)</f>
        <v>18.88525263157667</v>
      </c>
      <c r="H38" s="101">
        <f>AVERAGE(H7:H37)</f>
        <v>13.658566666666667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20660.576296340001</v>
      </c>
    </row>
    <row r="43" spans="1:16" ht="11.25" customHeight="1">
      <c r="A43" s="103" t="s">
        <v>87</v>
      </c>
      <c r="B43" s="98">
        <v>42643</v>
      </c>
      <c r="C43" s="104">
        <f>Dat_01!B95</f>
        <v>19669.459694279001</v>
      </c>
    </row>
    <row r="44" spans="1:16" ht="11.25" customHeight="1">
      <c r="A44" s="103" t="s">
        <v>88</v>
      </c>
      <c r="B44" s="98">
        <v>42674</v>
      </c>
      <c r="C44" s="104">
        <f>Dat_01!B96</f>
        <v>18985.552829442</v>
      </c>
    </row>
    <row r="45" spans="1:16" ht="11.25" customHeight="1">
      <c r="A45" s="103" t="s">
        <v>89</v>
      </c>
      <c r="B45" s="98">
        <v>42704</v>
      </c>
      <c r="C45" s="104">
        <f>Dat_01!B97</f>
        <v>20289.534024413999</v>
      </c>
    </row>
    <row r="46" spans="1:16" ht="11.25" customHeight="1">
      <c r="A46" s="103" t="s">
        <v>90</v>
      </c>
      <c r="B46" s="98">
        <v>42735</v>
      </c>
      <c r="C46" s="104">
        <f>Dat_01!B98</f>
        <v>20841.076042528999</v>
      </c>
    </row>
    <row r="47" spans="1:16" ht="11.25" customHeight="1">
      <c r="A47" s="103" t="s">
        <v>91</v>
      </c>
      <c r="B47" s="98">
        <v>42766</v>
      </c>
      <c r="C47" s="104">
        <f>Dat_01!B99</f>
        <v>21516.771039136001</v>
      </c>
    </row>
    <row r="48" spans="1:16" ht="11.25" customHeight="1">
      <c r="A48" s="103" t="s">
        <v>92</v>
      </c>
      <c r="B48" s="98">
        <v>42794</v>
      </c>
      <c r="C48" s="104">
        <f>Dat_01!B100</f>
        <v>19090.950745144</v>
      </c>
    </row>
    <row r="49" spans="1:3" ht="11.25" customHeight="1">
      <c r="A49" s="103" t="s">
        <v>93</v>
      </c>
      <c r="B49" s="98">
        <v>42825</v>
      </c>
      <c r="C49" s="104">
        <f>Dat_01!B101</f>
        <v>20289.026170149999</v>
      </c>
    </row>
    <row r="50" spans="1:3" ht="11.25" customHeight="1">
      <c r="A50" s="103" t="s">
        <v>94</v>
      </c>
      <c r="B50" s="98">
        <v>42855</v>
      </c>
      <c r="C50" s="104">
        <f>Dat_01!B102</f>
        <v>18449.237369888</v>
      </c>
    </row>
    <row r="51" spans="1:3" ht="11.25" customHeight="1">
      <c r="A51" s="103" t="s">
        <v>87</v>
      </c>
      <c r="B51" s="98">
        <v>42886</v>
      </c>
      <c r="C51" s="104">
        <f>Dat_01!B103</f>
        <v>19096.727579549999</v>
      </c>
    </row>
    <row r="52" spans="1:3" ht="11.25" customHeight="1">
      <c r="A52" s="103" t="s">
        <v>94</v>
      </c>
      <c r="B52" s="98">
        <v>42916</v>
      </c>
      <c r="C52" s="104">
        <f>Dat_01!B104</f>
        <v>20028.621185946999</v>
      </c>
    </row>
    <row r="53" spans="1:3" ht="11.25" customHeight="1">
      <c r="A53" s="103" t="s">
        <v>86</v>
      </c>
      <c r="B53" s="98">
        <v>42947</v>
      </c>
      <c r="C53" s="104">
        <f>Dat_01!B105</f>
        <v>22142.162826078998</v>
      </c>
    </row>
    <row r="54" spans="1:3" ht="11.25" customHeight="1">
      <c r="A54" s="103" t="s">
        <v>86</v>
      </c>
      <c r="B54" s="98">
        <v>42978</v>
      </c>
      <c r="C54" s="104">
        <f>Dat_01!B106</f>
        <v>20488.100444894</v>
      </c>
    </row>
    <row r="55" spans="1:3" ht="11.25" customHeight="1">
      <c r="A55" s="103" t="s">
        <v>87</v>
      </c>
      <c r="B55" s="98">
        <v>43008</v>
      </c>
      <c r="C55" s="104">
        <f>Dat_01!B107</f>
        <v>18957.591012450001</v>
      </c>
    </row>
    <row r="56" spans="1:3" ht="11.25" customHeight="1">
      <c r="A56" s="103" t="s">
        <v>88</v>
      </c>
      <c r="B56" s="98">
        <v>43039</v>
      </c>
      <c r="C56" s="104">
        <f>Dat_01!B108</f>
        <v>18103.482523557999</v>
      </c>
    </row>
    <row r="57" spans="1:3" ht="11.25" customHeight="1">
      <c r="A57" s="103" t="s">
        <v>89</v>
      </c>
      <c r="B57" s="98">
        <v>43069</v>
      </c>
      <c r="C57" s="104">
        <f>Dat_01!B109</f>
        <v>18249.937992624</v>
      </c>
    </row>
    <row r="58" spans="1:3" ht="11.25" customHeight="1">
      <c r="A58" s="103" t="s">
        <v>90</v>
      </c>
      <c r="B58" s="98">
        <v>43100</v>
      </c>
      <c r="C58" s="104">
        <f>Dat_01!B110</f>
        <v>19134.921273295</v>
      </c>
    </row>
    <row r="59" spans="1:3" ht="11.25" customHeight="1">
      <c r="A59" s="103" t="s">
        <v>91</v>
      </c>
      <c r="B59" s="98">
        <v>43131</v>
      </c>
      <c r="C59" s="104">
        <f>Dat_01!B111</f>
        <v>20781.901939071999</v>
      </c>
    </row>
    <row r="60" spans="1:3" ht="11.25" customHeight="1">
      <c r="A60" s="103" t="s">
        <v>92</v>
      </c>
      <c r="B60" s="98">
        <v>43159</v>
      </c>
      <c r="C60" s="104">
        <f>Dat_01!B112</f>
        <v>19312.118540595999</v>
      </c>
    </row>
    <row r="61" spans="1:3" ht="11.25" customHeight="1">
      <c r="A61" s="103" t="s">
        <v>93</v>
      </c>
      <c r="B61" s="98">
        <v>43190</v>
      </c>
      <c r="C61" s="104">
        <f>Dat_01!B113</f>
        <v>19326.980030939001</v>
      </c>
    </row>
    <row r="62" spans="1:3" ht="11.25" customHeight="1">
      <c r="A62" s="103" t="s">
        <v>94</v>
      </c>
      <c r="B62" s="98">
        <v>43220</v>
      </c>
      <c r="C62" s="104">
        <f>Dat_01!B114</f>
        <v>17012.530507406998</v>
      </c>
    </row>
    <row r="63" spans="1:3" ht="11.25" customHeight="1">
      <c r="A63" s="103" t="s">
        <v>87</v>
      </c>
      <c r="B63" s="98">
        <v>43251</v>
      </c>
      <c r="C63" s="104">
        <f>Dat_01!B115</f>
        <v>9008.8209000000006</v>
      </c>
    </row>
    <row r="64" spans="1:3" ht="11.25" customHeight="1">
      <c r="A64" s="103" t="s">
        <v>94</v>
      </c>
      <c r="B64" s="98">
        <v>43281</v>
      </c>
      <c r="C64" s="104">
        <f>Dat_01!B116</f>
        <v>0</v>
      </c>
    </row>
    <row r="65" spans="1:4" ht="11.25" customHeight="1">
      <c r="A65" s="103" t="s">
        <v>86</v>
      </c>
      <c r="B65" s="98">
        <v>43312</v>
      </c>
      <c r="C65" s="104">
        <f>Dat_01!B117</f>
        <v>0</v>
      </c>
    </row>
    <row r="66" spans="1:4" ht="11.25" customHeight="1">
      <c r="A66" s="103" t="s">
        <v>86</v>
      </c>
      <c r="B66" s="105">
        <v>43343</v>
      </c>
      <c r="C66" s="106">
        <f>Dat_01!B118</f>
        <v>0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01/04/2023</v>
      </c>
      <c r="C70" s="104">
        <f>Dat_01!B129</f>
        <v>26567.717000000001</v>
      </c>
      <c r="D70" s="104">
        <f>Dat_01!D129</f>
        <v>549.15708107900002</v>
      </c>
    </row>
    <row r="71" spans="1:4" ht="11.25" customHeight="1">
      <c r="A71" s="92">
        <v>2</v>
      </c>
      <c r="B71" s="98" t="str">
        <f>Dat_01!A130</f>
        <v>02/04/2023</v>
      </c>
      <c r="C71" s="104">
        <f>Dat_01!B130</f>
        <v>26014.458999999999</v>
      </c>
      <c r="D71" s="104">
        <f>Dat_01!D130</f>
        <v>508.80132842400002</v>
      </c>
    </row>
    <row r="72" spans="1:4" ht="11.25" customHeight="1">
      <c r="A72" s="92">
        <v>3</v>
      </c>
      <c r="B72" s="98" t="str">
        <f>Dat_01!A131</f>
        <v>03/04/2023</v>
      </c>
      <c r="C72" s="104">
        <f>Dat_01!B131</f>
        <v>29216.147000000001</v>
      </c>
      <c r="D72" s="104">
        <f>Dat_01!D131</f>
        <v>595.03429541699995</v>
      </c>
    </row>
    <row r="73" spans="1:4" ht="11.25" customHeight="1">
      <c r="A73" s="92">
        <v>4</v>
      </c>
      <c r="B73" s="98" t="str">
        <f>Dat_01!A132</f>
        <v>04/04/2023</v>
      </c>
      <c r="C73" s="104">
        <f>Dat_01!B132</f>
        <v>29503.9012</v>
      </c>
      <c r="D73" s="104">
        <f>Dat_01!D132</f>
        <v>606.826660479</v>
      </c>
    </row>
    <row r="74" spans="1:4" ht="11.25" customHeight="1">
      <c r="A74" s="92">
        <v>5</v>
      </c>
      <c r="B74" s="98" t="str">
        <f>Dat_01!A133</f>
        <v>05/04/2023</v>
      </c>
      <c r="C74" s="104">
        <f>Dat_01!B133</f>
        <v>27903.716</v>
      </c>
      <c r="D74" s="104">
        <f>Dat_01!D133</f>
        <v>595.46750856799997</v>
      </c>
    </row>
    <row r="75" spans="1:4" ht="11.25" customHeight="1">
      <c r="A75" s="92">
        <v>6</v>
      </c>
      <c r="B75" s="98" t="str">
        <f>Dat_01!A134</f>
        <v>06/04/2023</v>
      </c>
      <c r="C75" s="104">
        <f>Dat_01!B134</f>
        <v>24890.631000000001</v>
      </c>
      <c r="D75" s="104">
        <f>Dat_01!D134</f>
        <v>522.85931387999995</v>
      </c>
    </row>
    <row r="76" spans="1:4" ht="11.25" customHeight="1">
      <c r="A76" s="92">
        <v>7</v>
      </c>
      <c r="B76" s="98" t="str">
        <f>Dat_01!A135</f>
        <v>07/04/2023</v>
      </c>
      <c r="C76" s="104">
        <f>Dat_01!B135</f>
        <v>23576.879000000001</v>
      </c>
      <c r="D76" s="104">
        <f>Dat_01!D135</f>
        <v>477.722587632</v>
      </c>
    </row>
    <row r="77" spans="1:4" ht="11.25" customHeight="1">
      <c r="A77" s="92">
        <v>8</v>
      </c>
      <c r="B77" s="98" t="str">
        <f>Dat_01!A136</f>
        <v>08/04/2023</v>
      </c>
      <c r="C77" s="104">
        <f>Dat_01!B136</f>
        <v>24700.858</v>
      </c>
      <c r="D77" s="104">
        <f>Dat_01!D136</f>
        <v>489.68813019200002</v>
      </c>
    </row>
    <row r="78" spans="1:4" ht="11.25" customHeight="1">
      <c r="A78" s="92">
        <v>9</v>
      </c>
      <c r="B78" s="98" t="str">
        <f>Dat_01!A137</f>
        <v>09/04/2023</v>
      </c>
      <c r="C78" s="104">
        <f>Dat_01!B137</f>
        <v>24315.691999999999</v>
      </c>
      <c r="D78" s="104">
        <f>Dat_01!D137</f>
        <v>467.983336936</v>
      </c>
    </row>
    <row r="79" spans="1:4" ht="11.25" customHeight="1">
      <c r="A79" s="92">
        <v>10</v>
      </c>
      <c r="B79" s="98" t="str">
        <f>Dat_01!A138</f>
        <v>10/04/2023</v>
      </c>
      <c r="C79" s="104">
        <f>Dat_01!B138</f>
        <v>26887.245527999999</v>
      </c>
      <c r="D79" s="104">
        <f>Dat_01!D138</f>
        <v>520.20126195199998</v>
      </c>
    </row>
    <row r="80" spans="1:4" ht="11.25" customHeight="1">
      <c r="A80" s="92">
        <v>11</v>
      </c>
      <c r="B80" s="98" t="str">
        <f>Dat_01!A139</f>
        <v>11/04/2023</v>
      </c>
      <c r="C80" s="104">
        <f>Dat_01!B139</f>
        <v>29391.405999999999</v>
      </c>
      <c r="D80" s="104">
        <f>Dat_01!D139</f>
        <v>587.44476370400002</v>
      </c>
    </row>
    <row r="81" spans="1:4" ht="11.25" customHeight="1">
      <c r="A81" s="92">
        <v>12</v>
      </c>
      <c r="B81" s="98" t="str">
        <f>Dat_01!A140</f>
        <v>12/04/2023</v>
      </c>
      <c r="C81" s="104">
        <f>Dat_01!B140</f>
        <v>29935.248304000001</v>
      </c>
      <c r="D81" s="104">
        <f>Dat_01!D140</f>
        <v>615.34470704800003</v>
      </c>
    </row>
    <row r="82" spans="1:4" ht="11.25" customHeight="1">
      <c r="A82" s="92">
        <v>13</v>
      </c>
      <c r="B82" s="98" t="str">
        <f>Dat_01!A141</f>
        <v>13/04/2023</v>
      </c>
      <c r="C82" s="104">
        <f>Dat_01!B141</f>
        <v>29833.103999999999</v>
      </c>
      <c r="D82" s="104">
        <f>Dat_01!D141</f>
        <v>613.23555740799998</v>
      </c>
    </row>
    <row r="83" spans="1:4" ht="11.25" customHeight="1">
      <c r="A83" s="92">
        <v>14</v>
      </c>
      <c r="B83" s="98" t="str">
        <f>Dat_01!A142</f>
        <v>14/04/2023</v>
      </c>
      <c r="C83" s="104">
        <f>Dat_01!B142</f>
        <v>29269.613079999999</v>
      </c>
      <c r="D83" s="104">
        <f>Dat_01!D142</f>
        <v>618.60026804799998</v>
      </c>
    </row>
    <row r="84" spans="1:4" ht="11.25" customHeight="1">
      <c r="A84" s="92">
        <v>15</v>
      </c>
      <c r="B84" s="98" t="str">
        <f>Dat_01!A143</f>
        <v>15/04/2023</v>
      </c>
      <c r="C84" s="104">
        <f>Dat_01!B143</f>
        <v>26358.098504000001</v>
      </c>
      <c r="D84" s="104">
        <f>Dat_01!D143</f>
        <v>550.19569460000002</v>
      </c>
    </row>
    <row r="85" spans="1:4" ht="11.25" customHeight="1">
      <c r="A85" s="92">
        <v>16</v>
      </c>
      <c r="B85" s="98" t="str">
        <f>Dat_01!A144</f>
        <v>16/04/2023</v>
      </c>
      <c r="C85" s="104">
        <f>Dat_01!B144</f>
        <v>25799.632000000001</v>
      </c>
      <c r="D85" s="104">
        <f>Dat_01!D144</f>
        <v>506.73013126400002</v>
      </c>
    </row>
    <row r="86" spans="1:4" ht="11.25" customHeight="1">
      <c r="A86" s="92">
        <v>17</v>
      </c>
      <c r="B86" s="98" t="str">
        <f>Dat_01!A145</f>
        <v>17/04/2023</v>
      </c>
      <c r="C86" s="104">
        <f>Dat_01!B145</f>
        <v>29373.185207999999</v>
      </c>
      <c r="D86" s="104">
        <f>Dat_01!D145</f>
        <v>589.96828787200002</v>
      </c>
    </row>
    <row r="87" spans="1:4" ht="11.25" customHeight="1">
      <c r="A87" s="92">
        <v>18</v>
      </c>
      <c r="B87" s="98" t="str">
        <f>Dat_01!A146</f>
        <v>18/04/2023</v>
      </c>
      <c r="C87" s="104">
        <f>Dat_01!B146</f>
        <v>29490.375</v>
      </c>
      <c r="D87" s="104">
        <f>Dat_01!D146</f>
        <v>610.60413753600005</v>
      </c>
    </row>
    <row r="88" spans="1:4" ht="11.25" customHeight="1">
      <c r="A88" s="92">
        <v>19</v>
      </c>
      <c r="B88" s="98" t="str">
        <f>Dat_01!A147</f>
        <v>19/04/2023</v>
      </c>
      <c r="C88" s="104">
        <f>Dat_01!B147</f>
        <v>29696.82</v>
      </c>
      <c r="D88" s="104">
        <f>Dat_01!D147</f>
        <v>611.803582592</v>
      </c>
    </row>
    <row r="89" spans="1:4" ht="11.25" customHeight="1">
      <c r="A89" s="92">
        <v>20</v>
      </c>
      <c r="B89" s="98" t="str">
        <f>Dat_01!A148</f>
        <v>20/04/2023</v>
      </c>
      <c r="C89" s="104">
        <f>Dat_01!B148</f>
        <v>29577.664000000001</v>
      </c>
      <c r="D89" s="104">
        <f>Dat_01!D148</f>
        <v>613.08862699199994</v>
      </c>
    </row>
    <row r="90" spans="1:4" ht="11.25" customHeight="1">
      <c r="A90" s="92">
        <v>21</v>
      </c>
      <c r="B90" s="98" t="str">
        <f>Dat_01!A149</f>
        <v>21/04/2023</v>
      </c>
      <c r="C90" s="104">
        <f>Dat_01!B149</f>
        <v>28438.350903999999</v>
      </c>
      <c r="D90" s="104">
        <f>Dat_01!D149</f>
        <v>607.18497876000004</v>
      </c>
    </row>
    <row r="91" spans="1:4" ht="11.25" customHeight="1">
      <c r="A91" s="92">
        <v>22</v>
      </c>
      <c r="B91" s="98" t="str">
        <f>Dat_01!A150</f>
        <v>22/04/2023</v>
      </c>
      <c r="C91" s="104">
        <f>Dat_01!B150</f>
        <v>25663.798599999998</v>
      </c>
      <c r="D91" s="104">
        <f>Dat_01!D150</f>
        <v>547.06726613599994</v>
      </c>
    </row>
    <row r="92" spans="1:4" ht="11.25" customHeight="1">
      <c r="A92" s="92">
        <v>23</v>
      </c>
      <c r="B92" s="98" t="str">
        <f>Dat_01!A151</f>
        <v>23/04/2023</v>
      </c>
      <c r="C92" s="104">
        <f>Dat_01!B151</f>
        <v>25445.999199999998</v>
      </c>
      <c r="D92" s="104">
        <f>Dat_01!D151</f>
        <v>502.87604126399998</v>
      </c>
    </row>
    <row r="93" spans="1:4" ht="11.25" customHeight="1">
      <c r="A93" s="92">
        <v>24</v>
      </c>
      <c r="B93" s="98" t="str">
        <f>Dat_01!A152</f>
        <v>24/04/2023</v>
      </c>
      <c r="C93" s="104">
        <f>Dat_01!B152</f>
        <v>29093.937399999999</v>
      </c>
      <c r="D93" s="104">
        <f>Dat_01!D152</f>
        <v>588.89683006400003</v>
      </c>
    </row>
    <row r="94" spans="1:4" ht="11.25" customHeight="1">
      <c r="A94" s="92">
        <v>25</v>
      </c>
      <c r="B94" s="98" t="str">
        <f>Dat_01!A153</f>
        <v>25/04/2023</v>
      </c>
      <c r="C94" s="104">
        <f>Dat_01!B153</f>
        <v>29487.435600000001</v>
      </c>
      <c r="D94" s="104">
        <f>Dat_01!D153</f>
        <v>613.97284100000002</v>
      </c>
    </row>
    <row r="95" spans="1:4" ht="11.25" customHeight="1">
      <c r="A95" s="92">
        <v>26</v>
      </c>
      <c r="B95" s="98" t="str">
        <f>Dat_01!A154</f>
        <v>26/04/2023</v>
      </c>
      <c r="C95" s="104">
        <f>Dat_01!B154</f>
        <v>29559.254000000001</v>
      </c>
      <c r="D95" s="104">
        <f>Dat_01!D154</f>
        <v>617.37854984000001</v>
      </c>
    </row>
    <row r="96" spans="1:4" ht="11.25" customHeight="1">
      <c r="A96" s="92">
        <v>27</v>
      </c>
      <c r="B96" s="98" t="str">
        <f>Dat_01!A155</f>
        <v>27/04/2023</v>
      </c>
      <c r="C96" s="104">
        <f>Dat_01!B155</f>
        <v>29735.580999999998</v>
      </c>
      <c r="D96" s="104">
        <f>Dat_01!D155</f>
        <v>621.90637419200004</v>
      </c>
    </row>
    <row r="97" spans="1:9" ht="11.25" customHeight="1">
      <c r="A97" s="92">
        <v>28</v>
      </c>
      <c r="B97" s="98" t="str">
        <f>Dat_01!A156</f>
        <v>28/04/2023</v>
      </c>
      <c r="C97" s="104">
        <f>Dat_01!B156</f>
        <v>28381.538</v>
      </c>
      <c r="D97" s="104">
        <f>Dat_01!D156</f>
        <v>615.78830640000001</v>
      </c>
    </row>
    <row r="98" spans="1:9" ht="11.25" customHeight="1">
      <c r="A98" s="92">
        <v>29</v>
      </c>
      <c r="B98" s="98" t="str">
        <f>Dat_01!A157</f>
        <v>29/04/2023</v>
      </c>
      <c r="C98" s="104">
        <f>Dat_01!B157</f>
        <v>25626.548999999999</v>
      </c>
      <c r="D98" s="104">
        <f>Dat_01!D157</f>
        <v>547.33466794399999</v>
      </c>
    </row>
    <row r="99" spans="1:9" ht="11.25" customHeight="1">
      <c r="A99" s="92">
        <v>30</v>
      </c>
      <c r="B99" s="98" t="str">
        <f>Dat_01!A158</f>
        <v>30/04/2023</v>
      </c>
      <c r="C99" s="104">
        <f>Dat_01!B158</f>
        <v>24114.056504</v>
      </c>
      <c r="D99" s="104">
        <f>Dat_01!D158</f>
        <v>499.36739018399999</v>
      </c>
    </row>
    <row r="100" spans="1:9" ht="11.25" customHeight="1">
      <c r="A100" s="92">
        <v>31</v>
      </c>
      <c r="B100" s="98">
        <f>Dat_01!A159</f>
        <v>0</v>
      </c>
      <c r="C100" s="104">
        <f>Dat_01!B159</f>
        <v>0</v>
      </c>
      <c r="D100" s="104">
        <f>Dat_01!D159</f>
        <v>0</v>
      </c>
    </row>
    <row r="101" spans="1:9" ht="11.25" customHeight="1">
      <c r="A101" s="92"/>
      <c r="B101" s="100" t="s">
        <v>96</v>
      </c>
      <c r="C101" s="107">
        <f>MAX(C70:C100)</f>
        <v>29935.248304000001</v>
      </c>
      <c r="D101" s="107">
        <f>MAX(D70:D100)</f>
        <v>621.90637419200004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2022</v>
      </c>
      <c r="C107" s="110">
        <f>Dat_01!D173</f>
        <v>38284</v>
      </c>
      <c r="D107" s="110">
        <f>Dat_01!B173</f>
        <v>37926</v>
      </c>
      <c r="E107" s="110"/>
      <c r="F107" s="111" t="str">
        <f>Dat_01!D185</f>
        <v>14 julio (14:19 h)</v>
      </c>
      <c r="G107" s="111" t="str">
        <f>Dat_01!E185</f>
        <v>19 enero (20:10 h)</v>
      </c>
    </row>
    <row r="108" spans="1:9" ht="11.25" customHeight="1">
      <c r="B108" s="109">
        <f>Dat_01!A186</f>
        <v>2023</v>
      </c>
      <c r="C108" s="110">
        <f>Dat_01!D174</f>
        <v>0</v>
      </c>
      <c r="D108" s="110">
        <f>Dat_01!B174</f>
        <v>39101</v>
      </c>
      <c r="E108" s="110"/>
      <c r="F108" s="111">
        <f>Dat_01!D186</f>
        <v>0</v>
      </c>
      <c r="G108" s="111" t="str">
        <f>Dat_01!E186</f>
        <v>24 enero (20:43 h)</v>
      </c>
    </row>
    <row r="109" spans="1:9" ht="11.25" customHeight="1">
      <c r="B109" s="112" t="str">
        <f>Dat_01!A187</f>
        <v>abr-23</v>
      </c>
      <c r="C109" s="113">
        <f>Dat_01!B166</f>
        <v>30308</v>
      </c>
      <c r="D109" s="113"/>
      <c r="E109" s="113"/>
      <c r="F109" s="114" t="str">
        <f>Dat_01!D187</f>
        <v/>
      </c>
      <c r="G109" s="114" t="str">
        <f>Dat_01!E187</f>
        <v>27 abril (21:25 h)</v>
      </c>
      <c r="H109" s="128">
        <f>Dat_01!D166</f>
        <v>35198</v>
      </c>
      <c r="I109" s="130">
        <f>(C109/H109-1)*100</f>
        <v>-13.892834820160239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A</v>
      </c>
      <c r="B113" s="98" t="str">
        <f>Dat_01!A33</f>
        <v>Abril 2022</v>
      </c>
      <c r="C113" s="99">
        <f>Dat_01!C33*100</f>
        <v>-2.464</v>
      </c>
      <c r="D113" s="99">
        <f>Dat_01!D33*100</f>
        <v>-0.57699999999999996</v>
      </c>
      <c r="E113" s="99">
        <f>Dat_01!E33*100</f>
        <v>1.288</v>
      </c>
      <c r="F113" s="99">
        <f>Dat_01!F33*100</f>
        <v>-3.1749999999999998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M</v>
      </c>
      <c r="B114" s="98" t="str">
        <f>Dat_01!A34</f>
        <v>Mayo 2022</v>
      </c>
      <c r="C114" s="99">
        <f>Dat_01!C34*100</f>
        <v>-1.0330000000000001</v>
      </c>
      <c r="D114" s="99">
        <f>Dat_01!D34*100</f>
        <v>0.53</v>
      </c>
      <c r="E114" s="99">
        <f>Dat_01!E34*100</f>
        <v>2.085</v>
      </c>
      <c r="F114" s="99">
        <f>Dat_01!F34*100</f>
        <v>-3.6479999999999997</v>
      </c>
    </row>
    <row r="115" spans="1:6" ht="11.25" customHeight="1">
      <c r="A115" s="103" t="str">
        <f t="shared" si="1"/>
        <v>J</v>
      </c>
      <c r="B115" s="98" t="str">
        <f>Dat_01!A35</f>
        <v>Junio 2022</v>
      </c>
      <c r="C115" s="99">
        <f>Dat_01!C35*100</f>
        <v>2.1950000000000003</v>
      </c>
      <c r="D115" s="99">
        <f>Dat_01!D35*100</f>
        <v>-0.128</v>
      </c>
      <c r="E115" s="99">
        <f>Dat_01!E35*100</f>
        <v>2.7199999999999998</v>
      </c>
      <c r="F115" s="99">
        <f>Dat_01!F35*100</f>
        <v>-0.39699999999999996</v>
      </c>
    </row>
    <row r="116" spans="1:6" ht="11.25" customHeight="1">
      <c r="A116" s="103" t="str">
        <f t="shared" si="1"/>
        <v>J</v>
      </c>
      <c r="B116" s="98" t="str">
        <f>Dat_01!A36</f>
        <v>Julio 2022</v>
      </c>
      <c r="C116" s="99">
        <f>Dat_01!C36*100</f>
        <v>2.597</v>
      </c>
      <c r="D116" s="99">
        <f>Dat_01!D36*100</f>
        <v>-0.89200000000000013</v>
      </c>
      <c r="E116" s="99">
        <f>Dat_01!E36*100</f>
        <v>4.2690000000000001</v>
      </c>
      <c r="F116" s="99">
        <f>Dat_01!F36*100</f>
        <v>-0.77999999999999992</v>
      </c>
    </row>
    <row r="117" spans="1:6" ht="11.25" customHeight="1">
      <c r="A117" s="103" t="str">
        <f t="shared" si="1"/>
        <v>A</v>
      </c>
      <c r="B117" s="98" t="str">
        <f>Dat_01!A37</f>
        <v>Agosto 2022</v>
      </c>
      <c r="C117" s="99">
        <f>Dat_01!C37*100</f>
        <v>-0.83499999999999996</v>
      </c>
      <c r="D117" s="99">
        <f>Dat_01!D37*100</f>
        <v>0.438</v>
      </c>
      <c r="E117" s="99">
        <f>Dat_01!E37*100</f>
        <v>2.2200000000000002</v>
      </c>
      <c r="F117" s="99">
        <f>Dat_01!F37*100</f>
        <v>-3.4930000000000003</v>
      </c>
    </row>
    <row r="118" spans="1:6" ht="11.25" customHeight="1">
      <c r="A118" s="103" t="str">
        <f t="shared" si="1"/>
        <v>S</v>
      </c>
      <c r="B118" s="98" t="str">
        <f>Dat_01!A38</f>
        <v>Septiembre 2022</v>
      </c>
      <c r="C118" s="99">
        <f>Dat_01!C38*100</f>
        <v>-3.6189999999999998</v>
      </c>
      <c r="D118" s="99">
        <f>Dat_01!D38*100</f>
        <v>-3.4999999999999996E-2</v>
      </c>
      <c r="E118" s="99">
        <f>Dat_01!E38*100</f>
        <v>0.95899999999999996</v>
      </c>
      <c r="F118" s="99">
        <f>Dat_01!F38*100</f>
        <v>-4.5430000000000001</v>
      </c>
    </row>
    <row r="119" spans="1:6" ht="11.25" customHeight="1">
      <c r="A119" s="103" t="str">
        <f t="shared" si="1"/>
        <v>O</v>
      </c>
      <c r="B119" s="98" t="str">
        <f>Dat_01!A39</f>
        <v>Octubre 2022</v>
      </c>
      <c r="C119" s="99">
        <f>Dat_01!C39*100</f>
        <v>-4.6459999999999999</v>
      </c>
      <c r="D119" s="99">
        <f>Dat_01!D39*100</f>
        <v>0.27399999999999997</v>
      </c>
      <c r="E119" s="99">
        <f>Dat_01!E39*100</f>
        <v>1.423</v>
      </c>
      <c r="F119" s="99">
        <f>Dat_01!F39*100</f>
        <v>-6.343</v>
      </c>
    </row>
    <row r="120" spans="1:6" ht="11.25" customHeight="1">
      <c r="A120" s="103" t="str">
        <f t="shared" si="1"/>
        <v>N</v>
      </c>
      <c r="B120" s="98" t="str">
        <f>Dat_01!A40</f>
        <v>Noviembre 2022</v>
      </c>
      <c r="C120" s="99">
        <f>Dat_01!C40*100</f>
        <v>-10.052</v>
      </c>
      <c r="D120" s="99">
        <f>Dat_01!D40*100</f>
        <v>0.21199999999999999</v>
      </c>
      <c r="E120" s="99">
        <f>Dat_01!E40*100</f>
        <v>-2.5710000000000002</v>
      </c>
      <c r="F120" s="99">
        <f>Dat_01!F40*100</f>
        <v>-7.6929999999999996</v>
      </c>
    </row>
    <row r="121" spans="1:6" ht="11.25" customHeight="1">
      <c r="A121" s="103" t="str">
        <f t="shared" si="1"/>
        <v>D</v>
      </c>
      <c r="B121" s="98" t="str">
        <f>Dat_01!A41</f>
        <v>Diciembre 2022</v>
      </c>
      <c r="C121" s="99">
        <f>Dat_01!C41*100</f>
        <v>-8.1850000000000005</v>
      </c>
      <c r="D121" s="99">
        <f>Dat_01!D41*100</f>
        <v>0.29699999999999999</v>
      </c>
      <c r="E121" s="99">
        <f>Dat_01!E41*100</f>
        <v>-0.77300000000000002</v>
      </c>
      <c r="F121" s="99">
        <f>Dat_01!F41*100</f>
        <v>-7.7090000000000005</v>
      </c>
    </row>
    <row r="122" spans="1:6" ht="11.25" customHeight="1">
      <c r="A122" s="103" t="str">
        <f t="shared" si="1"/>
        <v>E</v>
      </c>
      <c r="B122" s="98" t="str">
        <f>Dat_01!A42</f>
        <v>Enero 2023</v>
      </c>
      <c r="C122" s="99">
        <f>Dat_01!C42*100</f>
        <v>-3.4099999999999997</v>
      </c>
      <c r="D122" s="99">
        <f>Dat_01!D42*100</f>
        <v>0.73099999999999998</v>
      </c>
      <c r="E122" s="99">
        <f>Dat_01!E42*100</f>
        <v>0.44500000000000001</v>
      </c>
      <c r="F122" s="99">
        <f>Dat_01!F42*100</f>
        <v>-4.5859999999999994</v>
      </c>
    </row>
    <row r="123" spans="1:6" ht="11.25" customHeight="1">
      <c r="A123" s="103" t="str">
        <f t="shared" si="1"/>
        <v>F</v>
      </c>
      <c r="B123" s="98" t="str">
        <f>Dat_01!A43</f>
        <v>Febrero 2023</v>
      </c>
      <c r="C123" s="99">
        <f>Dat_01!C43*100</f>
        <v>1.1679999999999999</v>
      </c>
      <c r="D123" s="99">
        <f>Dat_01!D43*100</f>
        <v>-1.4999999999999999E-2</v>
      </c>
      <c r="E123" s="99">
        <f>Dat_01!E43*100</f>
        <v>2.3849999999999998</v>
      </c>
      <c r="F123" s="99">
        <f>Dat_01!F43*100</f>
        <v>-1.202</v>
      </c>
    </row>
    <row r="124" spans="1:6" ht="11.25" customHeight="1">
      <c r="A124" s="103" t="str">
        <f t="shared" si="1"/>
        <v>M</v>
      </c>
      <c r="B124" s="98" t="str">
        <f>Dat_01!A44</f>
        <v>Marzo 2023</v>
      </c>
      <c r="C124" s="99">
        <f>Dat_01!C44*100</f>
        <v>-4.7290000000000001</v>
      </c>
      <c r="D124" s="99">
        <f>Dat_01!D44*100</f>
        <v>-6.4000000000000001E-2</v>
      </c>
      <c r="E124" s="99">
        <f>Dat_01!E44*100</f>
        <v>-2.153</v>
      </c>
      <c r="F124" s="99">
        <f>Dat_01!F44*100</f>
        <v>-2.512</v>
      </c>
    </row>
    <row r="125" spans="1:6" ht="11.25" customHeight="1">
      <c r="A125" s="103" t="str">
        <f t="shared" si="1"/>
        <v>A</v>
      </c>
      <c r="B125" s="105" t="str">
        <f>Dat_01!A45</f>
        <v>Abril 2023</v>
      </c>
      <c r="C125" s="116">
        <f>Dat_01!C45*100</f>
        <v>-7.7689999999999992</v>
      </c>
      <c r="D125" s="116">
        <f>Dat_01!D45*100</f>
        <v>-0.65300000000000002</v>
      </c>
      <c r="E125" s="116">
        <f>Dat_01!E45*100</f>
        <v>-1.383</v>
      </c>
      <c r="F125" s="116">
        <f>Dat_01!F45*100</f>
        <v>-5.7329999999999997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opLeftCell="A91" zoomScale="90" zoomScaleNormal="90" workbookViewId="0"/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6.140625" style="49" bestFit="1" customWidth="1"/>
    <col min="10" max="10" width="35.42578125" style="49" bestFit="1" customWidth="1"/>
    <col min="11" max="11" width="35.5703125" style="49" bestFit="1" customWidth="1"/>
    <col min="12" max="12" width="30.5703125" style="49" bestFit="1" customWidth="1"/>
    <col min="13" max="13" width="31.28515625" style="49" bestFit="1" customWidth="1"/>
    <col min="14" max="14" width="40.28515625" style="49" bestFit="1" customWidth="1"/>
    <col min="15" max="15" width="30.42578125" style="49" bestFit="1" customWidth="1"/>
    <col min="16" max="16" width="25.7109375" style="49" bestFit="1" customWidth="1"/>
    <col min="17" max="17" width="26.28515625" style="49" bestFit="1" customWidth="1"/>
    <col min="18" max="18" width="40.285156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28515625" style="49" bestFit="1" customWidth="1"/>
    <col min="26" max="26" width="40.28515625" style="49" bestFit="1" customWidth="1"/>
    <col min="27" max="27" width="30.42578125" style="49" bestFit="1" customWidth="1"/>
    <col min="28" max="28" width="25.7109375" style="49" bestFit="1" customWidth="1"/>
    <col min="29" max="29" width="26.28515625" style="49" bestFit="1" customWidth="1"/>
    <col min="30" max="30" width="40.285156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28515625" style="49" bestFit="1" customWidth="1"/>
    <col min="38" max="38" width="40.28515625" style="49" bestFit="1" customWidth="1"/>
    <col min="39" max="39" width="30.42578125" style="49" bestFit="1" customWidth="1"/>
    <col min="40" max="40" width="25.7109375" style="49" bestFit="1" customWidth="1"/>
    <col min="41" max="41" width="26.28515625" style="49" bestFit="1" customWidth="1"/>
    <col min="42" max="42" width="40.285156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28515625" style="49" bestFit="1" customWidth="1"/>
    <col min="50" max="50" width="40.28515625" style="49" bestFit="1" customWidth="1"/>
    <col min="51" max="51" width="30.42578125" style="49" bestFit="1" customWidth="1"/>
    <col min="52" max="52" width="25.7109375" style="49" bestFit="1" customWidth="1"/>
    <col min="53" max="53" width="26.28515625" style="49" bestFit="1" customWidth="1"/>
    <col min="54" max="54" width="40.285156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28515625" style="49" bestFit="1" customWidth="1"/>
    <col min="62" max="62" width="40.28515625" style="49" bestFit="1" customWidth="1"/>
    <col min="63" max="63" width="30.42578125" style="49" bestFit="1" customWidth="1"/>
    <col min="64" max="64" width="25.7109375" style="49" bestFit="1" customWidth="1"/>
    <col min="65" max="65" width="26.28515625" style="49" bestFit="1" customWidth="1"/>
    <col min="66" max="66" width="40.285156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28515625" style="49" bestFit="1" customWidth="1"/>
    <col min="74" max="74" width="40.285156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159</v>
      </c>
      <c r="B2" s="53" t="s">
        <v>160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abril</v>
      </c>
    </row>
    <row r="4" spans="1:10">
      <c r="A4" s="51" t="s">
        <v>52</v>
      </c>
      <c r="B4" s="140" t="s">
        <v>159</v>
      </c>
      <c r="C4" s="141"/>
      <c r="D4" s="141"/>
      <c r="E4" s="141"/>
      <c r="F4" s="141"/>
      <c r="G4" s="141"/>
      <c r="H4" s="141"/>
      <c r="I4" s="141"/>
      <c r="J4" s="141"/>
    </row>
    <row r="5" spans="1:10">
      <c r="A5" s="51" t="s">
        <v>53</v>
      </c>
      <c r="B5" s="142" t="s">
        <v>45</v>
      </c>
      <c r="C5" s="143"/>
      <c r="D5" s="143"/>
      <c r="E5" s="143"/>
      <c r="F5" s="143"/>
      <c r="G5" s="143"/>
      <c r="H5" s="143"/>
      <c r="I5" s="143"/>
      <c r="J5" s="143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1530420.9382829999</v>
      </c>
      <c r="C8" s="85">
        <v>1802477.5146959999</v>
      </c>
      <c r="D8" s="131">
        <v>-0.1509347962</v>
      </c>
      <c r="E8" s="85">
        <v>9895871.8807059992</v>
      </c>
      <c r="F8" s="85">
        <v>6837942.0689460002</v>
      </c>
      <c r="G8" s="131">
        <v>0.44720030979999997</v>
      </c>
      <c r="H8" s="85">
        <v>20961506.330323</v>
      </c>
      <c r="I8" s="85">
        <v>21426499.77352</v>
      </c>
      <c r="J8" s="131">
        <v>-2.1701792099999999E-2</v>
      </c>
    </row>
    <row r="9" spans="1:10">
      <c r="A9" s="53" t="s">
        <v>32</v>
      </c>
      <c r="B9" s="85">
        <v>611590.25412399997</v>
      </c>
      <c r="C9" s="85">
        <v>336712.62419200002</v>
      </c>
      <c r="D9" s="131">
        <v>0.81635676889999997</v>
      </c>
      <c r="E9" s="85">
        <v>1955338.6875740001</v>
      </c>
      <c r="F9" s="85">
        <v>1111278.457034</v>
      </c>
      <c r="G9" s="131">
        <v>0.7595398122</v>
      </c>
      <c r="H9" s="85">
        <v>4620236.1114189997</v>
      </c>
      <c r="I9" s="85">
        <v>2554303.8270620001</v>
      </c>
      <c r="J9" s="131">
        <v>0.80880444309999999</v>
      </c>
    </row>
    <row r="10" spans="1:10">
      <c r="A10" s="53" t="s">
        <v>33</v>
      </c>
      <c r="B10" s="85">
        <v>4567253.0120000001</v>
      </c>
      <c r="C10" s="85">
        <v>4414715.4469999997</v>
      </c>
      <c r="D10" s="131">
        <v>3.45520718E-2</v>
      </c>
      <c r="E10" s="85">
        <v>19354265.982000001</v>
      </c>
      <c r="F10" s="85">
        <v>19000888.719000001</v>
      </c>
      <c r="G10" s="131">
        <v>1.8597933399999999E-2</v>
      </c>
      <c r="H10" s="85">
        <v>56336988.141000003</v>
      </c>
      <c r="I10" s="85">
        <v>54453254.895000003</v>
      </c>
      <c r="J10" s="131">
        <v>3.4593583999999997E-2</v>
      </c>
    </row>
    <row r="11" spans="1:10">
      <c r="A11" s="53" t="s">
        <v>34</v>
      </c>
      <c r="B11" s="85">
        <v>250462.24400000001</v>
      </c>
      <c r="C11" s="85">
        <v>691610.08400000003</v>
      </c>
      <c r="D11" s="131">
        <v>-0.63785628670000005</v>
      </c>
      <c r="E11" s="85">
        <v>1390671.655</v>
      </c>
      <c r="F11" s="85">
        <v>2677305.423</v>
      </c>
      <c r="G11" s="131">
        <v>-0.48057041119999999</v>
      </c>
      <c r="H11" s="85">
        <v>6399767.5599999996</v>
      </c>
      <c r="I11" s="85">
        <v>6366887.3609999996</v>
      </c>
      <c r="J11" s="131">
        <v>5.1642501E-3</v>
      </c>
    </row>
    <row r="12" spans="1:10">
      <c r="A12" s="53" t="s">
        <v>35</v>
      </c>
      <c r="B12" s="85">
        <v>0</v>
      </c>
      <c r="C12" s="85">
        <v>0</v>
      </c>
      <c r="D12" s="131">
        <v>0</v>
      </c>
      <c r="E12" s="85">
        <v>-1E-3</v>
      </c>
      <c r="F12" s="85">
        <v>0</v>
      </c>
      <c r="G12" s="131">
        <v>0</v>
      </c>
      <c r="H12" s="85">
        <v>-1E-3</v>
      </c>
      <c r="I12" s="85">
        <v>-1E-3</v>
      </c>
      <c r="J12" s="131">
        <v>0</v>
      </c>
    </row>
    <row r="13" spans="1:10">
      <c r="A13" s="53" t="s">
        <v>36</v>
      </c>
      <c r="B13" s="85">
        <v>2387701.0260000001</v>
      </c>
      <c r="C13" s="85">
        <v>2574064.1529999999</v>
      </c>
      <c r="D13" s="131">
        <v>-7.2400342800000003E-2</v>
      </c>
      <c r="E13" s="85">
        <v>11004709.018999999</v>
      </c>
      <c r="F13" s="85">
        <v>15113145.762</v>
      </c>
      <c r="G13" s="131">
        <v>-0.27184524040000002</v>
      </c>
      <c r="H13" s="85">
        <v>56453372.033</v>
      </c>
      <c r="I13" s="85">
        <v>44911494.351999998</v>
      </c>
      <c r="J13" s="131">
        <v>0.25699161980000002</v>
      </c>
    </row>
    <row r="14" spans="1:10">
      <c r="A14" s="53" t="s">
        <v>37</v>
      </c>
      <c r="B14" s="85">
        <v>4795401.2450000001</v>
      </c>
      <c r="C14" s="85">
        <v>5534827.182</v>
      </c>
      <c r="D14" s="131">
        <v>-0.13359512640000001</v>
      </c>
      <c r="E14" s="85">
        <v>23315985.971999999</v>
      </c>
      <c r="F14" s="85">
        <v>21931718.511</v>
      </c>
      <c r="G14" s="131">
        <v>6.3117145200000002E-2</v>
      </c>
      <c r="H14" s="85">
        <v>61203956.597999997</v>
      </c>
      <c r="I14" s="85">
        <v>58317157.520000003</v>
      </c>
      <c r="J14" s="131">
        <v>4.9501710999999997E-2</v>
      </c>
    </row>
    <row r="15" spans="1:10">
      <c r="A15" s="53" t="s">
        <v>38</v>
      </c>
      <c r="B15" s="85">
        <v>3688652.7859999998</v>
      </c>
      <c r="C15" s="85">
        <v>2533184.4109999998</v>
      </c>
      <c r="D15" s="131">
        <v>0.45613275129999997</v>
      </c>
      <c r="E15" s="85">
        <v>10519620.492000001</v>
      </c>
      <c r="F15" s="85">
        <v>7143264.9900000002</v>
      </c>
      <c r="G15" s="131">
        <v>0.4726627819</v>
      </c>
      <c r="H15" s="85">
        <v>30695250.489999998</v>
      </c>
      <c r="I15" s="85">
        <v>22624914.728</v>
      </c>
      <c r="J15" s="131">
        <v>0.35670126759999998</v>
      </c>
    </row>
    <row r="16" spans="1:10">
      <c r="A16" s="53" t="s">
        <v>39</v>
      </c>
      <c r="B16" s="85">
        <v>625722.96100000001</v>
      </c>
      <c r="C16" s="85">
        <v>412777.61</v>
      </c>
      <c r="D16" s="131">
        <v>0.51588396719999996</v>
      </c>
      <c r="E16" s="85">
        <v>1333955.754</v>
      </c>
      <c r="F16" s="85">
        <v>912517.18700000003</v>
      </c>
      <c r="G16" s="131">
        <v>0.4618417856</v>
      </c>
      <c r="H16" s="85">
        <v>4544631.3949999996</v>
      </c>
      <c r="I16" s="85">
        <v>4755423.7539999997</v>
      </c>
      <c r="J16" s="131">
        <v>-4.4326724599999999E-2</v>
      </c>
    </row>
    <row r="17" spans="1:74">
      <c r="A17" s="53" t="s">
        <v>40</v>
      </c>
      <c r="B17" s="85">
        <v>272381.84399999998</v>
      </c>
      <c r="C17" s="85">
        <v>429598.13</v>
      </c>
      <c r="D17" s="131">
        <v>-0.36596129040000003</v>
      </c>
      <c r="E17" s="85">
        <v>1224692.2649999999</v>
      </c>
      <c r="F17" s="85">
        <v>1653707.639</v>
      </c>
      <c r="G17" s="131">
        <v>-0.2594263725</v>
      </c>
      <c r="H17" s="85">
        <v>4217197.9670000002</v>
      </c>
      <c r="I17" s="85">
        <v>4859383.8080000002</v>
      </c>
      <c r="J17" s="131">
        <v>-0.1321537599</v>
      </c>
    </row>
    <row r="18" spans="1:74">
      <c r="A18" s="53" t="s">
        <v>41</v>
      </c>
      <c r="B18" s="85">
        <v>1573361.9439999999</v>
      </c>
      <c r="C18" s="85">
        <v>1707802.5249999999</v>
      </c>
      <c r="D18" s="131">
        <v>-7.8721385500000005E-2</v>
      </c>
      <c r="E18" s="85">
        <v>6226528.2810000004</v>
      </c>
      <c r="F18" s="85">
        <v>8181836.2319999998</v>
      </c>
      <c r="G18" s="131">
        <v>-0.23898155569999999</v>
      </c>
      <c r="H18" s="85">
        <v>15772546.338</v>
      </c>
      <c r="I18" s="85">
        <v>25554957.750999998</v>
      </c>
      <c r="J18" s="131">
        <v>-0.3827989664</v>
      </c>
    </row>
    <row r="19" spans="1:74">
      <c r="A19" s="53" t="s">
        <v>43</v>
      </c>
      <c r="B19" s="85">
        <v>46745.470500000003</v>
      </c>
      <c r="C19" s="85">
        <v>64772.15</v>
      </c>
      <c r="D19" s="131">
        <v>-0.27830911120000001</v>
      </c>
      <c r="E19" s="85">
        <v>230909.48499999999</v>
      </c>
      <c r="F19" s="85">
        <v>272632.41149999999</v>
      </c>
      <c r="G19" s="131">
        <v>-0.15303729399999999</v>
      </c>
      <c r="H19" s="85">
        <v>697076.08200000005</v>
      </c>
      <c r="I19" s="85">
        <v>785382.74899999995</v>
      </c>
      <c r="J19" s="131">
        <v>-0.11243774719999999</v>
      </c>
    </row>
    <row r="20" spans="1:74">
      <c r="A20" s="53" t="s">
        <v>42</v>
      </c>
      <c r="B20" s="85">
        <v>80064.349499999997</v>
      </c>
      <c r="C20" s="85">
        <v>163849.68900000001</v>
      </c>
      <c r="D20" s="131">
        <v>-0.51135488880000002</v>
      </c>
      <c r="E20" s="85">
        <v>390795.37300000002</v>
      </c>
      <c r="F20" s="85">
        <v>635833.84050000005</v>
      </c>
      <c r="G20" s="131">
        <v>-0.38538129290000001</v>
      </c>
      <c r="H20" s="85">
        <v>1516013.9029999999</v>
      </c>
      <c r="I20" s="85">
        <v>2067148.091</v>
      </c>
      <c r="J20" s="131">
        <v>-0.26661572550000001</v>
      </c>
    </row>
    <row r="21" spans="1:74">
      <c r="A21" s="66" t="s">
        <v>72</v>
      </c>
      <c r="B21" s="86">
        <v>20429758.074407</v>
      </c>
      <c r="C21" s="86">
        <v>20666391.519887999</v>
      </c>
      <c r="D21" s="67">
        <v>-1.1450157900000001E-2</v>
      </c>
      <c r="E21" s="86">
        <v>86843344.845280007</v>
      </c>
      <c r="F21" s="86">
        <v>85472071.240979999</v>
      </c>
      <c r="G21" s="67">
        <v>1.60435284E-2</v>
      </c>
      <c r="H21" s="86">
        <v>263418542.94774199</v>
      </c>
      <c r="I21" s="86">
        <v>248676808.60858199</v>
      </c>
      <c r="J21" s="67">
        <v>5.9280696200000003E-2</v>
      </c>
    </row>
    <row r="22" spans="1:74">
      <c r="A22" s="53" t="s">
        <v>73</v>
      </c>
      <c r="B22" s="85">
        <v>-958153.40099999995</v>
      </c>
      <c r="C22" s="85">
        <v>-596643.821</v>
      </c>
      <c r="D22" s="131">
        <v>0.60590517710000003</v>
      </c>
      <c r="E22" s="85">
        <v>-3202458.9922659998</v>
      </c>
      <c r="F22" s="85">
        <v>-1888037.3186619999</v>
      </c>
      <c r="G22" s="131">
        <v>0.6961841594</v>
      </c>
      <c r="H22" s="85">
        <v>-7409737.6503309999</v>
      </c>
      <c r="I22" s="85">
        <v>-4124573.1256019999</v>
      </c>
      <c r="J22" s="131">
        <v>0.79648594530000005</v>
      </c>
    </row>
    <row r="23" spans="1:74">
      <c r="A23" s="53" t="s">
        <v>44</v>
      </c>
      <c r="B23" s="85">
        <v>-98033.414000000004</v>
      </c>
      <c r="C23" s="85">
        <v>-33641.059000000001</v>
      </c>
      <c r="D23" s="131">
        <v>1.9141001179999999</v>
      </c>
      <c r="E23" s="85">
        <v>-393912.11499999999</v>
      </c>
      <c r="F23" s="85">
        <v>-122992.181</v>
      </c>
      <c r="G23" s="131">
        <v>2.2027411156999999</v>
      </c>
      <c r="H23" s="85">
        <v>-873653.63800000004</v>
      </c>
      <c r="I23" s="85">
        <v>-522551.35700000002</v>
      </c>
      <c r="J23" s="131">
        <v>0.67190004640000001</v>
      </c>
    </row>
    <row r="24" spans="1:74">
      <c r="A24" s="53" t="s">
        <v>74</v>
      </c>
      <c r="B24" s="85">
        <v>-2361040.7519999999</v>
      </c>
      <c r="C24" s="85">
        <v>-1586869.27</v>
      </c>
      <c r="D24" s="131">
        <v>0.48786090739999999</v>
      </c>
      <c r="E24" s="85">
        <v>-6813442.7199999997</v>
      </c>
      <c r="F24" s="85">
        <v>-4115056.4169999999</v>
      </c>
      <c r="G24" s="131">
        <v>0.65573494740000005</v>
      </c>
      <c r="H24" s="85">
        <v>-22500075.802999999</v>
      </c>
      <c r="I24" s="85">
        <v>-3761361.56</v>
      </c>
      <c r="J24" s="131">
        <v>4.9818965669999997</v>
      </c>
    </row>
    <row r="25" spans="1:74">
      <c r="A25" s="66" t="s">
        <v>75</v>
      </c>
      <c r="B25" s="86">
        <v>17012530.507406998</v>
      </c>
      <c r="C25" s="86">
        <v>18449237.369888</v>
      </c>
      <c r="D25" s="67">
        <v>-7.7873509499999993E-2</v>
      </c>
      <c r="E25" s="86">
        <v>76433531.018013999</v>
      </c>
      <c r="F25" s="86">
        <v>79345985.324318007</v>
      </c>
      <c r="G25" s="67">
        <v>-3.6705755100000001E-2</v>
      </c>
      <c r="H25" s="86">
        <v>232635075.85641101</v>
      </c>
      <c r="I25" s="86">
        <v>240268322.56597999</v>
      </c>
      <c r="J25" s="67">
        <v>-3.1769675800000001E-2</v>
      </c>
    </row>
    <row r="26" spans="1:74">
      <c r="A26" s="53" t="s">
        <v>151</v>
      </c>
      <c r="B26" s="85">
        <v>3452.3649999999998</v>
      </c>
      <c r="C26" s="85">
        <v>0</v>
      </c>
      <c r="D26" s="131">
        <v>0</v>
      </c>
      <c r="E26" s="85">
        <v>9025.4439999999995</v>
      </c>
      <c r="F26" s="85">
        <v>0</v>
      </c>
      <c r="G26" s="131">
        <v>0</v>
      </c>
      <c r="H26" s="85">
        <v>9331.1730000000007</v>
      </c>
      <c r="I26" s="85">
        <v>0</v>
      </c>
      <c r="J26" s="131">
        <v>0</v>
      </c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5" t="s">
        <v>45</v>
      </c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4" t="s">
        <v>99</v>
      </c>
      <c r="D31" s="134" t="s">
        <v>100</v>
      </c>
      <c r="E31" s="134" t="s">
        <v>101</v>
      </c>
      <c r="F31" s="134" t="s">
        <v>102</v>
      </c>
      <c r="G31" s="134" t="s">
        <v>103</v>
      </c>
      <c r="H31" s="134" t="s">
        <v>104</v>
      </c>
      <c r="I31" s="134" t="s">
        <v>105</v>
      </c>
      <c r="J31" s="134" t="s">
        <v>106</v>
      </c>
      <c r="K31" s="134" t="s">
        <v>107</v>
      </c>
      <c r="L31" s="134" t="s">
        <v>108</v>
      </c>
      <c r="M31" s="134" t="s">
        <v>109</v>
      </c>
      <c r="N31" s="134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132</v>
      </c>
      <c r="B33" s="123" t="s">
        <v>133</v>
      </c>
      <c r="C33" s="127">
        <v>-2.4639999999999999E-2</v>
      </c>
      <c r="D33" s="127">
        <v>-5.77E-3</v>
      </c>
      <c r="E33" s="127">
        <v>1.2880000000000001E-2</v>
      </c>
      <c r="F33" s="127">
        <v>-3.175E-2</v>
      </c>
      <c r="G33" s="127">
        <v>-2.7900000000000001E-2</v>
      </c>
      <c r="H33" s="127">
        <v>2.2200000000000002E-3</v>
      </c>
      <c r="I33" s="127">
        <v>-2.0200000000000001E-3</v>
      </c>
      <c r="J33" s="127">
        <v>-2.81E-2</v>
      </c>
      <c r="K33" s="127">
        <v>1.15E-3</v>
      </c>
      <c r="L33" s="127">
        <v>1.74E-3</v>
      </c>
      <c r="M33" s="127">
        <v>-3.8899999999999998E-3</v>
      </c>
      <c r="N33" s="127">
        <v>3.3E-3</v>
      </c>
      <c r="O33" s="65" t="str">
        <f t="shared" ref="O33:O45" si="0">MID(UPPER(TEXT(A33,"mmm")),1,1)</f>
        <v>A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134</v>
      </c>
      <c r="B34" s="123" t="s">
        <v>135</v>
      </c>
      <c r="C34" s="127">
        <v>-1.0330000000000001E-2</v>
      </c>
      <c r="D34" s="127">
        <v>5.3E-3</v>
      </c>
      <c r="E34" s="127">
        <v>2.085E-2</v>
      </c>
      <c r="F34" s="127">
        <v>-3.6479999999999999E-2</v>
      </c>
      <c r="G34" s="127">
        <v>-2.4539999999999999E-2</v>
      </c>
      <c r="H34" s="127">
        <v>2.81E-3</v>
      </c>
      <c r="I34" s="127">
        <v>2.3800000000000002E-3</v>
      </c>
      <c r="J34" s="127">
        <v>-2.9729999999999999E-2</v>
      </c>
      <c r="K34" s="127">
        <v>-7.6499999999999997E-3</v>
      </c>
      <c r="L34" s="127">
        <v>1.73E-3</v>
      </c>
      <c r="M34" s="127">
        <v>-4.0999999999999999E-4</v>
      </c>
      <c r="N34" s="127">
        <v>-8.9700000000000005E-3</v>
      </c>
      <c r="O34" s="65" t="str">
        <f t="shared" si="0"/>
        <v>M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136</v>
      </c>
      <c r="B35" s="123" t="s">
        <v>137</v>
      </c>
      <c r="C35" s="127">
        <v>2.1950000000000001E-2</v>
      </c>
      <c r="D35" s="127">
        <v>-1.2800000000000001E-3</v>
      </c>
      <c r="E35" s="127">
        <v>2.7199999999999998E-2</v>
      </c>
      <c r="F35" s="127">
        <v>-3.9699999999999996E-3</v>
      </c>
      <c r="G35" s="127">
        <v>-1.6979999999999999E-2</v>
      </c>
      <c r="H35" s="127">
        <v>2.1900000000000001E-3</v>
      </c>
      <c r="I35" s="127">
        <v>6.43E-3</v>
      </c>
      <c r="J35" s="127">
        <v>-2.5600000000000001E-2</v>
      </c>
      <c r="K35" s="127">
        <v>-1.093E-2</v>
      </c>
      <c r="L35" s="127">
        <v>1.2700000000000001E-3</v>
      </c>
      <c r="M35" s="127">
        <v>1.6000000000000001E-3</v>
      </c>
      <c r="N35" s="127">
        <v>-1.38E-2</v>
      </c>
      <c r="O35" s="65" t="str">
        <f t="shared" si="0"/>
        <v>J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138</v>
      </c>
      <c r="B36" s="123" t="s">
        <v>139</v>
      </c>
      <c r="C36" s="127">
        <v>2.597E-2</v>
      </c>
      <c r="D36" s="127">
        <v>-8.9200000000000008E-3</v>
      </c>
      <c r="E36" s="127">
        <v>4.2689999999999999E-2</v>
      </c>
      <c r="F36" s="127">
        <v>-7.7999999999999996E-3</v>
      </c>
      <c r="G36" s="127">
        <v>-1.0460000000000001E-2</v>
      </c>
      <c r="H36" s="127">
        <v>5.5999999999999995E-4</v>
      </c>
      <c r="I36" s="127">
        <v>1.197E-2</v>
      </c>
      <c r="J36" s="127">
        <v>-2.299E-2</v>
      </c>
      <c r="K36" s="127">
        <v>-7.1300000000000001E-3</v>
      </c>
      <c r="L36" s="127">
        <v>8.8999999999999995E-4</v>
      </c>
      <c r="M36" s="127">
        <v>7.0299999999999998E-3</v>
      </c>
      <c r="N36" s="127">
        <v>-1.5049999999999999E-2</v>
      </c>
      <c r="O36" s="65" t="str">
        <f t="shared" si="0"/>
        <v>J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140</v>
      </c>
      <c r="B37" s="123" t="s">
        <v>142</v>
      </c>
      <c r="C37" s="127">
        <v>-8.3499999999999998E-3</v>
      </c>
      <c r="D37" s="127">
        <v>4.3800000000000002E-3</v>
      </c>
      <c r="E37" s="127">
        <v>2.2200000000000001E-2</v>
      </c>
      <c r="F37" s="127">
        <v>-3.4930000000000003E-2</v>
      </c>
      <c r="G37" s="127">
        <v>-1.0189999999999999E-2</v>
      </c>
      <c r="H37" s="127">
        <v>1.0499999999999999E-3</v>
      </c>
      <c r="I37" s="127">
        <v>1.323E-2</v>
      </c>
      <c r="J37" s="127">
        <v>-2.4469999999999999E-2</v>
      </c>
      <c r="K37" s="127">
        <v>-7.4900000000000001E-3</v>
      </c>
      <c r="L37" s="127">
        <v>9.1E-4</v>
      </c>
      <c r="M37" s="127">
        <v>9.5399999999999999E-3</v>
      </c>
      <c r="N37" s="127">
        <v>-1.7940000000000001E-2</v>
      </c>
      <c r="O37" s="65" t="str">
        <f t="shared" si="0"/>
        <v>A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143</v>
      </c>
      <c r="B38" s="123" t="s">
        <v>144</v>
      </c>
      <c r="C38" s="127">
        <v>-3.619E-2</v>
      </c>
      <c r="D38" s="127">
        <v>-3.5E-4</v>
      </c>
      <c r="E38" s="127">
        <v>9.5899999999999996E-3</v>
      </c>
      <c r="F38" s="127">
        <v>-4.5429999999999998E-2</v>
      </c>
      <c r="G38" s="127">
        <v>-1.299E-2</v>
      </c>
      <c r="H38" s="127">
        <v>8.5999999999999998E-4</v>
      </c>
      <c r="I38" s="127">
        <v>1.285E-2</v>
      </c>
      <c r="J38" s="127">
        <v>-2.6700000000000002E-2</v>
      </c>
      <c r="K38" s="127">
        <v>-1.162E-2</v>
      </c>
      <c r="L38" s="127">
        <v>6.8000000000000005E-4</v>
      </c>
      <c r="M38" s="127">
        <v>1.0529999999999999E-2</v>
      </c>
      <c r="N38" s="127">
        <v>-2.283E-2</v>
      </c>
      <c r="O38" s="65" t="str">
        <f t="shared" si="0"/>
        <v>S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145</v>
      </c>
      <c r="B39" s="123" t="s">
        <v>146</v>
      </c>
      <c r="C39" s="127">
        <v>-4.6460000000000001E-2</v>
      </c>
      <c r="D39" s="127">
        <v>2.7399999999999998E-3</v>
      </c>
      <c r="E39" s="127">
        <v>1.423E-2</v>
      </c>
      <c r="F39" s="127">
        <v>-6.343E-2</v>
      </c>
      <c r="G39" s="127">
        <v>-1.6150000000000001E-2</v>
      </c>
      <c r="H39" s="127">
        <v>1.0499999999999999E-3</v>
      </c>
      <c r="I39" s="127">
        <v>1.3100000000000001E-2</v>
      </c>
      <c r="J39" s="127">
        <v>-3.0300000000000001E-2</v>
      </c>
      <c r="K39" s="127">
        <v>-1.268E-2</v>
      </c>
      <c r="L39" s="127">
        <v>1.81E-3</v>
      </c>
      <c r="M39" s="127">
        <v>1.167E-2</v>
      </c>
      <c r="N39" s="127">
        <v>-2.6159999999999999E-2</v>
      </c>
      <c r="O39" s="65" t="str">
        <f t="shared" si="0"/>
        <v>O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147</v>
      </c>
      <c r="B40" s="123" t="s">
        <v>148</v>
      </c>
      <c r="C40" s="127">
        <v>-0.10052</v>
      </c>
      <c r="D40" s="127">
        <v>2.1199999999999999E-3</v>
      </c>
      <c r="E40" s="127">
        <v>-2.571E-2</v>
      </c>
      <c r="F40" s="127">
        <v>-7.6929999999999998E-2</v>
      </c>
      <c r="G40" s="127">
        <v>-2.3869999999999999E-2</v>
      </c>
      <c r="H40" s="127">
        <v>1.08E-3</v>
      </c>
      <c r="I40" s="127">
        <v>9.5499999999999995E-3</v>
      </c>
      <c r="J40" s="127">
        <v>-3.4500000000000003E-2</v>
      </c>
      <c r="K40" s="127">
        <v>-2.367E-2</v>
      </c>
      <c r="L40" s="127">
        <v>1.8E-3</v>
      </c>
      <c r="M40" s="127">
        <v>7.4900000000000001E-3</v>
      </c>
      <c r="N40" s="127">
        <v>-3.2960000000000003E-2</v>
      </c>
      <c r="O40" s="65" t="str">
        <f t="shared" si="0"/>
        <v>N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149</v>
      </c>
      <c r="B41" s="123" t="s">
        <v>150</v>
      </c>
      <c r="C41" s="127">
        <v>-8.1850000000000006E-2</v>
      </c>
      <c r="D41" s="127">
        <v>2.97E-3</v>
      </c>
      <c r="E41" s="127">
        <v>-7.7299999999999999E-3</v>
      </c>
      <c r="F41" s="127">
        <v>-7.7090000000000006E-2</v>
      </c>
      <c r="G41" s="127">
        <v>-2.8850000000000001E-2</v>
      </c>
      <c r="H41" s="127">
        <v>1.4E-3</v>
      </c>
      <c r="I41" s="127">
        <v>8.0499999999999999E-3</v>
      </c>
      <c r="J41" s="127">
        <v>-3.8300000000000001E-2</v>
      </c>
      <c r="K41" s="127">
        <v>-2.8850000000000001E-2</v>
      </c>
      <c r="L41" s="127">
        <v>1.4E-3</v>
      </c>
      <c r="M41" s="127">
        <v>8.0499999999999999E-3</v>
      </c>
      <c r="N41" s="127">
        <v>-3.8300000000000001E-2</v>
      </c>
      <c r="O41" s="65" t="str">
        <f t="shared" si="0"/>
        <v>D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152</v>
      </c>
      <c r="B42" s="123" t="s">
        <v>153</v>
      </c>
      <c r="C42" s="127">
        <v>-3.4099999999999998E-2</v>
      </c>
      <c r="D42" s="127">
        <v>7.3099999999999997E-3</v>
      </c>
      <c r="E42" s="127">
        <v>4.45E-3</v>
      </c>
      <c r="F42" s="127">
        <v>-4.5859999999999998E-2</v>
      </c>
      <c r="G42" s="127">
        <v>-3.4099999999999998E-2</v>
      </c>
      <c r="H42" s="127">
        <v>7.3099999999999997E-3</v>
      </c>
      <c r="I42" s="127">
        <v>4.45E-3</v>
      </c>
      <c r="J42" s="127">
        <v>-4.5859999999999998E-2</v>
      </c>
      <c r="K42" s="127">
        <v>-2.691E-2</v>
      </c>
      <c r="L42" s="127">
        <v>1.39E-3</v>
      </c>
      <c r="M42" s="127">
        <v>1.09E-2</v>
      </c>
      <c r="N42" s="127">
        <v>-3.9199999999999999E-2</v>
      </c>
      <c r="O42" s="65" t="str">
        <f t="shared" si="0"/>
        <v>E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154</v>
      </c>
      <c r="B43" s="123" t="s">
        <v>156</v>
      </c>
      <c r="C43" s="127">
        <v>1.1679999999999999E-2</v>
      </c>
      <c r="D43" s="127">
        <v>-1.4999999999999999E-4</v>
      </c>
      <c r="E43" s="127">
        <v>2.385E-2</v>
      </c>
      <c r="F43" s="127">
        <v>-1.2019999999999999E-2</v>
      </c>
      <c r="G43" s="127">
        <v>-1.2579999999999999E-2</v>
      </c>
      <c r="H43" s="127">
        <v>4.1900000000000001E-3</v>
      </c>
      <c r="I43" s="127">
        <v>1.337E-2</v>
      </c>
      <c r="J43" s="127">
        <v>-3.014E-2</v>
      </c>
      <c r="K43" s="127">
        <v>-2.5489999999999999E-2</v>
      </c>
      <c r="L43" s="127">
        <v>1.47E-3</v>
      </c>
      <c r="M43" s="127">
        <v>1.315E-2</v>
      </c>
      <c r="N43" s="127">
        <v>-4.011E-2</v>
      </c>
      <c r="O43" s="65" t="str">
        <f t="shared" si="0"/>
        <v>F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157</v>
      </c>
      <c r="B44" s="123" t="s">
        <v>158</v>
      </c>
      <c r="C44" s="127">
        <v>-4.7289999999999999E-2</v>
      </c>
      <c r="D44" s="127">
        <v>-6.4000000000000005E-4</v>
      </c>
      <c r="E44" s="127">
        <v>-2.1530000000000001E-2</v>
      </c>
      <c r="F44" s="127">
        <v>-2.512E-2</v>
      </c>
      <c r="G44" s="127">
        <v>-2.4140000000000002E-2</v>
      </c>
      <c r="H44" s="127">
        <v>2.4499999999999999E-3</v>
      </c>
      <c r="I44" s="127">
        <v>1.75E-3</v>
      </c>
      <c r="J44" s="127">
        <v>-2.8340000000000001E-2</v>
      </c>
      <c r="K44" s="127">
        <v>-2.7650000000000001E-2</v>
      </c>
      <c r="L44" s="127">
        <v>8.1999999999999998E-4</v>
      </c>
      <c r="M44" s="127">
        <v>1.026E-2</v>
      </c>
      <c r="N44" s="127">
        <v>-3.8730000000000001E-2</v>
      </c>
      <c r="O44" s="65" t="str">
        <f t="shared" si="0"/>
        <v>M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159</v>
      </c>
      <c r="B45" s="123" t="s">
        <v>160</v>
      </c>
      <c r="C45" s="127">
        <v>-7.7689999999999995E-2</v>
      </c>
      <c r="D45" s="127">
        <v>-6.5300000000000002E-3</v>
      </c>
      <c r="E45" s="127">
        <v>-1.383E-2</v>
      </c>
      <c r="F45" s="127">
        <v>-5.7329999999999999E-2</v>
      </c>
      <c r="G45" s="127">
        <v>-3.6589999999999998E-2</v>
      </c>
      <c r="H45" s="127">
        <v>5.1999999999999995E-4</v>
      </c>
      <c r="I45" s="127">
        <v>-1.73E-3</v>
      </c>
      <c r="J45" s="127">
        <v>-3.5380000000000002E-2</v>
      </c>
      <c r="K45" s="127">
        <v>-3.1730000000000001E-2</v>
      </c>
      <c r="L45" s="127">
        <v>8.1999999999999998E-4</v>
      </c>
      <c r="M45" s="127">
        <v>8.2500000000000004E-3</v>
      </c>
      <c r="N45" s="127">
        <v>-4.0800000000000003E-2</v>
      </c>
      <c r="O45" s="65" t="str">
        <f t="shared" si="0"/>
        <v>A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9" spans="1:9">
      <c r="B49" s="56" t="str">
        <f>"Máxima "&amp;MID(B2,7,4)</f>
        <v>Máxima 2023</v>
      </c>
      <c r="C49" s="56" t="str">
        <f>"Media "&amp;MID(B2,7,4)</f>
        <v>Media 2023</v>
      </c>
      <c r="D49" s="56" t="str">
        <f>"Mínima "&amp;MID(B2,7,4)</f>
        <v>Mínima 2023</v>
      </c>
      <c r="E49" s="57" t="str">
        <f>"Media "&amp;MID(B2,7,4)-1</f>
        <v>Media 2022</v>
      </c>
      <c r="F49" s="58"/>
      <c r="G49" s="57" t="str">
        <f>"Banda máxima "&amp;MID(B2,7,4)-20&amp;"-"&amp;MID(B2,7,4)-1</f>
        <v>Banda máxima 2003-2022</v>
      </c>
      <c r="H49" s="56" t="str">
        <f>"Banda mínima "&amp;MID(B2,7,4)-20&amp;"-"&amp;MID(B2,7,4)-1</f>
        <v>Banda mínima 2003-2022</v>
      </c>
    </row>
    <row r="50" spans="1:9">
      <c r="A50" s="51" t="s">
        <v>54</v>
      </c>
      <c r="B50" s="133" t="s">
        <v>56</v>
      </c>
      <c r="C50" s="133" t="s">
        <v>57</v>
      </c>
      <c r="D50" s="133" t="s">
        <v>58</v>
      </c>
      <c r="E50" s="133" t="s">
        <v>59</v>
      </c>
      <c r="F50" s="51" t="s">
        <v>54</v>
      </c>
      <c r="G50" s="133" t="s">
        <v>61</v>
      </c>
      <c r="H50" s="133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164</v>
      </c>
      <c r="B52" s="54">
        <v>20.55</v>
      </c>
      <c r="C52" s="54">
        <v>15.595000000000001</v>
      </c>
      <c r="D52" s="54">
        <v>10.64</v>
      </c>
      <c r="E52" s="54">
        <v>9.3729999999999993</v>
      </c>
      <c r="F52" s="55">
        <v>1</v>
      </c>
      <c r="G52" s="54">
        <v>17.549368421099999</v>
      </c>
      <c r="H52" s="54">
        <v>8.2191052631999995</v>
      </c>
      <c r="I52" s="126"/>
    </row>
    <row r="53" spans="1:9">
      <c r="A53" s="53" t="s">
        <v>165</v>
      </c>
      <c r="B53" s="54">
        <v>20.001000000000001</v>
      </c>
      <c r="C53" s="54">
        <v>14.096</v>
      </c>
      <c r="D53" s="54">
        <v>8.1910000000000007</v>
      </c>
      <c r="E53" s="54">
        <v>8.5540000000000003</v>
      </c>
      <c r="F53" s="55">
        <v>2</v>
      </c>
      <c r="G53" s="54">
        <v>17.5563684211</v>
      </c>
      <c r="H53" s="54">
        <v>8.1536315789000007</v>
      </c>
      <c r="I53" s="126"/>
    </row>
    <row r="54" spans="1:9">
      <c r="A54" s="53" t="s">
        <v>166</v>
      </c>
      <c r="B54" s="54">
        <v>19.452000000000002</v>
      </c>
      <c r="C54" s="54">
        <v>13.289</v>
      </c>
      <c r="D54" s="54">
        <v>7.1269999999999998</v>
      </c>
      <c r="E54" s="54">
        <v>7.26</v>
      </c>
      <c r="F54" s="55">
        <v>3</v>
      </c>
      <c r="G54" s="54">
        <v>17.519736842099999</v>
      </c>
      <c r="H54" s="54">
        <v>7.8314210525999997</v>
      </c>
      <c r="I54" s="126"/>
    </row>
    <row r="55" spans="1:9">
      <c r="A55" s="53" t="s">
        <v>167</v>
      </c>
      <c r="B55" s="54">
        <v>19.276</v>
      </c>
      <c r="C55" s="54">
        <v>13.536</v>
      </c>
      <c r="D55" s="54">
        <v>7.7949999999999999</v>
      </c>
      <c r="E55" s="54">
        <v>8.0289999999999999</v>
      </c>
      <c r="F55" s="55">
        <v>4</v>
      </c>
      <c r="G55" s="54">
        <v>17.4811052632</v>
      </c>
      <c r="H55" s="54">
        <v>7.9318947368000003</v>
      </c>
      <c r="I55" s="126"/>
    </row>
    <row r="56" spans="1:9">
      <c r="A56" s="53" t="s">
        <v>168</v>
      </c>
      <c r="B56" s="54">
        <v>20.259</v>
      </c>
      <c r="C56" s="54">
        <v>13.044</v>
      </c>
      <c r="D56" s="54">
        <v>5.8289999999999997</v>
      </c>
      <c r="E56" s="54">
        <v>8.7260000000000009</v>
      </c>
      <c r="F56" s="55">
        <v>5</v>
      </c>
      <c r="G56" s="54">
        <v>17.574421052600002</v>
      </c>
      <c r="H56" s="54">
        <v>7.8206315788999996</v>
      </c>
      <c r="I56" s="126"/>
    </row>
    <row r="57" spans="1:9">
      <c r="A57" s="53" t="s">
        <v>169</v>
      </c>
      <c r="B57" s="54">
        <v>20.981999999999999</v>
      </c>
      <c r="C57" s="54">
        <v>14.117000000000001</v>
      </c>
      <c r="D57" s="54">
        <v>7.2510000000000003</v>
      </c>
      <c r="E57" s="54">
        <v>11.336</v>
      </c>
      <c r="F57" s="55">
        <v>6</v>
      </c>
      <c r="G57" s="54">
        <v>18.120684210499999</v>
      </c>
      <c r="H57" s="54">
        <v>8.0812631579000005</v>
      </c>
      <c r="I57" s="126"/>
    </row>
    <row r="58" spans="1:9">
      <c r="A58" s="53" t="s">
        <v>170</v>
      </c>
      <c r="B58" s="54">
        <v>22.701000000000001</v>
      </c>
      <c r="C58" s="54">
        <v>14.956</v>
      </c>
      <c r="D58" s="54">
        <v>7.21</v>
      </c>
      <c r="E58" s="54">
        <v>14.4</v>
      </c>
      <c r="F58" s="55">
        <v>7</v>
      </c>
      <c r="G58" s="54">
        <v>17.783421052600001</v>
      </c>
      <c r="H58" s="54">
        <v>8.2799999999999994</v>
      </c>
      <c r="I58" s="126"/>
    </row>
    <row r="59" spans="1:9">
      <c r="A59" s="53" t="s">
        <v>171</v>
      </c>
      <c r="B59" s="54">
        <v>23.574999999999999</v>
      </c>
      <c r="C59" s="54">
        <v>15.906000000000001</v>
      </c>
      <c r="D59" s="54">
        <v>8.2370000000000001</v>
      </c>
      <c r="E59" s="54">
        <v>15.286</v>
      </c>
      <c r="F59" s="55">
        <v>8</v>
      </c>
      <c r="G59" s="54">
        <v>18.1329473684</v>
      </c>
      <c r="H59" s="54">
        <v>8.3023157894999997</v>
      </c>
      <c r="I59" s="126"/>
    </row>
    <row r="60" spans="1:9">
      <c r="A60" s="53" t="s">
        <v>172</v>
      </c>
      <c r="B60" s="54">
        <v>23.527000000000001</v>
      </c>
      <c r="C60" s="54">
        <v>16.449000000000002</v>
      </c>
      <c r="D60" s="54">
        <v>9.3710000000000004</v>
      </c>
      <c r="E60" s="54">
        <v>14.766</v>
      </c>
      <c r="F60" s="55">
        <v>9</v>
      </c>
      <c r="G60" s="54">
        <v>17.853473684200001</v>
      </c>
      <c r="H60" s="54">
        <v>8.3267894736999999</v>
      </c>
      <c r="I60" s="126"/>
    </row>
    <row r="61" spans="1:9">
      <c r="A61" s="53" t="s">
        <v>173</v>
      </c>
      <c r="B61" s="54">
        <v>23.972999999999999</v>
      </c>
      <c r="C61" s="54">
        <v>17.428999999999998</v>
      </c>
      <c r="D61" s="54">
        <v>10.884</v>
      </c>
      <c r="E61" s="54">
        <v>15.164</v>
      </c>
      <c r="F61" s="55">
        <v>10</v>
      </c>
      <c r="G61" s="54">
        <v>17.865052631600001</v>
      </c>
      <c r="H61" s="54">
        <v>8.7725789473999995</v>
      </c>
      <c r="I61" s="126"/>
    </row>
    <row r="62" spans="1:9">
      <c r="A62" s="53" t="s">
        <v>174</v>
      </c>
      <c r="B62" s="54">
        <v>22.945</v>
      </c>
      <c r="C62" s="54">
        <v>17.100000000000001</v>
      </c>
      <c r="D62" s="54">
        <v>11.254</v>
      </c>
      <c r="E62" s="54">
        <v>15.316000000000001</v>
      </c>
      <c r="F62" s="55">
        <v>11</v>
      </c>
      <c r="G62" s="54">
        <v>17.816526315800001</v>
      </c>
      <c r="H62" s="54">
        <v>8.5686315788999998</v>
      </c>
      <c r="I62" s="126"/>
    </row>
    <row r="63" spans="1:9">
      <c r="A63" s="53" t="s">
        <v>175</v>
      </c>
      <c r="B63" s="54">
        <v>21.443000000000001</v>
      </c>
      <c r="C63" s="54">
        <v>15.608000000000001</v>
      </c>
      <c r="D63" s="54">
        <v>9.7739999999999991</v>
      </c>
      <c r="E63" s="54">
        <v>14.131</v>
      </c>
      <c r="F63" s="55">
        <v>12</v>
      </c>
      <c r="G63" s="54">
        <v>17.913210526299999</v>
      </c>
      <c r="H63" s="54">
        <v>8.6056315789000006</v>
      </c>
      <c r="I63" s="126"/>
    </row>
    <row r="64" spans="1:9">
      <c r="A64" s="53" t="s">
        <v>176</v>
      </c>
      <c r="B64" s="54">
        <v>18.731999999999999</v>
      </c>
      <c r="C64" s="54">
        <v>13.606999999999999</v>
      </c>
      <c r="D64" s="54">
        <v>8.4819999999999993</v>
      </c>
      <c r="E64" s="54">
        <v>13.542</v>
      </c>
      <c r="F64" s="55">
        <v>13</v>
      </c>
      <c r="G64" s="54">
        <v>18.887947368399999</v>
      </c>
      <c r="H64" s="54">
        <v>8.5890000000000004</v>
      </c>
      <c r="I64" s="126"/>
    </row>
    <row r="65" spans="1:9">
      <c r="A65" s="53" t="s">
        <v>177</v>
      </c>
      <c r="B65" s="54">
        <v>21.428999999999998</v>
      </c>
      <c r="C65" s="54">
        <v>15.486000000000001</v>
      </c>
      <c r="D65" s="54">
        <v>9.5440000000000005</v>
      </c>
      <c r="E65" s="54">
        <v>15.8</v>
      </c>
      <c r="F65" s="55">
        <v>14</v>
      </c>
      <c r="G65" s="54">
        <v>19.371210526300001</v>
      </c>
      <c r="H65" s="54">
        <v>9.4543684210999999</v>
      </c>
      <c r="I65" s="126"/>
    </row>
    <row r="66" spans="1:9">
      <c r="A66" s="53" t="s">
        <v>178</v>
      </c>
      <c r="B66" s="54">
        <v>22.515999999999998</v>
      </c>
      <c r="C66" s="54">
        <v>16.959</v>
      </c>
      <c r="D66" s="54">
        <v>11.401</v>
      </c>
      <c r="E66" s="54">
        <v>17.052</v>
      </c>
      <c r="F66" s="55">
        <v>15</v>
      </c>
      <c r="G66" s="54">
        <v>18.584157894699999</v>
      </c>
      <c r="H66" s="54">
        <v>9.7724736841999995</v>
      </c>
      <c r="I66" s="126"/>
    </row>
    <row r="67" spans="1:9">
      <c r="A67" s="53" t="s">
        <v>179</v>
      </c>
      <c r="B67" s="54">
        <v>22.283000000000001</v>
      </c>
      <c r="C67" s="54">
        <v>16.222000000000001</v>
      </c>
      <c r="D67" s="54">
        <v>10.161</v>
      </c>
      <c r="E67" s="54">
        <v>17.754000000000001</v>
      </c>
      <c r="F67" s="55">
        <v>16</v>
      </c>
      <c r="G67" s="54">
        <v>19.092052631600001</v>
      </c>
      <c r="H67" s="54">
        <v>9.5298421053000002</v>
      </c>
      <c r="I67" s="126"/>
    </row>
    <row r="68" spans="1:9">
      <c r="A68" s="53" t="s">
        <v>180</v>
      </c>
      <c r="B68" s="54">
        <v>22.343</v>
      </c>
      <c r="C68" s="54">
        <v>15.683999999999999</v>
      </c>
      <c r="D68" s="54">
        <v>9.0259999999999998</v>
      </c>
      <c r="E68" s="54">
        <v>17.321000000000002</v>
      </c>
      <c r="F68" s="55">
        <v>17</v>
      </c>
      <c r="G68" s="54">
        <v>20.029473684199999</v>
      </c>
      <c r="H68" s="54">
        <v>9.6026315789000005</v>
      </c>
      <c r="I68" s="126"/>
    </row>
    <row r="69" spans="1:9">
      <c r="A69" s="53" t="s">
        <v>181</v>
      </c>
      <c r="B69" s="54">
        <v>21.684000000000001</v>
      </c>
      <c r="C69" s="54">
        <v>15.603</v>
      </c>
      <c r="D69" s="54">
        <v>9.5220000000000002</v>
      </c>
      <c r="E69" s="54">
        <v>16.449000000000002</v>
      </c>
      <c r="F69" s="55">
        <v>18</v>
      </c>
      <c r="G69" s="54">
        <v>19.6818947368</v>
      </c>
      <c r="H69" s="54">
        <v>9.9565789474000006</v>
      </c>
      <c r="I69" s="126"/>
    </row>
    <row r="70" spans="1:9">
      <c r="A70" s="53" t="s">
        <v>182</v>
      </c>
      <c r="B70" s="54">
        <v>23.026</v>
      </c>
      <c r="C70" s="54">
        <v>16.315000000000001</v>
      </c>
      <c r="D70" s="54">
        <v>9.6039999999999992</v>
      </c>
      <c r="E70" s="54">
        <v>13.459</v>
      </c>
      <c r="F70" s="55">
        <v>19</v>
      </c>
      <c r="G70" s="54">
        <v>18.887315789500001</v>
      </c>
      <c r="H70" s="54">
        <v>9.8763157894999996</v>
      </c>
      <c r="I70" s="126"/>
    </row>
    <row r="71" spans="1:9">
      <c r="A71" s="53" t="s">
        <v>183</v>
      </c>
      <c r="B71" s="54">
        <v>23.797999999999998</v>
      </c>
      <c r="C71" s="54">
        <v>17.015000000000001</v>
      </c>
      <c r="D71" s="54">
        <v>10.233000000000001</v>
      </c>
      <c r="E71" s="54">
        <v>11.317</v>
      </c>
      <c r="F71" s="55">
        <v>20</v>
      </c>
      <c r="G71" s="54">
        <v>18.979526315800001</v>
      </c>
      <c r="H71" s="54">
        <v>9.8051052631999998</v>
      </c>
      <c r="I71" s="126"/>
    </row>
    <row r="72" spans="1:9">
      <c r="A72" s="53" t="s">
        <v>184</v>
      </c>
      <c r="B72" s="54">
        <v>22.718</v>
      </c>
      <c r="C72" s="54">
        <v>16.965</v>
      </c>
      <c r="D72" s="54">
        <v>11.212</v>
      </c>
      <c r="E72" s="54">
        <v>12.159000000000001</v>
      </c>
      <c r="F72" s="55">
        <v>21</v>
      </c>
      <c r="G72" s="54">
        <v>19.3497894737</v>
      </c>
      <c r="H72" s="54">
        <v>9.6796842104999996</v>
      </c>
      <c r="I72" s="126"/>
    </row>
    <row r="73" spans="1:9">
      <c r="A73" s="53" t="s">
        <v>185</v>
      </c>
      <c r="B73" s="54">
        <v>21.280999999999999</v>
      </c>
      <c r="C73" s="54">
        <v>16.631</v>
      </c>
      <c r="D73" s="54">
        <v>11.981</v>
      </c>
      <c r="E73" s="54">
        <v>12.33</v>
      </c>
      <c r="F73" s="55">
        <v>22</v>
      </c>
      <c r="G73" s="54">
        <v>19.3924210526</v>
      </c>
      <c r="H73" s="54">
        <v>10.3092631579</v>
      </c>
      <c r="I73" s="126"/>
    </row>
    <row r="74" spans="1:9">
      <c r="A74" s="53" t="s">
        <v>186</v>
      </c>
      <c r="B74" s="54">
        <v>22.895</v>
      </c>
      <c r="C74" s="54">
        <v>17.152000000000001</v>
      </c>
      <c r="D74" s="54">
        <v>11.41</v>
      </c>
      <c r="E74" s="54">
        <v>11.932</v>
      </c>
      <c r="F74" s="55">
        <v>23</v>
      </c>
      <c r="G74" s="54">
        <v>20.322421052599999</v>
      </c>
      <c r="H74" s="54">
        <v>9.9968421053000007</v>
      </c>
      <c r="I74" s="126"/>
    </row>
    <row r="75" spans="1:9">
      <c r="A75" s="53" t="s">
        <v>187</v>
      </c>
      <c r="B75" s="54">
        <v>23.763000000000002</v>
      </c>
      <c r="C75" s="54">
        <v>18.135000000000002</v>
      </c>
      <c r="D75" s="54">
        <v>12.507999999999999</v>
      </c>
      <c r="E75" s="54">
        <v>14.227</v>
      </c>
      <c r="F75" s="55">
        <v>24</v>
      </c>
      <c r="G75" s="54">
        <v>20.901473684199999</v>
      </c>
      <c r="H75" s="54">
        <v>10.3432105263</v>
      </c>
      <c r="I75" s="126"/>
    </row>
    <row r="76" spans="1:9">
      <c r="A76" s="53" t="s">
        <v>188</v>
      </c>
      <c r="B76" s="54">
        <v>25.672999999999998</v>
      </c>
      <c r="C76" s="54">
        <v>19.59</v>
      </c>
      <c r="D76" s="54">
        <v>13.507999999999999</v>
      </c>
      <c r="E76" s="54">
        <v>14.553000000000001</v>
      </c>
      <c r="F76" s="55">
        <v>25</v>
      </c>
      <c r="G76" s="54">
        <v>20.571789473700001</v>
      </c>
      <c r="H76" s="54">
        <v>10.613368421100001</v>
      </c>
      <c r="I76" s="126"/>
    </row>
    <row r="77" spans="1:9">
      <c r="A77" s="53" t="s">
        <v>189</v>
      </c>
      <c r="B77" s="54">
        <v>26.25</v>
      </c>
      <c r="C77" s="54">
        <v>20.302</v>
      </c>
      <c r="D77" s="54">
        <v>14.353</v>
      </c>
      <c r="E77" s="54">
        <v>15.653</v>
      </c>
      <c r="F77" s="55">
        <v>26</v>
      </c>
      <c r="G77" s="54">
        <v>20.560842105300001</v>
      </c>
      <c r="H77" s="54">
        <v>10.7000526316</v>
      </c>
      <c r="I77" s="126"/>
    </row>
    <row r="78" spans="1:9">
      <c r="A78" s="53" t="s">
        <v>190</v>
      </c>
      <c r="B78" s="54">
        <v>27.55</v>
      </c>
      <c r="C78" s="54">
        <v>21.074000000000002</v>
      </c>
      <c r="D78" s="54">
        <v>14.598000000000001</v>
      </c>
      <c r="E78" s="54">
        <v>15.19</v>
      </c>
      <c r="F78" s="55">
        <v>27</v>
      </c>
      <c r="G78" s="54">
        <v>20.267157894699999</v>
      </c>
      <c r="H78" s="54">
        <v>10.247263157900001</v>
      </c>
      <c r="I78" s="126"/>
    </row>
    <row r="79" spans="1:9">
      <c r="A79" s="53" t="s">
        <v>191</v>
      </c>
      <c r="B79" s="54">
        <v>26.841999999999999</v>
      </c>
      <c r="C79" s="54">
        <v>21.126999999999999</v>
      </c>
      <c r="D79" s="54">
        <v>15.411</v>
      </c>
      <c r="E79" s="54">
        <v>14.679</v>
      </c>
      <c r="F79" s="55">
        <v>28</v>
      </c>
      <c r="G79" s="54">
        <v>19.347684210499999</v>
      </c>
      <c r="H79" s="54">
        <v>10.397052631599999</v>
      </c>
      <c r="I79" s="126"/>
    </row>
    <row r="80" spans="1:9">
      <c r="A80" s="53" t="s">
        <v>192</v>
      </c>
      <c r="B80" s="54">
        <v>25.123999999999999</v>
      </c>
      <c r="C80" s="54">
        <v>20.576000000000001</v>
      </c>
      <c r="D80" s="54">
        <v>16.027000000000001</v>
      </c>
      <c r="E80" s="54">
        <v>16.600999999999999</v>
      </c>
      <c r="F80" s="55">
        <v>29</v>
      </c>
      <c r="G80" s="54">
        <v>19.6513157895</v>
      </c>
      <c r="H80" s="54">
        <v>9.7921052631999999</v>
      </c>
      <c r="I80" s="126"/>
    </row>
    <row r="81" spans="1:9">
      <c r="A81" s="53" t="s">
        <v>160</v>
      </c>
      <c r="B81" s="54">
        <v>24.32</v>
      </c>
      <c r="C81" s="54">
        <v>19.456</v>
      </c>
      <c r="D81" s="54">
        <v>14.590999999999999</v>
      </c>
      <c r="E81" s="54">
        <v>17.398</v>
      </c>
      <c r="F81" s="55">
        <v>30</v>
      </c>
      <c r="G81" s="54">
        <v>19.5127894737</v>
      </c>
      <c r="H81" s="54">
        <v>10.1745263158</v>
      </c>
      <c r="I81" s="126"/>
    </row>
    <row r="82" spans="1:9">
      <c r="A82"/>
      <c r="B82"/>
      <c r="C82"/>
      <c r="D82"/>
      <c r="E82"/>
      <c r="F82"/>
      <c r="G82"/>
      <c r="H82"/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22753.55772759</v>
      </c>
      <c r="C87" s="76" t="str">
        <f>MID(UPPER(TEXT(D87,"mmm")),1,1)</f>
        <v>A</v>
      </c>
      <c r="D87" s="79" t="str">
        <f t="shared" ref="D87:D109" si="1">TEXT(EDATE(D88,-1),"mmmm aaaa")</f>
        <v>abril 2021</v>
      </c>
      <c r="E87" s="80">
        <f>VLOOKUP(D87,A$87:B$122,2,FALSE)</f>
        <v>18915.393726295999</v>
      </c>
    </row>
    <row r="88" spans="1:9">
      <c r="A88" s="53" t="s">
        <v>115</v>
      </c>
      <c r="B88" s="63">
        <v>19213.729911914001</v>
      </c>
      <c r="C88" s="77" t="str">
        <f t="shared" ref="C88:C111" si="2">MID(UPPER(TEXT(D88,"mmm")),1,1)</f>
        <v>M</v>
      </c>
      <c r="D88" s="81" t="str">
        <f t="shared" si="1"/>
        <v>mayo 2021</v>
      </c>
      <c r="E88" s="82">
        <f t="shared" ref="E88:E111" si="3">VLOOKUP(D88,A$87:B$122,2,FALSE)</f>
        <v>19296.112398976002</v>
      </c>
    </row>
    <row r="89" spans="1:9">
      <c r="A89" s="53" t="s">
        <v>117</v>
      </c>
      <c r="B89" s="63">
        <v>20740.701549640002</v>
      </c>
      <c r="C89" s="77" t="str">
        <f t="shared" si="2"/>
        <v>J</v>
      </c>
      <c r="D89" s="81" t="str">
        <f t="shared" si="1"/>
        <v>junio 2021</v>
      </c>
      <c r="E89" s="82">
        <f t="shared" si="3"/>
        <v>19598.383325727998</v>
      </c>
    </row>
    <row r="90" spans="1:9">
      <c r="A90" s="53" t="s">
        <v>118</v>
      </c>
      <c r="B90" s="63">
        <v>18915.393726295999</v>
      </c>
      <c r="C90" s="77" t="str">
        <f t="shared" si="2"/>
        <v>J</v>
      </c>
      <c r="D90" s="81" t="str">
        <f t="shared" si="1"/>
        <v>julio 2021</v>
      </c>
      <c r="E90" s="82">
        <f t="shared" si="3"/>
        <v>21581.642629954</v>
      </c>
    </row>
    <row r="91" spans="1:9">
      <c r="A91" s="53" t="s">
        <v>119</v>
      </c>
      <c r="B91" s="63">
        <v>19296.112398976002</v>
      </c>
      <c r="C91" s="77" t="str">
        <f t="shared" si="2"/>
        <v>A</v>
      </c>
      <c r="D91" s="81" t="str">
        <f t="shared" si="1"/>
        <v>agosto 2021</v>
      </c>
      <c r="E91" s="82">
        <f t="shared" si="3"/>
        <v>20660.576296340001</v>
      </c>
    </row>
    <row r="92" spans="1:9">
      <c r="A92" s="53" t="s">
        <v>120</v>
      </c>
      <c r="B92" s="63">
        <v>19598.383325727998</v>
      </c>
      <c r="C92" s="77" t="str">
        <f t="shared" si="2"/>
        <v>S</v>
      </c>
      <c r="D92" s="81" t="str">
        <f t="shared" si="1"/>
        <v>septiembre 2021</v>
      </c>
      <c r="E92" s="82">
        <f t="shared" si="3"/>
        <v>19669.459694279001</v>
      </c>
    </row>
    <row r="93" spans="1:9">
      <c r="A93" s="53" t="s">
        <v>121</v>
      </c>
      <c r="B93" s="63">
        <v>21581.642629954</v>
      </c>
      <c r="C93" s="77" t="str">
        <f t="shared" si="2"/>
        <v>O</v>
      </c>
      <c r="D93" s="81" t="str">
        <f t="shared" si="1"/>
        <v>octubre 2021</v>
      </c>
      <c r="E93" s="82">
        <f t="shared" si="3"/>
        <v>18985.552829442</v>
      </c>
    </row>
    <row r="94" spans="1:9">
      <c r="A94" s="53" t="s">
        <v>123</v>
      </c>
      <c r="B94" s="63">
        <v>20660.576296340001</v>
      </c>
      <c r="C94" s="77" t="str">
        <f t="shared" si="2"/>
        <v>N</v>
      </c>
      <c r="D94" s="81" t="str">
        <f t="shared" si="1"/>
        <v>noviembre 2021</v>
      </c>
      <c r="E94" s="82">
        <f t="shared" si="3"/>
        <v>20289.534024413999</v>
      </c>
    </row>
    <row r="95" spans="1:9">
      <c r="A95" s="53" t="s">
        <v>124</v>
      </c>
      <c r="B95" s="63">
        <v>19669.459694279001</v>
      </c>
      <c r="C95" s="77" t="str">
        <f t="shared" si="2"/>
        <v>D</v>
      </c>
      <c r="D95" s="81" t="str">
        <f t="shared" si="1"/>
        <v>diciembre 2021</v>
      </c>
      <c r="E95" s="82">
        <f t="shared" si="3"/>
        <v>20841.076042528999</v>
      </c>
    </row>
    <row r="96" spans="1:9">
      <c r="A96" s="53" t="s">
        <v>125</v>
      </c>
      <c r="B96" s="63">
        <v>18985.552829442</v>
      </c>
      <c r="C96" s="77" t="str">
        <f t="shared" si="2"/>
        <v>E</v>
      </c>
      <c r="D96" s="81" t="str">
        <f t="shared" si="1"/>
        <v>enero 2022</v>
      </c>
      <c r="E96" s="82">
        <f t="shared" si="3"/>
        <v>21516.771039136001</v>
      </c>
    </row>
    <row r="97" spans="1:5">
      <c r="A97" s="53" t="s">
        <v>126</v>
      </c>
      <c r="B97" s="63">
        <v>20289.534024413999</v>
      </c>
      <c r="C97" s="77" t="str">
        <f t="shared" si="2"/>
        <v>F</v>
      </c>
      <c r="D97" s="81" t="str">
        <f t="shared" si="1"/>
        <v>febrero 2022</v>
      </c>
      <c r="E97" s="82">
        <f t="shared" si="3"/>
        <v>19090.950745144</v>
      </c>
    </row>
    <row r="98" spans="1:5">
      <c r="A98" s="53" t="s">
        <v>127</v>
      </c>
      <c r="B98" s="63">
        <v>20841.076042528999</v>
      </c>
      <c r="C98" s="77" t="str">
        <f t="shared" si="2"/>
        <v>M</v>
      </c>
      <c r="D98" s="81" t="str">
        <f t="shared" si="1"/>
        <v>marzo 2022</v>
      </c>
      <c r="E98" s="82">
        <f t="shared" si="3"/>
        <v>20289.026170149999</v>
      </c>
    </row>
    <row r="99" spans="1:5">
      <c r="A99" s="53" t="s">
        <v>128</v>
      </c>
      <c r="B99" s="63">
        <v>21516.771039136001</v>
      </c>
      <c r="C99" s="77" t="str">
        <f t="shared" si="2"/>
        <v>A</v>
      </c>
      <c r="D99" s="81" t="str">
        <f t="shared" si="1"/>
        <v>abril 2022</v>
      </c>
      <c r="E99" s="82">
        <f t="shared" si="3"/>
        <v>18449.237369888</v>
      </c>
    </row>
    <row r="100" spans="1:5">
      <c r="A100" s="53" t="s">
        <v>129</v>
      </c>
      <c r="B100" s="63">
        <v>19090.950745144</v>
      </c>
      <c r="C100" s="77" t="str">
        <f t="shared" si="2"/>
        <v>M</v>
      </c>
      <c r="D100" s="81" t="str">
        <f t="shared" si="1"/>
        <v>mayo 2022</v>
      </c>
      <c r="E100" s="82">
        <f t="shared" si="3"/>
        <v>19096.727579549999</v>
      </c>
    </row>
    <row r="101" spans="1:5">
      <c r="A101" s="53" t="s">
        <v>131</v>
      </c>
      <c r="B101" s="63">
        <v>20289.026170149999</v>
      </c>
      <c r="C101" s="77" t="str">
        <f t="shared" si="2"/>
        <v>J</v>
      </c>
      <c r="D101" s="81" t="str">
        <f t="shared" si="1"/>
        <v>junio 2022</v>
      </c>
      <c r="E101" s="82">
        <f t="shared" si="3"/>
        <v>20028.621185946999</v>
      </c>
    </row>
    <row r="102" spans="1:5">
      <c r="A102" s="53" t="s">
        <v>132</v>
      </c>
      <c r="B102" s="63">
        <v>18449.237369888</v>
      </c>
      <c r="C102" s="77" t="str">
        <f t="shared" si="2"/>
        <v>J</v>
      </c>
      <c r="D102" s="81" t="str">
        <f t="shared" si="1"/>
        <v>julio 2022</v>
      </c>
      <c r="E102" s="82">
        <f t="shared" si="3"/>
        <v>22142.162826078998</v>
      </c>
    </row>
    <row r="103" spans="1:5">
      <c r="A103" s="53" t="s">
        <v>134</v>
      </c>
      <c r="B103" s="63">
        <v>19096.727579549999</v>
      </c>
      <c r="C103" s="77" t="str">
        <f t="shared" si="2"/>
        <v>A</v>
      </c>
      <c r="D103" s="81" t="str">
        <f t="shared" si="1"/>
        <v>agosto 2022</v>
      </c>
      <c r="E103" s="82">
        <f t="shared" si="3"/>
        <v>20488.100444894</v>
      </c>
    </row>
    <row r="104" spans="1:5">
      <c r="A104" s="53" t="s">
        <v>136</v>
      </c>
      <c r="B104" s="63">
        <v>20028.621185946999</v>
      </c>
      <c r="C104" s="77" t="str">
        <f t="shared" si="2"/>
        <v>S</v>
      </c>
      <c r="D104" s="81" t="str">
        <f t="shared" si="1"/>
        <v>septiembre 2022</v>
      </c>
      <c r="E104" s="82">
        <f t="shared" si="3"/>
        <v>18957.591012450001</v>
      </c>
    </row>
    <row r="105" spans="1:5">
      <c r="A105" s="53" t="s">
        <v>138</v>
      </c>
      <c r="B105" s="63">
        <v>22142.162826078998</v>
      </c>
      <c r="C105" s="77" t="str">
        <f t="shared" si="2"/>
        <v>O</v>
      </c>
      <c r="D105" s="81" t="str">
        <f t="shared" si="1"/>
        <v>octubre 2022</v>
      </c>
      <c r="E105" s="82">
        <f t="shared" si="3"/>
        <v>18103.482523557999</v>
      </c>
    </row>
    <row r="106" spans="1:5">
      <c r="A106" s="53" t="s">
        <v>140</v>
      </c>
      <c r="B106" s="63">
        <v>20488.100444894</v>
      </c>
      <c r="C106" s="77" t="str">
        <f t="shared" si="2"/>
        <v>N</v>
      </c>
      <c r="D106" s="81" t="str">
        <f t="shared" si="1"/>
        <v>noviembre 2022</v>
      </c>
      <c r="E106" s="82">
        <f t="shared" si="3"/>
        <v>18249.937992624</v>
      </c>
    </row>
    <row r="107" spans="1:5">
      <c r="A107" s="53" t="s">
        <v>143</v>
      </c>
      <c r="B107" s="63">
        <v>18957.591012450001</v>
      </c>
      <c r="C107" s="77" t="str">
        <f t="shared" si="2"/>
        <v>D</v>
      </c>
      <c r="D107" s="81" t="str">
        <f t="shared" si="1"/>
        <v>diciembre 2022</v>
      </c>
      <c r="E107" s="82">
        <f t="shared" si="3"/>
        <v>19134.921273295</v>
      </c>
    </row>
    <row r="108" spans="1:5">
      <c r="A108" s="53" t="s">
        <v>145</v>
      </c>
      <c r="B108" s="63">
        <v>18103.482523557999</v>
      </c>
      <c r="C108" s="77" t="str">
        <f t="shared" si="2"/>
        <v>E</v>
      </c>
      <c r="D108" s="81" t="str">
        <f t="shared" si="1"/>
        <v>enero 2023</v>
      </c>
      <c r="E108" s="82">
        <f t="shared" si="3"/>
        <v>20781.901939071999</v>
      </c>
    </row>
    <row r="109" spans="1:5">
      <c r="A109" s="53" t="s">
        <v>147</v>
      </c>
      <c r="B109" s="63">
        <v>18249.937992624</v>
      </c>
      <c r="C109" s="77" t="str">
        <f t="shared" si="2"/>
        <v>F</v>
      </c>
      <c r="D109" s="81" t="str">
        <f t="shared" si="1"/>
        <v>febrero 2023</v>
      </c>
      <c r="E109" s="82">
        <f t="shared" si="3"/>
        <v>19312.118540595999</v>
      </c>
    </row>
    <row r="110" spans="1:5">
      <c r="A110" s="53" t="s">
        <v>149</v>
      </c>
      <c r="B110" s="63">
        <v>19134.921273295</v>
      </c>
      <c r="C110" s="77" t="str">
        <f t="shared" si="2"/>
        <v>M</v>
      </c>
      <c r="D110" s="81" t="str">
        <f>TEXT(EDATE(D111,-1),"mmmm aaaa")</f>
        <v>marzo 2023</v>
      </c>
      <c r="E110" s="82">
        <f t="shared" si="3"/>
        <v>19326.980030939001</v>
      </c>
    </row>
    <row r="111" spans="1:5" ht="15" thickBot="1">
      <c r="A111" s="53" t="s">
        <v>152</v>
      </c>
      <c r="B111" s="63">
        <v>20781.901939071999</v>
      </c>
      <c r="C111" s="78" t="str">
        <f t="shared" si="2"/>
        <v>A</v>
      </c>
      <c r="D111" s="83" t="str">
        <f>A2</f>
        <v>Abril 2023</v>
      </c>
      <c r="E111" s="84">
        <f t="shared" si="3"/>
        <v>17012.530507406998</v>
      </c>
    </row>
    <row r="112" spans="1:5">
      <c r="A112" s="53" t="s">
        <v>154</v>
      </c>
      <c r="B112" s="63">
        <v>19312.118540595999</v>
      </c>
    </row>
    <row r="113" spans="1:4">
      <c r="A113" s="53" t="s">
        <v>157</v>
      </c>
      <c r="B113" s="63">
        <v>19326.980030939001</v>
      </c>
    </row>
    <row r="114" spans="1:4">
      <c r="A114" s="53" t="s">
        <v>159</v>
      </c>
      <c r="B114" s="63">
        <v>17012.530507406998</v>
      </c>
    </row>
    <row r="115" spans="1:4">
      <c r="A115" s="53" t="s">
        <v>195</v>
      </c>
      <c r="B115" s="63">
        <v>9008.8209000000006</v>
      </c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3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164</v>
      </c>
      <c r="B129" s="62">
        <v>26567.717000000001</v>
      </c>
      <c r="C129" s="55">
        <v>1</v>
      </c>
      <c r="D129" s="62">
        <v>549.15708107900002</v>
      </c>
      <c r="E129" s="87">
        <f>MAX(D129:D159)</f>
        <v>621.90637419200004</v>
      </c>
    </row>
    <row r="130" spans="1:5">
      <c r="A130" s="53" t="s">
        <v>165</v>
      </c>
      <c r="B130" s="62">
        <v>26014.458999999999</v>
      </c>
      <c r="C130" s="55">
        <v>2</v>
      </c>
      <c r="D130" s="62">
        <v>508.80132842400002</v>
      </c>
    </row>
    <row r="131" spans="1:5">
      <c r="A131" s="53" t="s">
        <v>166</v>
      </c>
      <c r="B131" s="62">
        <v>29216.147000000001</v>
      </c>
      <c r="C131" s="55">
        <v>3</v>
      </c>
      <c r="D131" s="62">
        <v>595.03429541699995</v>
      </c>
    </row>
    <row r="132" spans="1:5">
      <c r="A132" s="53" t="s">
        <v>167</v>
      </c>
      <c r="B132" s="62">
        <v>29503.9012</v>
      </c>
      <c r="C132" s="55">
        <v>4</v>
      </c>
      <c r="D132" s="62">
        <v>606.826660479</v>
      </c>
    </row>
    <row r="133" spans="1:5">
      <c r="A133" s="53" t="s">
        <v>168</v>
      </c>
      <c r="B133" s="62">
        <v>27903.716</v>
      </c>
      <c r="C133" s="55">
        <v>5</v>
      </c>
      <c r="D133" s="62">
        <v>595.46750856799997</v>
      </c>
    </row>
    <row r="134" spans="1:5">
      <c r="A134" s="53" t="s">
        <v>169</v>
      </c>
      <c r="B134" s="62">
        <v>24890.631000000001</v>
      </c>
      <c r="C134" s="55">
        <v>6</v>
      </c>
      <c r="D134" s="62">
        <v>522.85931387999995</v>
      </c>
    </row>
    <row r="135" spans="1:5">
      <c r="A135" s="53" t="s">
        <v>170</v>
      </c>
      <c r="B135" s="62">
        <v>23576.879000000001</v>
      </c>
      <c r="C135" s="55">
        <v>7</v>
      </c>
      <c r="D135" s="62">
        <v>477.722587632</v>
      </c>
    </row>
    <row r="136" spans="1:5">
      <c r="A136" s="53" t="s">
        <v>171</v>
      </c>
      <c r="B136" s="62">
        <v>24700.858</v>
      </c>
      <c r="C136" s="55">
        <v>8</v>
      </c>
      <c r="D136" s="62">
        <v>489.68813019200002</v>
      </c>
    </row>
    <row r="137" spans="1:5">
      <c r="A137" s="53" t="s">
        <v>172</v>
      </c>
      <c r="B137" s="62">
        <v>24315.691999999999</v>
      </c>
      <c r="C137" s="55">
        <v>9</v>
      </c>
      <c r="D137" s="62">
        <v>467.983336936</v>
      </c>
    </row>
    <row r="138" spans="1:5">
      <c r="A138" s="53" t="s">
        <v>173</v>
      </c>
      <c r="B138" s="62">
        <v>26887.245527999999</v>
      </c>
      <c r="C138" s="55">
        <v>10</v>
      </c>
      <c r="D138" s="62">
        <v>520.20126195199998</v>
      </c>
    </row>
    <row r="139" spans="1:5">
      <c r="A139" s="53" t="s">
        <v>174</v>
      </c>
      <c r="B139" s="62">
        <v>29391.405999999999</v>
      </c>
      <c r="C139" s="55">
        <v>11</v>
      </c>
      <c r="D139" s="62">
        <v>587.44476370400002</v>
      </c>
    </row>
    <row r="140" spans="1:5">
      <c r="A140" s="53" t="s">
        <v>175</v>
      </c>
      <c r="B140" s="62">
        <v>29935.248304000001</v>
      </c>
      <c r="C140" s="55">
        <v>12</v>
      </c>
      <c r="D140" s="62">
        <v>615.34470704800003</v>
      </c>
    </row>
    <row r="141" spans="1:5">
      <c r="A141" s="53" t="s">
        <v>176</v>
      </c>
      <c r="B141" s="62">
        <v>29833.103999999999</v>
      </c>
      <c r="C141" s="55">
        <v>13</v>
      </c>
      <c r="D141" s="62">
        <v>613.23555740799998</v>
      </c>
    </row>
    <row r="142" spans="1:5">
      <c r="A142" s="53" t="s">
        <v>177</v>
      </c>
      <c r="B142" s="62">
        <v>29269.613079999999</v>
      </c>
      <c r="C142" s="55">
        <v>14</v>
      </c>
      <c r="D142" s="62">
        <v>618.60026804799998</v>
      </c>
    </row>
    <row r="143" spans="1:5">
      <c r="A143" s="53" t="s">
        <v>178</v>
      </c>
      <c r="B143" s="62">
        <v>26358.098504000001</v>
      </c>
      <c r="C143" s="55">
        <v>15</v>
      </c>
      <c r="D143" s="62">
        <v>550.19569460000002</v>
      </c>
    </row>
    <row r="144" spans="1:5">
      <c r="A144" s="53" t="s">
        <v>179</v>
      </c>
      <c r="B144" s="62">
        <v>25799.632000000001</v>
      </c>
      <c r="C144" s="55">
        <v>16</v>
      </c>
      <c r="D144" s="62">
        <v>506.73013126400002</v>
      </c>
    </row>
    <row r="145" spans="1:5">
      <c r="A145" s="53" t="s">
        <v>180</v>
      </c>
      <c r="B145" s="62">
        <v>29373.185207999999</v>
      </c>
      <c r="C145" s="55">
        <v>17</v>
      </c>
      <c r="D145" s="62">
        <v>589.96828787200002</v>
      </c>
    </row>
    <row r="146" spans="1:5">
      <c r="A146" s="53" t="s">
        <v>181</v>
      </c>
      <c r="B146" s="62">
        <v>29490.375</v>
      </c>
      <c r="C146" s="55">
        <v>18</v>
      </c>
      <c r="D146" s="62">
        <v>610.60413753600005</v>
      </c>
    </row>
    <row r="147" spans="1:5">
      <c r="A147" s="53" t="s">
        <v>182</v>
      </c>
      <c r="B147" s="62">
        <v>29696.82</v>
      </c>
      <c r="C147" s="55">
        <v>19</v>
      </c>
      <c r="D147" s="62">
        <v>611.803582592</v>
      </c>
    </row>
    <row r="148" spans="1:5">
      <c r="A148" s="53" t="s">
        <v>183</v>
      </c>
      <c r="B148" s="62">
        <v>29577.664000000001</v>
      </c>
      <c r="C148" s="55">
        <v>20</v>
      </c>
      <c r="D148" s="62">
        <v>613.08862699199994</v>
      </c>
    </row>
    <row r="149" spans="1:5">
      <c r="A149" s="53" t="s">
        <v>184</v>
      </c>
      <c r="B149" s="62">
        <v>28438.350903999999</v>
      </c>
      <c r="C149" s="55">
        <v>21</v>
      </c>
      <c r="D149" s="62">
        <v>607.18497876000004</v>
      </c>
    </row>
    <row r="150" spans="1:5">
      <c r="A150" s="53" t="s">
        <v>185</v>
      </c>
      <c r="B150" s="62">
        <v>25663.798599999998</v>
      </c>
      <c r="C150" s="55">
        <v>22</v>
      </c>
      <c r="D150" s="62">
        <v>547.06726613599994</v>
      </c>
    </row>
    <row r="151" spans="1:5">
      <c r="A151" s="53" t="s">
        <v>186</v>
      </c>
      <c r="B151" s="62">
        <v>25445.999199999998</v>
      </c>
      <c r="C151" s="55">
        <v>23</v>
      </c>
      <c r="D151" s="62">
        <v>502.87604126399998</v>
      </c>
    </row>
    <row r="152" spans="1:5">
      <c r="A152" s="53" t="s">
        <v>187</v>
      </c>
      <c r="B152" s="62">
        <v>29093.937399999999</v>
      </c>
      <c r="C152" s="55">
        <v>24</v>
      </c>
      <c r="D152" s="62">
        <v>588.89683006400003</v>
      </c>
    </row>
    <row r="153" spans="1:5">
      <c r="A153" s="53" t="s">
        <v>188</v>
      </c>
      <c r="B153" s="62">
        <v>29487.435600000001</v>
      </c>
      <c r="C153" s="55">
        <v>25</v>
      </c>
      <c r="D153" s="62">
        <v>613.97284100000002</v>
      </c>
    </row>
    <row r="154" spans="1:5">
      <c r="A154" s="53" t="s">
        <v>189</v>
      </c>
      <c r="B154" s="62">
        <v>29559.254000000001</v>
      </c>
      <c r="C154" s="55">
        <v>26</v>
      </c>
      <c r="D154" s="62">
        <v>617.37854984000001</v>
      </c>
    </row>
    <row r="155" spans="1:5">
      <c r="A155" s="53" t="s">
        <v>190</v>
      </c>
      <c r="B155" s="62">
        <v>29735.580999999998</v>
      </c>
      <c r="C155" s="55">
        <v>27</v>
      </c>
      <c r="D155" s="62">
        <v>621.90637419200004</v>
      </c>
    </row>
    <row r="156" spans="1:5">
      <c r="A156" s="53" t="s">
        <v>191</v>
      </c>
      <c r="B156" s="62">
        <v>28381.538</v>
      </c>
      <c r="C156" s="55">
        <v>28</v>
      </c>
      <c r="D156" s="62">
        <v>615.78830640000001</v>
      </c>
    </row>
    <row r="157" spans="1:5">
      <c r="A157" s="53" t="s">
        <v>192</v>
      </c>
      <c r="B157" s="62">
        <v>25626.548999999999</v>
      </c>
      <c r="C157" s="55">
        <v>29</v>
      </c>
      <c r="D157" s="62">
        <v>547.33466794399999</v>
      </c>
      <c r="E157"/>
    </row>
    <row r="158" spans="1:5">
      <c r="A158" s="53" t="s">
        <v>160</v>
      </c>
      <c r="B158" s="62">
        <v>24114.056504</v>
      </c>
      <c r="C158" s="55">
        <v>30</v>
      </c>
      <c r="D158" s="62">
        <v>499.36739018399999</v>
      </c>
      <c r="E158"/>
    </row>
    <row r="159" spans="1:5">
      <c r="A159"/>
      <c r="B159"/>
      <c r="C159"/>
      <c r="D159"/>
      <c r="E159"/>
    </row>
    <row r="160" spans="1:5">
      <c r="A160"/>
      <c r="C160"/>
      <c r="D160" s="88">
        <v>721</v>
      </c>
      <c r="E160" s="118">
        <f>(MAX(D129:D159)/D160-1)*100</f>
        <v>-13.743914813869617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40" t="s">
        <v>13</v>
      </c>
      <c r="C163" s="141"/>
      <c r="D163"/>
      <c r="E163" s="89"/>
    </row>
    <row r="164" spans="1:5">
      <c r="A164" s="51" t="s">
        <v>54</v>
      </c>
      <c r="B164" s="133" t="s">
        <v>64</v>
      </c>
      <c r="C164" s="133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159</v>
      </c>
      <c r="B166" s="63">
        <v>30308</v>
      </c>
      <c r="C166" s="120" t="s">
        <v>199</v>
      </c>
      <c r="D166" s="88">
        <v>35198</v>
      </c>
      <c r="E166" s="118">
        <f>(B166/D166-1)*100</f>
        <v>-13.892834820160239</v>
      </c>
    </row>
    <row r="167" spans="1:5">
      <c r="A167"/>
      <c r="B167"/>
      <c r="C167"/>
    </row>
    <row r="169" spans="1:5">
      <c r="A169" s="51" t="s">
        <v>66</v>
      </c>
      <c r="B169" s="140" t="s">
        <v>13</v>
      </c>
      <c r="C169" s="144"/>
      <c r="D169" s="140" t="s">
        <v>14</v>
      </c>
      <c r="E169" s="141"/>
    </row>
    <row r="170" spans="1:5">
      <c r="A170" s="51" t="s">
        <v>54</v>
      </c>
      <c r="B170" s="133" t="s">
        <v>64</v>
      </c>
      <c r="C170" s="133" t="s">
        <v>65</v>
      </c>
      <c r="D170" s="133" t="s">
        <v>64</v>
      </c>
      <c r="E170" s="133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2021</v>
      </c>
      <c r="B172" s="63">
        <v>42225</v>
      </c>
      <c r="C172" s="120" t="s">
        <v>116</v>
      </c>
      <c r="D172" s="63">
        <v>37385</v>
      </c>
      <c r="E172" s="120" t="s">
        <v>122</v>
      </c>
    </row>
    <row r="173" spans="1:5">
      <c r="A173" s="55">
        <v>2022</v>
      </c>
      <c r="B173" s="63">
        <v>37926</v>
      </c>
      <c r="C173" s="120" t="s">
        <v>130</v>
      </c>
      <c r="D173" s="63">
        <v>38284</v>
      </c>
      <c r="E173" s="120" t="s">
        <v>141</v>
      </c>
    </row>
    <row r="174" spans="1:5">
      <c r="A174" s="55">
        <v>2023</v>
      </c>
      <c r="B174" s="63">
        <v>39101</v>
      </c>
      <c r="C174" s="120" t="s">
        <v>155</v>
      </c>
      <c r="D174" s="63"/>
      <c r="E174" s="132"/>
    </row>
    <row r="176" spans="1:5">
      <c r="A176"/>
      <c r="B176"/>
      <c r="C176"/>
      <c r="D176"/>
      <c r="E176"/>
    </row>
    <row r="177" spans="1:6">
      <c r="A177" s="51" t="s">
        <v>66</v>
      </c>
      <c r="B177" s="140" t="s">
        <v>13</v>
      </c>
      <c r="C177" s="144"/>
      <c r="D177" s="140" t="s">
        <v>14</v>
      </c>
      <c r="E177" s="141"/>
    </row>
    <row r="178" spans="1:6">
      <c r="A178" s="51" t="s">
        <v>54</v>
      </c>
      <c r="B178" s="133" t="s">
        <v>64</v>
      </c>
      <c r="C178" s="133" t="s">
        <v>65</v>
      </c>
      <c r="D178" s="133" t="s">
        <v>64</v>
      </c>
      <c r="E178" s="133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2022</v>
      </c>
      <c r="B185" s="69">
        <f>D173</f>
        <v>38284</v>
      </c>
      <c r="C185" s="69">
        <f>B173</f>
        <v>37926</v>
      </c>
      <c r="D185" s="70" t="str">
        <f>MID(Dat_01!E173,1,2)+0&amp;" "&amp;TEXT(DATE(MID(Dat_01!E173,7,4),MID(Dat_01!E173,4,2),MID(Dat_01!E173,1,2)),"mmmm")&amp;" ("&amp;MID(Dat_01!E173,12,16)&amp;" h)"</f>
        <v>14 julio (14:19 h)</v>
      </c>
      <c r="E185" s="70" t="str">
        <f>MID(Dat_01!C173,1,2)+0&amp;" "&amp;TEXT(DATE(MID(Dat_01!C173,7,4),MID(Dat_01!C173,4,2),MID(Dat_01!C173,1,2)),"mmmm")&amp;" ("&amp;MID(Dat_01!C173,12,16)&amp;" h)"</f>
        <v>19 enero (20:10 h)</v>
      </c>
    </row>
    <row r="186" spans="1:6">
      <c r="A186" s="71">
        <f>A174</f>
        <v>2023</v>
      </c>
      <c r="B186" s="69"/>
      <c r="C186" s="69">
        <f>B174</f>
        <v>39101</v>
      </c>
      <c r="D186" s="70"/>
      <c r="E186" s="70" t="str">
        <f>MID(Dat_01!C174,1,2)+0&amp;" "&amp;TEXT(DATE(MID(Dat_01!C174,7,4),MID(Dat_01!C174,4,2),MID(Dat_01!C174,1,2)),"mmmm")&amp;" ("&amp;MID(Dat_01!C174,12,16)&amp;" h)"</f>
        <v>24 enero (20:43 h)</v>
      </c>
    </row>
    <row r="187" spans="1:6">
      <c r="A187" s="72" t="str">
        <f>LOWER(MID(A166,1,3))&amp;"-"&amp;MID(A174,3,2)</f>
        <v>abr-23</v>
      </c>
      <c r="B187" s="73" t="str">
        <f>IF(B163="Invierno","",B166)</f>
        <v/>
      </c>
      <c r="C187" s="73">
        <f>IF(B163="Invierno",B166,"")</f>
        <v>30308</v>
      </c>
      <c r="D187" s="74" t="str">
        <f>IF(B187="","",MID(Dat_01!C166,1,2)+0&amp;" "&amp;TEXT(DATE(MID(Dat_01!C166,7,4),MID(Dat_01!C166,4,2),MID(Dat_01!C166,1,2)),"mmmm")&amp;" ("&amp;MID(Dat_01!C166,12,16)&amp;" h)")</f>
        <v/>
      </c>
      <c r="E187" s="74" t="str">
        <f>IF(C187="","",MID(Dat_01!C166,1,2)+0&amp;" "&amp;TEXT(DATE(MID(Dat_01!C166,7,4),MID(Dat_01!C166,4,2),MID(Dat_01!C166,1,2)),"mmmm")&amp;" ("&amp;MID(Dat_01!C166,12,16)&amp;" h)")</f>
        <v>27 abril (21:25 h)</v>
      </c>
    </row>
    <row r="188" spans="1:6" ht="15">
      <c r="D188" s="124"/>
      <c r="E188" s="124" t="str">
        <f>CONCATENATE(MID(E187,1,FIND(" ",E187)+3)," ",MID(E187,FIND("(",E187)+1,7))</f>
        <v>27 abr 21:25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2023-05-16T13:49:49Z</dcterms:modified>
</cp:coreProperties>
</file>