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SEP\INF_ELABORADA\"/>
    </mc:Choice>
  </mc:AlternateContent>
  <xr:revisionPtr revIDLastSave="0" documentId="13_ncr:1_{84277E69-6F88-4281-BD9E-CF3A8D74EEA0}" xr6:coauthVersionLast="45" xr6:coauthVersionMax="45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Dat_01!$C$127:$D$158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I109" i="16" l="1"/>
  <c r="C101" i="16"/>
  <c r="B37" i="16" l="1"/>
  <c r="C37" i="16"/>
  <c r="D37" i="16"/>
  <c r="E37" i="16"/>
  <c r="F37" i="16"/>
  <c r="G37" i="16"/>
  <c r="H37" i="16"/>
  <c r="B187" i="10" l="1"/>
  <c r="D186" i="10" l="1"/>
  <c r="F108" i="16" s="1"/>
  <c r="B186" i="10"/>
  <c r="D187" i="10"/>
  <c r="D188" i="10" s="1"/>
  <c r="B185" i="10"/>
  <c r="B35" i="16" l="1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E129" i="10" l="1"/>
  <c r="D185" i="10" l="1"/>
  <c r="C186" i="10"/>
  <c r="C185" i="10"/>
  <c r="B183" i="10"/>
  <c r="G2" i="16" l="1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E166" i="10" l="1"/>
  <c r="B105" i="16" l="1"/>
  <c r="D108" i="16" l="1"/>
  <c r="D107" i="16"/>
  <c r="C109" i="16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<sst xmlns="http://schemas.openxmlformats.org/spreadsheetml/2006/main" count="341" uniqueCount="210">
  <si>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</si>
  <si>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</si>
  <si>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</si>
  <si>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</si>
  <si>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</si>
  <si>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</si>
  <si>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</si>
  <si>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</si>
  <si>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</si>
  <si>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</si>
  <si>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</si>
  <si>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</si>
  <si>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</si>
  <si>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</si>
  <si>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</si>
  <si>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</si>
  <si>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</si>
  <si>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</si>
  <si>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</si>
  <si>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</si>
  <si>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</si>
  <si>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</si>
  <si>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</si>
  <si>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</si>
  <si>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</si>
  <si>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</si>
  <si>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</si>
  <si>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</si>
  <si>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</si>
  <si>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</si>
  <si>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</si>
  <si>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</si>
  <si>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</si>
  <si>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</si>
  <si>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</si>
  <si>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</si>
  <si>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</si>
  <si>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</si>
  <si>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</si>
  <si>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</si>
  <si>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</si>
  <si>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</si>
  <si>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</si>
  <si>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</si>
  <si>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</si>
  <si>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</si>
  <si>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</si>
  <si>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</si>
  <si>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</si>
  <si>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</si>
  <si>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</si>
  <si>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</si>
  <si>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</si>
  <si>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</si>
  <si>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</si>
  <si>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</si>
  <si>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</si>
  <si>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</si>
  <si>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</si>
  <si>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</si>
  <si>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</si>
  <si>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</si>
  <si>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</si>
  <si>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</si>
  <si>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</si>
  <si>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</si>
  <si>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</si>
  <si>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</si>
  <si>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</si>
  <si>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</si>
  <si>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</si>
  <si>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</si>
  <si>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</si>
  <si>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</si>
  <si>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</si>
  <si>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</si>
  <si>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</si>
  <si>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</si>
  <si>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</si>
  <si>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</si>
  <si>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</si>
  <si>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</si>
  <si>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</si>
  <si>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</si>
  <si>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</si>
  <si>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</si>
  <si>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</si>
  <si>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</si>
  <si>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</si>
  <si>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</si>
  <si>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</si>
  <si>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</si>
  <si>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</si>
  <si>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</si>
  <si>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</si>
  <si>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</si>
  <si>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</si>
  <si>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</si>
  <si>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</si>
  <si>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</si>
  <si>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</si>
  <si>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</si>
  <si>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</si>
  <si>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</si>
  <si>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</si>
  <si>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</si>
  <si>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</si>
  <si>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</si>
  <si>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</si>
  <si>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</si>
  <si>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</si>
  <si>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</si>
  <si>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</si>
  <si>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</si>
  <si>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</si>
  <si>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</si>
  <si>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</si>
  <si>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</si>
  <si>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</si>
  <si>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</si>
  <si>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</si>
  <si>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</si>
  <si>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23/07/2019 13:25</t>
  </si>
  <si>
    <t>Agosto 2019</t>
  </si>
  <si>
    <t>Septiembre 2019</t>
  </si>
  <si>
    <t>Octubre 2019</t>
  </si>
  <si>
    <t>Noviembre 2019</t>
  </si>
  <si>
    <t>Diciembre 2019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</si>
  <si>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</si>
  <si>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</si>
  <si>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</si>
  <si>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</si>
  <si>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</si>
  <si>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</si>
  <si>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</si>
  <si>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</si>
  <si>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</si>
  <si>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30/07/2020 13:54</t>
  </si>
  <si>
    <t>Septiembre 2020</t>
  </si>
  <si>
    <t>30/09/2020</t>
  </si>
  <si>
    <t>Octubre 2020</t>
  </si>
  <si>
    <t>31/10/2020</t>
  </si>
  <si>
    <t>Noviembre 2020</t>
  </si>
  <si>
    <t>30/11/2020</t>
  </si>
  <si>
    <t>Diciembre 2020</t>
  </si>
  <si>
    <t>31/12/2020</t>
  </si>
  <si>
    <t>Enero 2021</t>
  </si>
  <si>
    <t>31/01/2021</t>
  </si>
  <si>
    <t>Febrero 2021</t>
  </si>
  <si>
    <t>08/01/2021 14:05</t>
  </si>
  <si>
    <t>28/02/2021</t>
  </si>
  <si>
    <t>Marzo 2021</t>
  </si>
  <si>
    <t>31/03/2021</t>
  </si>
  <si>
    <t>Abril 2021</t>
  </si>
  <si>
    <t>30/04/2021</t>
  </si>
  <si>
    <t>Mayo 2021</t>
  </si>
  <si>
    <t>31/05/2021</t>
  </si>
  <si>
    <t>Junio 2021</t>
  </si>
  <si>
    <t>30/06/2021</t>
  </si>
  <si>
    <t>Julio 2021</t>
  </si>
  <si>
    <t>31/07/2021</t>
  </si>
  <si>
    <t>22/07/2021 14:43</t>
  </si>
  <si>
    <t>Agosto 2021</t>
  </si>
  <si>
    <t>31/08/2021</t>
  </si>
  <si>
    <t>Septiembre 2021</t>
  </si>
  <si>
    <t>30/09/2021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</si>
  <si>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ut="10/11/2021 10:55:47" si="2.000000015149bce0d90a730669352901a18b1c4a2a2bbb3025d62c8542694b8d067f7f1087a07c3d1c036c080ee0f0fe9fcb9c1320f026acf54e63ef6ffad66f540cdab50115f351bf7e6c589b8a2fe41a39df30aa13458674820923c59d291f4278d5f8788b6c4bfe40fa475280636ac0bbef0784bd7eb3cfa0a8159e3e0403dfcf8d8c8d943afeac99b07306de90643bd70a41b5753b27fe9e4994948eb1a6f25c.p.3082.0.1.Europe/Madrid.upriv*_1*_pidn2*_44*_session*-lat*_1.000000010856a9d3374967d99fb8ff4354efd2aab5ee3e726a577e889bd384e15a6c88878d6a2c88a3c4b23463933322a6745e566447a895.0000000116e4947f165170432cfefc77af63f1a3b5ee3e727b406059a5a965dcf5edcbdf7287d90e2cbb994bd6f0d4ee0fb086797acb8f12.0.1.1.BDEbi.D066E1C611E6257C10D00080EF253B44.0-3082.1.1_-0.1.0_-3082.1.1_5.5.0.*0.000000013e6965d7de0115580a94ec28cfbbe621c911585a5195e1afe000f5a2f85c85e94d131144.0.23.11*.2*.0400*.31152J.e.0000000173d072c83c66c33959a3774870d4d97fc911585a6c5dce87cec03c9b5b7f24b9d98ff3a7.0.10*.131*.122*.122.0.0" msgID="BF2CDBEF11EC2A81432A0080EF6543A0"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</si>
  <si>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li="FUEPERRO" am="s" /&gt;&lt;lu ut="10/11/2021 10:59:00" si="2.000000015149bce0d90a730669352901a18b1c4a2a2bbb3025d62c8542694b8d067f7f1087a07c3d1c036c080ee0f0fe9fcb9c1320f026acf54e63ef6ffad66f540cdab50115f351bf7e6c589b8a2fe41a39df30aa13458674820923c59d291f4278d5f8788b6c4bfe40fa475280636ac0bbef0784bd7eb3cfa0a8159e3e0403dfcf8d8c8d943afeac99b07306de90643bd70a41b5753b27fe9e4994948eb1a6f25c.p.3082.0.1.Europe/Madrid.upriv*_1*_pidn2*_44*_session*-lat*_1.000000010856a9d3374967d99fb8ff4354efd2aab5ee3e726a577e889bd384e15a6c88878d6a2c88a3c4b23463933322a6745e566447a895.0000000116e4947f165170432cfefc77af63f1a3b5ee3e727b406059a5a965dcf5edcbdf7287d90e2cbb994bd6f0d4ee0fb086797acb8f12.0.1.1.BDEbi.D066E1C611E6257C10D00080EF253B44.0-3082.1.1_-0.1.0_-3082.1.1_5.5.0.*0.000000013e6965d7de0115580a94ec28cfbbe621c911585a5195e1afe000f5a2f85c85e94d131144.0.23.11*.2*.0400*.31152J.e.0000000173d072c83c66c33959a3774870d4d97fc911585a6c5dce87cec03c9b5b7f24b9d98ff3a7.0.10*.131*.122*.122.0.0" msgID="14A89EA111EC2A82432A0080EF05829E"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nrr="419" nrc="420"&gt;&lt;pg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</si>
  <si>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</si>
  <si>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</si>
  <si>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</si>
  <si>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</si>
  <si>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</si>
  <si>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</si>
  <si>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</si>
  <si>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</si>
  <si>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</si>
  <si>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</si>
  <si>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</si>
  <si>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</si>
  <si>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</si>
  <si>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</si>
  <si>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</si>
  <si>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</si>
  <si>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</si>
  <si>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</si>
  <si>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</si>
  <si>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</si>
  <si>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</si>
  <si>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</si>
  <si>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</si>
  <si>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</si>
  <si>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</si>
  <si>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</si>
  <si>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</si>
  <si>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</si>
  <si>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</si>
  <si>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ut="10/11/2021 10:59:43" si="2.000000015149bce0d90a730669352901a18b1c4a2a2bbb3025d62c8542694b8d067f7f1087a07c3d1c036c080ee0f0fe9fcb9c1320f026acf54e63ef6ffad66f540cdab50115f351bf7e6c589b8a2fe41a39df30aa13458674820923c59d291f4278d5f8788b6c4bfe40fa475280636ac0bbef0784bd7eb3cfa0a8159e3e0403dfcf8d8c8d943afeac99b07306de90643bd70a41b5753b27fe9e4994948eb1a6f25c.p.3082.0.1.Europe/Madrid.upriv*_1*_pidn2*_44*_session*-lat*_1.000000010856a9d3374967d99fb8ff4354efd2aab5ee3e726a577e889bd384e15a6c88878d6a2c88a3c4b23463933322a6745e566447a895.0000000116e4947f165170432cfefc77af63f1a3b5ee3e727b406059a5a965dcf5edcbdf7287d90e2cbb994bd6f0d4ee0fb086797acb8f12.0.1.1.BDEbi.D066E1C611E6257C10D00080EF253B44.0-3082.1.1_-0.1.0_-3082.1.1_5.5.0.*0.000000013e6965d7de0115580a94ec28cfbbe621c911585a5195e1afe000f5a2f85c85e94d131144.0.23.11*.2*.0400*.31152J.e.0000000173d072c83c66c33959a3774870d4d97fc911585a6c5dce87cec03c9b5b7f24b9d98ff3a7.0.10*.131*.122*.122.0.0" msgID="538B6B8511EC2A82432A0080EFD524A1"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nrr="1904" nrc="252"&gt;&lt;pg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</si>
  <si>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Octubre 2021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</si>
  <si>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ut="10/11/2021 11:08:47" si="2.000000015149bce0d90a730669352901a18b1c4a2a2bbb3025d62c8542694b8d067f7f1087a07c3d1c036c080ee0f0fe9fcb9c1320f026acf54e63ef6ffad66f540cdab50115f351bf7e6c589b8a2fe41a39df30aa13458674820923c59d291f4278d5f8788b6c4bfe40fa475280636ac0bbef0784bd7eb3cfa0a8159e3e0403dfcf8d8c8d943afeac99b07306de90643bd70a41b5753b27fe9e4994948eb1a6f25c.p.3082.0.1.Europe/Madrid.upriv*_1*_pidn2*_44*_session*-lat*_1.000000010856a9d3374967d99fb8ff4354efd2aab5ee3e726a577e889bd384e15a6c88878d6a2c88a3c4b23463933322a6745e566447a895.0000000116e4947f165170432cfefc77af63f1a3b5ee3e727b406059a5a965dcf5edcbdf7287d90e2cbb994bd6f0d4ee0fb086797acb8f12.0.1.1.BDEbi.D066E1C611E6257C10D00080EF253B44.0-3082.1.1_-0.1.0_-3082.1.1_5.5.0.*0.000000013e6965d7de0115580a94ec28cfbbe621c911585a5195e1afe000f5a2f85c85e94d131144.0.23.11*.2*.0400*.31152J.e.0000000173d072c83c66c33959a3774870d4d97fc911585a6c5dce87cec03c9b5b7f24b9d98ff3a7.0.10*.131*.122*.122.0.0" msgID="6D4287E311EC2A82432A0080EF95A19D"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rows="36" cols="2" /&gt;&lt;esdo ews="" ece="" ptn="" /&gt;&lt;/excel&gt;&lt;pgs&gt;&lt;pg rows="34" cols="1" nrr="1844" nrc="61"&gt;&lt;pg /&gt;&lt;bls&gt;&lt;bl sr="1" sc="1" rfetch="34" cfetch="1" posid="1" darows="0" dacols="1"&gt;&lt;excel&gt;&lt;epo ews="Dat_01" ece="A85" enr="MSTR.Serie_Balance_B.C._Mensual" ptn="" qtn="" rows="36" cols="2" /&gt;&lt;esdo ews="" ece="" ptn="" /&gt;&lt;/excel&gt;&lt;gridRng&gt;&lt;sect id="TITLE_AREA" rngprop="1:1:2:1" /&gt;&lt;sect id="ROWHEADERS_AREA" rngprop="3:1:34:1" /&gt;&lt;sect id="COLUMNHEADERS_AREA" rngprop="1:2:2:1" /&gt;&lt;sect id="DATA_AREA" rngprop="3:2:34:1"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</si>
  <si>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ut="10/11/2021 11:10:06" si="2.000000015149bce0d90a730669352901a18b1c4a2a2bbb3025d62c8542694b8d067f7f1087a07c3d1c036c080ee0f0fe9fcb9c1320f026acf54e63ef6ffad66f540cdab50115f351bf7e6c589b8a2fe41a39df30aa13458674820923c59d291f4278d5f8788b6c4bfe40fa475280636ac0bbef0784bd7eb3cfa0a8159e3e0403dfcf8d8c8d943afeac99b07306de90643bd70a41b5753b27fe9e4994948eb1a6f25c.p.3082.0.1.Europe/Madrid.upriv*_1*_pidn2*_44*_session*-lat*_1.000000010856a9d3374967d99fb8ff4354efd2aab5ee3e726a577e889bd384e15a6c88878d6a2c88a3c4b23463933322a6745e566447a895.0000000116e4947f165170432cfefc77af63f1a3b5ee3e727b406059a5a965dcf5edcbdf7287d90e2cbb994bd6f0d4ee0fb086797acb8f12.0.1.1.BDEbi.D066E1C611E6257C10D00080EF253B44.0-3082.1.1_-0.1.0_-3082.1.1_5.5.0.*0.000000013e6965d7de0115580a94ec28cfbbe621c911585a5195e1afe000f5a2f85c85e94d131144.0.23.11*.2*.0400*.31152J.e.0000000173d072c83c66c33959a3774870d4d97fc911585a6c5dce87cec03c9b5b7f24b9d98ff3a7.0.10*.131*.122*.122.0.0" msgID="A9EA096C11EC2A83432A0080EF85829F"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nrr="1966" nrc="67"&gt;&lt;pg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</si>
  <si>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07/09/2021 13:48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</si>
  <si>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ut="10/11/2021 11:11:58" si="2.000000015149bce0d90a730669352901a18b1c4a2a2bbb3025d62c8542694b8d067f7f1087a07c3d1c036c080ee0f0fe9fcb9c1320f026acf54e63ef6ffad66f540cdab50115f351bf7e6c589b8a2fe41a39df30aa13458674820923c59d291f4278d5f8788b6c4bfe40fa475280636ac0bbef0784bd7eb3cfa0a8159e3e0403dfcf8d8c8d943afeac99b07306de90643bd70a41b5753b27fe9e4994948eb1a6f25c.p.3082.0.1.Europe/Madrid.upriv*_1*_pidn2*_44*_session*-lat*_1.000000010856a9d3374967d99fb8ff4354efd2aab5ee3e726a577e889bd384e15a6c88878d6a2c88a3c4b23463933322a6745e566447a895.0000000116e4947f165170432cfefc77af63f1a3b5ee3e727b406059a5a965dcf5edcbdf7287d90e2cbb994bd6f0d4ee0fb086797acb8f12.0.1.1.BDEbi.D066E1C611E6257C10D00080EF253B44.0-3082.1.1_-0.1.0_-3082.1.1_5.5.0.*0.000000013e6965d7de0115580a94ec28cfbbe621c911585a5195e1afe000f5a2f85c85e94d131144.0.23.11*.2*.0400*.31152J.e.0000000173d072c83c66c33959a3774870d4d97fc911585a6c5dce87cec03c9b5b7f24b9d98ff3a7.0.10*.131*.122*.122.0.0" msgID="0A59232811EC2A84432A0080EFF5629D"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nrr="66" nrc="132"&gt;&lt;pg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</si>
  <si>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ut="10/11/2021 11:12:07" si="2.000000015149bce0d90a730669352901a18b1c4a2a2bbb3025d62c8542694b8d067f7f1087a07c3d1c036c080ee0f0fe9fcb9c1320f026acf54e63ef6ffad66f540cdab50115f351bf7e6c589b8a2fe41a39df30aa13458674820923c59d291f4278d5f8788b6c4bfe40fa475280636ac0bbef0784bd7eb3cfa0a8159e3e0403dfcf8d8c8d943afeac99b07306de90643bd70a41b5753b27fe9e4994948eb1a6f25c.p.3082.0.1.Europe/Madrid.upriv*_1*_pidn2*_44*_session*-lat*_1.000000010856a9d3374967d99fb8ff4354efd2aab5ee3e726a577e889bd384e15a6c88878d6a2c88a3c4b23463933322a6745e566447a895.0000000116e4947f165170432cfefc77af63f1a3b5ee3e727b406059a5a965dcf5edcbdf7287d90e2cbb994bd6f0d4ee0fb086797acb8f12.0.1.1.BDEbi.D066E1C611E6257C10D00080EF253B44.0-3082.1.1_-0.1.0_-3082.1.1_5.5.0.*0.000000013e6965d7de0115580a94ec28cfbbe621c911585a5195e1afe000f5a2f85c85e94d131144.0.23.11*.2*.0400*.31152J.e.0000000173d072c83c66c33959a3774870d4d97fc911585a6c5dce87cec03c9b5b7f24b9d98ff3a7.0.10*.131*.122*.122.0.0" msgID="115048A011EC2A84432A0080EFA5C19D"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nrr="198" nrc="272"&gt;&lt;pg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</si>
  <si>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ut="10/11/2021 11:13:05" si="2.000000015149bce0d90a730669352901a18b1c4a2a2bbb3025d62c8542694b8d067f7f1087a07c3d1c036c080ee0f0fe9fcb9c1320f026acf54e63ef6ffad66f540cdab50115f351bf7e6c589b8a2fe41a39df30aa13458674820923c59d291f4278d5f8788b6c4bfe40fa475280636ac0bbef0784bd7eb3cfa0a8159e3e0403dfcf8d8c8d943afeac99b07306de90643bd70a41b5753b27fe9e4994948eb1a6f25c.p.3082.0.1.Europe/Madrid.upriv*_1*_pidn2*_44*_session*-lat*_1.000000010856a9d3374967d99fb8ff4354efd2aab5ee3e726a577e889bd384e15a6c88878d6a2c88a3c4b23463933322a6745e566447a895.0000000116e4947f165170432cfefc77af63f1a3b5ee3e727b406059a5a965dcf5edcbdf7287d90e2cbb994bd6f0d4ee0fb086797acb8f12.0.1.1.BDEbi.D066E1C611E6257C10D00080EF253B44.0-3082.1.1_-0.1.0_-3082.1.1_5.5.0.*0.000000013e6965d7de0115580a94ec28cfbbe621c911585a5195e1afe000f5a2f85c85e94d131144.0.23.11*.2*.0400*.31152J.e.0000000173d072c83c66c33959a3774870d4d97fc911585a6c5dce87cec03c9b5b7f24b9d98ff3a7.0.10*.131*.122*.122.0.0" msgID="347BB4B811EC2A84432A0080EF65429E"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nrr="64" nrc="256"&gt;&lt;pg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</si>
  <si>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ut="10/11/2021 11:29:23" si="2.00000001ba6e04ca13997ce7bfcd15378877561c85e754f7c66e21091cb86540d6d570756aa0f61f4a7e97030f74b4ce94b713126d8cd5f764b6d42c4e00dd039e4adab7627440dffa0e3aa952c166c260d014b9b3bf28a76d1546afb92666f26c38fde38f60dc1b750b8f44cc326480a84e03ea22827504a065de9ed5c6cdcdf720cbbcae8e4600c9d212283f916c65918ecebce5bd9b25892ac9c0246e7ef3796c.p.3082.0.1.Europe/Madrid.upriv*_1*_pidn2*_56*_session*-lat*_1.000000016059c0b17a3a25d0539cd58558ad5d44b5ee3e722ac6dae5f772fed310c7748c0f719c54f030721c25b5e6a4b281e97c9ed6c546.000000014bbfb8b9b9c8a79a98b7403efd4dba3bb5ee3e72a2fc8b574ad5d700d934bd1850678c55f0d9569fd0b5741ca693c57da366b0b5.0.1.1.BDEbi.D066E1C611E6257C10D00080EF253B44.0-3082.1.1_-0.1.0_-3082.1.1_5.5.0.*0.00000001068a2eb8da2194f37323a3374be708dac911585a94c6ff69650504ce7306bb68b80da76b.0.23.11*.2*.0400*.31152J.e.00000001709251c5cca91e16abeb70376ecad51bc911585aa5ad0bc114bac0dd9a4d79c6a6b18914.0.10*.131*.122*.122.0.0" msgID="701CB2D711EC2A862CEF0080EF35A469"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nrr="859" nrc="504"&gt;&lt;pg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</si>
  <si>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ut="10/11/2021 11:30:39" si="2.000000015149bce0d90a730669352901a18b1c4a2a2bbb3025d62c8542694b8d067f7f1087a07c3d1c036c080ee0f0fe9fcb9c1320f026acf54e63ef6ffad66f540cdab50115f351bf7e6c589b8a2fe41a39df30aa13458674820923c59d291f4278d5f8788b6c4bfe40fa475280636ac0bbef0784bd7eb3cfa0a8159e3e0403dfcf8d8c8d943afeac99b07306de90643bd70a41b5753b27fe9e4994948eb1a6f25c.p.3082.0.1.Europe/Madrid.upriv*_1*_pidn2*_44*_session*-lat*_1.000000010856a9d3374967d99fb8ff4354efd2aab5ee3e726a577e889bd384e15a6c88878d6a2c88a3c4b23463933322a6745e566447a895.0000000116e4947f165170432cfefc77af63f1a3b5ee3e727b406059a5a965dcf5edcbdf7287d90e2cbb994bd6f0d4ee0fb086797acb8f12.0.1.1.BDEbi.D066E1C611E6257C10D00080EF253B44.0-3082.1.1_-0.1.0_-3082.1.1_5.5.0.*0.000000013e6965d7de0115580a94ec28cfbbe621c911585a5195e1afe000f5a2f85c85e94d131144.0.23.11*.2*.0400*.31152J.e.0000000173d072c83c66c33959a3774870d4d97fc911585a6c5dce87cec03c9b5b7f24b9d98ff3a7.0.10*.131*.122*.122.0.0" msgID="A59F563411EC2A86432A0080EFA5C29F"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nrr="1963" nrc="130"&gt;&lt;pg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</si>
  <si>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ut="10/11/2021 12:28:44" si="2.000000015149bce0d90a730669352901a18b1c4a2a2bbb3025d62c8542694b8d067f7f1087a07c3d1c036c080ee0f0fe9fcb9c1320f026acf54e63ef6ffad66f540cdab50115f351bf7e6c589b8a2fe41a39df30aa13458674820923c59d291f4278d5f8788b6c4bfe40fa475280636ac0bbef0784bd7eb3cfa0a8159e3e0403dfcf8d8c8d943afeac99b07306de90643bd70a41b5753b27fe9e4994948eb1a6f25c.p.3082.0.1.Europe/Madrid.upriv*_1*_pidn2*_44*_session*-lat*_1.000000010856a9d3374967d99fb8ff4354efd2aab5ee3e726a577e889bd384e15a6c88878d6a2c88a3c4b23463933322a6745e566447a895.0000000116e4947f165170432cfefc77af63f1a3b5ee3e727b406059a5a965dcf5edcbdf7287d90e2cbb994bd6f0d4ee0fb086797acb8f12.0.1.1.BDEbi.D066E1C611E6257C10D00080EF253B44.0-3082.1.1_-0.1.0_-3082.1.1_5.5.0.*0.000000013e6965d7de0115580a94ec28cfbbe621c911585a5195e1afe000f5a2f85c85e94d131144.0.23.11*.2*.0400*.31152J.e.0000000173d072c83c66c33959a3774870d4d97fc911585a6c5dce87cec03c9b5b7f24b9d98ff3a7.0.10*.131*.122*.122.0.0" msgID="BDC5A74B11EC2A86432A0080EF35E29E"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nrr="1144" nrc="462"&gt;&lt;pg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</si>
  <si>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1de52f54cb0545b9a37f0ff703f52a5d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</si>
  <si>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ut="10/13/2021 10:54:43" si="2.00000001b18d36cbd738d2c58b9b3283160a3fce0e1a012c4c90b0c23ac603e907472024bc85ab42e36558ac60cf62d034f4c9e31bfe8cad7c43dbd9fc231c842291fdd1db51ff993d527fcab47673535192619832179225c98c3d06f9a2b203259a80e41bfa842f44bf76ea2144a6a97a425bf054e225bdf81cec464061bd385810a9cb14bdb5e0c11df4153dc4b855974a5da1fb19ff905d23adb2e0c6926de8a6.p.3082.0.1.Europe/Madrid.upriv*_1*_pidn2*_16*_session*-lat*_1.0000000196f6cafc8a8a35b80116c6db7a5ceed8b5ee3e723316bb5c1f1fdd7545e53c930b199605f0d025f42f9d8b6ef75644abf8b46fb2.000000011f8a4b5111ea5165d696bb99e327270eb5ee3e72698498e12a1deb311f0969a7bb7b10c3a7f3aa6925f921500d7d5b5a603585e2.0.1.1.BDEbi.D066E1C611E6257C10D00080EF253B44.0-3082.1.1_-0.1.0_-3082.1.1_5.5.0.*0.0000000158666aeb30f7da82b99d501232650737c911585ab8d780af667d591ec0d9dbf51b5612e0.0.23.11*.2*.0400*.31152J.e.0000000109c726415bc998785c98e5dbe11518bac911585ab6d36721ae464cff51cd874a832ee67a.0.10*.131*.122*.122.0.0" msgID="F372F7EC11EC2C132CEF0080EF45C469"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nrr="1996" nrc="68"&gt;&lt;pg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</si>
</sst>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</cellStyleXfs>
  <cellXfs count="146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6" fillId="4" borderId="6" xfId="14" applyAlignment="1">
      <alignment horizontal="right" vertical="center"/>
    </xf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164" fontId="25" fillId="6" borderId="6" xfId="20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8.2799999999999992E-3</c:v>
                </c:pt>
                <c:pt idx="1">
                  <c:v>-1.038E-2</c:v>
                </c:pt>
                <c:pt idx="2">
                  <c:v>1.3600000000000001E-3</c:v>
                </c:pt>
                <c:pt idx="3">
                  <c:v>-8.0000000000000004E-4</c:v>
                </c:pt>
                <c:pt idx="4">
                  <c:v>-1.506E-2</c:v>
                </c:pt>
                <c:pt idx="5">
                  <c:v>3.4399999999999999E-3</c:v>
                </c:pt>
                <c:pt idx="6">
                  <c:v>5.9899999999999997E-3</c:v>
                </c:pt>
                <c:pt idx="7">
                  <c:v>7.7999999999999996E-3</c:v>
                </c:pt>
                <c:pt idx="8">
                  <c:v>6.6100000000000004E-3</c:v>
                </c:pt>
                <c:pt idx="9">
                  <c:v>4.6100000000000004E-3</c:v>
                </c:pt>
                <c:pt idx="10">
                  <c:v>-3.9100000000000003E-3</c:v>
                </c:pt>
                <c:pt idx="11">
                  <c:v>4.2199999999999998E-3</c:v>
                </c:pt>
                <c:pt idx="12">
                  <c:v>1.48E-3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4.5799999999999999E-3</c:v>
                </c:pt>
                <c:pt idx="1">
                  <c:v>-1.073E-2</c:v>
                </c:pt>
                <c:pt idx="2">
                  <c:v>-2.452E-2</c:v>
                </c:pt>
                <c:pt idx="3">
                  <c:v>1.396E-2</c:v>
                </c:pt>
                <c:pt idx="4">
                  <c:v>1.7809999999999999E-2</c:v>
                </c:pt>
                <c:pt idx="5">
                  <c:v>1.431E-2</c:v>
                </c:pt>
                <c:pt idx="6">
                  <c:v>4.1900000000000001E-3</c:v>
                </c:pt>
                <c:pt idx="7">
                  <c:v>8.4000000000000003E-4</c:v>
                </c:pt>
                <c:pt idx="8">
                  <c:v>-2.18E-2</c:v>
                </c:pt>
                <c:pt idx="9">
                  <c:v>2.3900000000000002E-3</c:v>
                </c:pt>
                <c:pt idx="10">
                  <c:v>-1.9220000000000001E-2</c:v>
                </c:pt>
                <c:pt idx="11">
                  <c:v>-9.0500000000000008E-3</c:v>
                </c:pt>
                <c:pt idx="12">
                  <c:v>-3.3400000000000001E-3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-4.0980000000000003E-2</c:v>
                </c:pt>
                <c:pt idx="1">
                  <c:v>-6.4599999999999996E-3</c:v>
                </c:pt>
                <c:pt idx="2">
                  <c:v>-3.3369999999999997E-2</c:v>
                </c:pt>
                <c:pt idx="3">
                  <c:v>5.0000000000000001E-3</c:v>
                </c:pt>
                <c:pt idx="4">
                  <c:v>4.8999999999999998E-3</c:v>
                </c:pt>
                <c:pt idx="5">
                  <c:v>-4.9349999999999998E-2</c:v>
                </c:pt>
                <c:pt idx="6">
                  <c:v>3.6409999999999998E-2</c:v>
                </c:pt>
                <c:pt idx="7">
                  <c:v>0.16128000000000001</c:v>
                </c:pt>
                <c:pt idx="8">
                  <c:v>0.12592</c:v>
                </c:pt>
                <c:pt idx="9">
                  <c:v>6.0269999999999997E-2</c:v>
                </c:pt>
                <c:pt idx="10">
                  <c:v>-2.4599999999999999E-3</c:v>
                </c:pt>
                <c:pt idx="11">
                  <c:v>-1.8699999999999999E-3</c:v>
                </c:pt>
                <c:pt idx="12">
                  <c:v>1.5769999999999999E-2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-2.8119999999999999E-2</c:v>
                </c:pt>
                <c:pt idx="1">
                  <c:v>-2.7570000000000001E-2</c:v>
                </c:pt>
                <c:pt idx="2">
                  <c:v>-5.6529999999999997E-2</c:v>
                </c:pt>
                <c:pt idx="3">
                  <c:v>1.8159999999999999E-2</c:v>
                </c:pt>
                <c:pt idx="4">
                  <c:v>7.6499999999999997E-3</c:v>
                </c:pt>
                <c:pt idx="5">
                  <c:v>-3.1600000000000003E-2</c:v>
                </c:pt>
                <c:pt idx="6">
                  <c:v>4.6589999999999999E-2</c:v>
                </c:pt>
                <c:pt idx="7">
                  <c:v>0.16991999999999999</c:v>
                </c:pt>
                <c:pt idx="8">
                  <c:v>0.11073</c:v>
                </c:pt>
                <c:pt idx="9">
                  <c:v>6.7269999999999996E-2</c:v>
                </c:pt>
                <c:pt idx="10">
                  <c:v>-2.5590000000000002E-2</c:v>
                </c:pt>
                <c:pt idx="11">
                  <c:v>-6.7000000000000002E-3</c:v>
                </c:pt>
                <c:pt idx="12">
                  <c:v>1.391E-2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2001-2020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28.2800526316</c:v>
                </c:pt>
                <c:pt idx="1">
                  <c:v>28.403736842099999</c:v>
                </c:pt>
                <c:pt idx="2">
                  <c:v>28.617578947399998</c:v>
                </c:pt>
                <c:pt idx="3">
                  <c:v>28.4778947368</c:v>
                </c:pt>
                <c:pt idx="4">
                  <c:v>27.948947368399999</c:v>
                </c:pt>
                <c:pt idx="5">
                  <c:v>27.789578947399999</c:v>
                </c:pt>
                <c:pt idx="6">
                  <c:v>27.181631578899999</c:v>
                </c:pt>
                <c:pt idx="7">
                  <c:v>27.4284736842</c:v>
                </c:pt>
                <c:pt idx="8">
                  <c:v>27.1396842105</c:v>
                </c:pt>
                <c:pt idx="9">
                  <c:v>27.072105263200001</c:v>
                </c:pt>
                <c:pt idx="10">
                  <c:v>27.670894736800001</c:v>
                </c:pt>
                <c:pt idx="11">
                  <c:v>27.2831578947</c:v>
                </c:pt>
                <c:pt idx="12">
                  <c:v>26.9773157895</c:v>
                </c:pt>
                <c:pt idx="13">
                  <c:v>26.2112105263</c:v>
                </c:pt>
                <c:pt idx="14">
                  <c:v>25.970842105300001</c:v>
                </c:pt>
                <c:pt idx="15">
                  <c:v>26.260578947399999</c:v>
                </c:pt>
                <c:pt idx="16">
                  <c:v>25.6351052632</c:v>
                </c:pt>
                <c:pt idx="17">
                  <c:v>25.194315789499999</c:v>
                </c:pt>
                <c:pt idx="18">
                  <c:v>25.607368421099999</c:v>
                </c:pt>
                <c:pt idx="19">
                  <c:v>26.348736842099999</c:v>
                </c:pt>
                <c:pt idx="20">
                  <c:v>26.024105263199999</c:v>
                </c:pt>
                <c:pt idx="21">
                  <c:v>25.639789473699999</c:v>
                </c:pt>
                <c:pt idx="22">
                  <c:v>25.311894736799999</c:v>
                </c:pt>
                <c:pt idx="23">
                  <c:v>25.209368421099999</c:v>
                </c:pt>
                <c:pt idx="24">
                  <c:v>24.4453684211</c:v>
                </c:pt>
                <c:pt idx="25">
                  <c:v>24.646736842100001</c:v>
                </c:pt>
                <c:pt idx="26">
                  <c:v>24.445</c:v>
                </c:pt>
                <c:pt idx="27">
                  <c:v>24.445578947400001</c:v>
                </c:pt>
                <c:pt idx="28">
                  <c:v>24.6595789474</c:v>
                </c:pt>
                <c:pt idx="29">
                  <c:v>24.816894736799998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2001-2020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17.645631578900002</c:v>
                </c:pt>
                <c:pt idx="1">
                  <c:v>17.4092631579</c:v>
                </c:pt>
                <c:pt idx="2">
                  <c:v>17.611999999999998</c:v>
                </c:pt>
                <c:pt idx="3">
                  <c:v>17.6164210526</c:v>
                </c:pt>
                <c:pt idx="4">
                  <c:v>17.565368421100001</c:v>
                </c:pt>
                <c:pt idx="5">
                  <c:v>17.3173157895</c:v>
                </c:pt>
                <c:pt idx="6">
                  <c:v>17.0458421053</c:v>
                </c:pt>
                <c:pt idx="7">
                  <c:v>16.753263157900001</c:v>
                </c:pt>
                <c:pt idx="8">
                  <c:v>16.778473684200002</c:v>
                </c:pt>
                <c:pt idx="9">
                  <c:v>16.4721052632</c:v>
                </c:pt>
                <c:pt idx="10">
                  <c:v>16.456578947400001</c:v>
                </c:pt>
                <c:pt idx="11">
                  <c:v>16.564210526299998</c:v>
                </c:pt>
                <c:pt idx="12">
                  <c:v>16.280789473700001</c:v>
                </c:pt>
                <c:pt idx="13">
                  <c:v>15.974368421099999</c:v>
                </c:pt>
                <c:pt idx="14">
                  <c:v>15.517105263199999</c:v>
                </c:pt>
                <c:pt idx="15">
                  <c:v>15.5863684211</c:v>
                </c:pt>
                <c:pt idx="16">
                  <c:v>15.773473684200001</c:v>
                </c:pt>
                <c:pt idx="17">
                  <c:v>15.3496842105</c:v>
                </c:pt>
                <c:pt idx="18">
                  <c:v>15.140421052600001</c:v>
                </c:pt>
                <c:pt idx="19">
                  <c:v>15.4745263158</c:v>
                </c:pt>
                <c:pt idx="20">
                  <c:v>16.038578947400001</c:v>
                </c:pt>
                <c:pt idx="21">
                  <c:v>15.8698421053</c:v>
                </c:pt>
                <c:pt idx="22">
                  <c:v>15.8698421053</c:v>
                </c:pt>
                <c:pt idx="23">
                  <c:v>15.2443157895</c:v>
                </c:pt>
                <c:pt idx="24">
                  <c:v>14.5758947368</c:v>
                </c:pt>
                <c:pt idx="25">
                  <c:v>14.0435789474</c:v>
                </c:pt>
                <c:pt idx="26">
                  <c:v>14.0812105263</c:v>
                </c:pt>
                <c:pt idx="27">
                  <c:v>14.466210526299999</c:v>
                </c:pt>
                <c:pt idx="28">
                  <c:v>14.607894736800001</c:v>
                </c:pt>
                <c:pt idx="29">
                  <c:v>14.7433684211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2021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26.119</c:v>
                </c:pt>
                <c:pt idx="1">
                  <c:v>26.507000000000001</c:v>
                </c:pt>
                <c:pt idx="2">
                  <c:v>27.991</c:v>
                </c:pt>
                <c:pt idx="3">
                  <c:v>28.84</c:v>
                </c:pt>
                <c:pt idx="4">
                  <c:v>31.312000000000001</c:v>
                </c:pt>
                <c:pt idx="5">
                  <c:v>31.835999999999999</c:v>
                </c:pt>
                <c:pt idx="6">
                  <c:v>30.606000000000002</c:v>
                </c:pt>
                <c:pt idx="7">
                  <c:v>28.367000000000001</c:v>
                </c:pt>
                <c:pt idx="8">
                  <c:v>27.388999999999999</c:v>
                </c:pt>
                <c:pt idx="9">
                  <c:v>27.791</c:v>
                </c:pt>
                <c:pt idx="10">
                  <c:v>27.995000000000001</c:v>
                </c:pt>
                <c:pt idx="11">
                  <c:v>30.28</c:v>
                </c:pt>
                <c:pt idx="12">
                  <c:v>28.109000000000002</c:v>
                </c:pt>
                <c:pt idx="13">
                  <c:v>25.85</c:v>
                </c:pt>
                <c:pt idx="14">
                  <c:v>26.324999999999999</c:v>
                </c:pt>
                <c:pt idx="15">
                  <c:v>26.350999999999999</c:v>
                </c:pt>
                <c:pt idx="16">
                  <c:v>27.024999999999999</c:v>
                </c:pt>
                <c:pt idx="17">
                  <c:v>25.585000000000001</c:v>
                </c:pt>
                <c:pt idx="18">
                  <c:v>25.341999999999999</c:v>
                </c:pt>
                <c:pt idx="19">
                  <c:v>24.661000000000001</c:v>
                </c:pt>
                <c:pt idx="20">
                  <c:v>23.189</c:v>
                </c:pt>
                <c:pt idx="21">
                  <c:v>23.715</c:v>
                </c:pt>
                <c:pt idx="22">
                  <c:v>25.027999999999999</c:v>
                </c:pt>
                <c:pt idx="23">
                  <c:v>24.779</c:v>
                </c:pt>
                <c:pt idx="24">
                  <c:v>25.132999999999999</c:v>
                </c:pt>
                <c:pt idx="25">
                  <c:v>26.344999999999999</c:v>
                </c:pt>
                <c:pt idx="26">
                  <c:v>26.423999999999999</c:v>
                </c:pt>
                <c:pt idx="27">
                  <c:v>25.234000000000002</c:v>
                </c:pt>
                <c:pt idx="28">
                  <c:v>24.943999999999999</c:v>
                </c:pt>
                <c:pt idx="29">
                  <c:v>24.917999999999999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22.189</c:v>
                </c:pt>
                <c:pt idx="1">
                  <c:v>22.048999999999999</c:v>
                </c:pt>
                <c:pt idx="2">
                  <c:v>23.024000000000001</c:v>
                </c:pt>
                <c:pt idx="3">
                  <c:v>23.289000000000001</c:v>
                </c:pt>
                <c:pt idx="4">
                  <c:v>25</c:v>
                </c:pt>
                <c:pt idx="5">
                  <c:v>26.324000000000002</c:v>
                </c:pt>
                <c:pt idx="6">
                  <c:v>25.721</c:v>
                </c:pt>
                <c:pt idx="7">
                  <c:v>23.907</c:v>
                </c:pt>
                <c:pt idx="8">
                  <c:v>23.295999999999999</c:v>
                </c:pt>
                <c:pt idx="9">
                  <c:v>23.039000000000001</c:v>
                </c:pt>
                <c:pt idx="10">
                  <c:v>22.550999999999998</c:v>
                </c:pt>
                <c:pt idx="11">
                  <c:v>24.024999999999999</c:v>
                </c:pt>
                <c:pt idx="12">
                  <c:v>23.841999999999999</c:v>
                </c:pt>
                <c:pt idx="13">
                  <c:v>22.456</c:v>
                </c:pt>
                <c:pt idx="14">
                  <c:v>22.23</c:v>
                </c:pt>
                <c:pt idx="15">
                  <c:v>21.797999999999998</c:v>
                </c:pt>
                <c:pt idx="16">
                  <c:v>21.670999999999999</c:v>
                </c:pt>
                <c:pt idx="17">
                  <c:v>21.02</c:v>
                </c:pt>
                <c:pt idx="18">
                  <c:v>19.89</c:v>
                </c:pt>
                <c:pt idx="19">
                  <c:v>19.614999999999998</c:v>
                </c:pt>
                <c:pt idx="20">
                  <c:v>18.443000000000001</c:v>
                </c:pt>
                <c:pt idx="21">
                  <c:v>19.364000000000001</c:v>
                </c:pt>
                <c:pt idx="22">
                  <c:v>20.428999999999998</c:v>
                </c:pt>
                <c:pt idx="23">
                  <c:v>20.928999999999998</c:v>
                </c:pt>
                <c:pt idx="24">
                  <c:v>21.113</c:v>
                </c:pt>
                <c:pt idx="25">
                  <c:v>21.053999999999998</c:v>
                </c:pt>
                <c:pt idx="26">
                  <c:v>20.940999999999999</c:v>
                </c:pt>
                <c:pt idx="27">
                  <c:v>20.077999999999999</c:v>
                </c:pt>
                <c:pt idx="28">
                  <c:v>19.821000000000002</c:v>
                </c:pt>
                <c:pt idx="29">
                  <c:v>19.991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2021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18.259</c:v>
                </c:pt>
                <c:pt idx="1">
                  <c:v>17.591000000000001</c:v>
                </c:pt>
                <c:pt idx="2">
                  <c:v>18.056999999999999</c:v>
                </c:pt>
                <c:pt idx="3">
                  <c:v>17.738</c:v>
                </c:pt>
                <c:pt idx="4">
                  <c:v>18.687999999999999</c:v>
                </c:pt>
                <c:pt idx="5">
                  <c:v>20.812999999999999</c:v>
                </c:pt>
                <c:pt idx="6">
                  <c:v>20.835000000000001</c:v>
                </c:pt>
                <c:pt idx="7">
                  <c:v>19.446999999999999</c:v>
                </c:pt>
                <c:pt idx="8">
                  <c:v>19.204000000000001</c:v>
                </c:pt>
                <c:pt idx="9">
                  <c:v>18.288</c:v>
                </c:pt>
                <c:pt idx="10">
                  <c:v>17.108000000000001</c:v>
                </c:pt>
                <c:pt idx="11">
                  <c:v>17.77</c:v>
                </c:pt>
                <c:pt idx="12">
                  <c:v>19.574999999999999</c:v>
                </c:pt>
                <c:pt idx="13">
                  <c:v>19.062000000000001</c:v>
                </c:pt>
                <c:pt idx="14">
                  <c:v>18.135000000000002</c:v>
                </c:pt>
                <c:pt idx="15">
                  <c:v>17.245000000000001</c:v>
                </c:pt>
                <c:pt idx="16">
                  <c:v>16.317</c:v>
                </c:pt>
                <c:pt idx="17">
                  <c:v>16.456</c:v>
                </c:pt>
                <c:pt idx="18">
                  <c:v>14.438000000000001</c:v>
                </c:pt>
                <c:pt idx="19">
                  <c:v>14.569000000000001</c:v>
                </c:pt>
                <c:pt idx="20">
                  <c:v>13.696</c:v>
                </c:pt>
                <c:pt idx="21">
                  <c:v>15.013999999999999</c:v>
                </c:pt>
                <c:pt idx="22">
                  <c:v>15.83</c:v>
                </c:pt>
                <c:pt idx="23">
                  <c:v>17.079000000000001</c:v>
                </c:pt>
                <c:pt idx="24">
                  <c:v>17.093</c:v>
                </c:pt>
                <c:pt idx="25">
                  <c:v>15.763</c:v>
                </c:pt>
                <c:pt idx="26">
                  <c:v>15.458</c:v>
                </c:pt>
                <c:pt idx="27">
                  <c:v>14.922000000000001</c:v>
                </c:pt>
                <c:pt idx="28">
                  <c:v>14.699</c:v>
                </c:pt>
                <c:pt idx="29">
                  <c:v>15.065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21.201000000000001</c:v>
                </c:pt>
                <c:pt idx="1">
                  <c:v>21.738</c:v>
                </c:pt>
                <c:pt idx="2">
                  <c:v>22.905000000000001</c:v>
                </c:pt>
                <c:pt idx="3">
                  <c:v>24.154</c:v>
                </c:pt>
                <c:pt idx="4">
                  <c:v>23.545000000000002</c:v>
                </c:pt>
                <c:pt idx="5">
                  <c:v>23.091999999999999</c:v>
                </c:pt>
                <c:pt idx="6">
                  <c:v>20.966000000000001</c:v>
                </c:pt>
                <c:pt idx="7">
                  <c:v>21.277000000000001</c:v>
                </c:pt>
                <c:pt idx="8">
                  <c:v>21.786000000000001</c:v>
                </c:pt>
                <c:pt idx="9">
                  <c:v>22.73</c:v>
                </c:pt>
                <c:pt idx="10">
                  <c:v>23.69</c:v>
                </c:pt>
                <c:pt idx="11">
                  <c:v>24.379000000000001</c:v>
                </c:pt>
                <c:pt idx="12">
                  <c:v>25.297999999999998</c:v>
                </c:pt>
                <c:pt idx="13">
                  <c:v>23.417000000000002</c:v>
                </c:pt>
                <c:pt idx="14">
                  <c:v>23.664000000000001</c:v>
                </c:pt>
                <c:pt idx="15">
                  <c:v>23.55</c:v>
                </c:pt>
                <c:pt idx="16">
                  <c:v>23.667999999999999</c:v>
                </c:pt>
                <c:pt idx="17">
                  <c:v>21.504999999999999</c:v>
                </c:pt>
                <c:pt idx="18">
                  <c:v>20.984999999999999</c:v>
                </c:pt>
                <c:pt idx="19">
                  <c:v>21.164000000000001</c:v>
                </c:pt>
                <c:pt idx="20">
                  <c:v>20.890999999999998</c:v>
                </c:pt>
                <c:pt idx="21">
                  <c:v>20.718</c:v>
                </c:pt>
                <c:pt idx="22">
                  <c:v>21.218</c:v>
                </c:pt>
                <c:pt idx="23">
                  <c:v>20.952000000000002</c:v>
                </c:pt>
                <c:pt idx="24">
                  <c:v>17.594000000000001</c:v>
                </c:pt>
                <c:pt idx="25">
                  <c:v>17.068000000000001</c:v>
                </c:pt>
                <c:pt idx="26">
                  <c:v>17.2</c:v>
                </c:pt>
                <c:pt idx="27">
                  <c:v>17.161000000000001</c:v>
                </c:pt>
                <c:pt idx="28">
                  <c:v>18.591999999999999</c:v>
                </c:pt>
                <c:pt idx="29">
                  <c:v>18.536999999999999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19936.18443252</c:v>
                </c:pt>
                <c:pt idx="1">
                  <c:v>20155.46354927</c:v>
                </c:pt>
                <c:pt idx="2">
                  <c:v>20817.226544469999</c:v>
                </c:pt>
                <c:pt idx="3">
                  <c:v>20907.164036049999</c:v>
                </c:pt>
                <c:pt idx="4">
                  <c:v>22577.217376982</c:v>
                </c:pt>
                <c:pt idx="5">
                  <c:v>19840.085661852001</c:v>
                </c:pt>
                <c:pt idx="6">
                  <c:v>19808.362302358</c:v>
                </c:pt>
                <c:pt idx="7">
                  <c:v>16160.449329384001</c:v>
                </c:pt>
                <c:pt idx="8">
                  <c:v>17368.389882903</c:v>
                </c:pt>
                <c:pt idx="9">
                  <c:v>18354.280841045998</c:v>
                </c:pt>
                <c:pt idx="10">
                  <c:v>21944.759355194001</c:v>
                </c:pt>
                <c:pt idx="11">
                  <c:v>20740.560149403998</c:v>
                </c:pt>
                <c:pt idx="12">
                  <c:v>19375.491099671999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19375.491099671999</c:v>
                </c:pt>
                <c:pt idx="1">
                  <c:v>19599.735349332001</c:v>
                </c:pt>
                <c:pt idx="2">
                  <c:v>19640.472718157998</c:v>
                </c:pt>
                <c:pt idx="3">
                  <c:v>21286.840357445999</c:v>
                </c:pt>
                <c:pt idx="4">
                  <c:v>22749.914562589998</c:v>
                </c:pt>
                <c:pt idx="5">
                  <c:v>19213.176557914001</c:v>
                </c:pt>
                <c:pt idx="6">
                  <c:v>20731.199290640001</c:v>
                </c:pt>
                <c:pt idx="7">
                  <c:v>18906.353817296</c:v>
                </c:pt>
                <c:pt idx="8">
                  <c:v>19291.599786975999</c:v>
                </c:pt>
                <c:pt idx="9">
                  <c:v>19588.968241727998</c:v>
                </c:pt>
                <c:pt idx="10">
                  <c:v>21383.287513809999</c:v>
                </c:pt>
                <c:pt idx="11">
                  <c:v>20601.531585436001</c:v>
                </c:pt>
                <c:pt idx="12">
                  <c:v>19645.080578196001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sep-21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38972</c:v>
                </c:pt>
                <c:pt idx="3">
                  <c:v>37385</c:v>
                </c:pt>
                <c:pt idx="4">
                  <c:v>35196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0C-48DE-8C26-2C837445062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sep-21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40423</c:v>
                </c:pt>
                <c:pt idx="3">
                  <c:v>42225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699.86967954399995</c:v>
                </c:pt>
                <c:pt idx="1">
                  <c:v>686.52053160800006</c:v>
                </c:pt>
                <c:pt idx="2">
                  <c:v>683.93149910399995</c:v>
                </c:pt>
                <c:pt idx="3">
                  <c:v>616.12555050399999</c:v>
                </c:pt>
                <c:pt idx="4">
                  <c:v>583.233173104</c:v>
                </c:pt>
                <c:pt idx="5">
                  <c:v>703.60495800800004</c:v>
                </c:pt>
                <c:pt idx="6">
                  <c:v>728.73617511199996</c:v>
                </c:pt>
                <c:pt idx="7">
                  <c:v>710.93335574399998</c:v>
                </c:pt>
                <c:pt idx="8">
                  <c:v>711.61498740800005</c:v>
                </c:pt>
                <c:pt idx="9">
                  <c:v>694.86541884799999</c:v>
                </c:pt>
                <c:pt idx="10">
                  <c:v>618.52544146399998</c:v>
                </c:pt>
                <c:pt idx="11">
                  <c:v>581.37734449599998</c:v>
                </c:pt>
                <c:pt idx="12">
                  <c:v>684.11026059999995</c:v>
                </c:pt>
                <c:pt idx="13">
                  <c:v>697.90465200000006</c:v>
                </c:pt>
                <c:pt idx="14">
                  <c:v>693.65677519999997</c:v>
                </c:pt>
                <c:pt idx="15">
                  <c:v>684.37889700000005</c:v>
                </c:pt>
                <c:pt idx="16">
                  <c:v>670.61565381000003</c:v>
                </c:pt>
                <c:pt idx="17">
                  <c:v>599.61861337000005</c:v>
                </c:pt>
                <c:pt idx="18">
                  <c:v>552.03034782600002</c:v>
                </c:pt>
                <c:pt idx="19">
                  <c:v>652.20618934399999</c:v>
                </c:pt>
                <c:pt idx="20">
                  <c:v>651.35244002800005</c:v>
                </c:pt>
                <c:pt idx="21">
                  <c:v>657.56674565599997</c:v>
                </c:pt>
                <c:pt idx="22">
                  <c:v>658.39814360800005</c:v>
                </c:pt>
                <c:pt idx="23">
                  <c:v>652.72408140000005</c:v>
                </c:pt>
                <c:pt idx="24">
                  <c:v>590.90318996999997</c:v>
                </c:pt>
                <c:pt idx="25">
                  <c:v>546.24530403999995</c:v>
                </c:pt>
                <c:pt idx="26">
                  <c:v>644.46818840000003</c:v>
                </c:pt>
                <c:pt idx="27">
                  <c:v>662.92840100000001</c:v>
                </c:pt>
                <c:pt idx="28">
                  <c:v>666.43471</c:v>
                </c:pt>
                <c:pt idx="29">
                  <c:v>660.19987000000003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33229.226000000002</c:v>
                </c:pt>
                <c:pt idx="1">
                  <c:v>32604.97</c:v>
                </c:pt>
                <c:pt idx="2">
                  <c:v>32733.2228</c:v>
                </c:pt>
                <c:pt idx="3">
                  <c:v>28587.358199999999</c:v>
                </c:pt>
                <c:pt idx="4">
                  <c:v>28712.081999999999</c:v>
                </c:pt>
                <c:pt idx="5">
                  <c:v>34220.807999999997</c:v>
                </c:pt>
                <c:pt idx="6">
                  <c:v>34759.275000000001</c:v>
                </c:pt>
                <c:pt idx="7">
                  <c:v>33414.089</c:v>
                </c:pt>
                <c:pt idx="8">
                  <c:v>33813.894999999997</c:v>
                </c:pt>
                <c:pt idx="9">
                  <c:v>32993.654527999999</c:v>
                </c:pt>
                <c:pt idx="10">
                  <c:v>28530.009399999999</c:v>
                </c:pt>
                <c:pt idx="11">
                  <c:v>28471.350999999999</c:v>
                </c:pt>
                <c:pt idx="12">
                  <c:v>33066.300199999998</c:v>
                </c:pt>
                <c:pt idx="13">
                  <c:v>33064.663999999997</c:v>
                </c:pt>
                <c:pt idx="14">
                  <c:v>32853.021999999997</c:v>
                </c:pt>
                <c:pt idx="15">
                  <c:v>31992.535</c:v>
                </c:pt>
                <c:pt idx="16">
                  <c:v>31540.313999999998</c:v>
                </c:pt>
                <c:pt idx="17">
                  <c:v>27889.583503999998</c:v>
                </c:pt>
                <c:pt idx="18">
                  <c:v>27234.68</c:v>
                </c:pt>
                <c:pt idx="19">
                  <c:v>30885.232</c:v>
                </c:pt>
                <c:pt idx="20">
                  <c:v>30311.4692</c:v>
                </c:pt>
                <c:pt idx="21">
                  <c:v>30608.643400000001</c:v>
                </c:pt>
                <c:pt idx="22">
                  <c:v>30743.800200000001</c:v>
                </c:pt>
                <c:pt idx="23">
                  <c:v>30602.602200000001</c:v>
                </c:pt>
                <c:pt idx="24">
                  <c:v>27643.932000000001</c:v>
                </c:pt>
                <c:pt idx="25">
                  <c:v>26971.721799999999</c:v>
                </c:pt>
                <c:pt idx="26">
                  <c:v>30922.7922</c:v>
                </c:pt>
                <c:pt idx="27">
                  <c:v>31254.608</c:v>
                </c:pt>
                <c:pt idx="28">
                  <c:v>31168.241999999998</c:v>
                </c:pt>
                <c:pt idx="29">
                  <c:v>30798.356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0.7608</cdr:x>
      <cdr:y>0.19201</cdr:y>
    </cdr:from>
    <cdr:to>
      <cdr:x>0.92567</cdr:x>
      <cdr:y>0.27386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2478" y="559633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0.78514</cdr:x>
      <cdr:y>0.597</cdr:y>
    </cdr:from>
    <cdr:to>
      <cdr:x>0.93919</cdr:x>
      <cdr:y>0.68781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055" y="1740054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(13:54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0.18292</cdr:x>
      <cdr:y>0.37785</cdr:y>
    </cdr:from>
    <cdr:to>
      <cdr:x>0.48292</cdr:x>
      <cdr:y>0.44951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714365" y="1104907"/>
          <a:ext cx="1171575" cy="209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67419861-51CE-4AEE-8551-E3B6CC076515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22 julio (14:43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0.23236</cdr:y>
    </cdr:from>
    <cdr:to>
      <cdr:x>0.48618</cdr:x>
      <cdr:y>0.30402</cdr:y>
    </cdr:to>
    <cdr:sp macro="" textlink="Dat_01!$D$187">
      <cdr:nvSpPr>
        <cdr:cNvPr id="13" name="CuadroTexto 1">
          <a:extLst xmlns:a="http://schemas.openxmlformats.org/drawingml/2006/main">
            <a:ext uri="{FF2B5EF4-FFF2-40B4-BE49-F238E27FC236}">
              <a16:creationId xmlns:a16="http://schemas.microsoft.com/office/drawing/2014/main" id="{600B234E-2EC7-4BE3-9BF4-DA2DB7141158}"/>
            </a:ext>
          </a:extLst>
        </cdr:cNvPr>
        <cdr:cNvSpPr txBox="1"/>
      </cdr:nvSpPr>
      <cdr:spPr>
        <a:xfrm xmlns:a="http://schemas.openxmlformats.org/drawingml/2006/main">
          <a:off x="727088" y="679461"/>
          <a:ext cx="1171575" cy="209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20847D22-0894-40C2-BDE2-C5A95E1D1C9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7 septiembre (13:48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Septiembre 2021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208</v>
      </c>
    </row>
    <row r="2" spans="1:2">
      <c r="A2" t="s">
        <v>209</v>
      </c>
    </row>
    <row r="3" spans="1:2">
      <c r="A3" t="s">
        <v>197</v>
      </c>
    </row>
    <row r="4" spans="1:2">
      <c r="A4" t="s">
        <v>206</v>
      </c>
    </row>
    <row r="5" spans="1:2">
      <c r="A5" t="s">
        <v>200</v>
      </c>
    </row>
    <row r="6" spans="1:2">
      <c r="A6" t="s">
        <v>204</v>
      </c>
    </row>
    <row r="7" spans="1:2">
      <c r="A7" t="s">
        <v>199</v>
      </c>
    </row>
    <row r="8" spans="1:2">
      <c r="A8" t="s">
        <v>166</v>
      </c>
    </row>
    <row r="9" spans="1:2">
      <c r="A9" t="s">
        <v>202</v>
      </c>
    </row>
    <row r="10" spans="1:2">
      <c r="A10" t="s">
        <v>207</v>
      </c>
    </row>
    <row r="11" spans="1:2">
      <c r="A11" t="s">
        <v>167</v>
      </c>
    </row>
    <row r="12" spans="1:2">
      <c r="A12" t="s">
        <v>205</v>
      </c>
    </row>
    <row r="13" spans="1:2">
      <c r="A13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G14" sqref="G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Septiembre 2021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5" t="s">
        <v>7</v>
      </c>
      <c r="E7" s="4"/>
      <c r="F7" s="137" t="str">
        <f>K3</f>
        <v>Septiembre 2021</v>
      </c>
      <c r="G7" s="138"/>
      <c r="H7" s="138" t="s">
        <v>1</v>
      </c>
      <c r="I7" s="138"/>
      <c r="J7" s="138" t="s">
        <v>2</v>
      </c>
      <c r="K7" s="138"/>
    </row>
    <row r="8" spans="3:12">
      <c r="C8" s="135"/>
      <c r="E8" s="5"/>
      <c r="F8" s="42" t="s">
        <v>3</v>
      </c>
      <c r="G8" s="46" t="str">
        <f>CONCATENATE("% ",RIGHT(F7,2),"/",RIGHT(F7,2)-1)</f>
        <v>% 21/20</v>
      </c>
      <c r="H8" s="42" t="s">
        <v>3</v>
      </c>
      <c r="I8" s="45" t="str">
        <f>G8</f>
        <v>% 21/20</v>
      </c>
      <c r="J8" s="42" t="s">
        <v>3</v>
      </c>
      <c r="K8" s="45" t="str">
        <f>G8</f>
        <v>% 21/20</v>
      </c>
    </row>
    <row r="9" spans="3:12">
      <c r="C9" s="37"/>
      <c r="E9" s="30" t="s">
        <v>4</v>
      </c>
      <c r="F9" s="31">
        <f>VLOOKUP("Demanda transporte (b.c.)",Dat_01!A4:J29,2,FALSE)/1000</f>
        <v>19645.080578196001</v>
      </c>
      <c r="G9" s="47">
        <f>VLOOKUP("Demanda transporte (b.c.)",Dat_01!A4:J29,4,FALSE)*100</f>
        <v>1.3913943</v>
      </c>
      <c r="H9" s="31">
        <f>VLOOKUP("Demanda transporte (b.c.)",Dat_01!A4:J29,5,FALSE)/1000</f>
        <v>182111.11193458599</v>
      </c>
      <c r="I9" s="47">
        <f>VLOOKUP("Demanda transporte (b.c.)",Dat_01!A4:J29,7,FALSE)*100</f>
        <v>3.3726114300000001</v>
      </c>
      <c r="J9" s="31">
        <f>VLOOKUP("Demanda transporte (b.c.)",Dat_01!A4:J29,8,FALSE)/1000</f>
        <v>242638.16035952201</v>
      </c>
      <c r="K9" s="47">
        <f>VLOOKUP("Demanda transporte (b.c.)",Dat_01!A4:J29,10,FALSE)*100</f>
        <v>1.927629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0.14799999999999999</v>
      </c>
      <c r="H12" s="43"/>
      <c r="I12" s="43">
        <f>Dat_01!H45*100</f>
        <v>8.3000000000000004E-2</v>
      </c>
      <c r="J12" s="43"/>
      <c r="K12" s="43">
        <f>Dat_01!L45*100</f>
        <v>-3.2000000000000001E-2</v>
      </c>
    </row>
    <row r="13" spans="3:12">
      <c r="E13" s="34" t="s">
        <v>26</v>
      </c>
      <c r="F13" s="33"/>
      <c r="G13" s="43">
        <f>Dat_01!E45*100</f>
        <v>-0.33400000000000002</v>
      </c>
      <c r="H13" s="43"/>
      <c r="I13" s="43">
        <f>Dat_01!I45*100</f>
        <v>-0.22399999999999998</v>
      </c>
      <c r="J13" s="43"/>
      <c r="K13" s="43">
        <f>Dat_01!M45*100</f>
        <v>-0.33400000000000002</v>
      </c>
    </row>
    <row r="14" spans="3:12">
      <c r="E14" s="35" t="s">
        <v>5</v>
      </c>
      <c r="F14" s="36"/>
      <c r="G14" s="44">
        <f>Dat_01!F45*100</f>
        <v>1.577</v>
      </c>
      <c r="H14" s="44"/>
      <c r="I14" s="44">
        <f>Dat_01!J45*100</f>
        <v>3.5139999999999998</v>
      </c>
      <c r="J14" s="44"/>
      <c r="K14" s="44">
        <f>Dat_01!N45*100</f>
        <v>2.294</v>
      </c>
    </row>
    <row r="15" spans="3:12">
      <c r="E15" s="139" t="s">
        <v>27</v>
      </c>
      <c r="F15" s="139"/>
      <c r="G15" s="139"/>
      <c r="H15" s="139"/>
      <c r="I15" s="139"/>
      <c r="J15" s="139"/>
      <c r="K15" s="139"/>
    </row>
    <row r="16" spans="3:12" ht="21.75" customHeight="1">
      <c r="E16" s="136" t="s">
        <v>28</v>
      </c>
      <c r="F16" s="136"/>
      <c r="G16" s="136"/>
      <c r="H16" s="136"/>
      <c r="I16" s="136"/>
      <c r="J16" s="136"/>
      <c r="K16" s="136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Septiembre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105</v>
      </c>
      <c r="E7" s="9"/>
    </row>
    <row r="8" spans="3:11">
      <c r="C8" s="135"/>
      <c r="E8" s="9"/>
      <c r="I8" t="s">
        <v>76</v>
      </c>
    </row>
    <row r="9" spans="3:11">
      <c r="C9" s="135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J26" sqref="J2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Septiembre 2021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5" t="s">
        <v>16</v>
      </c>
      <c r="E7" s="9"/>
    </row>
    <row r="8" spans="3:5">
      <c r="C8" s="135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Septiembre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18</v>
      </c>
      <c r="E7" s="9"/>
    </row>
    <row r="8" spans="3:11">
      <c r="C8" s="135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I18" sqref="I18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Septiembre 2021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5" t="s">
        <v>21</v>
      </c>
      <c r="D7" s="12"/>
      <c r="E7" s="12"/>
    </row>
    <row r="8" spans="2:5">
      <c r="B8" s="135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Septiembre 2021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5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5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68" workbookViewId="0">
      <selection activeCell="D95" sqref="D95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Septiembre 2021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septiembre</v>
      </c>
      <c r="B5" s="94" t="s">
        <v>77</v>
      </c>
    </row>
    <row r="6" spans="1:16" ht="15">
      <c r="A6" s="96">
        <f>YEAR(B7)-1</f>
        <v>2020</v>
      </c>
      <c r="B6" s="97"/>
      <c r="C6" s="97" t="s">
        <v>78</v>
      </c>
      <c r="D6" s="97" t="s">
        <v>79</v>
      </c>
      <c r="E6" s="97" t="s">
        <v>80</v>
      </c>
      <c r="F6" s="98" t="s">
        <v>81</v>
      </c>
      <c r="G6" s="98" t="s">
        <v>82</v>
      </c>
      <c r="H6" s="97" t="s">
        <v>83</v>
      </c>
    </row>
    <row r="7" spans="1:16" ht="11.25" customHeight="1">
      <c r="A7" s="93">
        <v>1</v>
      </c>
      <c r="B7" s="99" t="str">
        <f>Dat_01!A52</f>
        <v>01/09/2021</v>
      </c>
      <c r="C7" s="100">
        <f>Dat_01!B52</f>
        <v>26.119</v>
      </c>
      <c r="D7" s="100">
        <f>Dat_01!C52</f>
        <v>22.189</v>
      </c>
      <c r="E7" s="100">
        <f>Dat_01!D52</f>
        <v>18.259</v>
      </c>
      <c r="F7" s="100">
        <f>Dat_01!H52</f>
        <v>17.645631578900002</v>
      </c>
      <c r="G7" s="100">
        <f>Dat_01!G52</f>
        <v>28.2800526316</v>
      </c>
      <c r="H7" s="100">
        <f>Dat_01!E52</f>
        <v>21.201000000000001</v>
      </c>
    </row>
    <row r="8" spans="1:16" ht="11.25" customHeight="1">
      <c r="A8" s="93">
        <v>2</v>
      </c>
      <c r="B8" s="99" t="str">
        <f>Dat_01!A53</f>
        <v>02/09/2021</v>
      </c>
      <c r="C8" s="100">
        <f>Dat_01!B53</f>
        <v>26.507000000000001</v>
      </c>
      <c r="D8" s="100">
        <f>Dat_01!C53</f>
        <v>22.048999999999999</v>
      </c>
      <c r="E8" s="100">
        <f>Dat_01!D53</f>
        <v>17.591000000000001</v>
      </c>
      <c r="F8" s="100">
        <f>Dat_01!H53</f>
        <v>17.4092631579</v>
      </c>
      <c r="G8" s="100">
        <f>Dat_01!G53</f>
        <v>28.403736842099999</v>
      </c>
      <c r="H8" s="100">
        <f>Dat_01!E53</f>
        <v>21.738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03/09/2021</v>
      </c>
      <c r="C9" s="100">
        <f>Dat_01!B54</f>
        <v>27.991</v>
      </c>
      <c r="D9" s="100">
        <f>Dat_01!C54</f>
        <v>23.024000000000001</v>
      </c>
      <c r="E9" s="100">
        <f>Dat_01!D54</f>
        <v>18.056999999999999</v>
      </c>
      <c r="F9" s="100">
        <f>Dat_01!H54</f>
        <v>17.611999999999998</v>
      </c>
      <c r="G9" s="100">
        <f>Dat_01!G54</f>
        <v>28.617578947399998</v>
      </c>
      <c r="H9" s="100">
        <f>Dat_01!E54</f>
        <v>22.905000000000001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04/09/2021</v>
      </c>
      <c r="C10" s="100">
        <f>Dat_01!B55</f>
        <v>28.84</v>
      </c>
      <c r="D10" s="100">
        <f>Dat_01!C55</f>
        <v>23.289000000000001</v>
      </c>
      <c r="E10" s="100">
        <f>Dat_01!D55</f>
        <v>17.738</v>
      </c>
      <c r="F10" s="100">
        <f>Dat_01!H55</f>
        <v>17.6164210526</v>
      </c>
      <c r="G10" s="100">
        <f>Dat_01!G55</f>
        <v>28.4778947368</v>
      </c>
      <c r="H10" s="100">
        <f>Dat_01!E55</f>
        <v>24.154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05/09/2021</v>
      </c>
      <c r="C11" s="100">
        <f>Dat_01!B56</f>
        <v>31.312000000000001</v>
      </c>
      <c r="D11" s="100">
        <f>Dat_01!C56</f>
        <v>25</v>
      </c>
      <c r="E11" s="100">
        <f>Dat_01!D56</f>
        <v>18.687999999999999</v>
      </c>
      <c r="F11" s="100">
        <f>Dat_01!H56</f>
        <v>17.565368421100001</v>
      </c>
      <c r="G11" s="100">
        <f>Dat_01!G56</f>
        <v>27.948947368399999</v>
      </c>
      <c r="H11" s="100">
        <f>Dat_01!E56</f>
        <v>23.545000000000002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06/09/2021</v>
      </c>
      <c r="C12" s="100">
        <f>Dat_01!B57</f>
        <v>31.835999999999999</v>
      </c>
      <c r="D12" s="100">
        <f>Dat_01!C57</f>
        <v>26.324000000000002</v>
      </c>
      <c r="E12" s="100">
        <f>Dat_01!D57</f>
        <v>20.812999999999999</v>
      </c>
      <c r="F12" s="100">
        <f>Dat_01!H57</f>
        <v>17.3173157895</v>
      </c>
      <c r="G12" s="100">
        <f>Dat_01!G57</f>
        <v>27.789578947399999</v>
      </c>
      <c r="H12" s="100">
        <f>Dat_01!E57</f>
        <v>23.091999999999999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07/09/2021</v>
      </c>
      <c r="C13" s="100">
        <f>Dat_01!B58</f>
        <v>30.606000000000002</v>
      </c>
      <c r="D13" s="100">
        <f>Dat_01!C58</f>
        <v>25.721</v>
      </c>
      <c r="E13" s="100">
        <f>Dat_01!D58</f>
        <v>20.835000000000001</v>
      </c>
      <c r="F13" s="100">
        <f>Dat_01!H58</f>
        <v>17.0458421053</v>
      </c>
      <c r="G13" s="100">
        <f>Dat_01!G58</f>
        <v>27.181631578899999</v>
      </c>
      <c r="H13" s="100">
        <f>Dat_01!E58</f>
        <v>20.966000000000001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08/09/2021</v>
      </c>
      <c r="C14" s="100">
        <f>Dat_01!B59</f>
        <v>28.367000000000001</v>
      </c>
      <c r="D14" s="100">
        <f>Dat_01!C59</f>
        <v>23.907</v>
      </c>
      <c r="E14" s="100">
        <f>Dat_01!D59</f>
        <v>19.446999999999999</v>
      </c>
      <c r="F14" s="100">
        <f>Dat_01!H59</f>
        <v>16.753263157900001</v>
      </c>
      <c r="G14" s="100">
        <f>Dat_01!G59</f>
        <v>27.4284736842</v>
      </c>
      <c r="H14" s="100">
        <f>Dat_01!E59</f>
        <v>21.277000000000001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09/09/2021</v>
      </c>
      <c r="C15" s="100">
        <f>Dat_01!B60</f>
        <v>27.388999999999999</v>
      </c>
      <c r="D15" s="100">
        <f>Dat_01!C60</f>
        <v>23.295999999999999</v>
      </c>
      <c r="E15" s="100">
        <f>Dat_01!D60</f>
        <v>19.204000000000001</v>
      </c>
      <c r="F15" s="100">
        <f>Dat_01!H60</f>
        <v>16.778473684200002</v>
      </c>
      <c r="G15" s="100">
        <f>Dat_01!G60</f>
        <v>27.1396842105</v>
      </c>
      <c r="H15" s="100">
        <f>Dat_01!E60</f>
        <v>21.786000000000001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10/09/2021</v>
      </c>
      <c r="C16" s="100">
        <f>Dat_01!B61</f>
        <v>27.791</v>
      </c>
      <c r="D16" s="100">
        <f>Dat_01!C61</f>
        <v>23.039000000000001</v>
      </c>
      <c r="E16" s="100">
        <f>Dat_01!D61</f>
        <v>18.288</v>
      </c>
      <c r="F16" s="100">
        <f>Dat_01!H61</f>
        <v>16.4721052632</v>
      </c>
      <c r="G16" s="100">
        <f>Dat_01!G61</f>
        <v>27.072105263200001</v>
      </c>
      <c r="H16" s="100">
        <f>Dat_01!E61</f>
        <v>22.73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11/09/2021</v>
      </c>
      <c r="C17" s="100">
        <f>Dat_01!B62</f>
        <v>27.995000000000001</v>
      </c>
      <c r="D17" s="100">
        <f>Dat_01!C62</f>
        <v>22.550999999999998</v>
      </c>
      <c r="E17" s="100">
        <f>Dat_01!D62</f>
        <v>17.108000000000001</v>
      </c>
      <c r="F17" s="100">
        <f>Dat_01!H62</f>
        <v>16.456578947400001</v>
      </c>
      <c r="G17" s="100">
        <f>Dat_01!G62</f>
        <v>27.670894736800001</v>
      </c>
      <c r="H17" s="100">
        <f>Dat_01!E62</f>
        <v>23.69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12/09/2021</v>
      </c>
      <c r="C18" s="100">
        <f>Dat_01!B63</f>
        <v>30.28</v>
      </c>
      <c r="D18" s="100">
        <f>Dat_01!C63</f>
        <v>24.024999999999999</v>
      </c>
      <c r="E18" s="100">
        <f>Dat_01!D63</f>
        <v>17.77</v>
      </c>
      <c r="F18" s="100">
        <f>Dat_01!H63</f>
        <v>16.564210526299998</v>
      </c>
      <c r="G18" s="100">
        <f>Dat_01!G63</f>
        <v>27.2831578947</v>
      </c>
      <c r="H18" s="100">
        <f>Dat_01!E63</f>
        <v>24.379000000000001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13/09/2021</v>
      </c>
      <c r="C19" s="100">
        <f>Dat_01!B64</f>
        <v>28.109000000000002</v>
      </c>
      <c r="D19" s="100">
        <f>Dat_01!C64</f>
        <v>23.841999999999999</v>
      </c>
      <c r="E19" s="100">
        <f>Dat_01!D64</f>
        <v>19.574999999999999</v>
      </c>
      <c r="F19" s="100">
        <f>Dat_01!H64</f>
        <v>16.280789473700001</v>
      </c>
      <c r="G19" s="100">
        <f>Dat_01!G64</f>
        <v>26.9773157895</v>
      </c>
      <c r="H19" s="100">
        <f>Dat_01!E64</f>
        <v>25.297999999999998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14/09/2021</v>
      </c>
      <c r="C20" s="100">
        <f>Dat_01!B65</f>
        <v>25.85</v>
      </c>
      <c r="D20" s="100">
        <f>Dat_01!C65</f>
        <v>22.456</v>
      </c>
      <c r="E20" s="100">
        <f>Dat_01!D65</f>
        <v>19.062000000000001</v>
      </c>
      <c r="F20" s="100">
        <f>Dat_01!H65</f>
        <v>15.974368421099999</v>
      </c>
      <c r="G20" s="100">
        <f>Dat_01!G65</f>
        <v>26.2112105263</v>
      </c>
      <c r="H20" s="100">
        <f>Dat_01!E65</f>
        <v>23.417000000000002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15/09/2021</v>
      </c>
      <c r="C21" s="100">
        <f>Dat_01!B66</f>
        <v>26.324999999999999</v>
      </c>
      <c r="D21" s="100">
        <f>Dat_01!C66</f>
        <v>22.23</v>
      </c>
      <c r="E21" s="100">
        <f>Dat_01!D66</f>
        <v>18.135000000000002</v>
      </c>
      <c r="F21" s="100">
        <f>Dat_01!H66</f>
        <v>15.517105263199999</v>
      </c>
      <c r="G21" s="100">
        <f>Dat_01!G66</f>
        <v>25.970842105300001</v>
      </c>
      <c r="H21" s="100">
        <f>Dat_01!E66</f>
        <v>23.664000000000001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16/09/2021</v>
      </c>
      <c r="C22" s="100">
        <f>Dat_01!B67</f>
        <v>26.350999999999999</v>
      </c>
      <c r="D22" s="100">
        <f>Dat_01!C67</f>
        <v>21.797999999999998</v>
      </c>
      <c r="E22" s="100">
        <f>Dat_01!D67</f>
        <v>17.245000000000001</v>
      </c>
      <c r="F22" s="100">
        <f>Dat_01!H67</f>
        <v>15.5863684211</v>
      </c>
      <c r="G22" s="100">
        <f>Dat_01!G67</f>
        <v>26.260578947399999</v>
      </c>
      <c r="H22" s="100">
        <f>Dat_01!E67</f>
        <v>23.55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17/09/2021</v>
      </c>
      <c r="C23" s="100">
        <f>Dat_01!B68</f>
        <v>27.024999999999999</v>
      </c>
      <c r="D23" s="100">
        <f>Dat_01!C68</f>
        <v>21.670999999999999</v>
      </c>
      <c r="E23" s="100">
        <f>Dat_01!D68</f>
        <v>16.317</v>
      </c>
      <c r="F23" s="100">
        <f>Dat_01!H68</f>
        <v>15.773473684200001</v>
      </c>
      <c r="G23" s="100">
        <f>Dat_01!G68</f>
        <v>25.6351052632</v>
      </c>
      <c r="H23" s="100">
        <f>Dat_01!E68</f>
        <v>23.667999999999999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18/09/2021</v>
      </c>
      <c r="C24" s="100">
        <f>Dat_01!B69</f>
        <v>25.585000000000001</v>
      </c>
      <c r="D24" s="100">
        <f>Dat_01!C69</f>
        <v>21.02</v>
      </c>
      <c r="E24" s="100">
        <f>Dat_01!D69</f>
        <v>16.456</v>
      </c>
      <c r="F24" s="100">
        <f>Dat_01!H69</f>
        <v>15.3496842105</v>
      </c>
      <c r="G24" s="100">
        <f>Dat_01!G69</f>
        <v>25.194315789499999</v>
      </c>
      <c r="H24" s="100">
        <f>Dat_01!E69</f>
        <v>21.504999999999999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19/09/2021</v>
      </c>
      <c r="C25" s="100">
        <f>Dat_01!B70</f>
        <v>25.341999999999999</v>
      </c>
      <c r="D25" s="100">
        <f>Dat_01!C70</f>
        <v>19.89</v>
      </c>
      <c r="E25" s="100">
        <f>Dat_01!D70</f>
        <v>14.438000000000001</v>
      </c>
      <c r="F25" s="100">
        <f>Dat_01!H70</f>
        <v>15.140421052600001</v>
      </c>
      <c r="G25" s="100">
        <f>Dat_01!G70</f>
        <v>25.607368421099999</v>
      </c>
      <c r="H25" s="100">
        <f>Dat_01!E70</f>
        <v>20.984999999999999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20/09/2021</v>
      </c>
      <c r="C26" s="100">
        <f>Dat_01!B71</f>
        <v>24.661000000000001</v>
      </c>
      <c r="D26" s="100">
        <f>Dat_01!C71</f>
        <v>19.614999999999998</v>
      </c>
      <c r="E26" s="100">
        <f>Dat_01!D71</f>
        <v>14.569000000000001</v>
      </c>
      <c r="F26" s="100">
        <f>Dat_01!H71</f>
        <v>15.4745263158</v>
      </c>
      <c r="G26" s="100">
        <f>Dat_01!G71</f>
        <v>26.348736842099999</v>
      </c>
      <c r="H26" s="100">
        <f>Dat_01!E71</f>
        <v>21.164000000000001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21/09/2021</v>
      </c>
      <c r="C27" s="100">
        <f>Dat_01!B72</f>
        <v>23.189</v>
      </c>
      <c r="D27" s="100">
        <f>Dat_01!C72</f>
        <v>18.443000000000001</v>
      </c>
      <c r="E27" s="100">
        <f>Dat_01!D72</f>
        <v>13.696</v>
      </c>
      <c r="F27" s="100">
        <f>Dat_01!H72</f>
        <v>16.038578947400001</v>
      </c>
      <c r="G27" s="100">
        <f>Dat_01!G72</f>
        <v>26.024105263199999</v>
      </c>
      <c r="H27" s="100">
        <f>Dat_01!E72</f>
        <v>20.890999999999998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22/09/2021</v>
      </c>
      <c r="C28" s="100">
        <f>Dat_01!B73</f>
        <v>23.715</v>
      </c>
      <c r="D28" s="100">
        <f>Dat_01!C73</f>
        <v>19.364000000000001</v>
      </c>
      <c r="E28" s="100">
        <f>Dat_01!D73</f>
        <v>15.013999999999999</v>
      </c>
      <c r="F28" s="100">
        <f>Dat_01!H73</f>
        <v>15.8698421053</v>
      </c>
      <c r="G28" s="100">
        <f>Dat_01!G73</f>
        <v>25.639789473699999</v>
      </c>
      <c r="H28" s="100">
        <f>Dat_01!E73</f>
        <v>20.718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23/09/2021</v>
      </c>
      <c r="C29" s="100">
        <f>Dat_01!B74</f>
        <v>25.027999999999999</v>
      </c>
      <c r="D29" s="100">
        <f>Dat_01!C74</f>
        <v>20.428999999999998</v>
      </c>
      <c r="E29" s="100">
        <f>Dat_01!D74</f>
        <v>15.83</v>
      </c>
      <c r="F29" s="100">
        <f>Dat_01!H74</f>
        <v>15.8698421053</v>
      </c>
      <c r="G29" s="100">
        <f>Dat_01!G74</f>
        <v>25.311894736799999</v>
      </c>
      <c r="H29" s="100">
        <f>Dat_01!E74</f>
        <v>21.218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24/09/2021</v>
      </c>
      <c r="C30" s="100">
        <f>Dat_01!B75</f>
        <v>24.779</v>
      </c>
      <c r="D30" s="100">
        <f>Dat_01!C75</f>
        <v>20.928999999999998</v>
      </c>
      <c r="E30" s="100">
        <f>Dat_01!D75</f>
        <v>17.079000000000001</v>
      </c>
      <c r="F30" s="100">
        <f>Dat_01!H75</f>
        <v>15.2443157895</v>
      </c>
      <c r="G30" s="100">
        <f>Dat_01!G75</f>
        <v>25.209368421099999</v>
      </c>
      <c r="H30" s="100">
        <f>Dat_01!E75</f>
        <v>20.952000000000002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25/09/2021</v>
      </c>
      <c r="C31" s="100">
        <f>Dat_01!B76</f>
        <v>25.132999999999999</v>
      </c>
      <c r="D31" s="100">
        <f>Dat_01!C76</f>
        <v>21.113</v>
      </c>
      <c r="E31" s="100">
        <f>Dat_01!D76</f>
        <v>17.093</v>
      </c>
      <c r="F31" s="100">
        <f>Dat_01!H76</f>
        <v>14.5758947368</v>
      </c>
      <c r="G31" s="100">
        <f>Dat_01!G76</f>
        <v>24.4453684211</v>
      </c>
      <c r="H31" s="100">
        <f>Dat_01!E76</f>
        <v>17.594000000000001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26/09/2021</v>
      </c>
      <c r="C32" s="100">
        <f>Dat_01!B77</f>
        <v>26.344999999999999</v>
      </c>
      <c r="D32" s="100">
        <f>Dat_01!C77</f>
        <v>21.053999999999998</v>
      </c>
      <c r="E32" s="100">
        <f>Dat_01!D77</f>
        <v>15.763</v>
      </c>
      <c r="F32" s="100">
        <f>Dat_01!H77</f>
        <v>14.0435789474</v>
      </c>
      <c r="G32" s="100">
        <f>Dat_01!G77</f>
        <v>24.646736842100001</v>
      </c>
      <c r="H32" s="100">
        <f>Dat_01!E77</f>
        <v>17.068000000000001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27/09/2021</v>
      </c>
      <c r="C33" s="100">
        <f>Dat_01!B78</f>
        <v>26.423999999999999</v>
      </c>
      <c r="D33" s="100">
        <f>Dat_01!C78</f>
        <v>20.940999999999999</v>
      </c>
      <c r="E33" s="100">
        <f>Dat_01!D78</f>
        <v>15.458</v>
      </c>
      <c r="F33" s="100">
        <f>Dat_01!H78</f>
        <v>14.0812105263</v>
      </c>
      <c r="G33" s="100">
        <f>Dat_01!G78</f>
        <v>24.445</v>
      </c>
      <c r="H33" s="100">
        <f>Dat_01!E78</f>
        <v>17.2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28/09/2021</v>
      </c>
      <c r="C34" s="100">
        <f>Dat_01!B79</f>
        <v>25.234000000000002</v>
      </c>
      <c r="D34" s="100">
        <f>Dat_01!C79</f>
        <v>20.077999999999999</v>
      </c>
      <c r="E34" s="100">
        <f>Dat_01!D79</f>
        <v>14.922000000000001</v>
      </c>
      <c r="F34" s="100">
        <f>Dat_01!H79</f>
        <v>14.466210526299999</v>
      </c>
      <c r="G34" s="100">
        <f>Dat_01!G79</f>
        <v>24.445578947400001</v>
      </c>
      <c r="H34" s="100">
        <f>Dat_01!E79</f>
        <v>17.161000000000001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29/09/2021</v>
      </c>
      <c r="C35" s="100">
        <f>Dat_01!B80</f>
        <v>24.943999999999999</v>
      </c>
      <c r="D35" s="100">
        <f>Dat_01!C80</f>
        <v>19.821000000000002</v>
      </c>
      <c r="E35" s="100">
        <f>Dat_01!D80</f>
        <v>14.699</v>
      </c>
      <c r="F35" s="100">
        <f>Dat_01!H80</f>
        <v>14.607894736800001</v>
      </c>
      <c r="G35" s="100">
        <f>Dat_01!G80</f>
        <v>24.6595789474</v>
      </c>
      <c r="H35" s="100">
        <f>Dat_01!E80</f>
        <v>18.591999999999999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30/09/2021</v>
      </c>
      <c r="C36" s="100">
        <f>Dat_01!B81</f>
        <v>24.917999999999999</v>
      </c>
      <c r="D36" s="100">
        <f>Dat_01!C81</f>
        <v>19.991</v>
      </c>
      <c r="E36" s="100">
        <f>Dat_01!D81</f>
        <v>15.065</v>
      </c>
      <c r="F36" s="100">
        <f>Dat_01!H81</f>
        <v>14.7433684211</v>
      </c>
      <c r="G36" s="100">
        <f>Dat_01!G81</f>
        <v>24.816894736799998</v>
      </c>
      <c r="H36" s="100">
        <f>Dat_01!E81</f>
        <v>18.536999999999999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>
        <f>Dat_01!A82</f>
        <v>0</v>
      </c>
      <c r="C37" s="100">
        <f>Dat_01!B82</f>
        <v>0</v>
      </c>
      <c r="D37" s="100">
        <f>Dat_01!C82</f>
        <v>0</v>
      </c>
      <c r="E37" s="100">
        <f>Dat_01!D82</f>
        <v>0</v>
      </c>
      <c r="F37" s="100">
        <f>Dat_01!H82</f>
        <v>0</v>
      </c>
      <c r="G37" s="100">
        <f>Dat_01!G82</f>
        <v>0</v>
      </c>
      <c r="H37" s="100">
        <f>Dat_01!E82</f>
        <v>0</v>
      </c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84</v>
      </c>
      <c r="C38" s="102">
        <f>AVERAGE(C7:C37)</f>
        <v>25.935161290322579</v>
      </c>
      <c r="D38" s="102">
        <f>AVERAGE(D7:D37)</f>
        <v>21.261258064516127</v>
      </c>
      <c r="E38" s="102">
        <f t="shared" ref="E38:F38" si="0">AVERAGE(E7:E37)</f>
        <v>16.587548387096781</v>
      </c>
      <c r="F38" s="102">
        <f t="shared" si="0"/>
        <v>15.479804753829036</v>
      </c>
      <c r="G38" s="102">
        <f>AVERAGE(G7:G37)</f>
        <v>25.520758913419357</v>
      </c>
      <c r="H38" s="102">
        <f>AVERAGE(H7:H37)</f>
        <v>20.795000000000002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85</v>
      </c>
    </row>
    <row r="41" spans="1:16" ht="34.5" customHeight="1">
      <c r="B41" s="97"/>
      <c r="C41" s="98" t="s">
        <v>75</v>
      </c>
    </row>
    <row r="42" spans="1:16" ht="11.25" customHeight="1">
      <c r="A42" s="104" t="s">
        <v>86</v>
      </c>
      <c r="B42" s="99">
        <v>42613</v>
      </c>
      <c r="C42" s="105">
        <f>Dat_01!B94</f>
        <v>21177.253561983998</v>
      </c>
    </row>
    <row r="43" spans="1:16" ht="11.25" customHeight="1">
      <c r="A43" s="104" t="s">
        <v>87</v>
      </c>
      <c r="B43" s="99">
        <v>42643</v>
      </c>
      <c r="C43" s="105">
        <f>Dat_01!B95</f>
        <v>19936.18443252</v>
      </c>
    </row>
    <row r="44" spans="1:16" ht="11.25" customHeight="1">
      <c r="A44" s="104" t="s">
        <v>88</v>
      </c>
      <c r="B44" s="99">
        <v>42674</v>
      </c>
      <c r="C44" s="105">
        <f>Dat_01!B96</f>
        <v>20155.46354927</v>
      </c>
    </row>
    <row r="45" spans="1:16" ht="11.25" customHeight="1">
      <c r="A45" s="104" t="s">
        <v>89</v>
      </c>
      <c r="B45" s="99">
        <v>42704</v>
      </c>
      <c r="C45" s="105">
        <f>Dat_01!B97</f>
        <v>20817.226544469999</v>
      </c>
    </row>
    <row r="46" spans="1:16" ht="11.25" customHeight="1">
      <c r="A46" s="104" t="s">
        <v>90</v>
      </c>
      <c r="B46" s="99">
        <v>42735</v>
      </c>
      <c r="C46" s="105">
        <f>Dat_01!B98</f>
        <v>20907.164036049999</v>
      </c>
    </row>
    <row r="47" spans="1:16" ht="11.25" customHeight="1">
      <c r="A47" s="104" t="s">
        <v>91</v>
      </c>
      <c r="B47" s="99">
        <v>42766</v>
      </c>
      <c r="C47" s="105">
        <f>Dat_01!B99</f>
        <v>22577.217376982</v>
      </c>
    </row>
    <row r="48" spans="1:16" ht="11.25" customHeight="1">
      <c r="A48" s="104" t="s">
        <v>92</v>
      </c>
      <c r="B48" s="99">
        <v>42794</v>
      </c>
      <c r="C48" s="105">
        <f>Dat_01!B100</f>
        <v>19840.085661852001</v>
      </c>
    </row>
    <row r="49" spans="1:3" ht="11.25" customHeight="1">
      <c r="A49" s="104" t="s">
        <v>93</v>
      </c>
      <c r="B49" s="99">
        <v>42825</v>
      </c>
      <c r="C49" s="105">
        <f>Dat_01!B101</f>
        <v>19808.362302358</v>
      </c>
    </row>
    <row r="50" spans="1:3" ht="11.25" customHeight="1">
      <c r="A50" s="104" t="s">
        <v>94</v>
      </c>
      <c r="B50" s="99">
        <v>42855</v>
      </c>
      <c r="C50" s="105">
        <f>Dat_01!B102</f>
        <v>16160.449329384001</v>
      </c>
    </row>
    <row r="51" spans="1:3" ht="11.25" customHeight="1">
      <c r="A51" s="104" t="s">
        <v>87</v>
      </c>
      <c r="B51" s="99">
        <v>42886</v>
      </c>
      <c r="C51" s="105">
        <f>Dat_01!B103</f>
        <v>17368.389882903</v>
      </c>
    </row>
    <row r="52" spans="1:3" ht="11.25" customHeight="1">
      <c r="A52" s="104" t="s">
        <v>94</v>
      </c>
      <c r="B52" s="99">
        <v>42916</v>
      </c>
      <c r="C52" s="105">
        <f>Dat_01!B104</f>
        <v>18354.280841045998</v>
      </c>
    </row>
    <row r="53" spans="1:3" ht="11.25" customHeight="1">
      <c r="A53" s="104" t="s">
        <v>86</v>
      </c>
      <c r="B53" s="99">
        <v>42947</v>
      </c>
      <c r="C53" s="105">
        <f>Dat_01!B105</f>
        <v>21944.759355194001</v>
      </c>
    </row>
    <row r="54" spans="1:3" ht="11.25" customHeight="1">
      <c r="A54" s="104" t="s">
        <v>86</v>
      </c>
      <c r="B54" s="99">
        <v>42978</v>
      </c>
      <c r="C54" s="105">
        <f>Dat_01!B106</f>
        <v>20740.560149403998</v>
      </c>
    </row>
    <row r="55" spans="1:3" ht="11.25" customHeight="1">
      <c r="A55" s="104" t="s">
        <v>87</v>
      </c>
      <c r="B55" s="99">
        <v>43008</v>
      </c>
      <c r="C55" s="105">
        <f>Dat_01!B107</f>
        <v>19375.491099671999</v>
      </c>
    </row>
    <row r="56" spans="1:3" ht="11.25" customHeight="1">
      <c r="A56" s="104" t="s">
        <v>88</v>
      </c>
      <c r="B56" s="99">
        <v>43039</v>
      </c>
      <c r="C56" s="105">
        <f>Dat_01!B108</f>
        <v>19599.735349332001</v>
      </c>
    </row>
    <row r="57" spans="1:3" ht="11.25" customHeight="1">
      <c r="A57" s="104" t="s">
        <v>89</v>
      </c>
      <c r="B57" s="99">
        <v>43069</v>
      </c>
      <c r="C57" s="105">
        <f>Dat_01!B109</f>
        <v>19640.472718157998</v>
      </c>
    </row>
    <row r="58" spans="1:3" ht="11.25" customHeight="1">
      <c r="A58" s="104" t="s">
        <v>90</v>
      </c>
      <c r="B58" s="99">
        <v>43100</v>
      </c>
      <c r="C58" s="105">
        <f>Dat_01!B110</f>
        <v>21286.840357445999</v>
      </c>
    </row>
    <row r="59" spans="1:3" ht="11.25" customHeight="1">
      <c r="A59" s="104" t="s">
        <v>91</v>
      </c>
      <c r="B59" s="99">
        <v>43131</v>
      </c>
      <c r="C59" s="105">
        <f>Dat_01!B111</f>
        <v>22749.914562589998</v>
      </c>
    </row>
    <row r="60" spans="1:3" ht="11.25" customHeight="1">
      <c r="A60" s="104" t="s">
        <v>92</v>
      </c>
      <c r="B60" s="99">
        <v>43159</v>
      </c>
      <c r="C60" s="105">
        <f>Dat_01!B112</f>
        <v>19213.176557914001</v>
      </c>
    </row>
    <row r="61" spans="1:3" ht="11.25" customHeight="1">
      <c r="A61" s="104" t="s">
        <v>93</v>
      </c>
      <c r="B61" s="99">
        <v>43190</v>
      </c>
      <c r="C61" s="105">
        <f>Dat_01!B113</f>
        <v>20731.199290640001</v>
      </c>
    </row>
    <row r="62" spans="1:3" ht="11.25" customHeight="1">
      <c r="A62" s="104" t="s">
        <v>94</v>
      </c>
      <c r="B62" s="99">
        <v>43220</v>
      </c>
      <c r="C62" s="105">
        <f>Dat_01!B114</f>
        <v>18906.353817296</v>
      </c>
    </row>
    <row r="63" spans="1:3" ht="11.25" customHeight="1">
      <c r="A63" s="104" t="s">
        <v>87</v>
      </c>
      <c r="B63" s="99">
        <v>43251</v>
      </c>
      <c r="C63" s="105">
        <f>Dat_01!B115</f>
        <v>19291.599786975999</v>
      </c>
    </row>
    <row r="64" spans="1:3" ht="11.25" customHeight="1">
      <c r="A64" s="104" t="s">
        <v>94</v>
      </c>
      <c r="B64" s="99">
        <v>43281</v>
      </c>
      <c r="C64" s="105">
        <f>Dat_01!B116</f>
        <v>19588.968241727998</v>
      </c>
    </row>
    <row r="65" spans="1:4" ht="11.25" customHeight="1">
      <c r="A65" s="104" t="s">
        <v>86</v>
      </c>
      <c r="B65" s="99">
        <v>43312</v>
      </c>
      <c r="C65" s="105">
        <f>Dat_01!B117</f>
        <v>21383.287513809999</v>
      </c>
    </row>
    <row r="66" spans="1:4" ht="11.25" customHeight="1">
      <c r="A66" s="104" t="s">
        <v>86</v>
      </c>
      <c r="B66" s="106">
        <v>43343</v>
      </c>
      <c r="C66" s="107">
        <f>Dat_01!B118</f>
        <v>20601.531585436001</v>
      </c>
    </row>
    <row r="68" spans="1:4" ht="11.25" customHeight="1">
      <c r="B68" s="94" t="s">
        <v>10</v>
      </c>
    </row>
    <row r="69" spans="1:4" ht="45.75" customHeight="1">
      <c r="B69" s="97" t="s">
        <v>95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01/09/2021</v>
      </c>
      <c r="C70" s="105">
        <f>Dat_01!B129</f>
        <v>33229.226000000002</v>
      </c>
      <c r="D70" s="105">
        <f>Dat_01!D129</f>
        <v>699.86967954399995</v>
      </c>
    </row>
    <row r="71" spans="1:4" ht="11.25" customHeight="1">
      <c r="A71" s="93">
        <v>2</v>
      </c>
      <c r="B71" s="99" t="str">
        <f>Dat_01!A130</f>
        <v>02/09/2021</v>
      </c>
      <c r="C71" s="105">
        <f>Dat_01!B130</f>
        <v>32604.97</v>
      </c>
      <c r="D71" s="105">
        <f>Dat_01!D130</f>
        <v>686.52053160800006</v>
      </c>
    </row>
    <row r="72" spans="1:4" ht="11.25" customHeight="1">
      <c r="A72" s="93">
        <v>3</v>
      </c>
      <c r="B72" s="99" t="str">
        <f>Dat_01!A131</f>
        <v>03/09/2021</v>
      </c>
      <c r="C72" s="105">
        <f>Dat_01!B131</f>
        <v>32733.2228</v>
      </c>
      <c r="D72" s="105">
        <f>Dat_01!D131</f>
        <v>683.93149910399995</v>
      </c>
    </row>
    <row r="73" spans="1:4" ht="11.25" customHeight="1">
      <c r="A73" s="93">
        <v>4</v>
      </c>
      <c r="B73" s="99" t="str">
        <f>Dat_01!A132</f>
        <v>04/09/2021</v>
      </c>
      <c r="C73" s="105">
        <f>Dat_01!B132</f>
        <v>28587.358199999999</v>
      </c>
      <c r="D73" s="105">
        <f>Dat_01!D132</f>
        <v>616.12555050399999</v>
      </c>
    </row>
    <row r="74" spans="1:4" ht="11.25" customHeight="1">
      <c r="A74" s="93">
        <v>5</v>
      </c>
      <c r="B74" s="99" t="str">
        <f>Dat_01!A133</f>
        <v>05/09/2021</v>
      </c>
      <c r="C74" s="105">
        <f>Dat_01!B133</f>
        <v>28712.081999999999</v>
      </c>
      <c r="D74" s="105">
        <f>Dat_01!D133</f>
        <v>583.233173104</v>
      </c>
    </row>
    <row r="75" spans="1:4" ht="11.25" customHeight="1">
      <c r="A75" s="93">
        <v>6</v>
      </c>
      <c r="B75" s="99" t="str">
        <f>Dat_01!A134</f>
        <v>06/09/2021</v>
      </c>
      <c r="C75" s="105">
        <f>Dat_01!B134</f>
        <v>34220.807999999997</v>
      </c>
      <c r="D75" s="105">
        <f>Dat_01!D134</f>
        <v>703.60495800800004</v>
      </c>
    </row>
    <row r="76" spans="1:4" ht="11.25" customHeight="1">
      <c r="A76" s="93">
        <v>7</v>
      </c>
      <c r="B76" s="99" t="str">
        <f>Dat_01!A135</f>
        <v>07/09/2021</v>
      </c>
      <c r="C76" s="105">
        <f>Dat_01!B135</f>
        <v>34759.275000000001</v>
      </c>
      <c r="D76" s="105">
        <f>Dat_01!D135</f>
        <v>728.73617511199996</v>
      </c>
    </row>
    <row r="77" spans="1:4" ht="11.25" customHeight="1">
      <c r="A77" s="93">
        <v>8</v>
      </c>
      <c r="B77" s="99" t="str">
        <f>Dat_01!A136</f>
        <v>08/09/2021</v>
      </c>
      <c r="C77" s="105">
        <f>Dat_01!B136</f>
        <v>33414.089</v>
      </c>
      <c r="D77" s="105">
        <f>Dat_01!D136</f>
        <v>710.93335574399998</v>
      </c>
    </row>
    <row r="78" spans="1:4" ht="11.25" customHeight="1">
      <c r="A78" s="93">
        <v>9</v>
      </c>
      <c r="B78" s="99" t="str">
        <f>Dat_01!A137</f>
        <v>09/09/2021</v>
      </c>
      <c r="C78" s="105">
        <f>Dat_01!B137</f>
        <v>33813.894999999997</v>
      </c>
      <c r="D78" s="105">
        <f>Dat_01!D137</f>
        <v>711.61498740800005</v>
      </c>
    </row>
    <row r="79" spans="1:4" ht="11.25" customHeight="1">
      <c r="A79" s="93">
        <v>10</v>
      </c>
      <c r="B79" s="99" t="str">
        <f>Dat_01!A138</f>
        <v>10/09/2021</v>
      </c>
      <c r="C79" s="105">
        <f>Dat_01!B138</f>
        <v>32993.654527999999</v>
      </c>
      <c r="D79" s="105">
        <f>Dat_01!D138</f>
        <v>694.86541884799999</v>
      </c>
    </row>
    <row r="80" spans="1:4" ht="11.25" customHeight="1">
      <c r="A80" s="93">
        <v>11</v>
      </c>
      <c r="B80" s="99" t="str">
        <f>Dat_01!A139</f>
        <v>11/09/2021</v>
      </c>
      <c r="C80" s="105">
        <f>Dat_01!B139</f>
        <v>28530.009399999999</v>
      </c>
      <c r="D80" s="105">
        <f>Dat_01!D139</f>
        <v>618.52544146399998</v>
      </c>
    </row>
    <row r="81" spans="1:4" ht="11.25" customHeight="1">
      <c r="A81" s="93">
        <v>12</v>
      </c>
      <c r="B81" s="99" t="str">
        <f>Dat_01!A140</f>
        <v>12/09/2021</v>
      </c>
      <c r="C81" s="105">
        <f>Dat_01!B140</f>
        <v>28471.350999999999</v>
      </c>
      <c r="D81" s="105">
        <f>Dat_01!D140</f>
        <v>581.37734449599998</v>
      </c>
    </row>
    <row r="82" spans="1:4" ht="11.25" customHeight="1">
      <c r="A82" s="93">
        <v>13</v>
      </c>
      <c r="B82" s="99" t="str">
        <f>Dat_01!A141</f>
        <v>13/09/2021</v>
      </c>
      <c r="C82" s="105">
        <f>Dat_01!B141</f>
        <v>33066.300199999998</v>
      </c>
      <c r="D82" s="105">
        <f>Dat_01!D141</f>
        <v>684.11026059999995</v>
      </c>
    </row>
    <row r="83" spans="1:4" ht="11.25" customHeight="1">
      <c r="A83" s="93">
        <v>14</v>
      </c>
      <c r="B83" s="99" t="str">
        <f>Dat_01!A142</f>
        <v>14/09/2021</v>
      </c>
      <c r="C83" s="105">
        <f>Dat_01!B142</f>
        <v>33064.663999999997</v>
      </c>
      <c r="D83" s="105">
        <f>Dat_01!D142</f>
        <v>697.90465200000006</v>
      </c>
    </row>
    <row r="84" spans="1:4" ht="11.25" customHeight="1">
      <c r="A84" s="93">
        <v>15</v>
      </c>
      <c r="B84" s="99" t="str">
        <f>Dat_01!A143</f>
        <v>15/09/2021</v>
      </c>
      <c r="C84" s="105">
        <f>Dat_01!B143</f>
        <v>32853.021999999997</v>
      </c>
      <c r="D84" s="105">
        <f>Dat_01!D143</f>
        <v>693.65677519999997</v>
      </c>
    </row>
    <row r="85" spans="1:4" ht="11.25" customHeight="1">
      <c r="A85" s="93">
        <v>16</v>
      </c>
      <c r="B85" s="99" t="str">
        <f>Dat_01!A144</f>
        <v>16/09/2021</v>
      </c>
      <c r="C85" s="105">
        <f>Dat_01!B144</f>
        <v>31992.535</v>
      </c>
      <c r="D85" s="105">
        <f>Dat_01!D144</f>
        <v>684.37889700000005</v>
      </c>
    </row>
    <row r="86" spans="1:4" ht="11.25" customHeight="1">
      <c r="A86" s="93">
        <v>17</v>
      </c>
      <c r="B86" s="99" t="str">
        <f>Dat_01!A145</f>
        <v>17/09/2021</v>
      </c>
      <c r="C86" s="105">
        <f>Dat_01!B145</f>
        <v>31540.313999999998</v>
      </c>
      <c r="D86" s="105">
        <f>Dat_01!D145</f>
        <v>670.61565381000003</v>
      </c>
    </row>
    <row r="87" spans="1:4" ht="11.25" customHeight="1">
      <c r="A87" s="93">
        <v>18</v>
      </c>
      <c r="B87" s="99" t="str">
        <f>Dat_01!A146</f>
        <v>18/09/2021</v>
      </c>
      <c r="C87" s="105">
        <f>Dat_01!B146</f>
        <v>27889.583503999998</v>
      </c>
      <c r="D87" s="105">
        <f>Dat_01!D146</f>
        <v>599.61861337000005</v>
      </c>
    </row>
    <row r="88" spans="1:4" ht="11.25" customHeight="1">
      <c r="A88" s="93">
        <v>19</v>
      </c>
      <c r="B88" s="99" t="str">
        <f>Dat_01!A147</f>
        <v>19/09/2021</v>
      </c>
      <c r="C88" s="105">
        <f>Dat_01!B147</f>
        <v>27234.68</v>
      </c>
      <c r="D88" s="105">
        <f>Dat_01!D147</f>
        <v>552.03034782600002</v>
      </c>
    </row>
    <row r="89" spans="1:4" ht="11.25" customHeight="1">
      <c r="A89" s="93">
        <v>20</v>
      </c>
      <c r="B89" s="99" t="str">
        <f>Dat_01!A148</f>
        <v>20/09/2021</v>
      </c>
      <c r="C89" s="105">
        <f>Dat_01!B148</f>
        <v>30885.232</v>
      </c>
      <c r="D89" s="105">
        <f>Dat_01!D148</f>
        <v>652.20618934399999</v>
      </c>
    </row>
    <row r="90" spans="1:4" ht="11.25" customHeight="1">
      <c r="A90" s="93">
        <v>21</v>
      </c>
      <c r="B90" s="99" t="str">
        <f>Dat_01!A149</f>
        <v>21/09/2021</v>
      </c>
      <c r="C90" s="105">
        <f>Dat_01!B149</f>
        <v>30311.4692</v>
      </c>
      <c r="D90" s="105">
        <f>Dat_01!D149</f>
        <v>651.35244002800005</v>
      </c>
    </row>
    <row r="91" spans="1:4" ht="11.25" customHeight="1">
      <c r="A91" s="93">
        <v>22</v>
      </c>
      <c r="B91" s="99" t="str">
        <f>Dat_01!A150</f>
        <v>22/09/2021</v>
      </c>
      <c r="C91" s="105">
        <f>Dat_01!B150</f>
        <v>30608.643400000001</v>
      </c>
      <c r="D91" s="105">
        <f>Dat_01!D150</f>
        <v>657.56674565599997</v>
      </c>
    </row>
    <row r="92" spans="1:4" ht="11.25" customHeight="1">
      <c r="A92" s="93">
        <v>23</v>
      </c>
      <c r="B92" s="99" t="str">
        <f>Dat_01!A151</f>
        <v>23/09/2021</v>
      </c>
      <c r="C92" s="105">
        <f>Dat_01!B151</f>
        <v>30743.800200000001</v>
      </c>
      <c r="D92" s="105">
        <f>Dat_01!D151</f>
        <v>658.39814360800005</v>
      </c>
    </row>
    <row r="93" spans="1:4" ht="11.25" customHeight="1">
      <c r="A93" s="93">
        <v>24</v>
      </c>
      <c r="B93" s="99" t="str">
        <f>Dat_01!A152</f>
        <v>24/09/2021</v>
      </c>
      <c r="C93" s="105">
        <f>Dat_01!B152</f>
        <v>30602.602200000001</v>
      </c>
      <c r="D93" s="105">
        <f>Dat_01!D152</f>
        <v>652.72408140000005</v>
      </c>
    </row>
    <row r="94" spans="1:4" ht="11.25" customHeight="1">
      <c r="A94" s="93">
        <v>25</v>
      </c>
      <c r="B94" s="99" t="str">
        <f>Dat_01!A153</f>
        <v>25/09/2021</v>
      </c>
      <c r="C94" s="105">
        <f>Dat_01!B153</f>
        <v>27643.932000000001</v>
      </c>
      <c r="D94" s="105">
        <f>Dat_01!D153</f>
        <v>590.90318996999997</v>
      </c>
    </row>
    <row r="95" spans="1:4" ht="11.25" customHeight="1">
      <c r="A95" s="93">
        <v>26</v>
      </c>
      <c r="B95" s="99" t="str">
        <f>Dat_01!A154</f>
        <v>26/09/2021</v>
      </c>
      <c r="C95" s="105">
        <f>Dat_01!B154</f>
        <v>26971.721799999999</v>
      </c>
      <c r="D95" s="105">
        <f>Dat_01!D154</f>
        <v>546.24530403999995</v>
      </c>
    </row>
    <row r="96" spans="1:4" ht="11.25" customHeight="1">
      <c r="A96" s="93">
        <v>27</v>
      </c>
      <c r="B96" s="99" t="str">
        <f>Dat_01!A155</f>
        <v>27/09/2021</v>
      </c>
      <c r="C96" s="105">
        <f>Dat_01!B155</f>
        <v>30922.7922</v>
      </c>
      <c r="D96" s="105">
        <f>Dat_01!D155</f>
        <v>644.46818840000003</v>
      </c>
    </row>
    <row r="97" spans="1:9" ht="11.25" customHeight="1">
      <c r="A97" s="93">
        <v>28</v>
      </c>
      <c r="B97" s="99" t="str">
        <f>Dat_01!A156</f>
        <v>28/09/2021</v>
      </c>
      <c r="C97" s="105">
        <f>Dat_01!B156</f>
        <v>31254.608</v>
      </c>
      <c r="D97" s="105">
        <f>Dat_01!D156</f>
        <v>662.92840100000001</v>
      </c>
    </row>
    <row r="98" spans="1:9" ht="11.25" customHeight="1">
      <c r="A98" s="93">
        <v>29</v>
      </c>
      <c r="B98" s="99" t="str">
        <f>Dat_01!A157</f>
        <v>29/09/2021</v>
      </c>
      <c r="C98" s="105">
        <f>Dat_01!B157</f>
        <v>31168.241999999998</v>
      </c>
      <c r="D98" s="105">
        <f>Dat_01!D157</f>
        <v>666.43471</v>
      </c>
    </row>
    <row r="99" spans="1:9" ht="11.25" customHeight="1">
      <c r="A99" s="93">
        <v>30</v>
      </c>
      <c r="B99" s="99" t="str">
        <f>Dat_01!A158</f>
        <v>30/09/2021</v>
      </c>
      <c r="C99" s="105">
        <f>Dat_01!B158</f>
        <v>30798.356</v>
      </c>
      <c r="D99" s="105">
        <f>Dat_01!D158</f>
        <v>660.19987000000003</v>
      </c>
    </row>
    <row r="100" spans="1:9" ht="11.25" customHeight="1">
      <c r="A100" s="93">
        <v>31</v>
      </c>
      <c r="B100" s="99"/>
      <c r="C100" s="105"/>
      <c r="D100" s="105"/>
    </row>
    <row r="101" spans="1:9" ht="11.25" customHeight="1">
      <c r="A101" s="93"/>
      <c r="B101" s="101" t="s">
        <v>96</v>
      </c>
      <c r="C101" s="108">
        <f>MAX(C70:C100)</f>
        <v>34759.275000000001</v>
      </c>
      <c r="D101" s="108">
        <f>MAX(D70:D100)</f>
        <v>728.73617511199996</v>
      </c>
      <c r="E101" s="130"/>
      <c r="F101" s="120"/>
    </row>
    <row r="103" spans="1:9" ht="11.25" customHeight="1">
      <c r="B103" s="94" t="s">
        <v>97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2020</v>
      </c>
      <c r="C107" s="111">
        <f>Dat_01!D173</f>
        <v>38972</v>
      </c>
      <c r="D107" s="111">
        <f>Dat_01!B173</f>
        <v>40423</v>
      </c>
      <c r="E107" s="111"/>
      <c r="F107" s="112" t="str">
        <f>Dat_01!D185</f>
        <v>30 julio (13:54 h)</v>
      </c>
      <c r="G107" s="112" t="str">
        <f>Dat_01!E185</f>
        <v>20 enero (20:22 h)</v>
      </c>
    </row>
    <row r="108" spans="1:9" ht="11.25" customHeight="1">
      <c r="B108" s="110">
        <f>Dat_01!A186</f>
        <v>2021</v>
      </c>
      <c r="C108" s="111">
        <f>Dat_01!D174</f>
        <v>37385</v>
      </c>
      <c r="D108" s="111">
        <f>Dat_01!B174</f>
        <v>42225</v>
      </c>
      <c r="E108" s="111"/>
      <c r="F108" s="112" t="str">
        <f>Dat_01!D186</f>
        <v>22 julio (14:43 h)</v>
      </c>
      <c r="G108" s="112" t="str">
        <f>Dat_01!E186</f>
        <v>8 enero (14:05 h)</v>
      </c>
    </row>
    <row r="109" spans="1:9" ht="11.25" customHeight="1">
      <c r="B109" s="113" t="str">
        <f>Dat_01!A187</f>
        <v>sep-21</v>
      </c>
      <c r="C109" s="114">
        <f>Dat_01!B166</f>
        <v>35196</v>
      </c>
      <c r="D109" s="114"/>
      <c r="E109" s="114"/>
      <c r="F109" s="115" t="str">
        <f>Dat_01!D187</f>
        <v>7 septiembre (13:48 h)</v>
      </c>
      <c r="G109" s="115"/>
      <c r="H109" s="129">
        <v>37850</v>
      </c>
      <c r="I109" s="131">
        <f>(C109/H109-1)*100</f>
        <v>-7.0118890356671066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S</v>
      </c>
      <c r="B113" s="99" t="str">
        <f>Dat_01!A33</f>
        <v>Septiembre 2020</v>
      </c>
      <c r="C113" s="100">
        <f>Dat_01!C33*100</f>
        <v>-2.8119999999999998</v>
      </c>
      <c r="D113" s="100">
        <f>Dat_01!D33*100</f>
        <v>0.82799999999999996</v>
      </c>
      <c r="E113" s="100">
        <f>Dat_01!E33*100</f>
        <v>0.45799999999999996</v>
      </c>
      <c r="F113" s="100">
        <f>Dat_01!F33*100</f>
        <v>-4.0979999999999999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O</v>
      </c>
      <c r="B114" s="99" t="str">
        <f>Dat_01!A34</f>
        <v>Octubre 2020</v>
      </c>
      <c r="C114" s="100">
        <f>Dat_01!C34*100</f>
        <v>-2.7570000000000001</v>
      </c>
      <c r="D114" s="100">
        <f>Dat_01!D34*100</f>
        <v>-1.038</v>
      </c>
      <c r="E114" s="100">
        <f>Dat_01!E34*100</f>
        <v>-1.073</v>
      </c>
      <c r="F114" s="100">
        <f>Dat_01!F34*100</f>
        <v>-0.64599999999999991</v>
      </c>
    </row>
    <row r="115" spans="1:6" ht="11.25" customHeight="1">
      <c r="A115" s="104" t="str">
        <f t="shared" si="1"/>
        <v>N</v>
      </c>
      <c r="B115" s="99" t="str">
        <f>Dat_01!A35</f>
        <v>Noviembre 2020</v>
      </c>
      <c r="C115" s="100">
        <f>Dat_01!C35*100</f>
        <v>-5.6529999999999996</v>
      </c>
      <c r="D115" s="100">
        <f>Dat_01!D35*100</f>
        <v>0.13600000000000001</v>
      </c>
      <c r="E115" s="100">
        <f>Dat_01!E35*100</f>
        <v>-2.452</v>
      </c>
      <c r="F115" s="100">
        <f>Dat_01!F35*100</f>
        <v>-3.3369999999999997</v>
      </c>
    </row>
    <row r="116" spans="1:6" ht="11.25" customHeight="1">
      <c r="A116" s="104" t="str">
        <f t="shared" si="1"/>
        <v>D</v>
      </c>
      <c r="B116" s="99" t="str">
        <f>Dat_01!A36</f>
        <v>Diciembre 2020</v>
      </c>
      <c r="C116" s="100">
        <f>Dat_01!C36*100</f>
        <v>1.8159999999999998</v>
      </c>
      <c r="D116" s="100">
        <f>Dat_01!D36*100</f>
        <v>-0.08</v>
      </c>
      <c r="E116" s="100">
        <f>Dat_01!E36*100</f>
        <v>1.3959999999999999</v>
      </c>
      <c r="F116" s="100">
        <f>Dat_01!F36*100</f>
        <v>0.5</v>
      </c>
    </row>
    <row r="117" spans="1:6" ht="11.25" customHeight="1">
      <c r="A117" s="104" t="str">
        <f t="shared" si="1"/>
        <v>E</v>
      </c>
      <c r="B117" s="99" t="str">
        <f>Dat_01!A37</f>
        <v>Enero 2021</v>
      </c>
      <c r="C117" s="100">
        <f>Dat_01!C37*100</f>
        <v>0.76500000000000001</v>
      </c>
      <c r="D117" s="100">
        <f>Dat_01!D37*100</f>
        <v>-1.506</v>
      </c>
      <c r="E117" s="100">
        <f>Dat_01!E37*100</f>
        <v>1.7809999999999999</v>
      </c>
      <c r="F117" s="100">
        <f>Dat_01!F37*100</f>
        <v>0.49</v>
      </c>
    </row>
    <row r="118" spans="1:6" ht="11.25" customHeight="1">
      <c r="A118" s="104" t="str">
        <f t="shared" si="1"/>
        <v>F</v>
      </c>
      <c r="B118" s="99" t="str">
        <f>Dat_01!A38</f>
        <v>Febrero 2021</v>
      </c>
      <c r="C118" s="100">
        <f>Dat_01!C38*100</f>
        <v>-3.16</v>
      </c>
      <c r="D118" s="100">
        <f>Dat_01!D38*100</f>
        <v>0.34399999999999997</v>
      </c>
      <c r="E118" s="100">
        <f>Dat_01!E38*100</f>
        <v>1.431</v>
      </c>
      <c r="F118" s="100">
        <f>Dat_01!F38*100</f>
        <v>-4.9349999999999996</v>
      </c>
    </row>
    <row r="119" spans="1:6" ht="11.25" customHeight="1">
      <c r="A119" s="104" t="str">
        <f t="shared" si="1"/>
        <v>M</v>
      </c>
      <c r="B119" s="99" t="str">
        <f>Dat_01!A39</f>
        <v>Marzo 2021</v>
      </c>
      <c r="C119" s="100">
        <f>Dat_01!C39*100</f>
        <v>4.6589999999999998</v>
      </c>
      <c r="D119" s="100">
        <f>Dat_01!D39*100</f>
        <v>0.59899999999999998</v>
      </c>
      <c r="E119" s="100">
        <f>Dat_01!E39*100</f>
        <v>0.41900000000000004</v>
      </c>
      <c r="F119" s="100">
        <f>Dat_01!F39*100</f>
        <v>3.641</v>
      </c>
    </row>
    <row r="120" spans="1:6" ht="11.25" customHeight="1">
      <c r="A120" s="104" t="str">
        <f t="shared" si="1"/>
        <v>A</v>
      </c>
      <c r="B120" s="99" t="str">
        <f>Dat_01!A40</f>
        <v>Abril 2021</v>
      </c>
      <c r="C120" s="100">
        <f>Dat_01!C40*100</f>
        <v>16.991999999999997</v>
      </c>
      <c r="D120" s="100">
        <f>Dat_01!D40*100</f>
        <v>0.77999999999999992</v>
      </c>
      <c r="E120" s="100">
        <f>Dat_01!E40*100</f>
        <v>8.4000000000000005E-2</v>
      </c>
      <c r="F120" s="100">
        <f>Dat_01!F40*100</f>
        <v>16.128</v>
      </c>
    </row>
    <row r="121" spans="1:6" ht="11.25" customHeight="1">
      <c r="A121" s="104" t="str">
        <f t="shared" si="1"/>
        <v>M</v>
      </c>
      <c r="B121" s="99" t="str">
        <f>Dat_01!A41</f>
        <v>Mayo 2021</v>
      </c>
      <c r="C121" s="100">
        <f>Dat_01!C41*100</f>
        <v>11.073</v>
      </c>
      <c r="D121" s="100">
        <f>Dat_01!D41*100</f>
        <v>0.66100000000000003</v>
      </c>
      <c r="E121" s="100">
        <f>Dat_01!E41*100</f>
        <v>-2.1800000000000002</v>
      </c>
      <c r="F121" s="100">
        <f>Dat_01!F41*100</f>
        <v>12.592000000000001</v>
      </c>
    </row>
    <row r="122" spans="1:6" ht="11.25" customHeight="1">
      <c r="A122" s="104" t="str">
        <f t="shared" si="1"/>
        <v>J</v>
      </c>
      <c r="B122" s="99" t="str">
        <f>Dat_01!A42</f>
        <v>Junio 2021</v>
      </c>
      <c r="C122" s="100">
        <f>Dat_01!C42*100</f>
        <v>6.7269999999999994</v>
      </c>
      <c r="D122" s="100">
        <f>Dat_01!D42*100</f>
        <v>0.46100000000000002</v>
      </c>
      <c r="E122" s="100">
        <f>Dat_01!E42*100</f>
        <v>0.23900000000000002</v>
      </c>
      <c r="F122" s="100">
        <f>Dat_01!F42*100</f>
        <v>6.0270000000000001</v>
      </c>
    </row>
    <row r="123" spans="1:6" ht="11.25" customHeight="1">
      <c r="A123" s="104" t="str">
        <f t="shared" si="1"/>
        <v>J</v>
      </c>
      <c r="B123" s="99" t="str">
        <f>Dat_01!A43</f>
        <v>Julio 2021</v>
      </c>
      <c r="C123" s="100">
        <f>Dat_01!C43*100</f>
        <v>-2.5590000000000002</v>
      </c>
      <c r="D123" s="100">
        <f>Dat_01!D43*100</f>
        <v>-0.39100000000000001</v>
      </c>
      <c r="E123" s="100">
        <f>Dat_01!E43*100</f>
        <v>-1.9220000000000002</v>
      </c>
      <c r="F123" s="100">
        <f>Dat_01!F43*100</f>
        <v>-0.246</v>
      </c>
    </row>
    <row r="124" spans="1:6" ht="11.25" customHeight="1">
      <c r="A124" s="104" t="str">
        <f t="shared" si="1"/>
        <v>A</v>
      </c>
      <c r="B124" s="99" t="str">
        <f>Dat_01!A44</f>
        <v>Agosto 2021</v>
      </c>
      <c r="C124" s="100">
        <f>Dat_01!C44*100</f>
        <v>-0.67</v>
      </c>
      <c r="D124" s="100">
        <f>Dat_01!D44*100</f>
        <v>0.42199999999999999</v>
      </c>
      <c r="E124" s="100">
        <f>Dat_01!E44*100</f>
        <v>-0.90500000000000003</v>
      </c>
      <c r="F124" s="100">
        <f>Dat_01!F44*100</f>
        <v>-0.187</v>
      </c>
    </row>
    <row r="125" spans="1:6" ht="11.25" customHeight="1">
      <c r="A125" s="104" t="str">
        <f t="shared" si="1"/>
        <v>S</v>
      </c>
      <c r="B125" s="106" t="str">
        <f>Dat_01!A45</f>
        <v>Septiembre 2021</v>
      </c>
      <c r="C125" s="100">
        <f>Dat_01!C45*100</f>
        <v>1.391</v>
      </c>
      <c r="D125" s="100">
        <f>Dat_01!D45*100</f>
        <v>0.14799999999999999</v>
      </c>
      <c r="E125" s="117">
        <f>Dat_01!E45*100</f>
        <v>-0.33400000000000002</v>
      </c>
      <c r="F125" s="117">
        <f>Dat_01!F45*100</f>
        <v>1.577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135" workbookViewId="0">
      <selection activeCell="E161" sqref="E161"/>
    </sheetView>
  </sheetViews>
  <sheetFormatPr baseColWidth="10" defaultColWidth="11.42578125" defaultRowHeight="14.25"/>
  <cols>
    <col min="1" max="1" width="26" style="49" customWidth="1"/>
    <col min="2" max="2" width="14.7109375" style="49" customWidth="1"/>
    <col min="3" max="3" width="17.5703125" style="49" customWidth="1"/>
    <col min="4" max="4" width="23.140625" style="49" customWidth="1"/>
    <col min="5" max="10" width="14.7109375" style="49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164</v>
      </c>
      <c r="B2" s="53" t="s">
        <v>165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septiembre</v>
      </c>
    </row>
    <row r="4" spans="1:10">
      <c r="A4" s="51" t="s">
        <v>52</v>
      </c>
      <c r="B4" s="140" t="s">
        <v>164</v>
      </c>
      <c r="C4" s="141"/>
      <c r="D4" s="141"/>
      <c r="E4" s="141"/>
      <c r="F4" s="141"/>
      <c r="G4" s="141"/>
      <c r="H4" s="141"/>
      <c r="I4" s="141"/>
      <c r="J4" s="141"/>
    </row>
    <row r="5" spans="1:10">
      <c r="A5" s="51" t="s">
        <v>53</v>
      </c>
      <c r="B5" s="142" t="s">
        <v>45</v>
      </c>
      <c r="C5" s="143"/>
      <c r="D5" s="143"/>
      <c r="E5" s="143"/>
      <c r="F5" s="143"/>
      <c r="G5" s="143"/>
      <c r="H5" s="143"/>
      <c r="I5" s="143"/>
      <c r="J5" s="143"/>
    </row>
    <row r="6" spans="1:10">
      <c r="A6" s="51" t="s">
        <v>54</v>
      </c>
      <c r="B6" s="59" t="s">
        <v>46</v>
      </c>
      <c r="C6" s="59" t="s">
        <v>118</v>
      </c>
      <c r="D6" s="59" t="s">
        <v>47</v>
      </c>
      <c r="E6" s="59" t="s">
        <v>48</v>
      </c>
      <c r="F6" s="59" t="s">
        <v>119</v>
      </c>
      <c r="G6" s="59" t="s">
        <v>49</v>
      </c>
      <c r="H6" s="59" t="s">
        <v>50</v>
      </c>
      <c r="I6" s="59" t="s">
        <v>120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6">
        <v>1392207.3707399999</v>
      </c>
      <c r="C8" s="86">
        <v>1678327.4013720001</v>
      </c>
      <c r="D8" s="66">
        <v>-0.17047927030000001</v>
      </c>
      <c r="E8" s="86">
        <v>24838944.276930001</v>
      </c>
      <c r="F8" s="86">
        <v>23066701.968139999</v>
      </c>
      <c r="G8" s="66">
        <v>7.6831196399999996E-2</v>
      </c>
      <c r="H8" s="86">
        <v>32383014.979715999</v>
      </c>
      <c r="I8" s="86">
        <v>31490678.296675999</v>
      </c>
      <c r="J8" s="66">
        <v>2.8336534199999999E-2</v>
      </c>
    </row>
    <row r="9" spans="1:10">
      <c r="A9" s="53" t="s">
        <v>32</v>
      </c>
      <c r="B9" s="86">
        <v>118239.870456</v>
      </c>
      <c r="C9" s="86">
        <v>187668.03134799999</v>
      </c>
      <c r="D9" s="66">
        <v>-0.3699519859</v>
      </c>
      <c r="E9" s="86">
        <v>1943821.4167820001</v>
      </c>
      <c r="F9" s="86">
        <v>1991210.6470679999</v>
      </c>
      <c r="G9" s="66">
        <v>-2.3799204899999999E-2</v>
      </c>
      <c r="H9" s="86">
        <v>2700711.4879319998</v>
      </c>
      <c r="I9" s="86">
        <v>2601290.4383220002</v>
      </c>
      <c r="J9" s="66">
        <v>3.8219895800000001E-2</v>
      </c>
    </row>
    <row r="10" spans="1:10">
      <c r="A10" s="53" t="s">
        <v>33</v>
      </c>
      <c r="B10" s="86">
        <v>4890506.5250000004</v>
      </c>
      <c r="C10" s="86">
        <v>4871209.4019999998</v>
      </c>
      <c r="D10" s="66">
        <v>3.9614645000000002E-3</v>
      </c>
      <c r="E10" s="86">
        <v>41806526.270000003</v>
      </c>
      <c r="F10" s="86">
        <v>41317864.127999999</v>
      </c>
      <c r="G10" s="66">
        <v>1.1826897499999999E-2</v>
      </c>
      <c r="H10" s="86">
        <v>56245437.053000003</v>
      </c>
      <c r="I10" s="86">
        <v>53625949.398000002</v>
      </c>
      <c r="J10" s="66">
        <v>4.8847389800000002E-2</v>
      </c>
    </row>
    <row r="11" spans="1:10">
      <c r="A11" s="53" t="s">
        <v>34</v>
      </c>
      <c r="B11" s="86">
        <v>477932.25</v>
      </c>
      <c r="C11" s="86">
        <v>282554.94</v>
      </c>
      <c r="D11" s="66">
        <v>0.69146662240000001</v>
      </c>
      <c r="E11" s="86">
        <v>3115617.81</v>
      </c>
      <c r="F11" s="86">
        <v>4006588.5869999998</v>
      </c>
      <c r="G11" s="66">
        <v>-0.2223764077</v>
      </c>
      <c r="H11" s="86">
        <v>3909084.9419999998</v>
      </c>
      <c r="I11" s="86">
        <v>5604137.3779999996</v>
      </c>
      <c r="J11" s="66">
        <v>-0.30246446900000001</v>
      </c>
    </row>
    <row r="12" spans="1:10">
      <c r="A12" s="53" t="s">
        <v>35</v>
      </c>
      <c r="B12" s="86">
        <v>0</v>
      </c>
      <c r="C12" s="86">
        <v>0</v>
      </c>
      <c r="D12" s="66">
        <v>0</v>
      </c>
      <c r="E12" s="86">
        <v>-1E-3</v>
      </c>
      <c r="F12" s="86">
        <v>0</v>
      </c>
      <c r="G12" s="66">
        <v>0</v>
      </c>
      <c r="H12" s="86">
        <v>-1E-3</v>
      </c>
      <c r="I12" s="86">
        <v>-1E-3</v>
      </c>
      <c r="J12" s="66">
        <v>0</v>
      </c>
    </row>
    <row r="13" spans="1:10">
      <c r="A13" s="53" t="s">
        <v>36</v>
      </c>
      <c r="B13" s="86">
        <v>4296375.8949999996</v>
      </c>
      <c r="C13" s="86">
        <v>4546475.7390000001</v>
      </c>
      <c r="D13" s="66">
        <v>-5.5009607100000003E-2</v>
      </c>
      <c r="E13" s="86">
        <v>23577913.862</v>
      </c>
      <c r="F13" s="86">
        <v>29779374.787999999</v>
      </c>
      <c r="G13" s="66">
        <v>-0.20824684769999999</v>
      </c>
      <c r="H13" s="86">
        <v>32155092.252999999</v>
      </c>
      <c r="I13" s="86">
        <v>42020192.57</v>
      </c>
      <c r="J13" s="66">
        <v>-0.23477046900000001</v>
      </c>
    </row>
    <row r="14" spans="1:10">
      <c r="A14" s="53" t="s">
        <v>37</v>
      </c>
      <c r="B14" s="86">
        <v>3123196.2790000001</v>
      </c>
      <c r="C14" s="86">
        <v>3962243.0210000002</v>
      </c>
      <c r="D14" s="66">
        <v>-0.2117605451</v>
      </c>
      <c r="E14" s="86">
        <v>41813023.891999997</v>
      </c>
      <c r="F14" s="86">
        <v>36592786.700000003</v>
      </c>
      <c r="G14" s="66">
        <v>0.1426575471</v>
      </c>
      <c r="H14" s="86">
        <v>59015555.677000001</v>
      </c>
      <c r="I14" s="86">
        <v>53053950.156000003</v>
      </c>
      <c r="J14" s="66">
        <v>0.11236873980000001</v>
      </c>
    </row>
    <row r="15" spans="1:10">
      <c r="A15" s="53" t="s">
        <v>38</v>
      </c>
      <c r="B15" s="86">
        <v>1866777.8959999999</v>
      </c>
      <c r="C15" s="86">
        <v>1426722.0430000001</v>
      </c>
      <c r="D15" s="66">
        <v>0.30843839220000002</v>
      </c>
      <c r="E15" s="86">
        <v>16314990.798</v>
      </c>
      <c r="F15" s="86">
        <v>12120917.926000001</v>
      </c>
      <c r="G15" s="66">
        <v>0.34601941019999999</v>
      </c>
      <c r="H15" s="86">
        <v>19106472.096000001</v>
      </c>
      <c r="I15" s="86">
        <v>13881541.566</v>
      </c>
      <c r="J15" s="66">
        <v>0.37639411340000001</v>
      </c>
    </row>
    <row r="16" spans="1:10">
      <c r="A16" s="53" t="s">
        <v>39</v>
      </c>
      <c r="B16" s="86">
        <v>447444.65700000001</v>
      </c>
      <c r="C16" s="86">
        <v>452159.23300000001</v>
      </c>
      <c r="D16" s="66">
        <v>-1.04268047E-2</v>
      </c>
      <c r="E16" s="86">
        <v>4100879.8489999999</v>
      </c>
      <c r="F16" s="86">
        <v>4013761.2390000001</v>
      </c>
      <c r="G16" s="66">
        <v>2.17049806E-2</v>
      </c>
      <c r="H16" s="86">
        <v>4625428.74</v>
      </c>
      <c r="I16" s="86">
        <v>4455795.2829999998</v>
      </c>
      <c r="J16" s="66">
        <v>3.8070298599999997E-2</v>
      </c>
    </row>
    <row r="17" spans="1:14">
      <c r="A17" s="53" t="s">
        <v>40</v>
      </c>
      <c r="B17" s="86">
        <v>395186.80599999998</v>
      </c>
      <c r="C17" s="86">
        <v>394860.22600000002</v>
      </c>
      <c r="D17" s="66">
        <v>8.2707750000000002E-4</v>
      </c>
      <c r="E17" s="86">
        <v>3407319.798</v>
      </c>
      <c r="F17" s="86">
        <v>3240552.4190000002</v>
      </c>
      <c r="G17" s="66">
        <v>5.1462638900000003E-2</v>
      </c>
      <c r="H17" s="86">
        <v>4637057.0650000004</v>
      </c>
      <c r="I17" s="86">
        <v>4159617.1290000002</v>
      </c>
      <c r="J17" s="66">
        <v>0.1147797793</v>
      </c>
    </row>
    <row r="18" spans="1:14">
      <c r="A18" s="53" t="s">
        <v>41</v>
      </c>
      <c r="B18" s="86">
        <v>2154501.0320000001</v>
      </c>
      <c r="C18" s="86">
        <v>2304531.5159999998</v>
      </c>
      <c r="D18" s="66">
        <v>-6.5102378899999994E-2</v>
      </c>
      <c r="E18" s="86">
        <v>19546928.730999999</v>
      </c>
      <c r="F18" s="86">
        <v>19896474.728999998</v>
      </c>
      <c r="G18" s="66">
        <v>-1.7568237699999999E-2</v>
      </c>
      <c r="H18" s="86">
        <v>26624890.704</v>
      </c>
      <c r="I18" s="86">
        <v>27200449.109000001</v>
      </c>
      <c r="J18" s="66">
        <v>-2.1159886100000001E-2</v>
      </c>
    </row>
    <row r="19" spans="1:14">
      <c r="A19" s="53" t="s">
        <v>43</v>
      </c>
      <c r="B19" s="86">
        <v>55639.892500000002</v>
      </c>
      <c r="C19" s="86">
        <v>58507.686500000003</v>
      </c>
      <c r="D19" s="66">
        <v>-4.9015679299999997E-2</v>
      </c>
      <c r="E19" s="86">
        <v>550315.48199999996</v>
      </c>
      <c r="F19" s="86">
        <v>406916.41450000001</v>
      </c>
      <c r="G19" s="66">
        <v>0.35240423440000002</v>
      </c>
      <c r="H19" s="86">
        <v>749523.86800000002</v>
      </c>
      <c r="I19" s="86">
        <v>594379.99300000002</v>
      </c>
      <c r="J19" s="66">
        <v>0.26101799660000002</v>
      </c>
    </row>
    <row r="20" spans="1:14">
      <c r="A20" s="53" t="s">
        <v>42</v>
      </c>
      <c r="B20" s="86">
        <v>167381.02849999999</v>
      </c>
      <c r="C20" s="86">
        <v>173895.0895</v>
      </c>
      <c r="D20" s="66">
        <v>-3.7459717900000002E-2</v>
      </c>
      <c r="E20" s="86">
        <v>1588125.3289999999</v>
      </c>
      <c r="F20" s="86">
        <v>1378223.3635</v>
      </c>
      <c r="G20" s="66">
        <v>0.15229894590000001</v>
      </c>
      <c r="H20" s="86">
        <v>2105691.1260000002</v>
      </c>
      <c r="I20" s="86">
        <v>1853147.6029999999</v>
      </c>
      <c r="J20" s="66">
        <v>0.1362781478</v>
      </c>
    </row>
    <row r="21" spans="1:14">
      <c r="A21" s="67" t="s">
        <v>72</v>
      </c>
      <c r="B21" s="87">
        <v>19385389.502195999</v>
      </c>
      <c r="C21" s="87">
        <v>20339154.32872</v>
      </c>
      <c r="D21" s="68">
        <v>-4.6893042400000001E-2</v>
      </c>
      <c r="E21" s="87">
        <v>182604407.51371199</v>
      </c>
      <c r="F21" s="87">
        <v>177811372.909208</v>
      </c>
      <c r="G21" s="68">
        <v>2.69557258E-2</v>
      </c>
      <c r="H21" s="87">
        <v>244257959.990648</v>
      </c>
      <c r="I21" s="87">
        <v>240541128.918998</v>
      </c>
      <c r="J21" s="68">
        <v>1.5451956500000001E-2</v>
      </c>
    </row>
    <row r="22" spans="1:14">
      <c r="A22" s="53" t="s">
        <v>73</v>
      </c>
      <c r="B22" s="86">
        <v>-182660.00700000001</v>
      </c>
      <c r="C22" s="86">
        <v>-221760.98604799999</v>
      </c>
      <c r="D22" s="66">
        <v>-0.17632036970000001</v>
      </c>
      <c r="E22" s="86">
        <v>-3256553.1161259999</v>
      </c>
      <c r="F22" s="86">
        <v>-3436575.7734130002</v>
      </c>
      <c r="G22" s="66">
        <v>-5.2384311900000001E-2</v>
      </c>
      <c r="H22" s="86">
        <v>-4441305.6671259999</v>
      </c>
      <c r="I22" s="86">
        <v>-4670155.6994129997</v>
      </c>
      <c r="J22" s="66">
        <v>-4.9002655800000003E-2</v>
      </c>
    </row>
    <row r="23" spans="1:14">
      <c r="A23" s="53" t="s">
        <v>44</v>
      </c>
      <c r="B23" s="86">
        <v>-37549.396999999997</v>
      </c>
      <c r="C23" s="86">
        <v>-116274.961</v>
      </c>
      <c r="D23" s="66">
        <v>-0.67706377470000001</v>
      </c>
      <c r="E23" s="86">
        <v>-791236.90099999995</v>
      </c>
      <c r="F23" s="86">
        <v>-1086004.8</v>
      </c>
      <c r="G23" s="66">
        <v>-0.27142412170000002</v>
      </c>
      <c r="H23" s="86">
        <v>-1131769.6259999999</v>
      </c>
      <c r="I23" s="86">
        <v>-1434681.4820000001</v>
      </c>
      <c r="J23" s="66">
        <v>-0.2111352658</v>
      </c>
    </row>
    <row r="24" spans="1:14">
      <c r="A24" s="53" t="s">
        <v>74</v>
      </c>
      <c r="B24" s="86">
        <v>479900.48</v>
      </c>
      <c r="C24" s="86">
        <v>-625627.28200000001</v>
      </c>
      <c r="D24" s="66">
        <v>-1.7670708963999999</v>
      </c>
      <c r="E24" s="86">
        <v>3554494.4380000001</v>
      </c>
      <c r="F24" s="86">
        <v>2880803.6630000002</v>
      </c>
      <c r="G24" s="66">
        <v>0.23385515079999999</v>
      </c>
      <c r="H24" s="86">
        <v>3953275.662</v>
      </c>
      <c r="I24" s="86">
        <v>3613158.3909999998</v>
      </c>
      <c r="J24" s="66">
        <v>9.4132953599999999E-2</v>
      </c>
    </row>
    <row r="25" spans="1:14">
      <c r="A25" s="67" t="s">
        <v>75</v>
      </c>
      <c r="B25" s="87">
        <v>19645080.578196</v>
      </c>
      <c r="C25" s="87">
        <v>19375491.099672001</v>
      </c>
      <c r="D25" s="68">
        <v>1.3913943E-2</v>
      </c>
      <c r="E25" s="87">
        <v>182111111.93458599</v>
      </c>
      <c r="F25" s="87">
        <v>176169595.998795</v>
      </c>
      <c r="G25" s="68">
        <v>3.3726114299999999E-2</v>
      </c>
      <c r="H25" s="87">
        <v>242638160.35952201</v>
      </c>
      <c r="I25" s="87">
        <v>238049450.12858501</v>
      </c>
      <c r="J25" s="68">
        <v>1.9276290000000001E-2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53</v>
      </c>
      <c r="C30" s="145" t="s">
        <v>45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14">
      <c r="A31" s="122"/>
      <c r="B31" s="122" t="s">
        <v>54</v>
      </c>
      <c r="C31" s="133" t="s">
        <v>106</v>
      </c>
      <c r="D31" s="133" t="s">
        <v>107</v>
      </c>
      <c r="E31" s="133" t="s">
        <v>108</v>
      </c>
      <c r="F31" s="133" t="s">
        <v>109</v>
      </c>
      <c r="G31" s="133" t="s">
        <v>110</v>
      </c>
      <c r="H31" s="133" t="s">
        <v>111</v>
      </c>
      <c r="I31" s="133" t="s">
        <v>112</v>
      </c>
      <c r="J31" s="133" t="s">
        <v>113</v>
      </c>
      <c r="K31" s="133" t="s">
        <v>114</v>
      </c>
      <c r="L31" s="133" t="s">
        <v>115</v>
      </c>
      <c r="M31" s="133" t="s">
        <v>116</v>
      </c>
      <c r="N31" s="133" t="s">
        <v>117</v>
      </c>
    </row>
    <row r="32" spans="1:14">
      <c r="A32" s="122" t="s">
        <v>52</v>
      </c>
      <c r="B32" s="122" t="s">
        <v>60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138</v>
      </c>
      <c r="B33" s="124" t="s">
        <v>139</v>
      </c>
      <c r="C33" s="128">
        <v>-2.8119999999999999E-2</v>
      </c>
      <c r="D33" s="128">
        <v>8.2799999999999992E-3</v>
      </c>
      <c r="E33" s="128">
        <v>4.5799999999999999E-3</v>
      </c>
      <c r="F33" s="128">
        <v>-4.0980000000000003E-2</v>
      </c>
      <c r="G33" s="128">
        <v>-5.9810000000000002E-2</v>
      </c>
      <c r="H33" s="128">
        <v>-1.4999999999999999E-4</v>
      </c>
      <c r="I33" s="128">
        <v>3.47E-3</v>
      </c>
      <c r="J33" s="128">
        <v>-6.3130000000000006E-2</v>
      </c>
      <c r="K33" s="128">
        <v>-4.6820000000000001E-2</v>
      </c>
      <c r="L33" s="128">
        <v>5.0000000000000001E-4</v>
      </c>
      <c r="M33" s="128">
        <v>3.6600000000000001E-3</v>
      </c>
      <c r="N33" s="128">
        <v>-5.0979999999999998E-2</v>
      </c>
      <c r="O33" s="65" t="str">
        <f t="shared" ref="O33:O45" si="0">MID(UPPER(TEXT(A33,"mmm")),1,1)</f>
        <v>S</v>
      </c>
    </row>
    <row r="34" spans="1:15">
      <c r="A34" s="124" t="s">
        <v>140</v>
      </c>
      <c r="B34" s="124" t="s">
        <v>141</v>
      </c>
      <c r="C34" s="128">
        <v>-2.7570000000000001E-2</v>
      </c>
      <c r="D34" s="128">
        <v>-1.038E-2</v>
      </c>
      <c r="E34" s="128">
        <v>-1.073E-2</v>
      </c>
      <c r="F34" s="128">
        <v>-6.4599999999999996E-3</v>
      </c>
      <c r="G34" s="128">
        <v>-5.6680000000000001E-2</v>
      </c>
      <c r="H34" s="128">
        <v>-1.08E-3</v>
      </c>
      <c r="I34" s="128">
        <v>1.98E-3</v>
      </c>
      <c r="J34" s="128">
        <v>-5.7579999999999999E-2</v>
      </c>
      <c r="K34" s="128">
        <v>-4.854E-2</v>
      </c>
      <c r="L34" s="128">
        <v>-1.24E-3</v>
      </c>
      <c r="M34" s="128">
        <v>2.7000000000000001E-3</v>
      </c>
      <c r="N34" s="128">
        <v>-0.05</v>
      </c>
      <c r="O34" s="65" t="str">
        <f t="shared" si="0"/>
        <v>O</v>
      </c>
    </row>
    <row r="35" spans="1:15">
      <c r="A35" s="124" t="s">
        <v>142</v>
      </c>
      <c r="B35" s="124" t="s">
        <v>143</v>
      </c>
      <c r="C35" s="128">
        <v>-5.6529999999999997E-2</v>
      </c>
      <c r="D35" s="128">
        <v>1.3600000000000001E-3</v>
      </c>
      <c r="E35" s="128">
        <v>-2.452E-2</v>
      </c>
      <c r="F35" s="128">
        <v>-3.3369999999999997E-2</v>
      </c>
      <c r="G35" s="128">
        <v>-5.6669999999999998E-2</v>
      </c>
      <c r="H35" s="128">
        <v>-8.5999999999999998E-4</v>
      </c>
      <c r="I35" s="128">
        <v>-4.4000000000000002E-4</v>
      </c>
      <c r="J35" s="128">
        <v>-5.5370000000000003E-2</v>
      </c>
      <c r="K35" s="128">
        <v>-5.2929999999999998E-2</v>
      </c>
      <c r="L35" s="128">
        <v>-1.1299999999999999E-3</v>
      </c>
      <c r="M35" s="128">
        <v>-9.0000000000000006E-5</v>
      </c>
      <c r="N35" s="128">
        <v>-5.1709999999999999E-2</v>
      </c>
      <c r="O35" s="65" t="str">
        <f t="shared" si="0"/>
        <v>N</v>
      </c>
    </row>
    <row r="36" spans="1:15">
      <c r="A36" s="124" t="s">
        <v>144</v>
      </c>
      <c r="B36" s="124" t="s">
        <v>145</v>
      </c>
      <c r="C36" s="128">
        <v>1.8159999999999999E-2</v>
      </c>
      <c r="D36" s="128">
        <v>-8.0000000000000004E-4</v>
      </c>
      <c r="E36" s="128">
        <v>1.396E-2</v>
      </c>
      <c r="F36" s="128">
        <v>5.0000000000000001E-3</v>
      </c>
      <c r="G36" s="128">
        <v>-5.0389999999999997E-2</v>
      </c>
      <c r="H36" s="128">
        <v>-1.1000000000000001E-3</v>
      </c>
      <c r="I36" s="128">
        <v>8.0000000000000004E-4</v>
      </c>
      <c r="J36" s="128">
        <v>-5.0090000000000003E-2</v>
      </c>
      <c r="K36" s="128">
        <v>-5.0389999999999997E-2</v>
      </c>
      <c r="L36" s="128">
        <v>-1.1000000000000001E-3</v>
      </c>
      <c r="M36" s="128">
        <v>8.0000000000000004E-4</v>
      </c>
      <c r="N36" s="128">
        <v>-5.0090000000000003E-2</v>
      </c>
      <c r="O36" s="65" t="str">
        <f t="shared" si="0"/>
        <v>D</v>
      </c>
    </row>
    <row r="37" spans="1:15">
      <c r="A37" s="124" t="s">
        <v>146</v>
      </c>
      <c r="B37" s="124" t="s">
        <v>147</v>
      </c>
      <c r="C37" s="128">
        <v>7.6499999999999997E-3</v>
      </c>
      <c r="D37" s="128">
        <v>-1.506E-2</v>
      </c>
      <c r="E37" s="128">
        <v>1.7809999999999999E-2</v>
      </c>
      <c r="F37" s="128">
        <v>4.8999999999999998E-3</v>
      </c>
      <c r="G37" s="128">
        <v>7.6499999999999997E-3</v>
      </c>
      <c r="H37" s="128">
        <v>-1.506E-2</v>
      </c>
      <c r="I37" s="128">
        <v>1.7809999999999999E-2</v>
      </c>
      <c r="J37" s="128">
        <v>4.8999999999999998E-3</v>
      </c>
      <c r="K37" s="128">
        <v>-4.6949999999999999E-2</v>
      </c>
      <c r="L37" s="128">
        <v>-1.4300000000000001E-3</v>
      </c>
      <c r="M37" s="128">
        <v>2.5799999999999998E-3</v>
      </c>
      <c r="N37" s="128">
        <v>-4.8099999999999997E-2</v>
      </c>
      <c r="O37" s="65" t="str">
        <f t="shared" si="0"/>
        <v>E</v>
      </c>
    </row>
    <row r="38" spans="1:15">
      <c r="A38" s="124" t="s">
        <v>148</v>
      </c>
      <c r="B38" s="124" t="s">
        <v>150</v>
      </c>
      <c r="C38" s="128">
        <v>-3.1600000000000003E-2</v>
      </c>
      <c r="D38" s="128">
        <v>3.4399999999999999E-3</v>
      </c>
      <c r="E38" s="128">
        <v>1.431E-2</v>
      </c>
      <c r="F38" s="128">
        <v>-4.9349999999999998E-2</v>
      </c>
      <c r="G38" s="128">
        <v>-1.0710000000000001E-2</v>
      </c>
      <c r="H38" s="128">
        <v>-6.6699999999999997E-3</v>
      </c>
      <c r="I38" s="128">
        <v>1.661E-2</v>
      </c>
      <c r="J38" s="128">
        <v>-2.0650000000000002E-2</v>
      </c>
      <c r="K38" s="128">
        <v>-4.8259999999999997E-2</v>
      </c>
      <c r="L38" s="128">
        <v>-1.0499999999999999E-3</v>
      </c>
      <c r="M38" s="128">
        <v>4.9199999999999999E-3</v>
      </c>
      <c r="N38" s="128">
        <v>-5.2130000000000003E-2</v>
      </c>
      <c r="O38" s="65" t="str">
        <f t="shared" si="0"/>
        <v>F</v>
      </c>
    </row>
    <row r="39" spans="1:15">
      <c r="A39" s="124" t="s">
        <v>151</v>
      </c>
      <c r="B39" s="124" t="s">
        <v>152</v>
      </c>
      <c r="C39" s="128">
        <v>4.6589999999999999E-2</v>
      </c>
      <c r="D39" s="128">
        <v>5.9899999999999997E-3</v>
      </c>
      <c r="E39" s="128">
        <v>4.1900000000000001E-3</v>
      </c>
      <c r="F39" s="128">
        <v>3.6409999999999998E-2</v>
      </c>
      <c r="G39" s="128">
        <v>7.5300000000000002E-3</v>
      </c>
      <c r="H39" s="128">
        <v>-2.5899999999999999E-3</v>
      </c>
      <c r="I39" s="128">
        <v>1.2330000000000001E-2</v>
      </c>
      <c r="J39" s="128">
        <v>-2.2100000000000002E-3</v>
      </c>
      <c r="K39" s="128">
        <v>-4.1000000000000002E-2</v>
      </c>
      <c r="L39" s="128">
        <v>-8.1999999999999998E-4</v>
      </c>
      <c r="M39" s="128">
        <v>4.0000000000000001E-3</v>
      </c>
      <c r="N39" s="128">
        <v>-4.4179999999999997E-2</v>
      </c>
      <c r="O39" s="65" t="str">
        <f t="shared" si="0"/>
        <v>M</v>
      </c>
    </row>
    <row r="40" spans="1:15">
      <c r="A40" s="124" t="s">
        <v>153</v>
      </c>
      <c r="B40" s="124" t="s">
        <v>154</v>
      </c>
      <c r="C40" s="128">
        <v>0.16991999999999999</v>
      </c>
      <c r="D40" s="128">
        <v>7.7999999999999996E-3</v>
      </c>
      <c r="E40" s="128">
        <v>8.4000000000000003E-4</v>
      </c>
      <c r="F40" s="128">
        <v>0.16128000000000001</v>
      </c>
      <c r="G40" s="128">
        <v>4.1009999999999998E-2</v>
      </c>
      <c r="H40" s="128">
        <v>-9.2000000000000003E-4</v>
      </c>
      <c r="I40" s="128">
        <v>9.0900000000000009E-3</v>
      </c>
      <c r="J40" s="128">
        <v>3.2840000000000001E-2</v>
      </c>
      <c r="K40" s="128">
        <v>-1.6559999999999998E-2</v>
      </c>
      <c r="L40" s="128">
        <v>-6.2E-4</v>
      </c>
      <c r="M40" s="128">
        <v>3.7200000000000002E-3</v>
      </c>
      <c r="N40" s="128">
        <v>-1.966E-2</v>
      </c>
      <c r="O40" s="65" t="str">
        <f t="shared" si="0"/>
        <v>A</v>
      </c>
    </row>
    <row r="41" spans="1:15">
      <c r="A41" s="124" t="s">
        <v>155</v>
      </c>
      <c r="B41" s="124" t="s">
        <v>156</v>
      </c>
      <c r="C41" s="128">
        <v>0.11073</v>
      </c>
      <c r="D41" s="128">
        <v>6.6100000000000004E-3</v>
      </c>
      <c r="E41" s="128">
        <v>-2.18E-2</v>
      </c>
      <c r="F41" s="128">
        <v>0.12592</v>
      </c>
      <c r="G41" s="128">
        <v>5.3659999999999999E-2</v>
      </c>
      <c r="H41" s="128">
        <v>3.6000000000000002E-4</v>
      </c>
      <c r="I41" s="128">
        <v>3.4499999999999999E-3</v>
      </c>
      <c r="J41" s="128">
        <v>4.9849999999999998E-2</v>
      </c>
      <c r="K41" s="128">
        <v>1.72E-3</v>
      </c>
      <c r="L41" s="128">
        <v>7.5000000000000002E-4</v>
      </c>
      <c r="M41" s="128">
        <v>4.8999999999999998E-4</v>
      </c>
      <c r="N41" s="128">
        <v>4.8000000000000001E-4</v>
      </c>
      <c r="O41" s="65" t="str">
        <f t="shared" si="0"/>
        <v>M</v>
      </c>
    </row>
    <row r="42" spans="1:15">
      <c r="A42" s="124" t="s">
        <v>157</v>
      </c>
      <c r="B42" s="124" t="s">
        <v>158</v>
      </c>
      <c r="C42" s="128">
        <v>6.7269999999999996E-2</v>
      </c>
      <c r="D42" s="128">
        <v>4.6100000000000004E-3</v>
      </c>
      <c r="E42" s="128">
        <v>2.3900000000000002E-3</v>
      </c>
      <c r="F42" s="128">
        <v>6.0269999999999997E-2</v>
      </c>
      <c r="G42" s="128">
        <v>5.5849999999999997E-2</v>
      </c>
      <c r="H42" s="128">
        <v>1.0499999999999999E-3</v>
      </c>
      <c r="I42" s="128">
        <v>3.29E-3</v>
      </c>
      <c r="J42" s="128">
        <v>5.151E-2</v>
      </c>
      <c r="K42" s="128">
        <v>1.362E-2</v>
      </c>
      <c r="L42" s="128">
        <v>5.1000000000000004E-4</v>
      </c>
      <c r="M42" s="128">
        <v>1.1000000000000001E-3</v>
      </c>
      <c r="N42" s="128">
        <v>1.201E-2</v>
      </c>
      <c r="O42" s="65" t="str">
        <f t="shared" si="0"/>
        <v>J</v>
      </c>
    </row>
    <row r="43" spans="1:15">
      <c r="A43" s="124" t="s">
        <v>159</v>
      </c>
      <c r="B43" s="124" t="s">
        <v>160</v>
      </c>
      <c r="C43" s="128">
        <v>-2.5590000000000002E-2</v>
      </c>
      <c r="D43" s="128">
        <v>-3.9100000000000003E-3</v>
      </c>
      <c r="E43" s="128">
        <v>-1.9220000000000001E-2</v>
      </c>
      <c r="F43" s="128">
        <v>-2.4599999999999999E-3</v>
      </c>
      <c r="G43" s="128">
        <v>4.2709999999999998E-2</v>
      </c>
      <c r="H43" s="128">
        <v>1E-4</v>
      </c>
      <c r="I43" s="128">
        <v>-8.0999999999999996E-4</v>
      </c>
      <c r="J43" s="128">
        <v>4.342E-2</v>
      </c>
      <c r="K43" s="128">
        <v>1.448E-2</v>
      </c>
      <c r="L43" s="128">
        <v>-6.9999999999999994E-5</v>
      </c>
      <c r="M43" s="128">
        <v>-1.25E-3</v>
      </c>
      <c r="N43" s="128">
        <v>1.5800000000000002E-2</v>
      </c>
      <c r="O43" s="65" t="str">
        <f t="shared" si="0"/>
        <v>J</v>
      </c>
    </row>
    <row r="44" spans="1:15">
      <c r="A44" s="124" t="s">
        <v>162</v>
      </c>
      <c r="B44" s="124" t="s">
        <v>163</v>
      </c>
      <c r="C44" s="128">
        <v>-6.7000000000000002E-3</v>
      </c>
      <c r="D44" s="128">
        <v>4.2199999999999998E-3</v>
      </c>
      <c r="E44" s="128">
        <v>-9.0500000000000008E-3</v>
      </c>
      <c r="F44" s="128">
        <v>-1.8699999999999999E-3</v>
      </c>
      <c r="G44" s="128">
        <v>3.6170000000000001E-2</v>
      </c>
      <c r="H44" s="128">
        <v>7.9000000000000001E-4</v>
      </c>
      <c r="I44" s="128">
        <v>-2.1199999999999999E-3</v>
      </c>
      <c r="J44" s="128">
        <v>3.7499999999999999E-2</v>
      </c>
      <c r="K44" s="128">
        <v>1.575E-2</v>
      </c>
      <c r="L44" s="128">
        <v>2.1000000000000001E-4</v>
      </c>
      <c r="M44" s="128">
        <v>-2.6700000000000001E-3</v>
      </c>
      <c r="N44" s="128">
        <v>1.821E-2</v>
      </c>
      <c r="O44" s="65" t="str">
        <f t="shared" si="0"/>
        <v>A</v>
      </c>
    </row>
    <row r="45" spans="1:15">
      <c r="A45" s="124" t="s">
        <v>164</v>
      </c>
      <c r="B45" s="124" t="s">
        <v>165</v>
      </c>
      <c r="C45" s="128">
        <v>1.391E-2</v>
      </c>
      <c r="D45" s="128">
        <v>1.48E-3</v>
      </c>
      <c r="E45" s="128">
        <v>-3.3400000000000001E-3</v>
      </c>
      <c r="F45" s="128">
        <v>1.5769999999999999E-2</v>
      </c>
      <c r="G45" s="128">
        <v>3.3730000000000003E-2</v>
      </c>
      <c r="H45" s="128">
        <v>8.3000000000000001E-4</v>
      </c>
      <c r="I45" s="128">
        <v>-2.2399999999999998E-3</v>
      </c>
      <c r="J45" s="128">
        <v>3.5139999999999998E-2</v>
      </c>
      <c r="K45" s="128">
        <v>1.9279999999999999E-2</v>
      </c>
      <c r="L45" s="128">
        <v>-3.2000000000000003E-4</v>
      </c>
      <c r="M45" s="128">
        <v>-3.3400000000000001E-3</v>
      </c>
      <c r="N45" s="128">
        <v>2.2939999999999999E-2</v>
      </c>
      <c r="O45" s="65" t="str">
        <f t="shared" si="0"/>
        <v>S</v>
      </c>
    </row>
    <row r="49" spans="1:9" ht="23.25">
      <c r="B49" s="56" t="str">
        <f>"Máxima "&amp;MID(B2,7,4)</f>
        <v>Máxima 2021</v>
      </c>
      <c r="C49" s="56" t="str">
        <f>"Media "&amp;MID(B2,7,4)</f>
        <v>Media 2021</v>
      </c>
      <c r="D49" s="56" t="str">
        <f>"Mínima "&amp;MID(B2,7,4)</f>
        <v>Mínima 2021</v>
      </c>
      <c r="E49" s="57" t="str">
        <f>"Media "&amp;MID(B2,7,4)-1</f>
        <v>Media 2020</v>
      </c>
      <c r="F49" s="58"/>
      <c r="G49" s="57" t="str">
        <f>"Banda máxima "&amp;MID(B2,7,4)-20&amp;"-"&amp;MID(B2,7,4)-1</f>
        <v>Banda máxima 2001-2020</v>
      </c>
      <c r="H49" s="56" t="str">
        <f>"Banda mínima "&amp;MID(B2,7,4)-20&amp;"-"&amp;MID(B2,7,4)-1</f>
        <v>Banda mínima 2001-2020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168</v>
      </c>
      <c r="B52" s="54">
        <v>26.119</v>
      </c>
      <c r="C52" s="54">
        <v>22.189</v>
      </c>
      <c r="D52" s="54">
        <v>18.259</v>
      </c>
      <c r="E52" s="54">
        <v>21.201000000000001</v>
      </c>
      <c r="F52" s="55">
        <v>1</v>
      </c>
      <c r="G52" s="54">
        <v>28.2800526316</v>
      </c>
      <c r="H52" s="54">
        <v>17.645631578900002</v>
      </c>
      <c r="I52" s="127"/>
    </row>
    <row r="53" spans="1:9">
      <c r="A53" s="53" t="s">
        <v>169</v>
      </c>
      <c r="B53" s="54">
        <v>26.507000000000001</v>
      </c>
      <c r="C53" s="54">
        <v>22.048999999999999</v>
      </c>
      <c r="D53" s="54">
        <v>17.591000000000001</v>
      </c>
      <c r="E53" s="54">
        <v>21.738</v>
      </c>
      <c r="F53" s="55">
        <v>2</v>
      </c>
      <c r="G53" s="54">
        <v>28.403736842099999</v>
      </c>
      <c r="H53" s="54">
        <v>17.4092631579</v>
      </c>
      <c r="I53" s="127"/>
    </row>
    <row r="54" spans="1:9">
      <c r="A54" s="53" t="s">
        <v>170</v>
      </c>
      <c r="B54" s="54">
        <v>27.991</v>
      </c>
      <c r="C54" s="54">
        <v>23.024000000000001</v>
      </c>
      <c r="D54" s="54">
        <v>18.056999999999999</v>
      </c>
      <c r="E54" s="54">
        <v>22.905000000000001</v>
      </c>
      <c r="F54" s="55">
        <v>3</v>
      </c>
      <c r="G54" s="54">
        <v>28.617578947399998</v>
      </c>
      <c r="H54" s="54">
        <v>17.611999999999998</v>
      </c>
      <c r="I54" s="127"/>
    </row>
    <row r="55" spans="1:9">
      <c r="A55" s="53" t="s">
        <v>171</v>
      </c>
      <c r="B55" s="54">
        <v>28.84</v>
      </c>
      <c r="C55" s="54">
        <v>23.289000000000001</v>
      </c>
      <c r="D55" s="54">
        <v>17.738</v>
      </c>
      <c r="E55" s="54">
        <v>24.154</v>
      </c>
      <c r="F55" s="55">
        <v>4</v>
      </c>
      <c r="G55" s="54">
        <v>28.4778947368</v>
      </c>
      <c r="H55" s="54">
        <v>17.6164210526</v>
      </c>
      <c r="I55" s="127"/>
    </row>
    <row r="56" spans="1:9">
      <c r="A56" s="53" t="s">
        <v>172</v>
      </c>
      <c r="B56" s="54">
        <v>31.312000000000001</v>
      </c>
      <c r="C56" s="54">
        <v>25</v>
      </c>
      <c r="D56" s="54">
        <v>18.687999999999999</v>
      </c>
      <c r="E56" s="54">
        <v>23.545000000000002</v>
      </c>
      <c r="F56" s="55">
        <v>5</v>
      </c>
      <c r="G56" s="54">
        <v>27.948947368399999</v>
      </c>
      <c r="H56" s="54">
        <v>17.565368421100001</v>
      </c>
      <c r="I56" s="127"/>
    </row>
    <row r="57" spans="1:9">
      <c r="A57" s="53" t="s">
        <v>173</v>
      </c>
      <c r="B57" s="54">
        <v>31.835999999999999</v>
      </c>
      <c r="C57" s="54">
        <v>26.324000000000002</v>
      </c>
      <c r="D57" s="54">
        <v>20.812999999999999</v>
      </c>
      <c r="E57" s="54">
        <v>23.091999999999999</v>
      </c>
      <c r="F57" s="55">
        <v>6</v>
      </c>
      <c r="G57" s="54">
        <v>27.789578947399999</v>
      </c>
      <c r="H57" s="54">
        <v>17.3173157895</v>
      </c>
      <c r="I57" s="127"/>
    </row>
    <row r="58" spans="1:9">
      <c r="A58" s="53" t="s">
        <v>174</v>
      </c>
      <c r="B58" s="54">
        <v>30.606000000000002</v>
      </c>
      <c r="C58" s="54">
        <v>25.721</v>
      </c>
      <c r="D58" s="54">
        <v>20.835000000000001</v>
      </c>
      <c r="E58" s="54">
        <v>20.966000000000001</v>
      </c>
      <c r="F58" s="55">
        <v>7</v>
      </c>
      <c r="G58" s="54">
        <v>27.181631578899999</v>
      </c>
      <c r="H58" s="54">
        <v>17.0458421053</v>
      </c>
      <c r="I58" s="127"/>
    </row>
    <row r="59" spans="1:9">
      <c r="A59" s="53" t="s">
        <v>175</v>
      </c>
      <c r="B59" s="54">
        <v>28.367000000000001</v>
      </c>
      <c r="C59" s="54">
        <v>23.907</v>
      </c>
      <c r="D59" s="54">
        <v>19.446999999999999</v>
      </c>
      <c r="E59" s="54">
        <v>21.277000000000001</v>
      </c>
      <c r="F59" s="55">
        <v>8</v>
      </c>
      <c r="G59" s="54">
        <v>27.4284736842</v>
      </c>
      <c r="H59" s="54">
        <v>16.753263157900001</v>
      </c>
      <c r="I59" s="127"/>
    </row>
    <row r="60" spans="1:9">
      <c r="A60" s="53" t="s">
        <v>176</v>
      </c>
      <c r="B60" s="54">
        <v>27.388999999999999</v>
      </c>
      <c r="C60" s="54">
        <v>23.295999999999999</v>
      </c>
      <c r="D60" s="54">
        <v>19.204000000000001</v>
      </c>
      <c r="E60" s="54">
        <v>21.786000000000001</v>
      </c>
      <c r="F60" s="55">
        <v>9</v>
      </c>
      <c r="G60" s="54">
        <v>27.1396842105</v>
      </c>
      <c r="H60" s="54">
        <v>16.778473684200002</v>
      </c>
      <c r="I60" s="127"/>
    </row>
    <row r="61" spans="1:9">
      <c r="A61" s="53" t="s">
        <v>177</v>
      </c>
      <c r="B61" s="54">
        <v>27.791</v>
      </c>
      <c r="C61" s="54">
        <v>23.039000000000001</v>
      </c>
      <c r="D61" s="54">
        <v>18.288</v>
      </c>
      <c r="E61" s="54">
        <v>22.73</v>
      </c>
      <c r="F61" s="55">
        <v>10</v>
      </c>
      <c r="G61" s="54">
        <v>27.072105263200001</v>
      </c>
      <c r="H61" s="54">
        <v>16.4721052632</v>
      </c>
      <c r="I61" s="127"/>
    </row>
    <row r="62" spans="1:9">
      <c r="A62" s="53" t="s">
        <v>178</v>
      </c>
      <c r="B62" s="54">
        <v>27.995000000000001</v>
      </c>
      <c r="C62" s="54">
        <v>22.550999999999998</v>
      </c>
      <c r="D62" s="54">
        <v>17.108000000000001</v>
      </c>
      <c r="E62" s="54">
        <v>23.69</v>
      </c>
      <c r="F62" s="55">
        <v>11</v>
      </c>
      <c r="G62" s="54">
        <v>27.670894736800001</v>
      </c>
      <c r="H62" s="54">
        <v>16.456578947400001</v>
      </c>
      <c r="I62" s="127"/>
    </row>
    <row r="63" spans="1:9">
      <c r="A63" s="53" t="s">
        <v>179</v>
      </c>
      <c r="B63" s="54">
        <v>30.28</v>
      </c>
      <c r="C63" s="54">
        <v>24.024999999999999</v>
      </c>
      <c r="D63" s="54">
        <v>17.77</v>
      </c>
      <c r="E63" s="54">
        <v>24.379000000000001</v>
      </c>
      <c r="F63" s="55">
        <v>12</v>
      </c>
      <c r="G63" s="54">
        <v>27.2831578947</v>
      </c>
      <c r="H63" s="54">
        <v>16.564210526299998</v>
      </c>
      <c r="I63" s="127"/>
    </row>
    <row r="64" spans="1:9">
      <c r="A64" s="53" t="s">
        <v>180</v>
      </c>
      <c r="B64" s="54">
        <v>28.109000000000002</v>
      </c>
      <c r="C64" s="54">
        <v>23.841999999999999</v>
      </c>
      <c r="D64" s="54">
        <v>19.574999999999999</v>
      </c>
      <c r="E64" s="54">
        <v>25.297999999999998</v>
      </c>
      <c r="F64" s="55">
        <v>13</v>
      </c>
      <c r="G64" s="54">
        <v>26.9773157895</v>
      </c>
      <c r="H64" s="54">
        <v>16.280789473700001</v>
      </c>
      <c r="I64" s="127"/>
    </row>
    <row r="65" spans="1:9">
      <c r="A65" s="53" t="s">
        <v>181</v>
      </c>
      <c r="B65" s="54">
        <v>25.85</v>
      </c>
      <c r="C65" s="54">
        <v>22.456</v>
      </c>
      <c r="D65" s="54">
        <v>19.062000000000001</v>
      </c>
      <c r="E65" s="54">
        <v>23.417000000000002</v>
      </c>
      <c r="F65" s="55">
        <v>14</v>
      </c>
      <c r="G65" s="54">
        <v>26.2112105263</v>
      </c>
      <c r="H65" s="54">
        <v>15.974368421099999</v>
      </c>
      <c r="I65" s="127"/>
    </row>
    <row r="66" spans="1:9">
      <c r="A66" s="53" t="s">
        <v>182</v>
      </c>
      <c r="B66" s="54">
        <v>26.324999999999999</v>
      </c>
      <c r="C66" s="54">
        <v>22.23</v>
      </c>
      <c r="D66" s="54">
        <v>18.135000000000002</v>
      </c>
      <c r="E66" s="54">
        <v>23.664000000000001</v>
      </c>
      <c r="F66" s="55">
        <v>15</v>
      </c>
      <c r="G66" s="54">
        <v>25.970842105300001</v>
      </c>
      <c r="H66" s="54">
        <v>15.517105263199999</v>
      </c>
      <c r="I66" s="127"/>
    </row>
    <row r="67" spans="1:9">
      <c r="A67" s="53" t="s">
        <v>183</v>
      </c>
      <c r="B67" s="54">
        <v>26.350999999999999</v>
      </c>
      <c r="C67" s="54">
        <v>21.797999999999998</v>
      </c>
      <c r="D67" s="54">
        <v>17.245000000000001</v>
      </c>
      <c r="E67" s="54">
        <v>23.55</v>
      </c>
      <c r="F67" s="55">
        <v>16</v>
      </c>
      <c r="G67" s="54">
        <v>26.260578947399999</v>
      </c>
      <c r="H67" s="54">
        <v>15.5863684211</v>
      </c>
      <c r="I67" s="127"/>
    </row>
    <row r="68" spans="1:9">
      <c r="A68" s="53" t="s">
        <v>184</v>
      </c>
      <c r="B68" s="54">
        <v>27.024999999999999</v>
      </c>
      <c r="C68" s="54">
        <v>21.670999999999999</v>
      </c>
      <c r="D68" s="54">
        <v>16.317</v>
      </c>
      <c r="E68" s="54">
        <v>23.667999999999999</v>
      </c>
      <c r="F68" s="55">
        <v>17</v>
      </c>
      <c r="G68" s="54">
        <v>25.6351052632</v>
      </c>
      <c r="H68" s="54">
        <v>15.773473684200001</v>
      </c>
      <c r="I68" s="127"/>
    </row>
    <row r="69" spans="1:9">
      <c r="A69" s="53" t="s">
        <v>185</v>
      </c>
      <c r="B69" s="54">
        <v>25.585000000000001</v>
      </c>
      <c r="C69" s="54">
        <v>21.02</v>
      </c>
      <c r="D69" s="54">
        <v>16.456</v>
      </c>
      <c r="E69" s="54">
        <v>21.504999999999999</v>
      </c>
      <c r="F69" s="55">
        <v>18</v>
      </c>
      <c r="G69" s="54">
        <v>25.194315789499999</v>
      </c>
      <c r="H69" s="54">
        <v>15.3496842105</v>
      </c>
      <c r="I69" s="127"/>
    </row>
    <row r="70" spans="1:9">
      <c r="A70" s="53" t="s">
        <v>186</v>
      </c>
      <c r="B70" s="54">
        <v>25.341999999999999</v>
      </c>
      <c r="C70" s="54">
        <v>19.89</v>
      </c>
      <c r="D70" s="54">
        <v>14.438000000000001</v>
      </c>
      <c r="E70" s="54">
        <v>20.984999999999999</v>
      </c>
      <c r="F70" s="55">
        <v>19</v>
      </c>
      <c r="G70" s="54">
        <v>25.607368421099999</v>
      </c>
      <c r="H70" s="54">
        <v>15.140421052600001</v>
      </c>
      <c r="I70" s="127"/>
    </row>
    <row r="71" spans="1:9">
      <c r="A71" s="53" t="s">
        <v>187</v>
      </c>
      <c r="B71" s="54">
        <v>24.661000000000001</v>
      </c>
      <c r="C71" s="54">
        <v>19.614999999999998</v>
      </c>
      <c r="D71" s="54">
        <v>14.569000000000001</v>
      </c>
      <c r="E71" s="54">
        <v>21.164000000000001</v>
      </c>
      <c r="F71" s="55">
        <v>20</v>
      </c>
      <c r="G71" s="54">
        <v>26.348736842099999</v>
      </c>
      <c r="H71" s="54">
        <v>15.4745263158</v>
      </c>
      <c r="I71" s="127"/>
    </row>
    <row r="72" spans="1:9">
      <c r="A72" s="53" t="s">
        <v>188</v>
      </c>
      <c r="B72" s="54">
        <v>23.189</v>
      </c>
      <c r="C72" s="54">
        <v>18.443000000000001</v>
      </c>
      <c r="D72" s="54">
        <v>13.696</v>
      </c>
      <c r="E72" s="54">
        <v>20.890999999999998</v>
      </c>
      <c r="F72" s="55">
        <v>21</v>
      </c>
      <c r="G72" s="54">
        <v>26.024105263199999</v>
      </c>
      <c r="H72" s="54">
        <v>16.038578947400001</v>
      </c>
      <c r="I72" s="127"/>
    </row>
    <row r="73" spans="1:9">
      <c r="A73" s="53" t="s">
        <v>189</v>
      </c>
      <c r="B73" s="54">
        <v>23.715</v>
      </c>
      <c r="C73" s="54">
        <v>19.364000000000001</v>
      </c>
      <c r="D73" s="54">
        <v>15.013999999999999</v>
      </c>
      <c r="E73" s="54">
        <v>20.718</v>
      </c>
      <c r="F73" s="55">
        <v>22</v>
      </c>
      <c r="G73" s="54">
        <v>25.639789473699999</v>
      </c>
      <c r="H73" s="54">
        <v>15.8698421053</v>
      </c>
      <c r="I73" s="127"/>
    </row>
    <row r="74" spans="1:9">
      <c r="A74" s="53" t="s">
        <v>190</v>
      </c>
      <c r="B74" s="54">
        <v>25.027999999999999</v>
      </c>
      <c r="C74" s="54">
        <v>20.428999999999998</v>
      </c>
      <c r="D74" s="54">
        <v>15.83</v>
      </c>
      <c r="E74" s="54">
        <v>21.218</v>
      </c>
      <c r="F74" s="55">
        <v>23</v>
      </c>
      <c r="G74" s="54">
        <v>25.311894736799999</v>
      </c>
      <c r="H74" s="54">
        <v>15.8698421053</v>
      </c>
      <c r="I74" s="127"/>
    </row>
    <row r="75" spans="1:9">
      <c r="A75" s="53" t="s">
        <v>191</v>
      </c>
      <c r="B75" s="54">
        <v>24.779</v>
      </c>
      <c r="C75" s="54">
        <v>20.928999999999998</v>
      </c>
      <c r="D75" s="54">
        <v>17.079000000000001</v>
      </c>
      <c r="E75" s="54">
        <v>20.952000000000002</v>
      </c>
      <c r="F75" s="55">
        <v>24</v>
      </c>
      <c r="G75" s="54">
        <v>25.209368421099999</v>
      </c>
      <c r="H75" s="54">
        <v>15.2443157895</v>
      </c>
      <c r="I75" s="127"/>
    </row>
    <row r="76" spans="1:9">
      <c r="A76" s="53" t="s">
        <v>192</v>
      </c>
      <c r="B76" s="54">
        <v>25.132999999999999</v>
      </c>
      <c r="C76" s="54">
        <v>21.113</v>
      </c>
      <c r="D76" s="54">
        <v>17.093</v>
      </c>
      <c r="E76" s="54">
        <v>17.594000000000001</v>
      </c>
      <c r="F76" s="55">
        <v>25</v>
      </c>
      <c r="G76" s="54">
        <v>24.4453684211</v>
      </c>
      <c r="H76" s="54">
        <v>14.5758947368</v>
      </c>
      <c r="I76" s="127"/>
    </row>
    <row r="77" spans="1:9">
      <c r="A77" s="53" t="s">
        <v>193</v>
      </c>
      <c r="B77" s="54">
        <v>26.344999999999999</v>
      </c>
      <c r="C77" s="54">
        <v>21.053999999999998</v>
      </c>
      <c r="D77" s="54">
        <v>15.763</v>
      </c>
      <c r="E77" s="54">
        <v>17.068000000000001</v>
      </c>
      <c r="F77" s="55">
        <v>26</v>
      </c>
      <c r="G77" s="54">
        <v>24.646736842100001</v>
      </c>
      <c r="H77" s="54">
        <v>14.0435789474</v>
      </c>
      <c r="I77" s="127"/>
    </row>
    <row r="78" spans="1:9">
      <c r="A78" s="53" t="s">
        <v>194</v>
      </c>
      <c r="B78" s="54">
        <v>26.423999999999999</v>
      </c>
      <c r="C78" s="54">
        <v>20.940999999999999</v>
      </c>
      <c r="D78" s="54">
        <v>15.458</v>
      </c>
      <c r="E78" s="54">
        <v>17.2</v>
      </c>
      <c r="F78" s="55">
        <v>27</v>
      </c>
      <c r="G78" s="54">
        <v>24.445</v>
      </c>
      <c r="H78" s="54">
        <v>14.0812105263</v>
      </c>
      <c r="I78" s="127"/>
    </row>
    <row r="79" spans="1:9">
      <c r="A79" s="53" t="s">
        <v>195</v>
      </c>
      <c r="B79" s="54">
        <v>25.234000000000002</v>
      </c>
      <c r="C79" s="54">
        <v>20.077999999999999</v>
      </c>
      <c r="D79" s="54">
        <v>14.922000000000001</v>
      </c>
      <c r="E79" s="54">
        <v>17.161000000000001</v>
      </c>
      <c r="F79" s="55">
        <v>28</v>
      </c>
      <c r="G79" s="54">
        <v>24.445578947400001</v>
      </c>
      <c r="H79" s="54">
        <v>14.466210526299999</v>
      </c>
      <c r="I79" s="127"/>
    </row>
    <row r="80" spans="1:9">
      <c r="A80" s="53" t="s">
        <v>196</v>
      </c>
      <c r="B80" s="54">
        <v>24.943999999999999</v>
      </c>
      <c r="C80" s="54">
        <v>19.821000000000002</v>
      </c>
      <c r="D80" s="54">
        <v>14.699</v>
      </c>
      <c r="E80" s="54">
        <v>18.591999999999999</v>
      </c>
      <c r="F80" s="55">
        <v>29</v>
      </c>
      <c r="G80" s="54">
        <v>24.6595789474</v>
      </c>
      <c r="H80" s="54">
        <v>14.607894736800001</v>
      </c>
      <c r="I80" s="127"/>
    </row>
    <row r="81" spans="1:9">
      <c r="A81" s="53" t="s">
        <v>165</v>
      </c>
      <c r="B81" s="54">
        <v>24.917999999999999</v>
      </c>
      <c r="C81" s="54">
        <v>19.991</v>
      </c>
      <c r="D81" s="54">
        <v>15.065</v>
      </c>
      <c r="E81" s="54">
        <v>18.536999999999999</v>
      </c>
      <c r="F81" s="55">
        <v>30</v>
      </c>
      <c r="G81" s="54">
        <v>24.816894736799998</v>
      </c>
      <c r="H81" s="54">
        <v>14.7433684211</v>
      </c>
      <c r="I81" s="127"/>
    </row>
    <row r="82" spans="1:9">
      <c r="A82"/>
      <c r="B82"/>
      <c r="C82"/>
      <c r="D82"/>
      <c r="E82"/>
      <c r="F82"/>
      <c r="G82"/>
      <c r="H82"/>
      <c r="I82" s="126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98</v>
      </c>
      <c r="B87" s="63">
        <v>23296.649045549999</v>
      </c>
      <c r="C87" s="77" t="str">
        <f>MID(UPPER(TEXT(D87,"mmm")),1,1)</f>
        <v>S</v>
      </c>
      <c r="D87" s="80" t="str">
        <f t="shared" ref="D87:D109" si="1">TEXT(EDATE(D88,-1),"mmmm aaaa")</f>
        <v>septiembre 2019</v>
      </c>
      <c r="E87" s="81">
        <f>VLOOKUP(D87,A$87:B$122,2,FALSE)</f>
        <v>19936.18443252</v>
      </c>
    </row>
    <row r="88" spans="1:9">
      <c r="A88" s="53" t="s">
        <v>99</v>
      </c>
      <c r="B88" s="63">
        <v>20154.629677354002</v>
      </c>
      <c r="C88" s="78" t="str">
        <f t="shared" ref="C88:C111" si="2">MID(UPPER(TEXT(D88,"mmm")),1,1)</f>
        <v>O</v>
      </c>
      <c r="D88" s="82" t="str">
        <f t="shared" si="1"/>
        <v>octubre 2019</v>
      </c>
      <c r="E88" s="83">
        <f t="shared" ref="E88:E111" si="3">VLOOKUP(D88,A$87:B$122,2,FALSE)</f>
        <v>20155.46354927</v>
      </c>
    </row>
    <row r="89" spans="1:9">
      <c r="A89" s="53" t="s">
        <v>101</v>
      </c>
      <c r="B89" s="63">
        <v>20726.895805251999</v>
      </c>
      <c r="C89" s="78" t="str">
        <f t="shared" si="2"/>
        <v>N</v>
      </c>
      <c r="D89" s="82" t="str">
        <f t="shared" si="1"/>
        <v>noviembre 2019</v>
      </c>
      <c r="E89" s="83">
        <f t="shared" si="3"/>
        <v>20817.226544469999</v>
      </c>
    </row>
    <row r="90" spans="1:9">
      <c r="A90" s="53" t="s">
        <v>102</v>
      </c>
      <c r="B90" s="63">
        <v>19514.052023056</v>
      </c>
      <c r="C90" s="78" t="str">
        <f t="shared" si="2"/>
        <v>D</v>
      </c>
      <c r="D90" s="82" t="str">
        <f t="shared" si="1"/>
        <v>diciembre 2019</v>
      </c>
      <c r="E90" s="83">
        <f t="shared" si="3"/>
        <v>20907.164036049999</v>
      </c>
    </row>
    <row r="91" spans="1:9">
      <c r="A91" s="53" t="s">
        <v>103</v>
      </c>
      <c r="B91" s="63">
        <v>19899.136009188001</v>
      </c>
      <c r="C91" s="78" t="str">
        <f t="shared" si="2"/>
        <v>E</v>
      </c>
      <c r="D91" s="82" t="str">
        <f t="shared" si="1"/>
        <v>enero 2020</v>
      </c>
      <c r="E91" s="83">
        <f t="shared" si="3"/>
        <v>22577.217376982</v>
      </c>
    </row>
    <row r="92" spans="1:9">
      <c r="A92" s="53" t="s">
        <v>104</v>
      </c>
      <c r="B92" s="63">
        <v>19970.835457706002</v>
      </c>
      <c r="C92" s="78" t="str">
        <f t="shared" si="2"/>
        <v>F</v>
      </c>
      <c r="D92" s="82" t="str">
        <f t="shared" si="1"/>
        <v>febrero 2020</v>
      </c>
      <c r="E92" s="83">
        <f t="shared" si="3"/>
        <v>19840.085661852001</v>
      </c>
    </row>
    <row r="93" spans="1:9">
      <c r="A93" s="53" t="s">
        <v>121</v>
      </c>
      <c r="B93" s="63">
        <v>22701.204090208001</v>
      </c>
      <c r="C93" s="78" t="str">
        <f t="shared" si="2"/>
        <v>M</v>
      </c>
      <c r="D93" s="82" t="str">
        <f t="shared" si="1"/>
        <v>marzo 2020</v>
      </c>
      <c r="E93" s="83">
        <f t="shared" si="3"/>
        <v>19808.362302358</v>
      </c>
    </row>
    <row r="94" spans="1:9">
      <c r="A94" s="53" t="s">
        <v>123</v>
      </c>
      <c r="B94" s="63">
        <v>21177.253561983998</v>
      </c>
      <c r="C94" s="78" t="str">
        <f t="shared" si="2"/>
        <v>A</v>
      </c>
      <c r="D94" s="82" t="str">
        <f t="shared" si="1"/>
        <v>abril 2020</v>
      </c>
      <c r="E94" s="83">
        <f t="shared" si="3"/>
        <v>16160.449329384001</v>
      </c>
    </row>
    <row r="95" spans="1:9">
      <c r="A95" s="53" t="s">
        <v>124</v>
      </c>
      <c r="B95" s="63">
        <v>19936.18443252</v>
      </c>
      <c r="C95" s="78" t="str">
        <f t="shared" si="2"/>
        <v>M</v>
      </c>
      <c r="D95" s="82" t="str">
        <f t="shared" si="1"/>
        <v>mayo 2020</v>
      </c>
      <c r="E95" s="83">
        <f t="shared" si="3"/>
        <v>17368.389882903</v>
      </c>
    </row>
    <row r="96" spans="1:9">
      <c r="A96" s="53" t="s">
        <v>125</v>
      </c>
      <c r="B96" s="63">
        <v>20155.46354927</v>
      </c>
      <c r="C96" s="78" t="str">
        <f t="shared" si="2"/>
        <v>J</v>
      </c>
      <c r="D96" s="82" t="str">
        <f t="shared" si="1"/>
        <v>junio 2020</v>
      </c>
      <c r="E96" s="83">
        <f t="shared" si="3"/>
        <v>18354.280841045998</v>
      </c>
    </row>
    <row r="97" spans="1:5">
      <c r="A97" s="53" t="s">
        <v>126</v>
      </c>
      <c r="B97" s="63">
        <v>20817.226544469999</v>
      </c>
      <c r="C97" s="78" t="str">
        <f t="shared" si="2"/>
        <v>J</v>
      </c>
      <c r="D97" s="82" t="str">
        <f t="shared" si="1"/>
        <v>julio 2020</v>
      </c>
      <c r="E97" s="83">
        <f t="shared" si="3"/>
        <v>21944.759355194001</v>
      </c>
    </row>
    <row r="98" spans="1:5">
      <c r="A98" s="53" t="s">
        <v>127</v>
      </c>
      <c r="B98" s="63">
        <v>20907.164036049999</v>
      </c>
      <c r="C98" s="78" t="str">
        <f t="shared" si="2"/>
        <v>A</v>
      </c>
      <c r="D98" s="82" t="str">
        <f t="shared" si="1"/>
        <v>agosto 2020</v>
      </c>
      <c r="E98" s="83">
        <f t="shared" si="3"/>
        <v>20740.560149403998</v>
      </c>
    </row>
    <row r="99" spans="1:5">
      <c r="A99" s="53" t="s">
        <v>128</v>
      </c>
      <c r="B99" s="63">
        <v>22577.217376982</v>
      </c>
      <c r="C99" s="78" t="str">
        <f t="shared" si="2"/>
        <v>S</v>
      </c>
      <c r="D99" s="82" t="str">
        <f t="shared" si="1"/>
        <v>septiembre 2020</v>
      </c>
      <c r="E99" s="83">
        <f t="shared" si="3"/>
        <v>19375.491099671999</v>
      </c>
    </row>
    <row r="100" spans="1:5">
      <c r="A100" s="53" t="s">
        <v>130</v>
      </c>
      <c r="B100" s="63">
        <v>19840.085661852001</v>
      </c>
      <c r="C100" s="78" t="str">
        <f t="shared" si="2"/>
        <v>O</v>
      </c>
      <c r="D100" s="82" t="str">
        <f t="shared" si="1"/>
        <v>octubre 2020</v>
      </c>
      <c r="E100" s="83">
        <f t="shared" si="3"/>
        <v>19599.735349332001</v>
      </c>
    </row>
    <row r="101" spans="1:5">
      <c r="A101" s="53" t="s">
        <v>131</v>
      </c>
      <c r="B101" s="63">
        <v>19808.362302358</v>
      </c>
      <c r="C101" s="78" t="str">
        <f t="shared" si="2"/>
        <v>N</v>
      </c>
      <c r="D101" s="82" t="str">
        <f t="shared" si="1"/>
        <v>noviembre 2020</v>
      </c>
      <c r="E101" s="83">
        <f t="shared" si="3"/>
        <v>19640.472718157998</v>
      </c>
    </row>
    <row r="102" spans="1:5">
      <c r="A102" s="53" t="s">
        <v>132</v>
      </c>
      <c r="B102" s="63">
        <v>16160.449329384001</v>
      </c>
      <c r="C102" s="78" t="str">
        <f t="shared" si="2"/>
        <v>D</v>
      </c>
      <c r="D102" s="82" t="str">
        <f t="shared" si="1"/>
        <v>diciembre 2020</v>
      </c>
      <c r="E102" s="83">
        <f t="shared" si="3"/>
        <v>21286.840357445999</v>
      </c>
    </row>
    <row r="103" spans="1:5">
      <c r="A103" s="53" t="s">
        <v>133</v>
      </c>
      <c r="B103" s="63">
        <v>17368.389882903</v>
      </c>
      <c r="C103" s="78" t="str">
        <f t="shared" si="2"/>
        <v>E</v>
      </c>
      <c r="D103" s="82" t="str">
        <f t="shared" si="1"/>
        <v>enero 2021</v>
      </c>
      <c r="E103" s="83">
        <f t="shared" si="3"/>
        <v>22749.914562589998</v>
      </c>
    </row>
    <row r="104" spans="1:5">
      <c r="A104" s="53" t="s">
        <v>134</v>
      </c>
      <c r="B104" s="63">
        <v>18354.280841045998</v>
      </c>
      <c r="C104" s="78" t="str">
        <f t="shared" si="2"/>
        <v>F</v>
      </c>
      <c r="D104" s="82" t="str">
        <f t="shared" si="1"/>
        <v>febrero 2021</v>
      </c>
      <c r="E104" s="83">
        <f t="shared" si="3"/>
        <v>19213.176557914001</v>
      </c>
    </row>
    <row r="105" spans="1:5">
      <c r="A105" s="53" t="s">
        <v>135</v>
      </c>
      <c r="B105" s="63">
        <v>21944.759355194001</v>
      </c>
      <c r="C105" s="78" t="str">
        <f t="shared" si="2"/>
        <v>M</v>
      </c>
      <c r="D105" s="82" t="str">
        <f t="shared" si="1"/>
        <v>marzo 2021</v>
      </c>
      <c r="E105" s="83">
        <f t="shared" si="3"/>
        <v>20731.199290640001</v>
      </c>
    </row>
    <row r="106" spans="1:5">
      <c r="A106" s="53" t="s">
        <v>136</v>
      </c>
      <c r="B106" s="63">
        <v>20740.560149403998</v>
      </c>
      <c r="C106" s="78" t="str">
        <f t="shared" si="2"/>
        <v>A</v>
      </c>
      <c r="D106" s="82" t="str">
        <f t="shared" si="1"/>
        <v>abril 2021</v>
      </c>
      <c r="E106" s="83">
        <f t="shared" si="3"/>
        <v>18906.353817296</v>
      </c>
    </row>
    <row r="107" spans="1:5">
      <c r="A107" s="53" t="s">
        <v>138</v>
      </c>
      <c r="B107" s="63">
        <v>19375.491099671999</v>
      </c>
      <c r="C107" s="78" t="str">
        <f t="shared" si="2"/>
        <v>M</v>
      </c>
      <c r="D107" s="82" t="str">
        <f t="shared" si="1"/>
        <v>mayo 2021</v>
      </c>
      <c r="E107" s="83">
        <f t="shared" si="3"/>
        <v>19291.599786975999</v>
      </c>
    </row>
    <row r="108" spans="1:5">
      <c r="A108" s="53" t="s">
        <v>140</v>
      </c>
      <c r="B108" s="63">
        <v>19599.735349332001</v>
      </c>
      <c r="C108" s="78" t="str">
        <f t="shared" si="2"/>
        <v>J</v>
      </c>
      <c r="D108" s="82" t="str">
        <f t="shared" si="1"/>
        <v>junio 2021</v>
      </c>
      <c r="E108" s="83">
        <f t="shared" si="3"/>
        <v>19588.968241727998</v>
      </c>
    </row>
    <row r="109" spans="1:5">
      <c r="A109" s="53" t="s">
        <v>142</v>
      </c>
      <c r="B109" s="63">
        <v>19640.472718157998</v>
      </c>
      <c r="C109" s="78" t="str">
        <f t="shared" si="2"/>
        <v>J</v>
      </c>
      <c r="D109" s="82" t="str">
        <f t="shared" si="1"/>
        <v>julio 2021</v>
      </c>
      <c r="E109" s="83">
        <f t="shared" si="3"/>
        <v>21383.287513809999</v>
      </c>
    </row>
    <row r="110" spans="1:5">
      <c r="A110" s="53" t="s">
        <v>144</v>
      </c>
      <c r="B110" s="63">
        <v>21286.840357445999</v>
      </c>
      <c r="C110" s="78" t="str">
        <f t="shared" si="2"/>
        <v>A</v>
      </c>
      <c r="D110" s="82" t="str">
        <f>TEXT(EDATE(D111,-1),"mmmm aaaa")</f>
        <v>agosto 2021</v>
      </c>
      <c r="E110" s="83">
        <f t="shared" si="3"/>
        <v>20601.531585436001</v>
      </c>
    </row>
    <row r="111" spans="1:5" ht="15" thickBot="1">
      <c r="A111" s="53" t="s">
        <v>146</v>
      </c>
      <c r="B111" s="63">
        <v>22749.914562589998</v>
      </c>
      <c r="C111" s="79" t="str">
        <f t="shared" si="2"/>
        <v>S</v>
      </c>
      <c r="D111" s="84" t="str">
        <f>A2</f>
        <v>Septiembre 2021</v>
      </c>
      <c r="E111" s="85">
        <f t="shared" si="3"/>
        <v>19645.080578196001</v>
      </c>
    </row>
    <row r="112" spans="1:5">
      <c r="A112" s="53" t="s">
        <v>148</v>
      </c>
      <c r="B112" s="63">
        <v>19213.176557914001</v>
      </c>
    </row>
    <row r="113" spans="1:4">
      <c r="A113" s="53" t="s">
        <v>151</v>
      </c>
      <c r="B113" s="63">
        <v>20731.199290640001</v>
      </c>
    </row>
    <row r="114" spans="1:4">
      <c r="A114" s="53" t="s">
        <v>153</v>
      </c>
      <c r="B114" s="63">
        <v>18906.353817296</v>
      </c>
    </row>
    <row r="115" spans="1:4">
      <c r="A115" s="53" t="s">
        <v>155</v>
      </c>
      <c r="B115" s="63">
        <v>19291.599786975999</v>
      </c>
      <c r="C115"/>
      <c r="D115"/>
    </row>
    <row r="116" spans="1:4">
      <c r="A116" s="53" t="s">
        <v>157</v>
      </c>
      <c r="B116" s="63">
        <v>19588.968241727998</v>
      </c>
      <c r="C116"/>
      <c r="D116"/>
    </row>
    <row r="117" spans="1:4">
      <c r="A117" s="53" t="s">
        <v>159</v>
      </c>
      <c r="B117" s="63">
        <v>21383.287513809999</v>
      </c>
      <c r="C117"/>
      <c r="D117"/>
    </row>
    <row r="118" spans="1:4">
      <c r="A118" s="53" t="s">
        <v>162</v>
      </c>
      <c r="B118" s="63">
        <v>20601.531585436001</v>
      </c>
      <c r="C118"/>
      <c r="D118"/>
    </row>
    <row r="119" spans="1:4">
      <c r="A119" s="53" t="s">
        <v>164</v>
      </c>
      <c r="B119" s="63">
        <v>19645.080578196001</v>
      </c>
      <c r="C119"/>
      <c r="D119"/>
    </row>
    <row r="120" spans="1:4">
      <c r="A120" s="53" t="s">
        <v>198</v>
      </c>
      <c r="B120" s="63">
        <v>6702.7568000000001</v>
      </c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4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168</v>
      </c>
      <c r="B129" s="62">
        <v>33229.226000000002</v>
      </c>
      <c r="C129" s="55">
        <v>1</v>
      </c>
      <c r="D129" s="62">
        <v>699.86967954399995</v>
      </c>
      <c r="E129" s="88">
        <f>MAX(D129:D159)</f>
        <v>728.73617511199996</v>
      </c>
    </row>
    <row r="130" spans="1:5">
      <c r="A130" s="53" t="s">
        <v>169</v>
      </c>
      <c r="B130" s="62">
        <v>32604.97</v>
      </c>
      <c r="C130" s="55">
        <v>2</v>
      </c>
      <c r="D130" s="62">
        <v>686.52053160800006</v>
      </c>
    </row>
    <row r="131" spans="1:5">
      <c r="A131" s="53" t="s">
        <v>170</v>
      </c>
      <c r="B131" s="62">
        <v>32733.2228</v>
      </c>
      <c r="C131" s="55">
        <v>3</v>
      </c>
      <c r="D131" s="62">
        <v>683.93149910399995</v>
      </c>
    </row>
    <row r="132" spans="1:5">
      <c r="A132" s="53" t="s">
        <v>171</v>
      </c>
      <c r="B132" s="62">
        <v>28587.358199999999</v>
      </c>
      <c r="C132" s="55">
        <v>4</v>
      </c>
      <c r="D132" s="62">
        <v>616.12555050399999</v>
      </c>
    </row>
    <row r="133" spans="1:5">
      <c r="A133" s="53" t="s">
        <v>172</v>
      </c>
      <c r="B133" s="62">
        <v>28712.081999999999</v>
      </c>
      <c r="C133" s="55">
        <v>5</v>
      </c>
      <c r="D133" s="62">
        <v>583.233173104</v>
      </c>
    </row>
    <row r="134" spans="1:5">
      <c r="A134" s="53" t="s">
        <v>173</v>
      </c>
      <c r="B134" s="62">
        <v>34220.807999999997</v>
      </c>
      <c r="C134" s="55">
        <v>6</v>
      </c>
      <c r="D134" s="62">
        <v>703.60495800800004</v>
      </c>
    </row>
    <row r="135" spans="1:5">
      <c r="A135" s="53" t="s">
        <v>174</v>
      </c>
      <c r="B135" s="62">
        <v>34759.275000000001</v>
      </c>
      <c r="C135" s="55">
        <v>7</v>
      </c>
      <c r="D135" s="62">
        <v>728.73617511199996</v>
      </c>
    </row>
    <row r="136" spans="1:5">
      <c r="A136" s="53" t="s">
        <v>175</v>
      </c>
      <c r="B136" s="62">
        <v>33414.089</v>
      </c>
      <c r="C136" s="55">
        <v>8</v>
      </c>
      <c r="D136" s="62">
        <v>710.93335574399998</v>
      </c>
    </row>
    <row r="137" spans="1:5">
      <c r="A137" s="53" t="s">
        <v>176</v>
      </c>
      <c r="B137" s="62">
        <v>33813.894999999997</v>
      </c>
      <c r="C137" s="55">
        <v>9</v>
      </c>
      <c r="D137" s="62">
        <v>711.61498740800005</v>
      </c>
    </row>
    <row r="138" spans="1:5">
      <c r="A138" s="53" t="s">
        <v>177</v>
      </c>
      <c r="B138" s="62">
        <v>32993.654527999999</v>
      </c>
      <c r="C138" s="55">
        <v>10</v>
      </c>
      <c r="D138" s="62">
        <v>694.86541884799999</v>
      </c>
    </row>
    <row r="139" spans="1:5">
      <c r="A139" s="53" t="s">
        <v>178</v>
      </c>
      <c r="B139" s="62">
        <v>28530.009399999999</v>
      </c>
      <c r="C139" s="55">
        <v>11</v>
      </c>
      <c r="D139" s="62">
        <v>618.52544146399998</v>
      </c>
    </row>
    <row r="140" spans="1:5">
      <c r="A140" s="53" t="s">
        <v>179</v>
      </c>
      <c r="B140" s="62">
        <v>28471.350999999999</v>
      </c>
      <c r="C140" s="55">
        <v>12</v>
      </c>
      <c r="D140" s="62">
        <v>581.37734449599998</v>
      </c>
    </row>
    <row r="141" spans="1:5">
      <c r="A141" s="53" t="s">
        <v>180</v>
      </c>
      <c r="B141" s="62">
        <v>33066.300199999998</v>
      </c>
      <c r="C141" s="55">
        <v>13</v>
      </c>
      <c r="D141" s="62">
        <v>684.11026059999995</v>
      </c>
    </row>
    <row r="142" spans="1:5">
      <c r="A142" s="53" t="s">
        <v>181</v>
      </c>
      <c r="B142" s="62">
        <v>33064.663999999997</v>
      </c>
      <c r="C142" s="55">
        <v>14</v>
      </c>
      <c r="D142" s="62">
        <v>697.90465200000006</v>
      </c>
    </row>
    <row r="143" spans="1:5">
      <c r="A143" s="53" t="s">
        <v>182</v>
      </c>
      <c r="B143" s="62">
        <v>32853.021999999997</v>
      </c>
      <c r="C143" s="55">
        <v>15</v>
      </c>
      <c r="D143" s="62">
        <v>693.65677519999997</v>
      </c>
    </row>
    <row r="144" spans="1:5">
      <c r="A144" s="53" t="s">
        <v>183</v>
      </c>
      <c r="B144" s="62">
        <v>31992.535</v>
      </c>
      <c r="C144" s="55">
        <v>16</v>
      </c>
      <c r="D144" s="62">
        <v>684.37889700000005</v>
      </c>
    </row>
    <row r="145" spans="1:5">
      <c r="A145" s="53" t="s">
        <v>184</v>
      </c>
      <c r="B145" s="62">
        <v>31540.313999999998</v>
      </c>
      <c r="C145" s="55">
        <v>17</v>
      </c>
      <c r="D145" s="62">
        <v>670.61565381000003</v>
      </c>
    </row>
    <row r="146" spans="1:5">
      <c r="A146" s="53" t="s">
        <v>185</v>
      </c>
      <c r="B146" s="62">
        <v>27889.583503999998</v>
      </c>
      <c r="C146" s="55">
        <v>18</v>
      </c>
      <c r="D146" s="62">
        <v>599.61861337000005</v>
      </c>
    </row>
    <row r="147" spans="1:5">
      <c r="A147" s="53" t="s">
        <v>186</v>
      </c>
      <c r="B147" s="62">
        <v>27234.68</v>
      </c>
      <c r="C147" s="55">
        <v>19</v>
      </c>
      <c r="D147" s="62">
        <v>552.03034782600002</v>
      </c>
    </row>
    <row r="148" spans="1:5">
      <c r="A148" s="53" t="s">
        <v>187</v>
      </c>
      <c r="B148" s="62">
        <v>30885.232</v>
      </c>
      <c r="C148" s="55">
        <v>20</v>
      </c>
      <c r="D148" s="62">
        <v>652.20618934399999</v>
      </c>
    </row>
    <row r="149" spans="1:5">
      <c r="A149" s="53" t="s">
        <v>188</v>
      </c>
      <c r="B149" s="62">
        <v>30311.4692</v>
      </c>
      <c r="C149" s="55">
        <v>21</v>
      </c>
      <c r="D149" s="62">
        <v>651.35244002800005</v>
      </c>
    </row>
    <row r="150" spans="1:5">
      <c r="A150" s="53" t="s">
        <v>189</v>
      </c>
      <c r="B150" s="62">
        <v>30608.643400000001</v>
      </c>
      <c r="C150" s="55">
        <v>22</v>
      </c>
      <c r="D150" s="62">
        <v>657.56674565599997</v>
      </c>
    </row>
    <row r="151" spans="1:5">
      <c r="A151" s="53" t="s">
        <v>190</v>
      </c>
      <c r="B151" s="62">
        <v>30743.800200000001</v>
      </c>
      <c r="C151" s="55">
        <v>23</v>
      </c>
      <c r="D151" s="62">
        <v>658.39814360800005</v>
      </c>
    </row>
    <row r="152" spans="1:5">
      <c r="A152" s="53" t="s">
        <v>191</v>
      </c>
      <c r="B152" s="62">
        <v>30602.602200000001</v>
      </c>
      <c r="C152" s="55">
        <v>24</v>
      </c>
      <c r="D152" s="62">
        <v>652.72408140000005</v>
      </c>
    </row>
    <row r="153" spans="1:5">
      <c r="A153" s="53" t="s">
        <v>192</v>
      </c>
      <c r="B153" s="62">
        <v>27643.932000000001</v>
      </c>
      <c r="C153" s="55">
        <v>25</v>
      </c>
      <c r="D153" s="62">
        <v>590.90318996999997</v>
      </c>
    </row>
    <row r="154" spans="1:5">
      <c r="A154" s="53" t="s">
        <v>193</v>
      </c>
      <c r="B154" s="62">
        <v>26971.721799999999</v>
      </c>
      <c r="C154" s="55">
        <v>26</v>
      </c>
      <c r="D154" s="62">
        <v>546.24530403999995</v>
      </c>
    </row>
    <row r="155" spans="1:5">
      <c r="A155" s="53" t="s">
        <v>194</v>
      </c>
      <c r="B155" s="62">
        <v>30922.7922</v>
      </c>
      <c r="C155" s="55">
        <v>27</v>
      </c>
      <c r="D155" s="62">
        <v>644.46818840000003</v>
      </c>
    </row>
    <row r="156" spans="1:5">
      <c r="A156" s="53" t="s">
        <v>195</v>
      </c>
      <c r="B156" s="62">
        <v>31254.608</v>
      </c>
      <c r="C156" s="55">
        <v>28</v>
      </c>
      <c r="D156" s="62">
        <v>662.92840100000001</v>
      </c>
    </row>
    <row r="157" spans="1:5">
      <c r="A157" s="53" t="s">
        <v>196</v>
      </c>
      <c r="B157" s="62">
        <v>31168.241999999998</v>
      </c>
      <c r="C157" s="55">
        <v>29</v>
      </c>
      <c r="D157" s="62">
        <v>666.43471</v>
      </c>
      <c r="E157"/>
    </row>
    <row r="158" spans="1:5">
      <c r="A158" s="53" t="s">
        <v>165</v>
      </c>
      <c r="B158" s="62">
        <v>30798.356</v>
      </c>
      <c r="C158" s="55">
        <v>30</v>
      </c>
      <c r="D158" s="62">
        <v>660.19987000000003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9">
        <v>712</v>
      </c>
      <c r="E160" s="119">
        <f>(MAX(D129:D159)/D160-1)*100</f>
        <v>2.3505863921348347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66</v>
      </c>
      <c r="B163" s="140" t="s">
        <v>14</v>
      </c>
      <c r="C163" s="141"/>
      <c r="D163"/>
      <c r="E163" s="90"/>
    </row>
    <row r="164" spans="1:5">
      <c r="A164" s="51" t="s">
        <v>54</v>
      </c>
      <c r="B164" s="132" t="s">
        <v>64</v>
      </c>
      <c r="C164" s="132" t="s">
        <v>65</v>
      </c>
      <c r="D164"/>
      <c r="E164" s="90"/>
    </row>
    <row r="165" spans="1:5">
      <c r="A165" s="51" t="s">
        <v>52</v>
      </c>
      <c r="B165" s="52"/>
      <c r="C165" s="52"/>
      <c r="D165"/>
      <c r="E165" s="90"/>
    </row>
    <row r="166" spans="1:5">
      <c r="A166" s="53" t="s">
        <v>164</v>
      </c>
      <c r="B166" s="63">
        <v>35196</v>
      </c>
      <c r="C166" s="121" t="s">
        <v>201</v>
      </c>
      <c r="D166" s="89">
        <v>35009</v>
      </c>
      <c r="E166" s="119">
        <f>(B166/D166-1)*100</f>
        <v>0.53414836184981773</v>
      </c>
    </row>
    <row r="167" spans="1:5">
      <c r="A167"/>
      <c r="B167"/>
      <c r="C167"/>
    </row>
    <row r="169" spans="1:5">
      <c r="A169" s="51" t="s">
        <v>66</v>
      </c>
      <c r="B169" s="140" t="s">
        <v>13</v>
      </c>
      <c r="C169" s="144"/>
      <c r="D169" s="140" t="s">
        <v>14</v>
      </c>
      <c r="E169" s="141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2019</v>
      </c>
      <c r="B172" s="63">
        <v>40455</v>
      </c>
      <c r="C172" s="121" t="s">
        <v>100</v>
      </c>
      <c r="D172" s="63">
        <v>40021</v>
      </c>
      <c r="E172" s="121" t="s">
        <v>122</v>
      </c>
    </row>
    <row r="173" spans="1:5">
      <c r="A173" s="55">
        <v>2020</v>
      </c>
      <c r="B173" s="63">
        <v>40423</v>
      </c>
      <c r="C173" s="121" t="s">
        <v>129</v>
      </c>
      <c r="D173" s="63">
        <v>38972</v>
      </c>
      <c r="E173" s="121" t="s">
        <v>137</v>
      </c>
    </row>
    <row r="174" spans="1:5">
      <c r="A174" s="55">
        <v>2021</v>
      </c>
      <c r="B174" s="63">
        <v>42225</v>
      </c>
      <c r="C174" s="121" t="s">
        <v>149</v>
      </c>
      <c r="D174" s="63">
        <v>37385</v>
      </c>
      <c r="E174" s="121" t="s">
        <v>161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40" t="s">
        <v>13</v>
      </c>
      <c r="C177" s="144"/>
      <c r="D177" s="140" t="s">
        <v>14</v>
      </c>
      <c r="E177" s="141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1" t="s">
        <v>68</v>
      </c>
      <c r="D179" s="63">
        <v>41318</v>
      </c>
      <c r="E179" s="121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70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2020</v>
      </c>
      <c r="B185" s="70">
        <f>D173</f>
        <v>38972</v>
      </c>
      <c r="C185" s="70">
        <f>B173</f>
        <v>40423</v>
      </c>
      <c r="D185" s="71" t="str">
        <f>MID(Dat_01!E173,1,2)+0&amp;" "&amp;TEXT(DATE(MID(Dat_01!E173,7,4),MID(Dat_01!E173,4,2),MID(Dat_01!E173,1,2)),"mmmm")&amp;" ("&amp;MID(Dat_01!E173,12,16)&amp;" h)"</f>
        <v>30 julio (13:54 h)</v>
      </c>
      <c r="E185" s="71" t="str">
        <f>MID(Dat_01!C173,1,2)+0&amp;" "&amp;TEXT(DATE(MID(Dat_01!C173,7,4),MID(Dat_01!C173,4,2),MID(Dat_01!C173,1,2)),"mmmm")&amp;" ("&amp;MID(Dat_01!C173,12,16)&amp;" h)"</f>
        <v>20 enero (20:22 h)</v>
      </c>
    </row>
    <row r="186" spans="1:6">
      <c r="A186" s="72">
        <f>A174</f>
        <v>2021</v>
      </c>
      <c r="B186" s="70">
        <f>D174</f>
        <v>37385</v>
      </c>
      <c r="C186" s="70">
        <f>B174</f>
        <v>42225</v>
      </c>
      <c r="D186" s="71" t="str">
        <f>MID(Dat_01!E174,1,2)+0&amp;" "&amp;TEXT(DATE(MID(Dat_01!E174,7,4),MID(Dat_01!E174,4,2),MID(Dat_01!E174,1,2)),"mmmm")&amp;" ("&amp;MID(Dat_01!E174,12,16)&amp;" h)"</f>
        <v>22 julio (14:43 h)</v>
      </c>
      <c r="E186" s="71" t="str">
        <f>MID(Dat_01!C174,1,2)+0&amp;" "&amp;TEXT(DATE(MID(Dat_01!C174,7,4),MID(Dat_01!C174,4,2),MID(Dat_01!C174,1,2)),"mmmm")&amp;" ("&amp;MID(Dat_01!C174,12,16)&amp;" h)"</f>
        <v>8 enero (14:05 h)</v>
      </c>
    </row>
    <row r="187" spans="1:6">
      <c r="A187" s="73" t="str">
        <f>LOWER(MID(A166,1,3))&amp;"-"&amp;MID(A174,3,2)</f>
        <v>sep-21</v>
      </c>
      <c r="B187" s="74">
        <f>IF(B163="Invierno","",B166)</f>
        <v>35196</v>
      </c>
      <c r="C187" s="74" t="str">
        <f>IF(B163="Invierno",B166,"")</f>
        <v/>
      </c>
      <c r="D187" s="75" t="str">
        <f>IF(B187="","",MID(Dat_01!C166,1,2)+0&amp;" "&amp;TEXT(DATE(MID(Dat_01!C166,7,4),MID(Dat_01!C166,4,2),MID(Dat_01!C166,1,2)),"mmmm")&amp;" ("&amp;MID(Dat_01!C166,12,16)&amp;" h)")</f>
        <v>7 septiembre (13:48 h)</v>
      </c>
      <c r="E187" s="75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25" t="str">
        <f>CONCATENATE(MID(D187,1,FIND(" ",D187)+3)," ",MID(D187,FIND("(",D187)+1,7))</f>
        <v>7 sep 13:48 h</v>
      </c>
      <c r="E188" s="125"/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2021-10-13T11:01:53Z</dcterms:modified>
</cp:coreProperties>
</file>