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MORNT4\analisis\Informacion\COMUN\BOLETIN ELECTRONICO\2018\SEP\INF_ELABORADA\"/>
    </mc:Choice>
  </mc:AlternateContent>
  <bookViews>
    <workbookView xWindow="0" yWindow="0" windowWidth="28800" windowHeight="12135" tabRatio="756"/>
  </bookViews>
  <sheets>
    <sheet name="Indice" sheetId="8" r:id="rId1"/>
    <sheet name="D1" sheetId="1" r:id="rId2"/>
    <sheet name="D2" sheetId="7" r:id="rId3"/>
    <sheet name="D3" sheetId="15" r:id="rId4"/>
    <sheet name="D4" sheetId="4" r:id="rId5"/>
    <sheet name="D5" sheetId="6" r:id="rId6"/>
    <sheet name="D6" sheetId="5" r:id="rId7"/>
    <sheet name="Data 1" sheetId="16" state="hidden" r:id="rId8"/>
    <sheet name="Dat_01" sheetId="10" r:id="rId9"/>
    <sheet name="Mozart Reports" sheetId="12" state="veryHidden" r:id="rId10"/>
  </sheets>
  <externalReferences>
    <externalReference r:id="rId11"/>
  </externalReferences>
  <definedNames>
    <definedName name="_xlnm.Print_Area" localSheetId="7">#REF!</definedName>
    <definedName name="_xlnm.Print_Area">#REF!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>[1]!ccc</definedName>
    <definedName name="CUADRO_ANTERIOR">[1]!CUADRO_ANTERIOR</definedName>
    <definedName name="CUADRO_PROXIMO">[1]!CUADRO_PROXIMO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_Dia">OFFSET(Dat_01!$D$129,0,0,COUNT(Dat_01!$D$129:$D$159),1)</definedName>
    <definedName name="Dem_Fechas">OFFSET(Dat_01!$C$129,0,0,COUNT(Dat_01!$C$129:$C$159),1)</definedName>
    <definedName name="Dem_Hora">OFFSET(Dat_01!$B$129,0,0,COUNT(Dat_01!$B$129:$B$159),1)</definedName>
    <definedName name="FINALIZAR">[1]!FINALIZAR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>[1]!IMPRESION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>[1]!nnn</definedName>
    <definedName name="nnnn">[1]!nnnn</definedName>
    <definedName name="nu">[1]!nu</definedName>
    <definedName name="PRINCIPAL">[1]!PRINCIPAL</definedName>
    <definedName name="rosa">[1]!rosa</definedName>
    <definedName name="rosa2">[1]!rosa2</definedName>
    <definedName name="Temp_Año_Ant">OFFSET(Dat_01!$E$52,0,0,COUNT(Dat_01!$E$52:$E$82),1)</definedName>
    <definedName name="Temp_Banda_Max">OFFSET(Dat_01!$G$52,0,0,COUNT(Dat_01!$G$52:$G$82),1)</definedName>
    <definedName name="Temp_Banda_Min">OFFSET(Dat_01!$H$52,0,0,COUNT(Dat_01!$H$52:$H$82),1)</definedName>
    <definedName name="Temp_Fechas">OFFSET(Dat_01!$F$52,0,0,COUNT(Dat_01!$F$52:$F$82),1)</definedName>
    <definedName name="Temp_Max">OFFSET(Dat_01!$B$52,0,0,COUNT(Dat_01!$B$52:$B$82),1)</definedName>
    <definedName name="Temp_Med">OFFSET(Dat_01!$C$52,0,0,COUNT(Dat_01!$C$52:$C$82),1)</definedName>
    <definedName name="Temp_Med_Hist">OFFSET(Dat_01!$E$52,0,0,COUNT(Dat_01!$E$52:$E$82),1)</definedName>
    <definedName name="Temp_Min">OFFSET(Dat_01!$D$52,0,0,COUNT(Dat_01!$D$52:$D$82),1)</definedName>
    <definedName name="VV">[1]!VV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>[1]!x</definedName>
    <definedName name="XX">[1]!XX</definedName>
    <definedName name="xxx">[1]!xxx</definedName>
    <definedName name="XXXX">[1]!XXXX</definedName>
    <definedName name="xxxxx">[1]!xxxxx</definedName>
    <definedName name="ZZZ">Dat_01!$A$4:$G$25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0" i="16" l="1"/>
  <c r="C100" i="16"/>
  <c r="D100" i="16"/>
  <c r="B37" i="16"/>
  <c r="C37" i="16"/>
  <c r="D37" i="16"/>
  <c r="E37" i="16"/>
  <c r="F37" i="16"/>
  <c r="G37" i="16"/>
  <c r="H37" i="16"/>
  <c r="E166" i="10" l="1"/>
  <c r="E160" i="10"/>
  <c r="E129" i="10"/>
  <c r="B105" i="16" l="1"/>
  <c r="H109" i="16" l="1"/>
  <c r="D108" i="16"/>
  <c r="D107" i="16"/>
  <c r="C109" i="16"/>
  <c r="I109" i="16" s="1"/>
  <c r="C108" i="16"/>
  <c r="C107" i="16"/>
  <c r="D105" i="16"/>
  <c r="C105" i="16"/>
  <c r="E101" i="16"/>
  <c r="D71" i="16"/>
  <c r="D72" i="16"/>
  <c r="D73" i="16"/>
  <c r="D74" i="16"/>
  <c r="D75" i="16"/>
  <c r="D76" i="16"/>
  <c r="D77" i="16"/>
  <c r="D78" i="16"/>
  <c r="D79" i="16"/>
  <c r="D80" i="16"/>
  <c r="D81" i="16"/>
  <c r="D82" i="16"/>
  <c r="D83" i="16"/>
  <c r="D84" i="16"/>
  <c r="D85" i="16"/>
  <c r="D86" i="16"/>
  <c r="D87" i="16"/>
  <c r="D88" i="16"/>
  <c r="D89" i="16"/>
  <c r="D90" i="16"/>
  <c r="D91" i="16"/>
  <c r="D92" i="16"/>
  <c r="D93" i="16"/>
  <c r="D94" i="16"/>
  <c r="D95" i="16"/>
  <c r="D96" i="16"/>
  <c r="D97" i="16"/>
  <c r="D98" i="16"/>
  <c r="D99" i="16"/>
  <c r="D70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85" i="16"/>
  <c r="B86" i="16"/>
  <c r="B87" i="16"/>
  <c r="B88" i="16"/>
  <c r="B89" i="16"/>
  <c r="B90" i="16"/>
  <c r="B91" i="16"/>
  <c r="B92" i="16"/>
  <c r="B93" i="16"/>
  <c r="B94" i="16"/>
  <c r="B95" i="16"/>
  <c r="B96" i="16"/>
  <c r="B97" i="16"/>
  <c r="B98" i="16"/>
  <c r="B99" i="16"/>
  <c r="B70" i="16"/>
  <c r="C66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42" i="16"/>
  <c r="H8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35" i="16"/>
  <c r="H36" i="16"/>
  <c r="H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35" i="16"/>
  <c r="D36" i="16"/>
  <c r="D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7" i="16"/>
  <c r="A6" i="16" s="1"/>
  <c r="C101" i="16" l="1"/>
  <c r="A5" i="16"/>
  <c r="E38" i="16"/>
  <c r="F38" i="16"/>
  <c r="G38" i="16"/>
  <c r="H38" i="16"/>
  <c r="D101" i="16"/>
  <c r="F101" i="16" s="1"/>
  <c r="D38" i="16"/>
  <c r="C38" i="16"/>
  <c r="C2" i="10" l="1"/>
  <c r="E186" i="10" l="1"/>
  <c r="C186" i="10"/>
  <c r="B186" i="10"/>
  <c r="D186" i="10" s="1"/>
  <c r="E185" i="10"/>
  <c r="C185" i="10"/>
  <c r="D185" i="10"/>
  <c r="B185" i="10"/>
  <c r="A186" i="10"/>
  <c r="B108" i="16" s="1"/>
  <c r="A185" i="10"/>
  <c r="B107" i="16" s="1"/>
  <c r="K9" i="1"/>
  <c r="J9" i="1"/>
  <c r="I9" i="1"/>
  <c r="H9" i="1"/>
  <c r="G9" i="1"/>
  <c r="F9" i="1"/>
  <c r="D111" i="10" l="1"/>
  <c r="D110" i="10" l="1"/>
  <c r="E111" i="10"/>
  <c r="A187" i="10"/>
  <c r="B109" i="16" s="1"/>
  <c r="D109" i="10" l="1"/>
  <c r="E110" i="10"/>
  <c r="C110" i="10"/>
  <c r="C111" i="10"/>
  <c r="C187" i="10"/>
  <c r="E187" i="10" s="1"/>
  <c r="B187" i="10"/>
  <c r="D187" i="10" s="1"/>
  <c r="E183" i="10"/>
  <c r="D183" i="10"/>
  <c r="C183" i="10"/>
  <c r="B183" i="10"/>
  <c r="E3" i="8"/>
  <c r="D3" i="6" s="1"/>
  <c r="D108" i="10" l="1"/>
  <c r="E109" i="10"/>
  <c r="C109" i="10"/>
  <c r="E3" i="5"/>
  <c r="E3" i="7"/>
  <c r="E3" i="15"/>
  <c r="E3" i="4"/>
  <c r="K3" i="1"/>
  <c r="D107" i="10" l="1"/>
  <c r="E108" i="10"/>
  <c r="C108" i="10"/>
  <c r="D106" i="10" l="1"/>
  <c r="E107" i="10"/>
  <c r="C107" i="10"/>
  <c r="E10" i="8"/>
  <c r="D105" i="10" l="1"/>
  <c r="E106" i="10"/>
  <c r="C106" i="10"/>
  <c r="H49" i="10"/>
  <c r="G49" i="10"/>
  <c r="E49" i="10"/>
  <c r="C49" i="10"/>
  <c r="D49" i="10"/>
  <c r="B49" i="10"/>
  <c r="D104" i="10" l="1"/>
  <c r="E105" i="10"/>
  <c r="C105" i="10"/>
  <c r="A45" i="10"/>
  <c r="A44" i="10" l="1"/>
  <c r="A43" i="10" s="1"/>
  <c r="E125" i="16"/>
  <c r="D125" i="16"/>
  <c r="F45" i="10"/>
  <c r="C125" i="16"/>
  <c r="F125" i="16"/>
  <c r="B125" i="16"/>
  <c r="A125" i="16" s="1"/>
  <c r="D103" i="10"/>
  <c r="E104" i="10"/>
  <c r="C104" i="10"/>
  <c r="F43" i="10" l="1"/>
  <c r="C123" i="16"/>
  <c r="F123" i="16"/>
  <c r="E123" i="16"/>
  <c r="D123" i="16"/>
  <c r="B123" i="16"/>
  <c r="A123" i="16" s="1"/>
  <c r="F124" i="16"/>
  <c r="E124" i="16"/>
  <c r="D124" i="16"/>
  <c r="F44" i="10"/>
  <c r="C124" i="16"/>
  <c r="B124" i="16"/>
  <c r="A124" i="16" s="1"/>
  <c r="D102" i="10"/>
  <c r="E103" i="10"/>
  <c r="C103" i="10"/>
  <c r="A42" i="10"/>
  <c r="D122" i="16" l="1"/>
  <c r="F42" i="10"/>
  <c r="C122" i="16"/>
  <c r="F122" i="16"/>
  <c r="E122" i="16"/>
  <c r="B122" i="16"/>
  <c r="A122" i="16" s="1"/>
  <c r="D101" i="10"/>
  <c r="E102" i="10"/>
  <c r="C102" i="10"/>
  <c r="F7" i="1"/>
  <c r="G8" i="1" s="1"/>
  <c r="A41" i="10"/>
  <c r="E121" i="16" l="1"/>
  <c r="D121" i="16"/>
  <c r="F41" i="10"/>
  <c r="C121" i="16"/>
  <c r="F121" i="16"/>
  <c r="B121" i="16"/>
  <c r="A121" i="16" s="1"/>
  <c r="D100" i="10"/>
  <c r="E101" i="10"/>
  <c r="C101" i="10"/>
  <c r="A40" i="10"/>
  <c r="F120" i="16" l="1"/>
  <c r="E120" i="16"/>
  <c r="D120" i="16"/>
  <c r="F40" i="10"/>
  <c r="C120" i="16"/>
  <c r="B120" i="16"/>
  <c r="A120" i="16" s="1"/>
  <c r="D99" i="10"/>
  <c r="E100" i="10"/>
  <c r="C100" i="10"/>
  <c r="A39" i="10"/>
  <c r="F39" i="10" l="1"/>
  <c r="C119" i="16"/>
  <c r="F119" i="16"/>
  <c r="E119" i="16"/>
  <c r="D119" i="16"/>
  <c r="B119" i="16"/>
  <c r="A119" i="16" s="1"/>
  <c r="D98" i="10"/>
  <c r="E99" i="10"/>
  <c r="C99" i="10"/>
  <c r="A38" i="10"/>
  <c r="D118" i="16" l="1"/>
  <c r="F38" i="10"/>
  <c r="C118" i="16"/>
  <c r="F118" i="16"/>
  <c r="E118" i="16"/>
  <c r="B118" i="16"/>
  <c r="A118" i="16" s="1"/>
  <c r="D97" i="10"/>
  <c r="E98" i="10"/>
  <c r="C98" i="10"/>
  <c r="A37" i="10"/>
  <c r="E117" i="16" l="1"/>
  <c r="D117" i="16"/>
  <c r="F37" i="10"/>
  <c r="C117" i="16"/>
  <c r="F117" i="16"/>
  <c r="B117" i="16"/>
  <c r="A117" i="16" s="1"/>
  <c r="D96" i="10"/>
  <c r="E97" i="10"/>
  <c r="C97" i="10"/>
  <c r="A36" i="10"/>
  <c r="F116" i="16" l="1"/>
  <c r="E116" i="16"/>
  <c r="D116" i="16"/>
  <c r="F36" i="10"/>
  <c r="C116" i="16"/>
  <c r="B116" i="16"/>
  <c r="A116" i="16" s="1"/>
  <c r="D95" i="10"/>
  <c r="E96" i="10"/>
  <c r="C96" i="10"/>
  <c r="A35" i="10"/>
  <c r="K8" i="1"/>
  <c r="I8" i="1"/>
  <c r="F35" i="10" l="1"/>
  <c r="C115" i="16"/>
  <c r="F115" i="16"/>
  <c r="E115" i="16"/>
  <c r="D115" i="16"/>
  <c r="B115" i="16"/>
  <c r="A115" i="16" s="1"/>
  <c r="D94" i="10"/>
  <c r="E95" i="10"/>
  <c r="C95" i="10"/>
  <c r="A34" i="10"/>
  <c r="E13" i="8"/>
  <c r="E11" i="8"/>
  <c r="E9" i="8"/>
  <c r="D114" i="16" l="1"/>
  <c r="F34" i="10"/>
  <c r="C114" i="16"/>
  <c r="F114" i="16"/>
  <c r="E114" i="16"/>
  <c r="B114" i="16"/>
  <c r="A114" i="16" s="1"/>
  <c r="D93" i="10"/>
  <c r="E94" i="10"/>
  <c r="C94" i="10"/>
  <c r="A33" i="10"/>
  <c r="E12" i="8"/>
  <c r="E8" i="8"/>
  <c r="E113" i="16" l="1"/>
  <c r="D113" i="16"/>
  <c r="F33" i="10"/>
  <c r="C113" i="16"/>
  <c r="F113" i="16"/>
  <c r="B113" i="16"/>
  <c r="A113" i="16" s="1"/>
  <c r="D92" i="10"/>
  <c r="E93" i="10"/>
  <c r="C93" i="10"/>
  <c r="D91" i="10" l="1"/>
  <c r="E92" i="10"/>
  <c r="C92" i="10"/>
  <c r="D90" i="10" l="1"/>
  <c r="E91" i="10"/>
  <c r="C91" i="10"/>
  <c r="D89" i="10" l="1"/>
  <c r="E90" i="10"/>
  <c r="C90" i="10"/>
  <c r="D88" i="10" l="1"/>
  <c r="E89" i="10"/>
  <c r="C89" i="10"/>
  <c r="D87" i="10" l="1"/>
  <c r="E87" i="10" s="1"/>
  <c r="E88" i="10"/>
  <c r="C88" i="10"/>
  <c r="C87" i="10" l="1"/>
</calcChain>
</file>

<file path=xl/sharedStrings.xml><?xml version="1.0" encoding="utf-8"?>
<sst xmlns="http://schemas.openxmlformats.org/spreadsheetml/2006/main" count="306" uniqueCount="187">
  <si>
    <t>Laboralidad</t>
  </si>
  <si>
    <t>Acumulado anual</t>
  </si>
  <si>
    <t>Año móvil</t>
  </si>
  <si>
    <t>GWh</t>
  </si>
  <si>
    <t>Variación mensual</t>
  </si>
  <si>
    <t>Demanda corregida</t>
  </si>
  <si>
    <t>Boletín mensual</t>
  </si>
  <si>
    <t>Componentes de la variación de la demanda peninsular</t>
  </si>
  <si>
    <t>Demanda diaria (GWh)</t>
  </si>
  <si>
    <t>Demanda horaria máxima (MWh)</t>
  </si>
  <si>
    <t>Demanda diaria y demanda horaria máxima peninsulares</t>
  </si>
  <si>
    <t>Invierno (enero-mayo/octubre-diciembre)</t>
  </si>
  <si>
    <t>Verano (junio - septiembre)</t>
  </si>
  <si>
    <t>Invierno</t>
  </si>
  <si>
    <t>Verano</t>
  </si>
  <si>
    <t>(%)</t>
  </si>
  <si>
    <t xml:space="preserve">Evolución diaria de las temperaturas peninsulares </t>
  </si>
  <si>
    <t>(º C)</t>
  </si>
  <si>
    <t xml:space="preserve">Evolución de la demanda peninsular </t>
  </si>
  <si>
    <t>(GWh)</t>
  </si>
  <si>
    <t>(MW)</t>
  </si>
  <si>
    <t>Potencia instántanea máxima peninsular</t>
  </si>
  <si>
    <t>Temperatura</t>
  </si>
  <si>
    <t xml:space="preserve"> </t>
  </si>
  <si>
    <t xml:space="preserve">• 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</si>
  <si>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</si>
  <si>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</si>
  <si>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</si>
  <si>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</si>
  <si>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Componentes de la variación de la demanda peninsular (%)</t>
  </si>
  <si>
    <t>Evolución de los componentes de la variación de la demanda peninsular</t>
  </si>
  <si>
    <t>Demanda</t>
  </si>
  <si>
    <t>Febrero 2018</t>
  </si>
  <si>
    <t>Hidráulica</t>
  </si>
  <si>
    <t>Turbinación bombeo</t>
  </si>
  <si>
    <t>Nuclear</t>
  </si>
  <si>
    <t>Carbón</t>
  </si>
  <si>
    <t>Fuel+Gas</t>
  </si>
  <si>
    <t>Ciclo combinado</t>
  </si>
  <si>
    <t>Eólica</t>
  </si>
  <si>
    <t>Solar fotovoltaica</t>
  </si>
  <si>
    <t>Solar térmica</t>
  </si>
  <si>
    <t>Otras renovables</t>
  </si>
  <si>
    <t>Cogeneración</t>
  </si>
  <si>
    <t>Residuos no renovables</t>
  </si>
  <si>
    <t>Residuos renovables</t>
  </si>
  <si>
    <t>Enlace Península-Baleares</t>
  </si>
  <si>
    <t>Península</t>
  </si>
  <si>
    <t>Mes (MWh)</t>
  </si>
  <si>
    <t>% Incr. Mes</t>
  </si>
  <si>
    <t>Año (MWh)</t>
  </si>
  <si>
    <t>% Incr. Año</t>
  </si>
  <si>
    <t>Año móvil (MWh)</t>
  </si>
  <si>
    <t>% Incr. Año móvil</t>
  </si>
  <si>
    <t>Mes</t>
  </si>
  <si>
    <t>Sistema Eléctrico</t>
  </si>
  <si>
    <t>Indicadores</t>
  </si>
  <si>
    <t>Balance</t>
  </si>
  <si>
    <t>Media Máx (ºC)</t>
  </si>
  <si>
    <t>Media (ºC)</t>
  </si>
  <si>
    <t>Media Mín (ºC)</t>
  </si>
  <si>
    <t>Media año anterior (ºC)</t>
  </si>
  <si>
    <t>Día</t>
  </si>
  <si>
    <t>Media Máx Hist (ºC)</t>
  </si>
  <si>
    <t>Media Mín Hist(ºC)</t>
  </si>
  <si>
    <t>Febrero 2016</t>
  </si>
  <si>
    <t>Marzo 2016</t>
  </si>
  <si>
    <t>Abril 2016</t>
  </si>
  <si>
    <t>Mayo 2016</t>
  </si>
  <si>
    <t>Junio 2016</t>
  </si>
  <si>
    <t>Julio 2016</t>
  </si>
  <si>
    <t>Agosto 2016</t>
  </si>
  <si>
    <t>Septiembre 2016</t>
  </si>
  <si>
    <t>Octubre 2016</t>
  </si>
  <si>
    <t>Noviembre 2016</t>
  </si>
  <si>
    <t>Diciembre 2016</t>
  </si>
  <si>
    <t>Enero 2017</t>
  </si>
  <si>
    <t>Febrero 2017</t>
  </si>
  <si>
    <t>Marzo 2017</t>
  </si>
  <si>
    <t>Abril 2017</t>
  </si>
  <si>
    <t>Mayo 2017</t>
  </si>
  <si>
    <t>Junio 2017</t>
  </si>
  <si>
    <t>Julio 2017</t>
  </si>
  <si>
    <t>Agosto 2017</t>
  </si>
  <si>
    <t>Septiembre 2017</t>
  </si>
  <si>
    <t>Octubre 2017</t>
  </si>
  <si>
    <t>Noviembre 2017</t>
  </si>
  <si>
    <t>Diciembre 2017</t>
  </si>
  <si>
    <t>Enero 2018</t>
  </si>
  <si>
    <t>Demanda B.C. (GWh)</t>
  </si>
  <si>
    <t>08/02/2018 20:24</t>
  </si>
  <si>
    <t>Máx Pot Instantánea (MW)</t>
  </si>
  <si>
    <t>Instante Máx Pot Instantánea</t>
  </si>
  <si>
    <t>Estación</t>
  </si>
  <si>
    <t>18/01/2017 19:50</t>
  </si>
  <si>
    <t>13/07/2017 13:36</t>
  </si>
  <si>
    <t>Año</t>
  </si>
  <si>
    <t>17/12/2007 18:53</t>
  </si>
  <si>
    <t>19/07/2010 13:26</t>
  </si>
  <si>
    <t>Histórico</t>
  </si>
  <si>
    <t>Último día mes</t>
  </si>
  <si>
    <t>17/02/2016 20:37</t>
  </si>
  <si>
    <t>06/09/2016 13:32</t>
  </si>
  <si>
    <t>Enero 2016</t>
  </si>
  <si>
    <t>Abril 2018</t>
  </si>
  <si>
    <t>Marzo 2018</t>
  </si>
  <si>
    <t>Mayo 2018</t>
  </si>
  <si>
    <t>03/08/2018 13:45</t>
  </si>
  <si>
    <t>Agosto 2018</t>
  </si>
  <si>
    <t>Generación</t>
  </si>
  <si>
    <t>Consumo de bombeo</t>
  </si>
  <si>
    <t>Saldos intercambios internacionales</t>
  </si>
  <si>
    <t>Demanda transporte (b.c.)</t>
  </si>
  <si>
    <t>Junio 2018</t>
  </si>
  <si>
    <t>Julio 2018</t>
  </si>
  <si>
    <t>Septiembre 2018</t>
  </si>
  <si>
    <t>,</t>
  </si>
  <si>
    <t>Evolución diaria de las temperaturas peninsulares (º C)</t>
  </si>
  <si>
    <t>Máxima 2018</t>
  </si>
  <si>
    <t>Media 2018</t>
  </si>
  <si>
    <t>Minima 2018</t>
  </si>
  <si>
    <t>Banda minima 2008-2017</t>
  </si>
  <si>
    <t>Banda máxima 2008-2017</t>
  </si>
  <si>
    <t>Media 2017</t>
  </si>
  <si>
    <t>Media</t>
  </si>
  <si>
    <t>Evolución de la demanda peninsular (GWh)</t>
  </si>
  <si>
    <t>J</t>
  </si>
  <si>
    <t>A</t>
  </si>
  <si>
    <t>S</t>
  </si>
  <si>
    <t>O</t>
  </si>
  <si>
    <t>N</t>
  </si>
  <si>
    <t>D</t>
  </si>
  <si>
    <t>E</t>
  </si>
  <si>
    <t>F</t>
  </si>
  <si>
    <t>M</t>
  </si>
  <si>
    <t>Fecha</t>
  </si>
  <si>
    <t>Máximo</t>
  </si>
  <si>
    <t>Potencia instántanea máxima peninsular (MW)</t>
  </si>
  <si>
    <t>19 julio 2010 (13:26 h)</t>
  </si>
  <si>
    <t>17 diciembre 2007 (18:53 h)</t>
  </si>
  <si>
    <t>13 julio (13:36 h)</t>
  </si>
  <si>
    <t>18 enero (19:50 h)</t>
  </si>
  <si>
    <t>03 agosto (13:45 h)</t>
  </si>
  <si>
    <t>08 febrero 2018 (20:24 h)</t>
  </si>
  <si>
    <t>&lt;mi app="e" ver="22"&gt;&lt;rptloc guid="2f668cd27d1e4729971813896d8ab35d" rank="0" ds="1"&gt;&lt;ri hasPG="0" name="Potencia máxima instantánea. Histórico" id="CA4428004C9D6D5B3FD520A36E426DBA" path="Objetos públicos\Informes\Informes macros\Boletín\Potencia máxima instantánea. Histórico" cf="0" prompt="0" ve="0" vm="0" flashpth="d:\Usuarios\ARACABIV\AppData\Local\Temp\" fimagepth="d:\Usuarios\ARACABIV\AppData\Local\Temp\" swfn="DashboardViewer.swf" fvars="" dvis=""&gt;&lt;ci ps="BI" srv="apcpr65b" prj="BDEbi" prjid="D066E1C611E6257C10D00080EF253B44" li="FUEPERRO" am="s" /&gt;&lt;lu ut="10/08/2018 08:11:53" si="2.00000001230d21620799b98c70a3d640ef0c636a883a7d8cddcee9a2b4804dc42aa61d377545a262fedb3251c8938bf464fe219a0e6adfec3d9c7794f264d4438172e37a48e66cab771cb50549dd095c51c97ef19f474fec014008afe5b351796630c69b5060fc3f1b49d4a9625e65b857de22992093d4346fa83d80df07a37d179c.3082.0.1.Europe/Madrid.upriv*_1*_pidn2*_7*_session*-lat*_1.00000001f2fb32de31b57917279899f11e9305beb5ee3e727746417a7efee105018bc372f38fe28e3664897b63c3dbd127cabbf4f2232c4a.000000019145382c46dba8b6803275c479457688b5ee3e72c4164e66017277e144348352d2542c34dd9c20b50b6218a41aa49e1617d16f93.0.1.1.BDEbi.D066E1C611E6257C10D00080EF253B44.0-3082.1.1_-0.1.0_-3082.1.1_5.5.0.*0.00000001678d4ea33c54b5141cfe859235299e85c911585ab219c66ce2e5578a65a800ac79810bea.0.10*.25*.15*.214.23.10*.4*.0400*.0074J.e.00000001088deaee8599a9136ce4619df5968000c911585a0b095a6c94f8adc0a4ae1a1eee28a3b7.0" msgID="CC565F4311E8CAD10D760080EFA5D2D1"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ece="A177" enr="MSTR.Potencia_máxima_instantánea._Histórico" ptn="" qtn="" rows="3" cols="5" /&gt;&lt;esdo ews="" ece="" ptn="" /&gt;&lt;/excel&gt;&lt;pgs&gt;&lt;pg rows="1" cols="4" nrr="22" nrc="88"&gt;&lt;pg /&gt;&lt;bls&gt;&lt;bl sr="1" sc="1" rfetch="1" cfetch="4" posid="1" darows="0" dacols="1"&gt;&lt;excel&gt;&lt;epo ews="Dat_01" ece="A177" enr="MSTR.Potencia_máxima_instantánea._Histórico" ptn="" qtn="" rows="3" cols="5" /&gt;&lt;esdo ews="" ece="" ptn="" /&gt;&lt;/excel&gt;&lt;gridRng&gt;&lt;sect id="TITLE_AREA" rngprop="1:1:2:1" /&gt;&lt;sect id="ROWHEADERS_AREA" rngprop="3:1:1:0" /&gt;&lt;sect id="COLUMNHEADERS_AREA" rngprop="1:2:2:4" /&gt;&lt;sect id="DATA_AREA" rngprop="3:2:1:4" /&gt;&lt;/gridRng&gt;&lt;shapes /&gt;&lt;/bl&gt;&lt;/bls&gt;&lt;/pg&gt;&lt;/pgs&gt;&lt;/rptloc&gt;&lt;/mi&gt;</t>
  </si>
  <si>
    <t>01/09/2018</t>
  </si>
  <si>
    <t>02/09/2018</t>
  </si>
  <si>
    <t>03/09/2018</t>
  </si>
  <si>
    <t>04/09/2018</t>
  </si>
  <si>
    <t>05/09/2018</t>
  </si>
  <si>
    <t>06/09/2018</t>
  </si>
  <si>
    <t>07/09/2018</t>
  </si>
  <si>
    <t>08/09/2018</t>
  </si>
  <si>
    <t>09/09/2018</t>
  </si>
  <si>
    <t>10/09/2018</t>
  </si>
  <si>
    <t>11/09/2018</t>
  </si>
  <si>
    <t>12/09/2018</t>
  </si>
  <si>
    <t>13/09/2018</t>
  </si>
  <si>
    <t>14/09/2018</t>
  </si>
  <si>
    <t>15/09/2018</t>
  </si>
  <si>
    <t>16/09/2018</t>
  </si>
  <si>
    <t>17/09/2018</t>
  </si>
  <si>
    <t>18/09/2018</t>
  </si>
  <si>
    <t>19/09/2018</t>
  </si>
  <si>
    <t>20/09/2018</t>
  </si>
  <si>
    <t>21/09/2018</t>
  </si>
  <si>
    <t>22/09/2018</t>
  </si>
  <si>
    <t>23/09/2018</t>
  </si>
  <si>
    <t>24/09/2018</t>
  </si>
  <si>
    <t>25/09/2018</t>
  </si>
  <si>
    <t>26/09/2018</t>
  </si>
  <si>
    <t>27/09/2018</t>
  </si>
  <si>
    <t>28/09/2018</t>
  </si>
  <si>
    <t>29/09/2018</t>
  </si>
  <si>
    <t>30/09/2018</t>
  </si>
  <si>
    <t>&lt;mi app="e" ver="22"&gt;&lt;rptloc guid="bae17a19270c47f08b4ea1a7c1272fd2" rank="0" ds="1"&gt;&lt;ri hasPG="0" name="Evolución diaria de la temperatura" id="F0461665433196A2A3602C92C07A478A" path="Objetos públicos\Informes\Informes macros\Boletín\Evolución diaria de la temperatura"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li="FUEPERRO" am="s" /&gt;&lt;lu ut="10/08/2018 08:11:58" si="2.00000001230d21620799b98c70a3d640ef0c636a883a7d8cddcee9a2b4804dc42aa61d377545a262fedb3251c8938bf464fe219a0e6adfec3d9c7794f264d4438172e37a48e66cab771cb50549dd095c51c97ef19f474fec014008afe5b351796630c69b5060fc3f1b49d4a9625e65b857de22992093d4346fa83d80df07a37d179c.3082.0.1.Europe/Madrid.upriv*_1*_pidn2*_7*_session*-lat*_1.00000001f2fb32de31b57917279899f11e9305beb5ee3e727746417a7efee105018bc372f38fe28e3664897b63c3dbd127cabbf4f2232c4a.000000019145382c46dba8b6803275c479457688b5ee3e72c4164e66017277e144348352d2542c34dd9c20b50b6218a41aa49e1617d16f93.0.1.1.BDEbi.D066E1C611E6257C10D00080EF253B44.0-3082.1.1_-0.1.0_-3082.1.1_5.5.0.*0.00000001678d4ea33c54b5141cfe859235299e85c911585ab219c66ce2e5578a65a800ac79810bea.0.10*.25*.15*.214.23.10*.4*.0400*.0074J.e.00000001088deaee8599a9136ce4619df5968000c911585a0b095a6c94f8adc0a4ae1a1eee28a3b7.0" msgID="CC415AB711E8CAD10D760080EF8592D1"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ece="A50" enr="MSTR.Evolución_diaria_de_la_temperatura" ptn="" qtn="" rows="32" cols="5" /&gt;&lt;esdo ews="" ece="" ptn="" /&gt;&lt;/excel&gt;&lt;pgs&gt;&lt;pg rows="30" cols="4" nrr="567" nrc="76"&gt;&lt;pg /&gt;&lt;bls&gt;&lt;bl sr="1" sc="1" rfetch="30" cfetch="4" posid="1" darows="0" dacols="1"&gt;&lt;excel&gt;&lt;epo ews="Dat_01" ece="A50" enr="MSTR.Evolución_diaria_de_la_temperatura" ptn="" qtn="" rows="32" cols="5" /&gt;&lt;esdo ews="" ece="" ptn="" /&gt;&lt;/excel&gt;&lt;gridRng&gt;&lt;sect id="TITLE_AREA" rngprop="1:1:2:1" /&gt;&lt;sect id="ROWHEADERS_AREA" rngprop="3:1:30:1" /&gt;&lt;sect id="COLUMNHEADERS_AREA" rngprop="1:2:2:4" /&gt;&lt;sect id="DATA_AREA" rngprop="3:2:30:4" /&gt;&lt;/gridRng&gt;&lt;shapes /&gt;&lt;/bl&gt;&lt;/bls&gt;&lt;/pg&gt;&lt;/pgs&gt;&lt;/rptloc&gt;&lt;/mi&gt;</t>
  </si>
  <si>
    <t>&lt;mi app="e" ver="22"&gt;&lt;rptloc guid="986b2b2cb744427f9e53bf5e1a936edf" rank="0" ds="1"&gt;&lt;ri hasPG="0" name="Evolución diaria de la temperatura. Histórico" id="7E81E8B9403A621A0246948BE787D2F6" path="Objetos públicos\Informes\Informes macros\Boletín\Evolución diaria de la temperatura. Histórico"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ut="10/08/2018 08:12:02" si="2.00000001230d21620799b98c70a3d640ef0c636a883a7d8cddcee9a2b4804dc42aa61d377545a262fedb3251c8938bf464fe219a0e6adfec3d9c7794f264d4438172e37a48e66cab771cb50549dd095c51c97ef19f474fec014008afe5b351796630c69b5060fc3f1b49d4a9625e65b857de22992093d4346fa83d80df07a37d179c.3082.0.1.Europe/Madrid.upriv*_1*_pidn2*_7*_session*-lat*_1.00000001f2fb32de31b57917279899f11e9305beb5ee3e727746417a7efee105018bc372f38fe28e3664897b63c3dbd127cabbf4f2232c4a.000000019145382c46dba8b6803275c479457688b5ee3e72c4164e66017277e144348352d2542c34dd9c20b50b6218a41aa49e1617d16f93.0.1.1.BDEbi.D066E1C611E6257C10D00080EF253B44.0-3082.1.1_-0.1.0_-3082.1.1_5.5.0.*0.00000001678d4ea33c54b5141cfe859235299e85c911585ab219c66ce2e5578a65a800ac79810bea.0.10*.25*.15*.214.23.10*.4*.0400*.0074J.e.00000001088deaee8599a9136ce4619df5968000c911585a0b095a6c94f8adc0a4ae1a1eee28a3b7.0" msgID="CCC205BD11E8CAD10D760080EF15B3D2"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ece="F50" enr="MSTR.Evolución_diaria_de_la_temperatura._Histórico" ptn="" qtn="" rows="32" cols="3" /&gt;&lt;esdo ews="" ece="" ptn="" /&gt;&lt;/excel&gt;&lt;pgs&gt;&lt;pg rows="30" cols="2" nrr="627" nrc="42"&gt;&lt;pg /&gt;&lt;bls&gt;&lt;bl sr="1" sc="1" rfetch="30" cfetch="2" posid="1" darows="0" dacols="1"&gt;&lt;excel&gt;&lt;epo ews="Dat_01" ece="F50" enr="MSTR.Evolución_diaria_de_la_temperatura._Histórico" ptn="" qtn="" rows="32" cols="3" /&gt;&lt;esdo ews="" ece="" ptn="" /&gt;&lt;/excel&gt;&lt;gridRng&gt;&lt;sect id="TITLE_AREA" rngprop="1:1:2:1" /&gt;&lt;sect id="ROWHEADERS_AREA" rngprop="3:1:30:1" /&gt;&lt;sect id="COLUMNHEADERS_AREA" rngprop="1:2:2:2" /&gt;&lt;sect id="DATA_AREA" rngprop="3:2:30:2" /&gt;&lt;/gridRng&gt;&lt;shapes /&gt;&lt;/bl&gt;&lt;/bls&gt;&lt;/pg&gt;&lt;/pgs&gt;&lt;/rptloc&gt;&lt;/mi&gt;</t>
  </si>
  <si>
    <t>&lt;mi app="e" ver="22"&gt;&lt;rptloc guid="757bcc19a174479682b5c0cfe9f068f3" rank="0" ds="1"&gt;&lt;ri hasPG="0" name="Demanda diaria" id="072FBD3440BD47CEA192BB8A0758E72D" path="Objetos públicos\Informes\Informes macros\Boletín\Demanda diaria"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ut="10/08/2018 08:12:07" si="2.00000001230d21620799b98c70a3d640ef0c636a883a7d8cddcee9a2b4804dc42aa61d377545a262fedb3251c8938bf464fe219a0e6adfec3d9c7794f264d4438172e37a48e66cab771cb50549dd095c51c97ef19f474fec014008afe5b351796630c69b5060fc3f1b49d4a9625e65b857de22992093d4346fa83d80df07a37d179c.3082.0.1.Europe/Madrid.upriv*_1*_pidn2*_7*_session*-lat*_1.00000001f2fb32de31b57917279899f11e9305beb5ee3e727746417a7efee105018bc372f38fe28e3664897b63c3dbd127cabbf4f2232c4a.000000019145382c46dba8b6803275c479457688b5ee3e72c4164e66017277e144348352d2542c34dd9c20b50b6218a41aa49e1617d16f93.0.1.1.BDEbi.D066E1C611E6257C10D00080EF253B44.0-3082.1.1_-0.1.0_-3082.1.1_5.5.0.*0.00000001678d4ea33c54b5141cfe859235299e85c911585ab219c66ce2e5578a65a800ac79810bea.0.10*.25*.15*.214.23.10*.4*.0400*.0074J.e.00000001088deaee8599a9136ce4619df5968000c911585a0b095a6c94f8adc0a4ae1a1eee28a3b7.0" msgID="CC407B6411E8CAD10D760080EF8593D3"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ece="C127" enr="MSTR.Demanda_diaria" ptn="" qtn="" rows="32" cols="2" /&gt;&lt;esdo ews="" ece="" ptn="" /&gt;&lt;/excel&gt;&lt;pgs&gt;&lt;pg rows="30" cols="1" nrr="690" nrc="25"&gt;&lt;pg /&gt;&lt;bls&gt;&lt;bl sr="1" sc="1" rfetch="30" cfetch="1" posid="1" darows="0" dacols="1"&gt;&lt;excel&gt;&lt;epo ews="Dat_01" ece="C127" enr="MSTR.Demanda_diaria" ptn="" qtn="" rows="32" cols="2" /&gt;&lt;esdo ews="" ece="" ptn="" /&gt;&lt;/excel&gt;&lt;gridRng&gt;&lt;sect id="TITLE_AREA" rngprop="1:1:2:1" /&gt;&lt;sect id="ROWHEADERS_AREA" rngprop="3:1:30:1" /&gt;&lt;sect id="COLUMNHEADERS_AREA" rngprop="1:2:2:1" /&gt;&lt;sect id="DATA_AREA" rngprop="3:2:30:1" /&gt;&lt;/gridRng&gt;&lt;shapes /&gt;&lt;/bl&gt;&lt;/bls&gt;&lt;/pg&gt;&lt;/pgs&gt;&lt;/rptloc&gt;&lt;/mi&gt;</t>
  </si>
  <si>
    <t>&lt;mi app="e" ver="22"&gt;&lt;rptloc guid="9e25c3bf4abd4ee0b37647165dfd7108" rank="0" ds="1"&gt;&lt;ri hasPG="0" name="Potencia máxima instantánea. Años" id="18DA62FE4414BF2EC4AE11A601E5CDD6" path="Objetos públicos\Informes\Informes macros\Boletín\Potencia máxima instantánea. Años" cf="0" prompt="0" ve="0" vm="0" flashpth="d:\Usuarios\ARACABIV\AppData\Local\Temp\" fimagepth="d:\Usuarios\ARACABIV\AppData\Local\Temp\" swfn="DashboardViewer.swf" fvars="" dvis=""&gt;&lt;ci ps="BI" srv="apcpr65b" prj="BDEbi" prjid="D066E1C611E6257C10D00080EF253B44" li="FUEPERRO" am="s" /&gt;&lt;lu ut="10/08/2018 08:12:09" si="2.00000001230d21620799b98c70a3d640ef0c636a883a7d8cddcee9a2b4804dc42aa61d377545a262fedb3251c8938bf464fe219a0e6adfec3d9c7794f264d4438172e37a48e66cab771cb50549dd095c51c97ef19f474fec014008afe5b351796630c69b5060fc3f1b49d4a9625e65b857de22992093d4346fa83d80df07a37d179c.3082.0.1.Europe/Madrid.upriv*_1*_pidn2*_7*_session*-lat*_1.00000001f2fb32de31b57917279899f11e9305beb5ee3e727746417a7efee105018bc372f38fe28e3664897b63c3dbd127cabbf4f2232c4a.000000019145382c46dba8b6803275c479457688b5ee3e72c4164e66017277e144348352d2542c34dd9c20b50b6218a41aa49e1617d16f93.0.1.1.BDEbi.D066E1C611E6257C10D00080EF253B44.0-3082.1.1_-0.1.0_-3082.1.1_5.5.0.*0.00000001678d4ea33c54b5141cfe859235299e85c911585ab219c66ce2e5578a65a800ac79810bea.0.10*.25*.15*.214.23.10*.4*.0400*.0074J.e.00000001088deaee8599a9136ce4619df5968000c911585a0b095a6c94f8adc0a4ae1a1eee28a3b7.0" msgID="D4F6957C11E8CAD10D760080EF8591CF"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ece="A169" enr="MSTR.Potencia_máxima_instantánea._Años" ptn="" qtn="" rows="6" cols="5" /&gt;&lt;esdo ews="" ece="" ptn="" /&gt;&lt;/excel&gt;&lt;pgs&gt;&lt;pg rows="3" cols="4" nrr="63" nrc="92"&gt;&lt;pg /&gt;&lt;bls&gt;&lt;bl sr="1" sc="1" rfetch="3" cfetch="4" posid="1" darows="0" dacols="1"&gt;&lt;excel&gt;&lt;epo ews="Dat_01" ece="A169" enr="MSTR.Potencia_máxima_instantánea._Años" ptn="" qtn="" rows="6" cols="5" /&gt;&lt;esdo ews="" ece="" ptn="" /&gt;&lt;/excel&gt;&lt;gridRng&gt;&lt;sect id="TITLE_AREA" rngprop="1:1:3:1" /&gt;&lt;sect id="ROWHEADERS_AREA" rngprop="4:1:3:1" /&gt;&lt;sect id="COLUMNHEADERS_AREA" rngprop="1:2:3:4" /&gt;&lt;sect id="DATA_AREA" rngprop="4:2:3:4" /&gt;&lt;/gridRng&gt;&lt;shapes /&gt;&lt;/bl&gt;&lt;/bls&gt;&lt;/pg&gt;&lt;/pgs&gt;&lt;/rptloc&gt;&lt;/mi&gt;</t>
  </si>
  <si>
    <t>03/09/2018 13:24</t>
  </si>
  <si>
    <t>&lt;mi app="e" ver="22"&gt;&lt;rptloc guid="7fa94db0b0c84a398c7bd0edc3ed0164" rank="0" ds="1"&gt;&lt;ri hasPG="0" name="Potencia máxima instantánea. Mes" id="9DEC8D12491D2B5403CA4489652427FD" path="Objetos públicos\Informes\Informes macros\Boletín\Potencia máxima instantánea. Mes"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ut="10/08/2018 08:12:13" si="2.00000001230d21620799b98c70a3d640ef0c636a883a7d8cddcee9a2b4804dc42aa61d377545a262fedb3251c8938bf464fe219a0e6adfec3d9c7794f264d4438172e37a48e66cab771cb50549dd095c51c97ef19f474fec014008afe5b351796630c69b5060fc3f1b49d4a9625e65b857de22992093d4346fa83d80df07a37d179c.3082.0.1.Europe/Madrid.upriv*_1*_pidn2*_7*_session*-lat*_1.00000001f2fb32de31b57917279899f11e9305beb5ee3e727746417a7efee105018bc372f38fe28e3664897b63c3dbd127cabbf4f2232c4a.000000019145382c46dba8b6803275c479457688b5ee3e72c4164e66017277e144348352d2542c34dd9c20b50b6218a41aa49e1617d16f93.0.1.1.BDEbi.D066E1C611E6257C10D00080EF253B44.0-3082.1.1_-0.1.0_-3082.1.1_5.5.0.*0.00000001678d4ea33c54b5141cfe859235299e85c911585ab219c66ce2e5578a65a800ac79810bea.0.10*.25*.15*.214.23.10*.4*.0400*.0074J.e.00000001088deaee8599a9136ce4619df5968000c911585a0b095a6c94f8adc0a4ae1a1eee28a3b7.0" msgID="DA517AB411E8CAD10D760080EFE553D1"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ece="A163" enr="MSTR.Potencia_máxima_instantánea._Mes" ptn="" qtn="" rows="4" cols="3" /&gt;&lt;esdo ews="" ece="" ptn="" /&gt;&lt;/excel&gt;&lt;pgs&gt;&lt;pg rows="1" cols="2" nrr="22" nrc="44"&gt;&lt;pg /&gt;&lt;bls&gt;&lt;bl sr="1" sc="1" rfetch="1" cfetch="2" posid="1" darows="0" dacols="1"&gt;&lt;excel&gt;&lt;epo ews="Dat_01" ece="A163" enr="MSTR.Potencia_máxima_instantánea._Mes" ptn="" qtn="" rows="4" cols="3" /&gt;&lt;esdo ews="" ece="" ptn="" /&gt;&lt;/excel&gt;&lt;gridRng&gt;&lt;sect id="TITLE_AREA" rngprop="1:1:3:1" /&gt;&lt;sect id="ROWHEADERS_AREA" rngprop="4:1:1:1" /&gt;&lt;sect id="COLUMNHEADERS_AREA" rngprop="1:2:3:2" /&gt;&lt;sect id="DATA_AREA" rngprop="4:2:1:2" /&gt;&lt;/gridRng&gt;&lt;shapes /&gt;&lt;/bl&gt;&lt;/bls&gt;&lt;/pg&gt;&lt;/pgs&gt;&lt;/rptloc&gt;&lt;/mi&gt;</t>
  </si>
  <si>
    <t>&lt;mi app="e" ver="22"&gt;&lt;rptloc guid="3fa2219468cf495f9cf23cec581c7e25"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ut="10/08/2018 08:12:16" si="2.00000001230d21620799b98c70a3d640ef0c636a883a7d8cddcee9a2b4804dc42aa61d377545a262fedb3251c8938bf464fe219a0e6adfec3d9c7794f264d4438172e37a48e66cab771cb50549dd095c51c97ef19f474fec014008afe5b351796630c69b5060fc3f1b49d4a9625e65b857de22992093d4346fa83d80df07a37d179c.3082.0.1.Europe/Madrid.upriv*_1*_pidn2*_7*_session*-lat*_1.00000001f2fb32de31b57917279899f11e9305beb5ee3e727746417a7efee105018bc372f38fe28e3664897b63c3dbd127cabbf4f2232c4a.000000019145382c46dba8b6803275c479457688b5ee3e72c4164e66017277e144348352d2542c34dd9c20b50b6218a41aa49e1617d16f93.0.1.1.BDEbi.D066E1C611E6257C10D00080EF253B44.0-3082.1.1_-0.1.0_-3082.1.1_5.5.0.*0.00000001678d4ea33c54b5141cfe859235299e85c911585ab219c66ce2e5578a65a800ac79810bea.0.10*.25*.15*.214.23.10*.4*.0400*.0074J.e.00000001088deaee8599a9136ce4619df5968000c911585a0b095a6c94f8adc0a4ae1a1eee28a3b7.0" msgID="D886F99911E8CAD10D760080EF95B1CF"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nrr="17"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</si>
  <si>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guid="41593f9912e1482ab209d684cf122f8b" rank="0" ds="1"&gt;&lt;ri hasPG="0" name="Demanda máxima horaria" id="F4916A424973C60FA27D1A9B257BE0EC" path="Objetos públicos\Informes\Informes macros\Boletín\Demanda máxima horaria"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ut="10/08/2018 08:16:10" si="2.00000001230d21620799b98c70a3d640ef0c636a883a7d8cddcee9a2b4804dc42aa61d377545a262fedb3251c8938bf464fe219a0e6adfec3d9c7794f264d4438172e37a48e66cab771cb50549dd095c51c97ef19f474fec014008afe5b351796630c69b5060fc3f1b49d4a9625e65b857de22992093d4346fa83d80df07a37d179c.3082.0.1.Europe/Madrid.upriv*_1*_pidn2*_7*_session*-lat*_1.00000001f2fb32de31b57917279899f11e9305beb5ee3e727746417a7efee105018bc372f38fe28e3664897b63c3dbd127cabbf4f2232c4a.000000019145382c46dba8b6803275c479457688b5ee3e72c4164e66017277e144348352d2542c34dd9c20b50b6218a41aa49e1617d16f93.0.1.1.BDEbi.D066E1C611E6257C10D00080EF253B44.0-3082.1.1_-0.1.0_-3082.1.1_5.5.0.*0.00000001678d4ea33c54b5141cfe859235299e85c911585ab219c66ce2e5578a65a800ac79810bea.0.10*.25*.15*.214.23.10*.4*.0400*.0074J.e.00000001088deaee8599a9136ce4619df5968000c911585a0b095a6c94f8adc0a4ae1a1eee28a3b7.0" msgID="CC80D4B611E8CAD10D760080EFA5D2D1"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ece="A127" enr="MSTR.Demanda_máxima_horaria" ptn="" qtn="" rows="32" cols="2" /&gt;&lt;esdo ews="" ece="" ptn="" /&gt;&lt;/excel&gt;&lt;pgs&gt;&lt;pg rows="30" cols="1" nrr="660" nrc="24"&gt;&lt;pg /&gt;&lt;bls&gt;&lt;bl sr="1" sc="1" rfetch="30" cfetch="1" posid="1" darows="0" dacols="1"&gt;&lt;excel&gt;&lt;epo ews="Dat_01" ece="A127" enr="MSTR.Demanda_máxima_horaria" ptn="" qtn="" rows="32" cols="2" /&gt;&lt;esdo ews="" ece="" ptn="" /&gt;&lt;/excel&gt;&lt;gridRng&gt;&lt;sect id="TITLE_AREA" rngprop="1:1:2:1" /&gt;&lt;sect id="ROWHEADERS_AREA" rngprop="3:1:30:1" /&gt;&lt;sect id="COLUMNHEADERS_AREA" rngprop="1:2:2:1" /&gt;&lt;sect id="DATA_AREA" rngprop="3:2:30:1" /&gt;&lt;/gridRng&gt;&lt;shapes /&gt;&lt;/bl&gt;&lt;/bls&gt;&lt;/pg&gt;&lt;/pgs&gt;&lt;/rptloc&gt;&lt;/mi&gt;</t>
  </si>
  <si>
    <t>Octubre 2018</t>
  </si>
  <si>
    <t>&lt;mi app="e" ver="22"&gt;&lt;rptloc guid="d3f724fe30594a1dae9ca5a429682e2b" rank="0" ds="1"&gt;&lt;ri hasPG="0" name="Serie Balance B.C. Mensual" id="85DAF1DE41E95BC81B8911AA48CC441D" path="Objetos públicos\Informes\Informes macros\Boletín\Serie Balance B.C. Mensual" cf="0" prompt="0" ve="0" vm="0" flashpth="d:\Usuarios\ARACABIV\AppData\Local\Temp\" fimagepth="d:\Usuarios\ARACABIV\AppData\Local\Temp\" swfn="DashboardViewer.swf" fvars="" dvis=""&gt;&lt;ci ps="BI" srv="apcpr65b" prj="BDEbi" prjid="D066E1C611E6257C10D00080EF253B44" li="FUEPERRO" am="s" /&gt;&lt;lu ut="10/08/2018 08:16:24" si="2.00000001230d21620799b98c70a3d640ef0c636a883a7d8cddcee9a2b4804dc42aa61d377545a262fedb3251c8938bf464fe219a0e6adfec3d9c7794f264d4438172e37a48e66cab771cb50549dd095c51c97ef19f474fec014008afe5b351796630c69b5060fc3f1b49d4a9625e65b857de22992093d4346fa83d80df07a37d179c.3082.0.1.Europe/Madrid.upriv*_1*_pidn2*_7*_session*-lat*_1.00000001f2fb32de31b57917279899f11e9305beb5ee3e727746417a7efee105018bc372f38fe28e3664897b63c3dbd127cabbf4f2232c4a.000000019145382c46dba8b6803275c479457688b5ee3e72c4164e66017277e144348352d2542c34dd9c20b50b6218a41aa49e1617d16f93.0.1.1.BDEbi.D066E1C611E6257C10D00080EF253B44.0-3082.1.1_-0.1.0_-3082.1.1_5.5.0.*0.00000001678d4ea33c54b5141cfe859235299e85c911585ab219c66ce2e5578a65a800ac79810bea.0.10*.25*.15*.214.23.10*.4*.0400*.0074J.e.00000001088deaee8599a9136ce4619df5968000c911585a0b095a6c94f8adc0a4ae1a1eee28a3b7.0" msgID="D2DDBC5311E8CAD10D760080EFF573D1"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ece="A85" enr="MSTR.Serie_Balance_B.C._Mensual" ptn="" qtn="" rows="36" cols="2" /&gt;&lt;esdo ews="" ece="" ptn="" /&gt;&lt;/excel&gt;&lt;pgs&gt;&lt;pg rows="34" cols="1" nrr="533" nrc="19"&gt;&lt;pg /&gt;&lt;bls&gt;&lt;bl sr="1" sc="1" rfetch="34" cfetch="1" posid="1" darows="0" dacols="1"&gt;&lt;excel&gt;&lt;epo ews="Dat_01" ece="A85" enr="MSTR.Serie_Balance_B.C._Mensual" ptn="" qtn="" rows="36" cols="2" /&gt;&lt;esdo ews="" ece="" ptn="" /&gt;&lt;/excel&gt;&lt;gridRng&gt;&lt;sect id="TITLE_AREA" rngprop="1:1:2:1" /&gt;&lt;sect id="ROWHEADERS_AREA" rngprop="3:1:34:1" /&gt;&lt;sect id="COLUMNHEADERS_AREA" rngprop="1:2:2:1" /&gt;&lt;sect id="DATA_AREA" rngprop="3:2:34:1" /&gt;&lt;/gridRng&gt;&lt;shapes /&gt;&lt;/bl&gt;&lt;/bls&gt;&lt;/pg&gt;&lt;/pgs&gt;&lt;/rptloc&gt;&lt;/mi&gt;</t>
  </si>
  <si>
    <t>8c0cf21dd1d64c7f8cba56df1eb4f64a</t>
  </si>
  <si>
    <t>&lt;mi app="e" ver="22"&gt;&lt;rptloc guid="ecb51ed5fd3c497eb5e9befb3ef2a01c" rank="0" ds="1"&gt;&lt;ri hasPG="0" name="Balance B.C. Mensual Peninsular" id="72B518624D2DBF77003353B699115DFF" path="Objetos públicos\Informes\Informes macros\Boletín\Balance B.C. Mensual Peninsular"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ut="10/08/2018 08:16:52" si="2.00000001230d21620799b98c70a3d640ef0c636a883a7d8cddcee9a2b4804dc42aa61d377545a262fedb3251c8938bf464fe219a0e6adfec3d9c7794f264d4438172e37a48e66cab771cb50549dd095c51c97ef19f474fec014008afe5b351796630c69b5060fc3f1b49d4a9625e65b857de22992093d4346fa83d80df07a37d179c.3082.0.1.Europe/Madrid.upriv*_1*_pidn2*_7*_session*-lat*_1.00000001f2fb32de31b57917279899f11e9305beb5ee3e727746417a7efee105018bc372f38fe28e3664897b63c3dbd127cabbf4f2232c4a.000000019145382c46dba8b6803275c479457688b5ee3e72c4164e66017277e144348352d2542c34dd9c20b50b6218a41aa49e1617d16f93.0.1.1.BDEbi.D066E1C611E6257C10D00080EF253B44.0-3082.1.1_-0.1.0_-3082.1.1_5.5.0.*0.00000001678d4ea33c54b5141cfe859235299e85c911585ab219c66ce2e5578a65a800ac79810bea.0.10*.25*.15*.214.23.10*.4*.0400*.0074J.e.00000001088deaee8599a9136ce4619df5968000c911585a0b095a6c94f8adc0a4ae1a1eee28a3b7.0" msgID="DBE4ABD111E8CAD10D760080EFA5D1CF"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enr="MSTR.Balance_B.C._Mensual_Sistema_eléctrico" ptn="" qtn="" rows="22" cols="7" /&gt;&lt;esdo ews="" ece="" ptn="" /&gt;&lt;/excel&gt;&lt;pgs&gt;&lt;pg rows="18" cols="6" nrr="370" nrc="114"&gt;&lt;pg /&gt;&lt;bls&gt;&lt;bl sr="1" sc="1" rfetch="18" cfetch="6" posid="1" darows="0" dacols="1"&gt;&lt;excel&gt;&lt;epo ews="Dat_01" ece="A4" enr="MSTR.Balance_B.C._Mensual_Sistema_eléctrico" ptn="" qtn="" rows="22" cols="7" /&gt;&lt;esdo ews="" ece="" ptn="" /&gt;&lt;/excel&gt;&lt;gridRng&gt;&lt;sect id="TITLE_AREA" rngprop="1:1:4:1" /&gt;&lt;sect id="ROWHEADERS_AREA" rngprop="5:1:18:1" /&gt;&lt;sect id="COLUMNHEADERS_AREA" rngprop="1:2:4:6" /&gt;&lt;sect id="DATA_AREA" rngprop="5:2:18:6"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</si>
</sst>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0_)"/>
    <numFmt numFmtId="165" formatCode="0.0\ \ \ \ _)"/>
    <numFmt numFmtId="166" formatCode="[$-C0A]mmm\-yy;@"/>
    <numFmt numFmtId="167" formatCode="[$-C0A]mmmmm;@"/>
    <numFmt numFmtId="168" formatCode="[$-C0A]d\-mmm\-yy;@"/>
    <numFmt numFmtId="169" formatCode="#,##0.0"/>
    <numFmt numFmtId="170" formatCode="0.0"/>
    <numFmt numFmtId="171" formatCode="0.000_)"/>
    <numFmt numFmtId="172" formatCode="0.00000_)"/>
    <numFmt numFmtId="173" formatCode="#,##0;\(#,##0\)"/>
    <numFmt numFmtId="174" formatCode="dd/mm/yyyy\ hh:mm"/>
    <numFmt numFmtId="175" formatCode="mmmm\ yyyy"/>
    <numFmt numFmtId="176" formatCode="#,##0.000"/>
    <numFmt numFmtId="177" formatCode="0.0_)"/>
  </numFmts>
  <fonts count="41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2"/>
      <name val="Helvetica"/>
      <family val="2"/>
    </font>
    <font>
      <sz val="10"/>
      <name val="Geneva"/>
    </font>
    <font>
      <sz val="10"/>
      <name val="Geneva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b/>
      <sz val="8"/>
      <color rgb="FF004563"/>
      <name val="Arial"/>
      <family val="2"/>
    </font>
    <font>
      <sz val="10"/>
      <color indexed="21"/>
      <name val="Symbol"/>
      <family val="1"/>
      <charset val="2"/>
    </font>
    <font>
      <b/>
      <sz val="9"/>
      <color rgb="FF004563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b/>
      <sz val="8"/>
      <color rgb="FF4E5E78"/>
      <name val="Verdana"/>
      <family val="2"/>
    </font>
    <font>
      <sz val="10"/>
      <color rgb="FF000000"/>
      <name val="Geneva"/>
    </font>
    <font>
      <sz val="10"/>
      <name val="Segoe UI"/>
      <family val="2"/>
    </font>
    <font>
      <b/>
      <sz val="8"/>
      <color rgb="FF004563"/>
      <name val="Segoe UI"/>
      <family val="2"/>
    </font>
    <font>
      <sz val="11"/>
      <color theme="1"/>
      <name val="Segoe UI"/>
      <family val="2"/>
    </font>
    <font>
      <sz val="8"/>
      <color rgb="FF004563"/>
      <name val="Segoe UI"/>
      <family val="2"/>
    </font>
    <font>
      <sz val="9"/>
      <name val="Segoe UI"/>
      <family val="2"/>
    </font>
    <font>
      <sz val="10"/>
      <color theme="0"/>
      <name val="Segoe UI"/>
      <family val="2"/>
    </font>
    <font>
      <sz val="10"/>
      <color theme="0"/>
      <name val="Geneva"/>
    </font>
    <font>
      <sz val="11"/>
      <color theme="0"/>
      <name val="Calibri"/>
      <family val="2"/>
      <scheme val="minor"/>
    </font>
    <font>
      <sz val="8"/>
      <color theme="0"/>
      <name val="Arial"/>
      <family val="2"/>
    </font>
    <font>
      <sz val="10"/>
      <color theme="1"/>
      <name val="Geneva"/>
    </font>
    <font>
      <sz val="11"/>
      <color rgb="FFF5F5F5"/>
      <name val="Calibri"/>
      <family val="2"/>
      <scheme val="minor"/>
    </font>
    <font>
      <sz val="8"/>
      <color rgb="FFFFFFFF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4563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A6A6A6"/>
      </top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/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/>
      <bottom/>
      <diagonal/>
    </border>
    <border>
      <left/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/>
      <right/>
      <top/>
      <bottom style="thin">
        <color rgb="FFA6A6A6"/>
      </bottom>
      <diagonal/>
    </border>
  </borders>
  <cellStyleXfs count="28">
    <xf numFmtId="164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1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2" fillId="0" borderId="0"/>
    <xf numFmtId="169" fontId="22" fillId="4" borderId="6">
      <alignment horizontal="right" vertical="center"/>
    </xf>
    <xf numFmtId="169" fontId="23" fillId="5" borderId="6">
      <alignment horizontal="right" vertical="center"/>
    </xf>
    <xf numFmtId="164" fontId="24" fillId="6" borderId="6">
      <alignment vertical="center" wrapText="1"/>
    </xf>
    <xf numFmtId="10" fontId="23" fillId="5" borderId="6">
      <alignment horizontal="right" vertical="center"/>
    </xf>
    <xf numFmtId="169" fontId="25" fillId="4" borderId="6">
      <alignment horizontal="right" vertical="center"/>
    </xf>
    <xf numFmtId="10" fontId="25" fillId="4" borderId="6">
      <alignment horizontal="right" vertical="center"/>
    </xf>
    <xf numFmtId="164" fontId="26" fillId="4" borderId="6">
      <alignment horizontal="left" vertical="center" wrapText="1"/>
    </xf>
    <xf numFmtId="10" fontId="22" fillId="4" borderId="6">
      <alignment horizontal="right" vertical="center"/>
    </xf>
    <xf numFmtId="164" fontId="24" fillId="6" borderId="6">
      <alignment horizontal="center" vertical="center" wrapText="1"/>
    </xf>
    <xf numFmtId="164" fontId="27" fillId="5" borderId="6">
      <alignment horizontal="left" vertical="center" wrapText="1"/>
    </xf>
    <xf numFmtId="164" fontId="28" fillId="7" borderId="9"/>
    <xf numFmtId="164" fontId="24" fillId="6" borderId="6">
      <alignment horizontal="center" wrapText="1"/>
    </xf>
    <xf numFmtId="164" fontId="24" fillId="6" borderId="9">
      <alignment vertical="center" wrapText="1"/>
    </xf>
    <xf numFmtId="4" fontId="25" fillId="4" borderId="6">
      <alignment horizontal="right" vertical="center"/>
    </xf>
    <xf numFmtId="173" fontId="25" fillId="4" borderId="6">
      <alignment horizontal="right" vertical="center"/>
    </xf>
    <xf numFmtId="174" fontId="25" fillId="4" borderId="6">
      <alignment horizontal="right" vertical="center"/>
    </xf>
    <xf numFmtId="176" fontId="25" fillId="4" borderId="6">
      <alignment horizontal="right" vertical="center"/>
    </xf>
    <xf numFmtId="176" fontId="23" fillId="5" borderId="6">
      <alignment horizontal="right" vertical="center"/>
    </xf>
    <xf numFmtId="0" fontId="1" fillId="0" borderId="0"/>
  </cellStyleXfs>
  <cellXfs count="146">
    <xf numFmtId="164" fontId="0" fillId="0" borderId="0" xfId="0"/>
    <xf numFmtId="0" fontId="4" fillId="0" borderId="0" xfId="1" applyFont="1" applyFill="1" applyAlignment="1" applyProtection="1">
      <alignment horizontal="right"/>
    </xf>
    <xf numFmtId="164" fontId="4" fillId="0" borderId="0" xfId="0" applyFont="1" applyFill="1" applyAlignment="1" applyProtection="1">
      <alignment horizontal="right"/>
    </xf>
    <xf numFmtId="164" fontId="4" fillId="0" borderId="0" xfId="0" applyFont="1" applyFill="1" applyBorder="1" applyAlignment="1" applyProtection="1"/>
    <xf numFmtId="0" fontId="6" fillId="2" borderId="0" xfId="2" applyFont="1" applyFill="1" applyBorder="1" applyAlignment="1" applyProtection="1">
      <alignment horizontal="left"/>
    </xf>
    <xf numFmtId="164" fontId="6" fillId="2" borderId="1" xfId="0" applyFont="1" applyFill="1" applyBorder="1" applyProtection="1"/>
    <xf numFmtId="3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5" fillId="0" borderId="0" xfId="3" applyFont="1" applyFill="1" applyBorder="1" applyAlignment="1" applyProtection="1">
      <alignment horizontal="left"/>
    </xf>
    <xf numFmtId="168" fontId="7" fillId="0" borderId="0" xfId="4" applyNumberFormat="1" applyFont="1"/>
    <xf numFmtId="168" fontId="8" fillId="0" borderId="0" xfId="4" applyNumberFormat="1" applyFont="1"/>
    <xf numFmtId="168" fontId="8" fillId="0" borderId="0" xfId="4" applyNumberFormat="1" applyFont="1" applyFill="1"/>
    <xf numFmtId="168" fontId="7" fillId="0" borderId="0" xfId="5" applyNumberFormat="1" applyFont="1" applyFill="1"/>
    <xf numFmtId="168" fontId="7" fillId="0" borderId="0" xfId="5" applyNumberFormat="1" applyFont="1"/>
    <xf numFmtId="0" fontId="5" fillId="0" borderId="0" xfId="2" applyFont="1" applyFill="1" applyBorder="1" applyAlignment="1" applyProtection="1">
      <alignment vertical="top" wrapText="1"/>
    </xf>
    <xf numFmtId="0" fontId="10" fillId="0" borderId="0" xfId="6" applyFill="1" applyProtection="1"/>
    <xf numFmtId="0" fontId="11" fillId="0" borderId="0" xfId="6" applyFont="1" applyFill="1" applyProtection="1"/>
    <xf numFmtId="0" fontId="12" fillId="0" borderId="0" xfId="1" applyFont="1" applyFill="1" applyAlignment="1" applyProtection="1">
      <alignment horizontal="right"/>
    </xf>
    <xf numFmtId="0" fontId="13" fillId="0" borderId="0" xfId="6" applyFont="1" applyFill="1" applyBorder="1" applyProtection="1"/>
    <xf numFmtId="0" fontId="14" fillId="0" borderId="0" xfId="6" applyFont="1" applyFill="1" applyBorder="1" applyProtection="1"/>
    <xf numFmtId="0" fontId="5" fillId="0" borderId="0" xfId="6" applyFont="1" applyFill="1" applyBorder="1" applyAlignment="1" applyProtection="1"/>
    <xf numFmtId="0" fontId="5" fillId="0" borderId="0" xfId="6" applyFont="1" applyFill="1" applyBorder="1" applyAlignment="1" applyProtection="1">
      <alignment horizontal="right" vertical="center"/>
    </xf>
    <xf numFmtId="0" fontId="14" fillId="3" borderId="0" xfId="6" applyFont="1" applyFill="1" applyBorder="1" applyAlignment="1" applyProtection="1">
      <alignment horizontal="left" indent="1"/>
    </xf>
    <xf numFmtId="0" fontId="15" fillId="3" borderId="0" xfId="6" applyFont="1" applyFill="1" applyBorder="1" applyAlignment="1" applyProtection="1">
      <alignment horizontal="right" vertical="center"/>
    </xf>
    <xf numFmtId="0" fontId="17" fillId="3" borderId="0" xfId="7" applyFont="1" applyFill="1" applyBorder="1" applyAlignment="1" applyProtection="1">
      <alignment horizontal="left"/>
    </xf>
    <xf numFmtId="0" fontId="18" fillId="0" borderId="0" xfId="6" applyFont="1" applyFill="1" applyBorder="1" applyAlignment="1" applyProtection="1">
      <alignment horizontal="right"/>
    </xf>
    <xf numFmtId="0" fontId="10" fillId="0" borderId="0" xfId="6"/>
    <xf numFmtId="164" fontId="12" fillId="0" borderId="0" xfId="0" quotePrefix="1" applyFont="1" applyFill="1" applyAlignment="1" applyProtection="1">
      <alignment horizontal="right"/>
    </xf>
    <xf numFmtId="164" fontId="12" fillId="0" borderId="0" xfId="0" applyFont="1" applyFill="1" applyBorder="1" applyAlignment="1" applyProtection="1"/>
    <xf numFmtId="164" fontId="19" fillId="3" borderId="0" xfId="0" applyFont="1" applyFill="1" applyBorder="1" applyAlignment="1" applyProtection="1">
      <alignment horizontal="left"/>
    </xf>
    <xf numFmtId="3" fontId="17" fillId="3" borderId="0" xfId="0" applyNumberFormat="1" applyFont="1" applyFill="1" applyBorder="1" applyAlignment="1" applyProtection="1">
      <alignment horizontal="right"/>
    </xf>
    <xf numFmtId="164" fontId="20" fillId="3" borderId="0" xfId="0" applyFont="1" applyFill="1" applyBorder="1" applyAlignment="1" applyProtection="1">
      <alignment horizontal="left"/>
    </xf>
    <xf numFmtId="165" fontId="20" fillId="3" borderId="0" xfId="0" applyNumberFormat="1" applyFont="1" applyFill="1" applyBorder="1" applyAlignment="1" applyProtection="1">
      <alignment horizontal="right"/>
    </xf>
    <xf numFmtId="164" fontId="20" fillId="3" borderId="0" xfId="0" applyFont="1" applyFill="1" applyBorder="1" applyAlignment="1" applyProtection="1">
      <alignment horizontal="left" indent="1"/>
    </xf>
    <xf numFmtId="164" fontId="20" fillId="3" borderId="1" xfId="0" applyFont="1" applyFill="1" applyBorder="1" applyAlignment="1" applyProtection="1">
      <alignment horizontal="left" indent="1"/>
    </xf>
    <xf numFmtId="165" fontId="20" fillId="3" borderId="1" xfId="0" applyNumberFormat="1" applyFont="1" applyFill="1" applyBorder="1" applyAlignment="1" applyProtection="1">
      <alignment horizontal="right"/>
    </xf>
    <xf numFmtId="0" fontId="17" fillId="0" borderId="0" xfId="2" applyFont="1" applyFill="1" applyBorder="1" applyAlignment="1" applyProtection="1">
      <alignment vertical="top" wrapText="1"/>
    </xf>
    <xf numFmtId="164" fontId="12" fillId="0" borderId="0" xfId="0" applyFont="1" applyFill="1" applyAlignment="1" applyProtection="1">
      <alignment horizontal="right"/>
    </xf>
    <xf numFmtId="164" fontId="17" fillId="0" borderId="0" xfId="0" applyFont="1"/>
    <xf numFmtId="0" fontId="17" fillId="0" borderId="0" xfId="8" applyFont="1" applyFill="1" applyBorder="1" applyAlignment="1" applyProtection="1"/>
    <xf numFmtId="0" fontId="2" fillId="0" borderId="0" xfId="8"/>
    <xf numFmtId="165" fontId="6" fillId="2" borderId="1" xfId="0" applyNumberFormat="1" applyFont="1" applyFill="1" applyBorder="1" applyAlignment="1" applyProtection="1">
      <alignment horizontal="right"/>
    </xf>
    <xf numFmtId="170" fontId="20" fillId="3" borderId="0" xfId="0" applyNumberFormat="1" applyFont="1" applyFill="1" applyBorder="1" applyAlignment="1" applyProtection="1">
      <alignment horizontal="right"/>
    </xf>
    <xf numFmtId="170" fontId="20" fillId="3" borderId="1" xfId="0" applyNumberFormat="1" applyFont="1" applyFill="1" applyBorder="1" applyAlignment="1" applyProtection="1">
      <alignment horizontal="right"/>
    </xf>
    <xf numFmtId="0" fontId="6" fillId="2" borderId="1" xfId="0" applyNumberFormat="1" applyFont="1" applyFill="1" applyBorder="1" applyAlignment="1" applyProtection="1">
      <alignment horizontal="right"/>
    </xf>
    <xf numFmtId="0" fontId="6" fillId="2" borderId="1" xfId="0" quotePrefix="1" applyNumberFormat="1" applyFont="1" applyFill="1" applyBorder="1" applyAlignment="1" applyProtection="1">
      <alignment horizontal="right"/>
    </xf>
    <xf numFmtId="170" fontId="17" fillId="3" borderId="0" xfId="0" applyNumberFormat="1" applyFont="1" applyFill="1" applyBorder="1" applyAlignment="1" applyProtection="1">
      <alignment horizontal="right"/>
    </xf>
    <xf numFmtId="172" fontId="0" fillId="0" borderId="0" xfId="0" applyNumberFormat="1"/>
    <xf numFmtId="164" fontId="29" fillId="0" borderId="0" xfId="0" applyFont="1"/>
    <xf numFmtId="0" fontId="30" fillId="0" borderId="0" xfId="8" applyFont="1" applyFill="1" applyBorder="1" applyAlignment="1" applyProtection="1"/>
    <xf numFmtId="0" fontId="31" fillId="0" borderId="0" xfId="8" applyFont="1"/>
    <xf numFmtId="0" fontId="30" fillId="3" borderId="4" xfId="6" applyFont="1" applyFill="1" applyBorder="1" applyAlignment="1" applyProtection="1">
      <alignment horizontal="left"/>
    </xf>
    <xf numFmtId="0" fontId="30" fillId="3" borderId="4" xfId="6" applyFont="1" applyFill="1" applyBorder="1" applyAlignment="1" applyProtection="1">
      <alignment horizontal="right" wrapText="1"/>
    </xf>
    <xf numFmtId="14" fontId="32" fillId="3" borderId="0" xfId="6" applyNumberFormat="1" applyFont="1" applyFill="1" applyBorder="1" applyAlignment="1" applyProtection="1">
      <alignment horizontal="left" indent="1"/>
    </xf>
    <xf numFmtId="169" fontId="32" fillId="3" borderId="0" xfId="6" applyNumberFormat="1" applyFont="1" applyFill="1" applyBorder="1" applyAlignment="1" applyProtection="1">
      <alignment horizontal="right" indent="1"/>
    </xf>
    <xf numFmtId="14" fontId="32" fillId="3" borderId="1" xfId="6" applyNumberFormat="1" applyFont="1" applyFill="1" applyBorder="1" applyAlignment="1" applyProtection="1">
      <alignment horizontal="left" indent="1"/>
    </xf>
    <xf numFmtId="169" fontId="32" fillId="3" borderId="1" xfId="6" applyNumberFormat="1" applyFont="1" applyFill="1" applyBorder="1" applyAlignment="1" applyProtection="1">
      <alignment horizontal="right" indent="1"/>
    </xf>
    <xf numFmtId="171" fontId="29" fillId="0" borderId="0" xfId="0" applyNumberFormat="1" applyFont="1"/>
    <xf numFmtId="164" fontId="24" fillId="6" borderId="6" xfId="11" applyAlignment="1">
      <alignment vertical="center"/>
    </xf>
    <xf numFmtId="164" fontId="24" fillId="6" borderId="6" xfId="20" applyAlignment="1">
      <alignment horizontal="center"/>
    </xf>
    <xf numFmtId="164" fontId="26" fillId="4" borderId="6" xfId="15" quotePrefix="1" applyAlignment="1">
      <alignment horizontal="left" vertical="center"/>
    </xf>
    <xf numFmtId="4" fontId="25" fillId="4" borderId="6" xfId="22" applyAlignment="1">
      <alignment horizontal="right" vertical="center"/>
    </xf>
    <xf numFmtId="164" fontId="26" fillId="4" borderId="6" xfId="15" applyAlignment="1">
      <alignment horizontal="left" vertical="center"/>
    </xf>
    <xf numFmtId="0" fontId="17" fillId="3" borderId="4" xfId="6" applyFont="1" applyFill="1" applyBorder="1" applyAlignment="1" applyProtection="1">
      <alignment horizontal="center"/>
    </xf>
    <xf numFmtId="0" fontId="17" fillId="3" borderId="4" xfId="6" applyFont="1" applyFill="1" applyBorder="1" applyAlignment="1" applyProtection="1">
      <alignment horizontal="center" wrapText="1"/>
    </xf>
    <xf numFmtId="0" fontId="17" fillId="3" borderId="10" xfId="6" applyFont="1" applyFill="1" applyBorder="1" applyAlignment="1" applyProtection="1">
      <alignment horizontal="center" wrapText="1"/>
    </xf>
    <xf numFmtId="164" fontId="24" fillId="6" borderId="6" xfId="17" quotePrefix="1" applyAlignment="1">
      <alignment horizontal="center" vertical="center"/>
    </xf>
    <xf numFmtId="164" fontId="24" fillId="6" borderId="9" xfId="21" applyAlignment="1">
      <alignment vertical="center"/>
    </xf>
    <xf numFmtId="164" fontId="24" fillId="6" borderId="6" xfId="17" applyAlignment="1">
      <alignment horizontal="center" vertical="center"/>
    </xf>
    <xf numFmtId="169" fontId="25" fillId="4" borderId="6" xfId="13" applyAlignment="1">
      <alignment horizontal="right" vertical="center"/>
    </xf>
    <xf numFmtId="173" fontId="25" fillId="4" borderId="6" xfId="23" applyAlignment="1">
      <alignment horizontal="right" vertical="center"/>
    </xf>
    <xf numFmtId="174" fontId="25" fillId="4" borderId="6" xfId="24" quotePrefix="1" applyAlignment="1">
      <alignment horizontal="right" vertical="center"/>
    </xf>
    <xf numFmtId="164" fontId="0" fillId="0" borderId="0" xfId="0" applyAlignment="1"/>
    <xf numFmtId="171" fontId="33" fillId="0" borderId="0" xfId="0" applyNumberFormat="1" applyFont="1"/>
    <xf numFmtId="10" fontId="25" fillId="4" borderId="6" xfId="14" applyAlignment="1">
      <alignment horizontal="right" vertical="center"/>
    </xf>
    <xf numFmtId="164" fontId="27" fillId="5" borderId="6" xfId="18" quotePrefix="1" applyAlignment="1">
      <alignment horizontal="left" vertical="center"/>
    </xf>
    <xf numFmtId="10" fontId="23" fillId="5" borderId="6" xfId="12" applyAlignment="1">
      <alignment horizontal="right" vertical="center"/>
    </xf>
    <xf numFmtId="0" fontId="32" fillId="3" borderId="0" xfId="5" applyNumberFormat="1" applyFont="1" applyFill="1" applyAlignment="1">
      <alignment horizontal="left"/>
    </xf>
    <xf numFmtId="3" fontId="32" fillId="3" borderId="0" xfId="5" applyNumberFormat="1" applyFont="1" applyFill="1"/>
    <xf numFmtId="1" fontId="32" fillId="3" borderId="0" xfId="5" applyNumberFormat="1" applyFont="1" applyFill="1"/>
    <xf numFmtId="164" fontId="32" fillId="3" borderId="0" xfId="5" applyNumberFormat="1" applyFont="1" applyFill="1" applyAlignment="1">
      <alignment horizontal="left"/>
    </xf>
    <xf numFmtId="164" fontId="32" fillId="3" borderId="5" xfId="5" applyNumberFormat="1" applyFont="1" applyFill="1" applyBorder="1" applyAlignment="1">
      <alignment horizontal="left"/>
    </xf>
    <xf numFmtId="3" fontId="32" fillId="3" borderId="3" xfId="5" applyNumberFormat="1" applyFont="1" applyFill="1" applyBorder="1"/>
    <xf numFmtId="1" fontId="32" fillId="3" borderId="3" xfId="5" applyNumberFormat="1" applyFont="1" applyFill="1" applyBorder="1"/>
    <xf numFmtId="0" fontId="30" fillId="3" borderId="4" xfId="6" applyFont="1" applyFill="1" applyBorder="1" applyAlignment="1" applyProtection="1">
      <alignment horizontal="center" vertical="center" wrapText="1"/>
    </xf>
    <xf numFmtId="164" fontId="33" fillId="8" borderId="12" xfId="0" applyFont="1" applyFill="1" applyBorder="1" applyAlignment="1">
      <alignment horizontal="center" vertical="center"/>
    </xf>
    <xf numFmtId="164" fontId="33" fillId="8" borderId="15" xfId="0" applyFont="1" applyFill="1" applyBorder="1" applyAlignment="1">
      <alignment horizontal="center" vertical="center"/>
    </xf>
    <xf numFmtId="164" fontId="33" fillId="8" borderId="17" xfId="0" applyFont="1" applyFill="1" applyBorder="1" applyAlignment="1">
      <alignment horizontal="center" vertical="center"/>
    </xf>
    <xf numFmtId="175" fontId="33" fillId="8" borderId="13" xfId="0" applyNumberFormat="1" applyFont="1" applyFill="1" applyBorder="1" applyAlignment="1">
      <alignment horizontal="left"/>
    </xf>
    <xf numFmtId="164" fontId="33" fillId="8" borderId="14" xfId="0" applyFont="1" applyFill="1" applyBorder="1"/>
    <xf numFmtId="175" fontId="33" fillId="8" borderId="0" xfId="0" applyNumberFormat="1" applyFont="1" applyFill="1" applyBorder="1" applyAlignment="1">
      <alignment horizontal="left"/>
    </xf>
    <xf numFmtId="164" fontId="33" fillId="8" borderId="16" xfId="0" applyFont="1" applyFill="1" applyBorder="1"/>
    <xf numFmtId="175" fontId="33" fillId="8" borderId="18" xfId="0" applyNumberFormat="1" applyFont="1" applyFill="1" applyBorder="1" applyAlignment="1">
      <alignment horizontal="left"/>
    </xf>
    <xf numFmtId="164" fontId="33" fillId="8" borderId="19" xfId="0" applyFont="1" applyFill="1" applyBorder="1"/>
    <xf numFmtId="176" fontId="25" fillId="4" borderId="6" xfId="25" applyAlignment="1">
      <alignment horizontal="right" vertical="center"/>
    </xf>
    <xf numFmtId="176" fontId="23" fillId="5" borderId="6" xfId="26" applyAlignment="1">
      <alignment horizontal="right" vertical="center"/>
    </xf>
    <xf numFmtId="164" fontId="34" fillId="0" borderId="0" xfId="0" applyFont="1"/>
    <xf numFmtId="164" fontId="29" fillId="9" borderId="0" xfId="0" applyFont="1" applyFill="1"/>
    <xf numFmtId="164" fontId="35" fillId="0" borderId="0" xfId="0" applyFont="1"/>
    <xf numFmtId="3" fontId="7" fillId="0" borderId="0" xfId="6" applyNumberFormat="1" applyFont="1" applyFill="1"/>
    <xf numFmtId="3" fontId="7" fillId="0" borderId="0" xfId="6" applyNumberFormat="1" applyFont="1" applyFill="1" applyAlignment="1">
      <alignment horizontal="center"/>
    </xf>
    <xf numFmtId="0" fontId="36" fillId="0" borderId="0" xfId="27" applyFont="1"/>
    <xf numFmtId="0" fontId="17" fillId="0" borderId="0" xfId="27" applyFont="1" applyFill="1" applyBorder="1" applyAlignment="1" applyProtection="1"/>
    <xf numFmtId="0" fontId="1" fillId="0" borderId="0" xfId="27"/>
    <xf numFmtId="1" fontId="36" fillId="0" borderId="0" xfId="27" applyNumberFormat="1" applyFont="1"/>
    <xf numFmtId="0" fontId="17" fillId="3" borderId="4" xfId="6" applyFont="1" applyFill="1" applyBorder="1" applyAlignment="1" applyProtection="1">
      <alignment horizontal="left"/>
    </xf>
    <xf numFmtId="0" fontId="17" fillId="3" borderId="4" xfId="6" applyFont="1" applyFill="1" applyBorder="1" applyAlignment="1" applyProtection="1">
      <alignment horizontal="left" wrapText="1"/>
    </xf>
    <xf numFmtId="14" fontId="20" fillId="3" borderId="0" xfId="6" applyNumberFormat="1" applyFont="1" applyFill="1" applyBorder="1" applyAlignment="1" applyProtection="1">
      <alignment horizontal="left" indent="1"/>
    </xf>
    <xf numFmtId="169" fontId="20" fillId="3" borderId="0" xfId="6" applyNumberFormat="1" applyFont="1" applyFill="1" applyBorder="1" applyAlignment="1" applyProtection="1">
      <alignment horizontal="right" indent="1"/>
    </xf>
    <xf numFmtId="1" fontId="17" fillId="3" borderId="20" xfId="6" applyNumberFormat="1" applyFont="1" applyFill="1" applyBorder="1" applyAlignment="1" applyProtection="1">
      <alignment horizontal="left" indent="1"/>
    </xf>
    <xf numFmtId="169" fontId="17" fillId="3" borderId="20" xfId="6" applyNumberFormat="1" applyFont="1" applyFill="1" applyBorder="1" applyAlignment="1" applyProtection="1">
      <alignment horizontal="right" indent="1"/>
    </xf>
    <xf numFmtId="169" fontId="1" fillId="0" borderId="0" xfId="27" applyNumberFormat="1"/>
    <xf numFmtId="14" fontId="37" fillId="0" borderId="0" xfId="6" applyNumberFormat="1" applyFont="1" applyFill="1" applyBorder="1" applyAlignment="1" applyProtection="1">
      <alignment horizontal="center"/>
    </xf>
    <xf numFmtId="3" fontId="20" fillId="3" borderId="0" xfId="6" applyNumberFormat="1" applyFont="1" applyFill="1" applyBorder="1" applyAlignment="1" applyProtection="1">
      <alignment horizontal="right" indent="1"/>
    </xf>
    <xf numFmtId="14" fontId="20" fillId="3" borderId="1" xfId="6" applyNumberFormat="1" applyFont="1" applyFill="1" applyBorder="1" applyAlignment="1" applyProtection="1">
      <alignment horizontal="left" indent="1"/>
    </xf>
    <xf numFmtId="3" fontId="20" fillId="3" borderId="1" xfId="6" applyNumberFormat="1" applyFont="1" applyFill="1" applyBorder="1" applyAlignment="1" applyProtection="1">
      <alignment horizontal="right" indent="1"/>
    </xf>
    <xf numFmtId="3" fontId="17" fillId="3" borderId="20" xfId="6" applyNumberFormat="1" applyFont="1" applyFill="1" applyBorder="1" applyAlignment="1" applyProtection="1">
      <alignment horizontal="right" indent="1"/>
    </xf>
    <xf numFmtId="1" fontId="1" fillId="10" borderId="0" xfId="27" applyNumberFormat="1" applyFont="1" applyFill="1"/>
    <xf numFmtId="0" fontId="17" fillId="3" borderId="4" xfId="6" applyFont="1" applyFill="1" applyBorder="1" applyAlignment="1" applyProtection="1">
      <alignment horizontal="right"/>
    </xf>
    <xf numFmtId="0" fontId="20" fillId="3" borderId="0" xfId="5" applyNumberFormat="1" applyFont="1" applyFill="1" applyAlignment="1">
      <alignment horizontal="left"/>
    </xf>
    <xf numFmtId="3" fontId="20" fillId="3" borderId="0" xfId="5" applyNumberFormat="1" applyFont="1" applyFill="1"/>
    <xf numFmtId="1" fontId="20" fillId="3" borderId="0" xfId="5" applyNumberFormat="1" applyFont="1" applyFill="1"/>
    <xf numFmtId="49" fontId="20" fillId="3" borderId="3" xfId="5" quotePrefix="1" applyNumberFormat="1" applyFont="1" applyFill="1" applyBorder="1" applyAlignment="1">
      <alignment horizontal="left"/>
    </xf>
    <xf numFmtId="3" fontId="20" fillId="3" borderId="3" xfId="5" applyNumberFormat="1" applyFont="1" applyFill="1" applyBorder="1"/>
    <xf numFmtId="1" fontId="20" fillId="3" borderId="3" xfId="5" applyNumberFormat="1" applyFont="1" applyFill="1" applyBorder="1"/>
    <xf numFmtId="0" fontId="1" fillId="10" borderId="0" xfId="27" applyFill="1"/>
    <xf numFmtId="0" fontId="17" fillId="3" borderId="4" xfId="6" applyFont="1" applyFill="1" applyBorder="1" applyAlignment="1" applyProtection="1">
      <alignment horizontal="right" wrapText="1"/>
    </xf>
    <xf numFmtId="169" fontId="20" fillId="3" borderId="1" xfId="6" applyNumberFormat="1" applyFont="1" applyFill="1" applyBorder="1" applyAlignment="1" applyProtection="1">
      <alignment horizontal="right" indent="1"/>
    </xf>
    <xf numFmtId="170" fontId="1" fillId="0" borderId="0" xfId="27" applyNumberFormat="1"/>
    <xf numFmtId="177" fontId="38" fillId="0" borderId="0" xfId="0" applyNumberFormat="1" applyFont="1"/>
    <xf numFmtId="164" fontId="24" fillId="6" borderId="6" xfId="20" quotePrefix="1" applyAlignment="1">
      <alignment horizontal="center"/>
    </xf>
    <xf numFmtId="170" fontId="39" fillId="0" borderId="0" xfId="27" applyNumberFormat="1" applyFont="1"/>
    <xf numFmtId="14" fontId="40" fillId="3" borderId="0" xfId="6" applyNumberFormat="1" applyFont="1" applyFill="1" applyBorder="1" applyAlignment="1" applyProtection="1">
      <alignment horizontal="left" indent="1"/>
    </xf>
    <xf numFmtId="3" fontId="40" fillId="3" borderId="0" xfId="6" applyNumberFormat="1" applyFont="1" applyFill="1" applyBorder="1" applyAlignment="1" applyProtection="1">
      <alignment horizontal="right" indent="1"/>
    </xf>
    <xf numFmtId="169" fontId="40" fillId="3" borderId="0" xfId="6" applyNumberFormat="1" applyFont="1" applyFill="1" applyBorder="1" applyAlignment="1" applyProtection="1">
      <alignment horizontal="right" indent="1"/>
    </xf>
    <xf numFmtId="0" fontId="17" fillId="0" borderId="0" xfId="2" applyFont="1" applyFill="1" applyBorder="1" applyAlignment="1" applyProtection="1">
      <alignment horizontal="left" vertical="top" wrapText="1"/>
    </xf>
    <xf numFmtId="164" fontId="20" fillId="0" borderId="0" xfId="0" applyFont="1" applyFill="1" applyBorder="1" applyAlignment="1" applyProtection="1">
      <alignment horizontal="justify" wrapText="1"/>
    </xf>
    <xf numFmtId="2" fontId="6" fillId="2" borderId="0" xfId="0" quotePrefix="1" applyNumberFormat="1" applyFont="1" applyFill="1" applyBorder="1" applyAlignment="1" applyProtection="1">
      <alignment horizontal="right" indent="1"/>
    </xf>
    <xf numFmtId="2" fontId="6" fillId="2" borderId="0" xfId="0" applyNumberFormat="1" applyFont="1" applyFill="1" applyBorder="1" applyAlignment="1" applyProtection="1">
      <alignment horizontal="right" indent="1"/>
    </xf>
    <xf numFmtId="164" fontId="20" fillId="0" borderId="2" xfId="0" applyFont="1" applyFill="1" applyBorder="1" applyAlignment="1" applyProtection="1">
      <alignment horizontal="left"/>
    </xf>
    <xf numFmtId="164" fontId="24" fillId="6" borderId="6" xfId="20" quotePrefix="1" applyAlignment="1">
      <alignment horizontal="center"/>
    </xf>
    <xf numFmtId="164" fontId="0" fillId="0" borderId="5" xfId="0" applyBorder="1" applyAlignment="1">
      <alignment horizontal="center"/>
    </xf>
    <xf numFmtId="164" fontId="0" fillId="0" borderId="11" xfId="0" applyBorder="1" applyAlignment="1">
      <alignment horizontal="center"/>
    </xf>
    <xf numFmtId="164" fontId="24" fillId="6" borderId="8" xfId="20" quotePrefix="1" applyBorder="1" applyAlignment="1">
      <alignment horizontal="center"/>
    </xf>
    <xf numFmtId="164" fontId="0" fillId="0" borderId="7" xfId="0" applyBorder="1" applyAlignment="1">
      <alignment horizontal="center"/>
    </xf>
  </cellXfs>
  <cellStyles count="28">
    <cellStyle name="Hipervínculo 2" xfId="7"/>
    <cellStyle name="MSTRStyle.Todos.c1_2c913d8e-cf7b-4366-94f2-1adc5f40bb97" xfId="19"/>
    <cellStyle name="MSTRStyle.Todos.c12_f704ee73-96a5-4086-bfc3-d56b88a938df" xfId="22"/>
    <cellStyle name="MSTRStyle.Todos.c13_4e2c9c7a-2f85-403c-8a48-2ddc8d18a8ca" xfId="17"/>
    <cellStyle name="MSTRStyle.Todos.c15_15fbff46-fe6a-4e3e-a0de-d99014ad5935" xfId="25"/>
    <cellStyle name="MSTRStyle.Todos.c16_82e1650e-68bf-48d7-97ce-db30de7478bd" xfId="24"/>
    <cellStyle name="MSTRStyle.Todos.c16_9385c3dc-f9cb-498f-b97e-db2bbb43de3a" xfId="13"/>
    <cellStyle name="MSTRStyle.Todos.c16_d62fb555-b642-4aa7-9c1a-a58cdf9c66eb" xfId="23"/>
    <cellStyle name="MSTRStyle.Todos.c18_c74e16a5-566e-4e4a-bdc3-b6cacdd638cc" xfId="14"/>
    <cellStyle name="MSTRStyle.Todos.c19_5273395b-330c-4453-bb5e-3d097a5f9a38" xfId="26"/>
    <cellStyle name="MSTRStyle.Todos.c2_3a581374-dd4c-4b65-a07e-d5e7fd3fec7a" xfId="11"/>
    <cellStyle name="MSTRStyle.Todos.c20_42996945-cecb-47d3-b352-9514bde58bf7" xfId="9"/>
    <cellStyle name="MSTRStyle.Todos.c21_73aef9dd-ca35-490f-bae6-5a1e9031cba5" xfId="16"/>
    <cellStyle name="MSTRStyle.Todos.c22_8ff8ac70-2ad1-4e8d-b36a-325273c52159" xfId="18"/>
    <cellStyle name="MSTRStyle.Todos.c23_20f3c4b4-7f1b-493f-a6a4-7e0091975384" xfId="10"/>
    <cellStyle name="MSTRStyle.Todos.c24_08dad9a3-f282-4d8f-8754-383bda6f9464" xfId="12"/>
    <cellStyle name="MSTRStyle.Todos.c3_12fa68d3-c457-4d25-994e-10345e19d365" xfId="15"/>
    <cellStyle name="MSTRStyle.Todos.c7_b84543c2-03f4-4e81-b8f7-f2c3af7c6370" xfId="21"/>
    <cellStyle name="MSTRStyle.Todos.c9_4640f619-39fa-4d3e-98e7-beb9e4e71513" xfId="20"/>
    <cellStyle name="Normal" xfId="0" builtinId="0"/>
    <cellStyle name="Normal 2" xfId="4"/>
    <cellStyle name="Normal 2 2" xfId="6"/>
    <cellStyle name="Normal 3" xfId="3"/>
    <cellStyle name="Normal 4" xfId="8"/>
    <cellStyle name="Normal 4 2" xfId="27"/>
    <cellStyle name="Normal 7" xfId="2"/>
    <cellStyle name="Normal_A1 Comparacion Internacional" xfId="1"/>
    <cellStyle name="Normal_Plantilla CUADROS INF.OPE" xfId="5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FF"/>
      <color rgb="FFF5F5F5"/>
      <color rgb="FFC0C0C0"/>
      <color rgb="FF8FAADC"/>
      <color rgb="FF97B9E0"/>
      <color rgb="FF5B9BD5"/>
      <color rgb="FFE2AA00"/>
      <color rgb="FF000000"/>
      <color rgb="FF004563"/>
      <color rgb="FFD26E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Dat_01!$C$32</c:f>
              <c:strCache>
                <c:ptCount val="1"/>
                <c:pt idx="0">
                  <c:v>Laboralidad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Dat_01!$F$33:$F$45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Dat_01!$C$33:$C$45</c:f>
              <c:numCache>
                <c:formatCode>#,##0.0</c:formatCode>
                <c:ptCount val="13"/>
                <c:pt idx="0">
                  <c:v>-0.47173657937237268</c:v>
                </c:pt>
                <c:pt idx="1">
                  <c:v>0.18556809834222587</c:v>
                </c:pt>
                <c:pt idx="2">
                  <c:v>0.33426383560837269</c:v>
                </c:pt>
                <c:pt idx="3">
                  <c:v>-1.3890009994783403</c:v>
                </c:pt>
                <c:pt idx="4">
                  <c:v>1.5057460642021625</c:v>
                </c:pt>
                <c:pt idx="5">
                  <c:v>-0.13980804405766545</c:v>
                </c:pt>
                <c:pt idx="6">
                  <c:v>-2.8239584410291174</c:v>
                </c:pt>
                <c:pt idx="7">
                  <c:v>2.2655268729212974</c:v>
                </c:pt>
                <c:pt idx="8">
                  <c:v>-0.4292095377119387</c:v>
                </c:pt>
                <c:pt idx="9">
                  <c:v>-0.4864798511772026</c:v>
                </c:pt>
                <c:pt idx="10">
                  <c:v>-0.71304516717849431</c:v>
                </c:pt>
                <c:pt idx="11">
                  <c:v>-1.4742335517099026</c:v>
                </c:pt>
                <c:pt idx="12">
                  <c:v>-1.8220300989463478</c:v>
                </c:pt>
              </c:numCache>
            </c:numRef>
          </c:val>
        </c:ser>
        <c:ser>
          <c:idx val="2"/>
          <c:order val="2"/>
          <c:tx>
            <c:strRef>
              <c:f>Dat_01!$D$32</c:f>
              <c:strCache>
                <c:ptCount val="1"/>
                <c:pt idx="0">
                  <c:v>Temperatura</c:v>
                </c:pt>
              </c:strCache>
            </c:strRef>
          </c:tx>
          <c:spPr>
            <a:solidFill>
              <a:srgbClr val="8FAADC"/>
            </a:solidFill>
            <a:ln>
              <a:noFill/>
            </a:ln>
            <a:effectLst/>
          </c:spPr>
          <c:invertIfNegative val="0"/>
          <c:cat>
            <c:strRef>
              <c:f>Dat_01!$F$33:$F$45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Dat_01!$D$33:$D$45</c:f>
              <c:numCache>
                <c:formatCode>#,##0.0</c:formatCode>
                <c:ptCount val="13"/>
                <c:pt idx="0">
                  <c:v>-1.0487105503445893</c:v>
                </c:pt>
                <c:pt idx="1">
                  <c:v>1.1996964545285094</c:v>
                </c:pt>
                <c:pt idx="2">
                  <c:v>-2.0418056073599145</c:v>
                </c:pt>
                <c:pt idx="3">
                  <c:v>6.8209618113868054E-2</c:v>
                </c:pt>
                <c:pt idx="4">
                  <c:v>-1.6082705993146318</c:v>
                </c:pt>
                <c:pt idx="5">
                  <c:v>3.6962079264392766</c:v>
                </c:pt>
                <c:pt idx="6">
                  <c:v>2.3738121499156772</c:v>
                </c:pt>
                <c:pt idx="7">
                  <c:v>1.1061577761221741</c:v>
                </c:pt>
                <c:pt idx="8">
                  <c:v>-1.5432761005792384</c:v>
                </c:pt>
                <c:pt idx="9">
                  <c:v>-2.6747369714020928</c:v>
                </c:pt>
                <c:pt idx="10">
                  <c:v>-0.3539714861469756</c:v>
                </c:pt>
                <c:pt idx="11">
                  <c:v>0.70091697227172567</c:v>
                </c:pt>
                <c:pt idx="12">
                  <c:v>1.7815821200340975</c:v>
                </c:pt>
              </c:numCache>
            </c:numRef>
          </c:val>
        </c:ser>
        <c:ser>
          <c:idx val="3"/>
          <c:order val="3"/>
          <c:tx>
            <c:strRef>
              <c:f>Dat_01!$E$32</c:f>
              <c:strCache>
                <c:ptCount val="1"/>
                <c:pt idx="0">
                  <c:v>Demanda corregida</c:v>
                </c:pt>
              </c:strCache>
            </c:strRef>
          </c:tx>
          <c:spPr>
            <a:solidFill>
              <a:srgbClr val="C0C0C0"/>
            </a:solidFill>
            <a:ln>
              <a:noFill/>
            </a:ln>
            <a:effectLst/>
          </c:spPr>
          <c:invertIfNegative val="0"/>
          <c:cat>
            <c:strRef>
              <c:f>Dat_01!$F$33:$F$45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Dat_01!$E$33:$E$45</c:f>
              <c:numCache>
                <c:formatCode>#,##0.0</c:formatCode>
                <c:ptCount val="13"/>
                <c:pt idx="0">
                  <c:v>-1.6655959068653803</c:v>
                </c:pt>
                <c:pt idx="1">
                  <c:v>0.34517287814117559</c:v>
                </c:pt>
                <c:pt idx="2">
                  <c:v>2.986986102185063</c:v>
                </c:pt>
                <c:pt idx="3">
                  <c:v>5.3124424034294071</c:v>
                </c:pt>
                <c:pt idx="4">
                  <c:v>-2.0158295094770295</c:v>
                </c:pt>
                <c:pt idx="5">
                  <c:v>3.0249781616989546</c:v>
                </c:pt>
                <c:pt idx="6">
                  <c:v>4.9929622255171946</c:v>
                </c:pt>
                <c:pt idx="7">
                  <c:v>1.668138553851839</c:v>
                </c:pt>
                <c:pt idx="8">
                  <c:v>1.3062486759423231</c:v>
                </c:pt>
                <c:pt idx="9">
                  <c:v>-3.0983795626049679</c:v>
                </c:pt>
                <c:pt idx="10">
                  <c:v>-3.8321185447587336E-2</c:v>
                </c:pt>
                <c:pt idx="11">
                  <c:v>1.7000557072053502</c:v>
                </c:pt>
                <c:pt idx="12">
                  <c:v>2.5623086066482781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2844104"/>
        <c:axId val="332843712"/>
      </c:barChart>
      <c:lineChart>
        <c:grouping val="standard"/>
        <c:varyColors val="0"/>
        <c:ser>
          <c:idx val="0"/>
          <c:order val="0"/>
          <c:tx>
            <c:strRef>
              <c:f>Dat_01!$B$32</c:f>
              <c:strCache>
                <c:ptCount val="1"/>
                <c:pt idx="0">
                  <c:v>Variación mensual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Dat_01!$F$33:$F$45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Dat_01!$B$33:$B$45</c:f>
              <c:numCache>
                <c:formatCode>#,##0.0</c:formatCode>
                <c:ptCount val="13"/>
                <c:pt idx="0">
                  <c:v>-3.1860430365823422</c:v>
                </c:pt>
                <c:pt idx="1">
                  <c:v>1.7304374310119108</c:v>
                </c:pt>
                <c:pt idx="2">
                  <c:v>1.2794443304335212</c:v>
                </c:pt>
                <c:pt idx="3">
                  <c:v>3.9916510220649348</c:v>
                </c:pt>
                <c:pt idx="4">
                  <c:v>-2.1183540445894988</c:v>
                </c:pt>
                <c:pt idx="5">
                  <c:v>6.5813780440805658</c:v>
                </c:pt>
                <c:pt idx="6">
                  <c:v>4.5428159344037544</c:v>
                </c:pt>
                <c:pt idx="7">
                  <c:v>5.0398232028953105</c:v>
                </c:pt>
                <c:pt idx="8">
                  <c:v>-0.66623696234885399</c:v>
                </c:pt>
                <c:pt idx="9">
                  <c:v>-6.2595963851842633</c:v>
                </c:pt>
                <c:pt idx="10">
                  <c:v>-1.1053378387730572</c:v>
                </c:pt>
                <c:pt idx="11">
                  <c:v>0.92673912776717327</c:v>
                </c:pt>
                <c:pt idx="12">
                  <c:v>2.5218606277360278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2844104"/>
        <c:axId val="332843712"/>
      </c:lineChart>
      <c:catAx>
        <c:axId val="3328441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32843712"/>
        <c:crosses val="autoZero"/>
        <c:auto val="1"/>
        <c:lblAlgn val="ctr"/>
        <c:lblOffset val="100"/>
        <c:noMultiLvlLbl val="0"/>
      </c:catAx>
      <c:valAx>
        <c:axId val="332843712"/>
        <c:scaling>
          <c:orientation val="minMax"/>
          <c:max val="10"/>
          <c:min val="-1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32844104"/>
        <c:crosses val="autoZero"/>
        <c:crossBetween val="between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627136395067009"/>
          <c:y val="2.6184865147944488E-2"/>
          <c:w val="0.66372863604932986"/>
          <c:h val="6.48987565078955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938071930197909E-2"/>
          <c:y val="0.15133890165523387"/>
          <c:w val="0.87995211640211801"/>
          <c:h val="0.71677642149266785"/>
        </c:manualLayout>
      </c:layout>
      <c:areaChart>
        <c:grouping val="standard"/>
        <c:varyColors val="0"/>
        <c:ser>
          <c:idx val="1"/>
          <c:order val="0"/>
          <c:tx>
            <c:strRef>
              <c:f>Dat_01!$G$49</c:f>
              <c:strCache>
                <c:ptCount val="1"/>
                <c:pt idx="0">
                  <c:v>Banda máxima 1998-2017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numRef>
              <c:f>[0]!Temp_Fechas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[0]!Temp_Banda_Max</c:f>
              <c:numCache>
                <c:formatCode>#,##0.00</c:formatCode>
                <c:ptCount val="30"/>
                <c:pt idx="0">
                  <c:v>28.3216315789</c:v>
                </c:pt>
                <c:pt idx="1">
                  <c:v>28.391684210499999</c:v>
                </c:pt>
                <c:pt idx="2">
                  <c:v>28.500473684199999</c:v>
                </c:pt>
                <c:pt idx="3">
                  <c:v>28.174210526300001</c:v>
                </c:pt>
                <c:pt idx="4">
                  <c:v>28.0025789474</c:v>
                </c:pt>
                <c:pt idx="5">
                  <c:v>28.013473684200001</c:v>
                </c:pt>
                <c:pt idx="6">
                  <c:v>27.3908947368</c:v>
                </c:pt>
                <c:pt idx="7">
                  <c:v>27.805631578900002</c:v>
                </c:pt>
                <c:pt idx="8">
                  <c:v>27.5835263158</c:v>
                </c:pt>
                <c:pt idx="9">
                  <c:v>27.525631578900001</c:v>
                </c:pt>
                <c:pt idx="10">
                  <c:v>27.570578947400001</c:v>
                </c:pt>
                <c:pt idx="11">
                  <c:v>27.020210526300001</c:v>
                </c:pt>
                <c:pt idx="12">
                  <c:v>26.6164210526</c:v>
                </c:pt>
                <c:pt idx="13">
                  <c:v>26.007000000000001</c:v>
                </c:pt>
                <c:pt idx="14">
                  <c:v>25.9155789474</c:v>
                </c:pt>
                <c:pt idx="15">
                  <c:v>26.146842105299999</c:v>
                </c:pt>
                <c:pt idx="16">
                  <c:v>25.2274210526</c:v>
                </c:pt>
                <c:pt idx="17">
                  <c:v>24.8769473684</c:v>
                </c:pt>
                <c:pt idx="18">
                  <c:v>25.001105263199999</c:v>
                </c:pt>
                <c:pt idx="19">
                  <c:v>25.720210526300001</c:v>
                </c:pt>
                <c:pt idx="20">
                  <c:v>25.766263157899999</c:v>
                </c:pt>
                <c:pt idx="21">
                  <c:v>25.267473684199999</c:v>
                </c:pt>
                <c:pt idx="22">
                  <c:v>24.9639473684</c:v>
                </c:pt>
                <c:pt idx="23">
                  <c:v>24.848052631600002</c:v>
                </c:pt>
                <c:pt idx="24">
                  <c:v>24.406789473700002</c:v>
                </c:pt>
                <c:pt idx="25">
                  <c:v>24.3829473684</c:v>
                </c:pt>
                <c:pt idx="26">
                  <c:v>24.2398947368</c:v>
                </c:pt>
                <c:pt idx="27">
                  <c:v>24.0252631579</c:v>
                </c:pt>
                <c:pt idx="28">
                  <c:v>24.2247368421</c:v>
                </c:pt>
                <c:pt idx="29">
                  <c:v>24.107947368400001</c:v>
                </c:pt>
              </c:numCache>
            </c:numRef>
          </c:val>
        </c:ser>
        <c:ser>
          <c:idx val="3"/>
          <c:order val="1"/>
          <c:tx>
            <c:strRef>
              <c:f>Dat_01!$H$49</c:f>
              <c:strCache>
                <c:ptCount val="1"/>
                <c:pt idx="0">
                  <c:v>Banda mínima 1998-2017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 w="25400">
              <a:noFill/>
            </a:ln>
          </c:spPr>
          <c:cat>
            <c:numRef>
              <c:f>[0]!Temp_Fechas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[0]!Temp_Banda_Min</c:f>
              <c:numCache>
                <c:formatCode>#,##0.00</c:formatCode>
                <c:ptCount val="30"/>
                <c:pt idx="0">
                  <c:v>17.718684210500001</c:v>
                </c:pt>
                <c:pt idx="1">
                  <c:v>17.601736842099999</c:v>
                </c:pt>
                <c:pt idx="2">
                  <c:v>17.749894736800002</c:v>
                </c:pt>
                <c:pt idx="3">
                  <c:v>17.6461578947</c:v>
                </c:pt>
                <c:pt idx="4">
                  <c:v>17.419263157900001</c:v>
                </c:pt>
                <c:pt idx="5">
                  <c:v>17.1702105263</c:v>
                </c:pt>
                <c:pt idx="6">
                  <c:v>17.2436842105</c:v>
                </c:pt>
                <c:pt idx="7">
                  <c:v>16.8335263158</c:v>
                </c:pt>
                <c:pt idx="8">
                  <c:v>16.930631578900002</c:v>
                </c:pt>
                <c:pt idx="9">
                  <c:v>16.696999999999999</c:v>
                </c:pt>
                <c:pt idx="10">
                  <c:v>16.5372631579</c:v>
                </c:pt>
                <c:pt idx="11">
                  <c:v>16.511368421099998</c:v>
                </c:pt>
                <c:pt idx="12">
                  <c:v>16.153631578900001</c:v>
                </c:pt>
                <c:pt idx="13">
                  <c:v>15.6811578947</c:v>
                </c:pt>
                <c:pt idx="14">
                  <c:v>15.0066842105</c:v>
                </c:pt>
                <c:pt idx="15">
                  <c:v>15.1408947368</c:v>
                </c:pt>
                <c:pt idx="16">
                  <c:v>15.436368421099999</c:v>
                </c:pt>
                <c:pt idx="17">
                  <c:v>14.999315789500001</c:v>
                </c:pt>
                <c:pt idx="18">
                  <c:v>14.955894736799999</c:v>
                </c:pt>
                <c:pt idx="19">
                  <c:v>14.8816842105</c:v>
                </c:pt>
                <c:pt idx="20">
                  <c:v>15.423368421099999</c:v>
                </c:pt>
                <c:pt idx="21">
                  <c:v>15.5488421053</c:v>
                </c:pt>
                <c:pt idx="22">
                  <c:v>15.690789473700001</c:v>
                </c:pt>
                <c:pt idx="23">
                  <c:v>15.0887894737</c:v>
                </c:pt>
                <c:pt idx="24">
                  <c:v>14.6766315789</c:v>
                </c:pt>
                <c:pt idx="25">
                  <c:v>14.127526315800001</c:v>
                </c:pt>
                <c:pt idx="26">
                  <c:v>14.086052631599999</c:v>
                </c:pt>
                <c:pt idx="27">
                  <c:v>14.5898947368</c:v>
                </c:pt>
                <c:pt idx="28">
                  <c:v>14.5558421053</c:v>
                </c:pt>
                <c:pt idx="29">
                  <c:v>14.640526315800001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4606424"/>
        <c:axId val="334606816"/>
      </c:areaChart>
      <c:lineChart>
        <c:grouping val="standard"/>
        <c:varyColors val="0"/>
        <c:ser>
          <c:idx val="5"/>
          <c:order val="2"/>
          <c:tx>
            <c:strRef>
              <c:f>Dat_01!$B$49</c:f>
              <c:strCache>
                <c:ptCount val="1"/>
                <c:pt idx="0">
                  <c:v>Máxima 2018</c:v>
                </c:pt>
              </c:strCache>
            </c:strRef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[0]!Temp_Max</c:f>
              <c:numCache>
                <c:formatCode>#,##0.00</c:formatCode>
                <c:ptCount val="30"/>
                <c:pt idx="0">
                  <c:v>30.678000000000001</c:v>
                </c:pt>
                <c:pt idx="1">
                  <c:v>31.745999999999999</c:v>
                </c:pt>
                <c:pt idx="2">
                  <c:v>28.745000000000001</c:v>
                </c:pt>
                <c:pt idx="3">
                  <c:v>28.074999999999999</c:v>
                </c:pt>
                <c:pt idx="4">
                  <c:v>26.797000000000001</c:v>
                </c:pt>
                <c:pt idx="5">
                  <c:v>26.739000000000001</c:v>
                </c:pt>
                <c:pt idx="6">
                  <c:v>27.187999999999999</c:v>
                </c:pt>
                <c:pt idx="7">
                  <c:v>26.562000000000001</c:v>
                </c:pt>
                <c:pt idx="8">
                  <c:v>26.977</c:v>
                </c:pt>
                <c:pt idx="9">
                  <c:v>27.922999999999998</c:v>
                </c:pt>
                <c:pt idx="10">
                  <c:v>29.106999999999999</c:v>
                </c:pt>
                <c:pt idx="11">
                  <c:v>28.707000000000001</c:v>
                </c:pt>
                <c:pt idx="12">
                  <c:v>28.835000000000001</c:v>
                </c:pt>
                <c:pt idx="13">
                  <c:v>28.474</c:v>
                </c:pt>
                <c:pt idx="14">
                  <c:v>27.597000000000001</c:v>
                </c:pt>
                <c:pt idx="15">
                  <c:v>28.321000000000002</c:v>
                </c:pt>
                <c:pt idx="16">
                  <c:v>29.879000000000001</c:v>
                </c:pt>
                <c:pt idx="17">
                  <c:v>28.085000000000001</c:v>
                </c:pt>
                <c:pt idx="18">
                  <c:v>28.901</c:v>
                </c:pt>
                <c:pt idx="19">
                  <c:v>29.693999999999999</c:v>
                </c:pt>
                <c:pt idx="20">
                  <c:v>29.067</c:v>
                </c:pt>
                <c:pt idx="21">
                  <c:v>30.446000000000002</c:v>
                </c:pt>
                <c:pt idx="22">
                  <c:v>31.041</c:v>
                </c:pt>
                <c:pt idx="23">
                  <c:v>28.358000000000001</c:v>
                </c:pt>
                <c:pt idx="24">
                  <c:v>26.719000000000001</c:v>
                </c:pt>
                <c:pt idx="25">
                  <c:v>27.597000000000001</c:v>
                </c:pt>
                <c:pt idx="26">
                  <c:v>28.379000000000001</c:v>
                </c:pt>
                <c:pt idx="27">
                  <c:v>28.664000000000001</c:v>
                </c:pt>
                <c:pt idx="28">
                  <c:v>28.344999999999999</c:v>
                </c:pt>
                <c:pt idx="29">
                  <c:v>28.07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Dat_01!$C$49</c:f>
              <c:strCache>
                <c:ptCount val="1"/>
                <c:pt idx="0">
                  <c:v>Media 2018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[0]!Temp_Med</c:f>
              <c:numCache>
                <c:formatCode>#,##0.00</c:formatCode>
                <c:ptCount val="30"/>
                <c:pt idx="0">
                  <c:v>25.155999999999999</c:v>
                </c:pt>
                <c:pt idx="1">
                  <c:v>25.641999999999999</c:v>
                </c:pt>
                <c:pt idx="2">
                  <c:v>24.329000000000001</c:v>
                </c:pt>
                <c:pt idx="3">
                  <c:v>23.337</c:v>
                </c:pt>
                <c:pt idx="4">
                  <c:v>22.648</c:v>
                </c:pt>
                <c:pt idx="5">
                  <c:v>22.219000000000001</c:v>
                </c:pt>
                <c:pt idx="6">
                  <c:v>22.177</c:v>
                </c:pt>
                <c:pt idx="7">
                  <c:v>21.928000000000001</c:v>
                </c:pt>
                <c:pt idx="8">
                  <c:v>22.539000000000001</c:v>
                </c:pt>
                <c:pt idx="9">
                  <c:v>22.896000000000001</c:v>
                </c:pt>
                <c:pt idx="10">
                  <c:v>23.539000000000001</c:v>
                </c:pt>
                <c:pt idx="11">
                  <c:v>23.632000000000001</c:v>
                </c:pt>
                <c:pt idx="12">
                  <c:v>23.74</c:v>
                </c:pt>
                <c:pt idx="13">
                  <c:v>23.468</c:v>
                </c:pt>
                <c:pt idx="14">
                  <c:v>23.013999999999999</c:v>
                </c:pt>
                <c:pt idx="15">
                  <c:v>23.04</c:v>
                </c:pt>
                <c:pt idx="16">
                  <c:v>24.178000000000001</c:v>
                </c:pt>
                <c:pt idx="17">
                  <c:v>23.222999999999999</c:v>
                </c:pt>
                <c:pt idx="18">
                  <c:v>23.486000000000001</c:v>
                </c:pt>
                <c:pt idx="19">
                  <c:v>24.14</c:v>
                </c:pt>
                <c:pt idx="20">
                  <c:v>23.741</c:v>
                </c:pt>
                <c:pt idx="21">
                  <c:v>24.408999999999999</c:v>
                </c:pt>
                <c:pt idx="22">
                  <c:v>24.824000000000002</c:v>
                </c:pt>
                <c:pt idx="23">
                  <c:v>22.884</c:v>
                </c:pt>
                <c:pt idx="24">
                  <c:v>21.199000000000002</c:v>
                </c:pt>
                <c:pt idx="25">
                  <c:v>22.038</c:v>
                </c:pt>
                <c:pt idx="26">
                  <c:v>22.605</c:v>
                </c:pt>
                <c:pt idx="27">
                  <c:v>22.324999999999999</c:v>
                </c:pt>
                <c:pt idx="28">
                  <c:v>22.116</c:v>
                </c:pt>
                <c:pt idx="29">
                  <c:v>21.867999999999999</c:v>
                </c:pt>
              </c:numCache>
            </c:numRef>
          </c:val>
          <c:smooth val="0"/>
        </c:ser>
        <c:ser>
          <c:idx val="6"/>
          <c:order val="4"/>
          <c:tx>
            <c:strRef>
              <c:f>Dat_01!$D$49</c:f>
              <c:strCache>
                <c:ptCount val="1"/>
                <c:pt idx="0">
                  <c:v>Mínima 2018</c:v>
                </c:pt>
              </c:strCache>
            </c:strRef>
          </c:tx>
          <c:marker>
            <c:symbol val="none"/>
          </c:marker>
          <c:cat>
            <c:numRef>
              <c:f>[0]!Temp_Fechas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[0]!Temp_Min</c:f>
              <c:numCache>
                <c:formatCode>#,##0.00</c:formatCode>
                <c:ptCount val="30"/>
                <c:pt idx="0">
                  <c:v>19.634</c:v>
                </c:pt>
                <c:pt idx="1">
                  <c:v>19.539000000000001</c:v>
                </c:pt>
                <c:pt idx="2">
                  <c:v>19.913</c:v>
                </c:pt>
                <c:pt idx="3">
                  <c:v>18.600000000000001</c:v>
                </c:pt>
                <c:pt idx="4">
                  <c:v>18.498000000000001</c:v>
                </c:pt>
                <c:pt idx="5">
                  <c:v>17.698</c:v>
                </c:pt>
                <c:pt idx="6">
                  <c:v>17.164999999999999</c:v>
                </c:pt>
                <c:pt idx="7">
                  <c:v>17.295000000000002</c:v>
                </c:pt>
                <c:pt idx="8">
                  <c:v>18.100999999999999</c:v>
                </c:pt>
                <c:pt idx="9">
                  <c:v>17.87</c:v>
                </c:pt>
                <c:pt idx="10">
                  <c:v>17.97</c:v>
                </c:pt>
                <c:pt idx="11">
                  <c:v>18.558</c:v>
                </c:pt>
                <c:pt idx="12">
                  <c:v>18.645</c:v>
                </c:pt>
                <c:pt idx="13">
                  <c:v>18.462</c:v>
                </c:pt>
                <c:pt idx="14">
                  <c:v>18.431999999999999</c:v>
                </c:pt>
                <c:pt idx="15">
                  <c:v>17.760000000000002</c:v>
                </c:pt>
                <c:pt idx="16">
                  <c:v>18.478000000000002</c:v>
                </c:pt>
                <c:pt idx="17">
                  <c:v>18.36</c:v>
                </c:pt>
                <c:pt idx="18">
                  <c:v>18.071000000000002</c:v>
                </c:pt>
                <c:pt idx="19">
                  <c:v>18.587</c:v>
                </c:pt>
                <c:pt idx="20">
                  <c:v>18.416</c:v>
                </c:pt>
                <c:pt idx="21">
                  <c:v>18.370999999999999</c:v>
                </c:pt>
                <c:pt idx="22">
                  <c:v>18.606000000000002</c:v>
                </c:pt>
                <c:pt idx="23">
                  <c:v>17.411000000000001</c:v>
                </c:pt>
                <c:pt idx="24">
                  <c:v>15.679</c:v>
                </c:pt>
                <c:pt idx="25">
                  <c:v>16.478000000000002</c:v>
                </c:pt>
                <c:pt idx="26">
                  <c:v>16.832000000000001</c:v>
                </c:pt>
                <c:pt idx="27">
                  <c:v>15.984999999999999</c:v>
                </c:pt>
                <c:pt idx="28">
                  <c:v>15.888</c:v>
                </c:pt>
                <c:pt idx="29">
                  <c:v>15.664999999999999</c:v>
                </c:pt>
              </c:numCache>
            </c:numRef>
          </c:val>
          <c:smooth val="0"/>
        </c:ser>
        <c:ser>
          <c:idx val="2"/>
          <c:order val="5"/>
          <c:tx>
            <c:strRef>
              <c:f>Dat_01!$E$49</c:f>
              <c:strCache>
                <c:ptCount val="1"/>
                <c:pt idx="0">
                  <c:v>Media 2017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[0]!Temp_Med_Hist</c:f>
              <c:numCache>
                <c:formatCode>#,##0.00</c:formatCode>
                <c:ptCount val="30"/>
                <c:pt idx="0">
                  <c:v>21.809000000000001</c:v>
                </c:pt>
                <c:pt idx="1">
                  <c:v>21.370999999999999</c:v>
                </c:pt>
                <c:pt idx="2">
                  <c:v>22.989000000000001</c:v>
                </c:pt>
                <c:pt idx="3">
                  <c:v>23.370999999999999</c:v>
                </c:pt>
                <c:pt idx="4">
                  <c:v>24.158000000000001</c:v>
                </c:pt>
                <c:pt idx="5">
                  <c:v>23.817</c:v>
                </c:pt>
                <c:pt idx="6">
                  <c:v>22.344999999999999</c:v>
                </c:pt>
                <c:pt idx="7">
                  <c:v>22.17</c:v>
                </c:pt>
                <c:pt idx="8">
                  <c:v>20.158000000000001</c:v>
                </c:pt>
                <c:pt idx="9">
                  <c:v>19.538</c:v>
                </c:pt>
                <c:pt idx="10">
                  <c:v>22.238</c:v>
                </c:pt>
                <c:pt idx="11">
                  <c:v>21.908999999999999</c:v>
                </c:pt>
                <c:pt idx="12">
                  <c:v>22.715</c:v>
                </c:pt>
                <c:pt idx="13">
                  <c:v>21.423999999999999</c:v>
                </c:pt>
                <c:pt idx="14">
                  <c:v>17.637</c:v>
                </c:pt>
                <c:pt idx="15">
                  <c:v>16.559000000000001</c:v>
                </c:pt>
                <c:pt idx="16">
                  <c:v>17.620999999999999</c:v>
                </c:pt>
                <c:pt idx="17">
                  <c:v>18.995000000000001</c:v>
                </c:pt>
                <c:pt idx="18">
                  <c:v>19.242999999999999</c:v>
                </c:pt>
                <c:pt idx="19">
                  <c:v>19.495999999999999</c:v>
                </c:pt>
                <c:pt idx="20">
                  <c:v>20.189</c:v>
                </c:pt>
                <c:pt idx="21">
                  <c:v>20.321000000000002</c:v>
                </c:pt>
                <c:pt idx="22">
                  <c:v>20.984999999999999</c:v>
                </c:pt>
                <c:pt idx="23">
                  <c:v>21.542000000000002</c:v>
                </c:pt>
                <c:pt idx="24">
                  <c:v>21.242999999999999</c:v>
                </c:pt>
                <c:pt idx="25">
                  <c:v>20.084</c:v>
                </c:pt>
                <c:pt idx="26">
                  <c:v>20.41</c:v>
                </c:pt>
                <c:pt idx="27">
                  <c:v>21.666</c:v>
                </c:pt>
                <c:pt idx="28">
                  <c:v>21.26</c:v>
                </c:pt>
                <c:pt idx="29">
                  <c:v>20.315999999999999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4606424"/>
        <c:axId val="334606816"/>
      </c:lineChart>
      <c:catAx>
        <c:axId val="334606424"/>
        <c:scaling>
          <c:orientation val="minMax"/>
        </c:scaling>
        <c:delete val="0"/>
        <c:axPos val="b"/>
        <c:numFmt formatCode="0_)" sourceLinked="1"/>
        <c:majorTickMark val="out"/>
        <c:minorTickMark val="none"/>
        <c:tickLblPos val="low"/>
        <c:spPr>
          <a:ln w="9525">
            <a:solidFill>
              <a:schemeClr val="bg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334606816"/>
        <c:crosses val="autoZero"/>
        <c:auto val="1"/>
        <c:lblAlgn val="ctr"/>
        <c:lblOffset val="50"/>
        <c:tickLblSkip val="1"/>
        <c:tickMarkSkip val="1"/>
        <c:noMultiLvlLbl val="0"/>
      </c:catAx>
      <c:valAx>
        <c:axId val="334606816"/>
        <c:scaling>
          <c:orientation val="minMax"/>
          <c:min val="0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334606424"/>
        <c:crosses val="autoZero"/>
        <c:crossBetween val="midCat"/>
      </c:valAx>
      <c:spPr>
        <a:solidFill>
          <a:srgbClr val="F5F5F5"/>
        </a:solidFill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8.8486344612328835E-2"/>
          <c:y val="3.8190177208241124E-2"/>
          <c:w val="0.91151365538767115"/>
          <c:h val="6.46866690683272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areaChart>
        <c:grouping val="stacked"/>
        <c:varyColors val="0"/>
        <c:ser>
          <c:idx val="0"/>
          <c:order val="0"/>
          <c:tx>
            <c:v>Periodo anterior</c:v>
          </c:tx>
          <c:spPr>
            <a:solidFill>
              <a:srgbClr val="5B9BD5"/>
            </a:solidFill>
            <a:ln w="25400">
              <a:noFill/>
            </a:ln>
            <a:effectLst/>
          </c:spPr>
          <c:cat>
            <c:strRef>
              <c:f>Dat_01!$C$87:$C$99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Dat_01!$E$87:$E$99</c:f>
              <c:numCache>
                <c:formatCode>0_)</c:formatCode>
                <c:ptCount val="13"/>
                <c:pt idx="0">
                  <c:v>20808.253322</c:v>
                </c:pt>
                <c:pt idx="1">
                  <c:v>19817.639448048001</c:v>
                </c:pt>
                <c:pt idx="2">
                  <c:v>20628.846296624</c:v>
                </c:pt>
                <c:pt idx="3">
                  <c:v>21300.517187000001</c:v>
                </c:pt>
                <c:pt idx="4">
                  <c:v>23078.327512280001</c:v>
                </c:pt>
                <c:pt idx="5">
                  <c:v>19959.317583791999</c:v>
                </c:pt>
                <c:pt idx="6">
                  <c:v>21086.734901833999</c:v>
                </c:pt>
                <c:pt idx="7">
                  <c:v>18963.081304259998</c:v>
                </c:pt>
                <c:pt idx="8">
                  <c:v>20204.909726176</c:v>
                </c:pt>
                <c:pt idx="9">
                  <c:v>21680.301562000001</c:v>
                </c:pt>
                <c:pt idx="10">
                  <c:v>22413.194793999999</c:v>
                </c:pt>
                <c:pt idx="11">
                  <c:v>21769.084502999998</c:v>
                </c:pt>
                <c:pt idx="12">
                  <c:v>20145.293416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4607600"/>
        <c:axId val="334607992"/>
      </c:areaChart>
      <c:lineChart>
        <c:grouping val="standard"/>
        <c:varyColors val="0"/>
        <c:ser>
          <c:idx val="1"/>
          <c:order val="1"/>
          <c:tx>
            <c:v>Periodo actual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Dat_01!$E$99:$E$111</c:f>
              <c:numCache>
                <c:formatCode>0_)</c:formatCode>
                <c:ptCount val="13"/>
                <c:pt idx="0">
                  <c:v>20145.293416</c:v>
                </c:pt>
                <c:pt idx="1">
                  <c:v>20160.571298999999</c:v>
                </c:pt>
                <c:pt idx="2">
                  <c:v>20892.780900999998</c:v>
                </c:pt>
                <c:pt idx="3">
                  <c:v>22150.759499</c:v>
                </c:pt>
                <c:pt idx="4">
                  <c:v>22589.446828</c:v>
                </c:pt>
                <c:pt idx="5">
                  <c:v>21272.915729</c:v>
                </c:pt>
                <c:pt idx="6">
                  <c:v>22044.666454999999</c:v>
                </c:pt>
                <c:pt idx="7">
                  <c:v>19918.787075815999</c:v>
                </c:pt>
                <c:pt idx="8">
                  <c:v>20070.297149370999</c:v>
                </c:pt>
                <c:pt idx="9">
                  <c:v>20323.202189127998</c:v>
                </c:pt>
                <c:pt idx="10">
                  <c:v>22165.453271064001</c:v>
                </c:pt>
                <c:pt idx="11">
                  <c:v>21970.827126846001</c:v>
                </c:pt>
                <c:pt idx="12">
                  <c:v>20653.329639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4607600"/>
        <c:axId val="334607992"/>
      </c:lineChart>
      <c:catAx>
        <c:axId val="3346076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34607992"/>
        <c:crosses val="autoZero"/>
        <c:auto val="1"/>
        <c:lblAlgn val="ctr"/>
        <c:lblOffset val="100"/>
        <c:noMultiLvlLbl val="0"/>
      </c:catAx>
      <c:valAx>
        <c:axId val="334607992"/>
        <c:scaling>
          <c:orientation val="minMax"/>
          <c:max val="250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34607600"/>
        <c:crosses val="autoZero"/>
        <c:crossBetween val="between"/>
        <c:majorUnit val="5000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44651684440863"/>
          <c:y val="3.0556344391377308E-2"/>
          <c:w val="0.33829430291804397"/>
          <c:h val="7.77459573248552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424838199572879"/>
          <c:y val="0.16855999194790916"/>
          <c:w val="0.74023410117213595"/>
          <c:h val="0.73149435966521881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Dat_01!$D$182</c:f>
              <c:strCache>
                <c:ptCount val="1"/>
                <c:pt idx="0">
                  <c:v>Verano (junio - septiembre)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0.1105691056910570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0731707317073171"/>
                  <c:y val="-7.962267773093937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008130081300813"/>
                  <c:y val="-7.962267773093937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0731707317073183"/>
                  <c:y val="-3.981133886546968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Dat_01!$A$183:$A$187</c:f>
              <c:strCache>
                <c:ptCount val="5"/>
                <c:pt idx="0">
                  <c:v>Histórico</c:v>
                </c:pt>
                <c:pt idx="2">
                  <c:v>2017 </c:v>
                </c:pt>
                <c:pt idx="3">
                  <c:v>2018 </c:v>
                </c:pt>
                <c:pt idx="4">
                  <c:v>sep-18</c:v>
                </c:pt>
              </c:strCache>
            </c:strRef>
          </c:cat>
          <c:val>
            <c:numRef>
              <c:f>Dat_01!$B$183:$B$187</c:f>
              <c:numCache>
                <c:formatCode>#,##0</c:formatCode>
                <c:ptCount val="5"/>
                <c:pt idx="0">
                  <c:v>41318</c:v>
                </c:pt>
                <c:pt idx="2">
                  <c:v>39536</c:v>
                </c:pt>
                <c:pt idx="3">
                  <c:v>39996</c:v>
                </c:pt>
                <c:pt idx="4">
                  <c:v>37292</c:v>
                </c:pt>
              </c:numCache>
            </c:numRef>
          </c:val>
        </c:ser>
        <c:ser>
          <c:idx val="0"/>
          <c:order val="1"/>
          <c:tx>
            <c:strRef>
              <c:f>Dat_01!$E$182</c:f>
              <c:strCache>
                <c:ptCount val="1"/>
                <c:pt idx="0">
                  <c:v>Invierno (enero-mayo/octubre-diciembre)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0.1105691056910570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0731707317073171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1382113821138211"/>
                  <c:y val="-4.34310532030405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1056910569105691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Dat_01!$A$183:$A$187</c:f>
              <c:strCache>
                <c:ptCount val="5"/>
                <c:pt idx="0">
                  <c:v>Histórico</c:v>
                </c:pt>
                <c:pt idx="2">
                  <c:v>2017 </c:v>
                </c:pt>
                <c:pt idx="3">
                  <c:v>2018 </c:v>
                </c:pt>
                <c:pt idx="4">
                  <c:v>sep-18</c:v>
                </c:pt>
              </c:strCache>
            </c:strRef>
          </c:cat>
          <c:val>
            <c:numRef>
              <c:f>Dat_01!$C$183:$C$187</c:f>
              <c:numCache>
                <c:formatCode>#,##0</c:formatCode>
                <c:ptCount val="5"/>
                <c:pt idx="0">
                  <c:v>45450</c:v>
                </c:pt>
                <c:pt idx="2">
                  <c:v>41381</c:v>
                </c:pt>
                <c:pt idx="3">
                  <c:v>40947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334608776"/>
        <c:axId val="334609168"/>
      </c:barChart>
      <c:catAx>
        <c:axId val="3346087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334609168"/>
        <c:crosses val="autoZero"/>
        <c:auto val="1"/>
        <c:lblAlgn val="ctr"/>
        <c:lblOffset val="100"/>
        <c:tickMarkSkip val="1"/>
        <c:noMultiLvlLbl val="0"/>
      </c:catAx>
      <c:valAx>
        <c:axId val="334609168"/>
        <c:scaling>
          <c:orientation val="minMax"/>
          <c:min val="0"/>
        </c:scaling>
        <c:delete val="0"/>
        <c:axPos val="b"/>
        <c:majorGridlines>
          <c:spPr>
            <a:ln w="3175">
              <a:pattFill prst="pct50">
                <a:fgClr>
                  <a:srgbClr val="969696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34608776"/>
        <c:crosses val="autoZero"/>
        <c:crossBetween val="between"/>
      </c:valAx>
      <c:spPr>
        <a:solidFill>
          <a:srgbClr val="F5F5F5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0.20803899512560931"/>
          <c:y val="2.359882005899705E-2"/>
          <c:w val="0.77025741347548937"/>
          <c:h val="0.1108797683475406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/>
    <c:pageMargins b="0.75000000000000178" l="0.70000000000000062" r="0.70000000000000062" t="0.75000000000000178" header="0.30000000000000032" footer="0.30000000000000032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Dat_01!$D$127</c:f>
              <c:strCache>
                <c:ptCount val="1"/>
                <c:pt idx="0">
                  <c:v>Demanda diaria (GWh)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[0]!Dem_Fechas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[0]!Dem_Dia</c:f>
              <c:numCache>
                <c:formatCode>#,##0.0</c:formatCode>
                <c:ptCount val="30"/>
                <c:pt idx="0">
                  <c:v>667.18586600000003</c:v>
                </c:pt>
                <c:pt idx="1">
                  <c:v>625.808266</c:v>
                </c:pt>
                <c:pt idx="2">
                  <c:v>738.37495100000001</c:v>
                </c:pt>
                <c:pt idx="3">
                  <c:v>748.38405699999998</c:v>
                </c:pt>
                <c:pt idx="4">
                  <c:v>741.326728</c:v>
                </c:pt>
                <c:pt idx="5">
                  <c:v>727.01925100000005</c:v>
                </c:pt>
                <c:pt idx="6">
                  <c:v>714.11593200000004</c:v>
                </c:pt>
                <c:pt idx="7">
                  <c:v>623.92384600000003</c:v>
                </c:pt>
                <c:pt idx="8">
                  <c:v>575.73056699999995</c:v>
                </c:pt>
                <c:pt idx="9">
                  <c:v>676.78049599999997</c:v>
                </c:pt>
                <c:pt idx="10">
                  <c:v>685.23267699999997</c:v>
                </c:pt>
                <c:pt idx="11">
                  <c:v>727.80718100000001</c:v>
                </c:pt>
                <c:pt idx="12">
                  <c:v>733.22821599999997</c:v>
                </c:pt>
                <c:pt idx="13">
                  <c:v>727.36760100000004</c:v>
                </c:pt>
                <c:pt idx="14">
                  <c:v>635.206999</c:v>
                </c:pt>
                <c:pt idx="15">
                  <c:v>592.64375399999994</c:v>
                </c:pt>
                <c:pt idx="16">
                  <c:v>707.39788899999996</c:v>
                </c:pt>
                <c:pt idx="17">
                  <c:v>725.96301600000004</c:v>
                </c:pt>
                <c:pt idx="18">
                  <c:v>731.81642299999999</c:v>
                </c:pt>
                <c:pt idx="19">
                  <c:v>738.89864299999999</c:v>
                </c:pt>
                <c:pt idx="20">
                  <c:v>733.15007400000002</c:v>
                </c:pt>
                <c:pt idx="21">
                  <c:v>656.88188600000001</c:v>
                </c:pt>
                <c:pt idx="22">
                  <c:v>607.84777799999995</c:v>
                </c:pt>
                <c:pt idx="23">
                  <c:v>723.97488999999996</c:v>
                </c:pt>
                <c:pt idx="24">
                  <c:v>731.36517100000003</c:v>
                </c:pt>
                <c:pt idx="25">
                  <c:v>731.72808299999997</c:v>
                </c:pt>
                <c:pt idx="26">
                  <c:v>715.07966799999997</c:v>
                </c:pt>
                <c:pt idx="27">
                  <c:v>712.16726000000006</c:v>
                </c:pt>
                <c:pt idx="28">
                  <c:v>624.82169499999998</c:v>
                </c:pt>
                <c:pt idx="29">
                  <c:v>572.100775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069304"/>
        <c:axId val="335069696"/>
      </c:barChart>
      <c:lineChart>
        <c:grouping val="standard"/>
        <c:varyColors val="0"/>
        <c:ser>
          <c:idx val="1"/>
          <c:order val="1"/>
          <c:tx>
            <c:strRef>
              <c:f>Dat_01!$B$127</c:f>
              <c:strCache>
                <c:ptCount val="1"/>
                <c:pt idx="0">
                  <c:v>Demanda horaria máxima (MWh)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[0]!Dem_Fechas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[0]!Dem_Hora</c:f>
              <c:numCache>
                <c:formatCode>#,##0.0</c:formatCode>
                <c:ptCount val="30"/>
                <c:pt idx="0">
                  <c:v>31142.164000000001</c:v>
                </c:pt>
                <c:pt idx="1">
                  <c:v>30727.751</c:v>
                </c:pt>
                <c:pt idx="2">
                  <c:v>36467.309000000001</c:v>
                </c:pt>
                <c:pt idx="3">
                  <c:v>35901.31</c:v>
                </c:pt>
                <c:pt idx="4">
                  <c:v>35588.841</c:v>
                </c:pt>
                <c:pt idx="5">
                  <c:v>34751.192999999999</c:v>
                </c:pt>
                <c:pt idx="6">
                  <c:v>34170.235999999997</c:v>
                </c:pt>
                <c:pt idx="7">
                  <c:v>29014.241000000002</c:v>
                </c:pt>
                <c:pt idx="8">
                  <c:v>28197.207999999999</c:v>
                </c:pt>
                <c:pt idx="9">
                  <c:v>32669.508000000002</c:v>
                </c:pt>
                <c:pt idx="10">
                  <c:v>32453.865000000002</c:v>
                </c:pt>
                <c:pt idx="11">
                  <c:v>35114.610999999997</c:v>
                </c:pt>
                <c:pt idx="12">
                  <c:v>35103.472999999998</c:v>
                </c:pt>
                <c:pt idx="13">
                  <c:v>35023.089999999997</c:v>
                </c:pt>
                <c:pt idx="14">
                  <c:v>29625.79</c:v>
                </c:pt>
                <c:pt idx="15">
                  <c:v>29492.795999999998</c:v>
                </c:pt>
                <c:pt idx="16">
                  <c:v>34386.644</c:v>
                </c:pt>
                <c:pt idx="17">
                  <c:v>34753.394999999997</c:v>
                </c:pt>
                <c:pt idx="18">
                  <c:v>34957.142</c:v>
                </c:pt>
                <c:pt idx="19">
                  <c:v>35260.660000000003</c:v>
                </c:pt>
                <c:pt idx="20">
                  <c:v>35326.146000000001</c:v>
                </c:pt>
                <c:pt idx="21">
                  <c:v>30840.324000000001</c:v>
                </c:pt>
                <c:pt idx="22">
                  <c:v>30114.495999999999</c:v>
                </c:pt>
                <c:pt idx="23">
                  <c:v>34909.248</c:v>
                </c:pt>
                <c:pt idx="24">
                  <c:v>34411.716999999997</c:v>
                </c:pt>
                <c:pt idx="25">
                  <c:v>34563.171000000002</c:v>
                </c:pt>
                <c:pt idx="26">
                  <c:v>33512.563000000002</c:v>
                </c:pt>
                <c:pt idx="27">
                  <c:v>33677.957000000002</c:v>
                </c:pt>
                <c:pt idx="28">
                  <c:v>29095.244999999999</c:v>
                </c:pt>
                <c:pt idx="29">
                  <c:v>28211.582999999999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070480"/>
        <c:axId val="335070088"/>
      </c:lineChart>
      <c:catAx>
        <c:axId val="3350693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35069696"/>
        <c:crosses val="autoZero"/>
        <c:auto val="0"/>
        <c:lblAlgn val="ctr"/>
        <c:lblOffset val="100"/>
        <c:noMultiLvlLbl val="0"/>
      </c:catAx>
      <c:valAx>
        <c:axId val="335069696"/>
        <c:scaling>
          <c:orientation val="minMax"/>
          <c:max val="9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35069304"/>
        <c:crosses val="autoZero"/>
        <c:crossBetween val="between"/>
      </c:valAx>
      <c:valAx>
        <c:axId val="335070088"/>
        <c:scaling>
          <c:orientation val="minMax"/>
          <c:max val="4500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MWh</a:t>
                </a:r>
              </a:p>
            </c:rich>
          </c:tx>
          <c:layout>
            <c:manualLayout>
              <c:xMode val="edge"/>
              <c:yMode val="edge"/>
              <c:x val="0.92809535688289913"/>
              <c:y val="7.151757048097155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35070480"/>
        <c:crosses val="max"/>
        <c:crossBetween val="between"/>
      </c:valAx>
      <c:catAx>
        <c:axId val="335070480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335070088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8599549958656609"/>
          <c:y val="3.167062549485352E-2"/>
          <c:w val="0.53867448573916199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28575</xdr:colOff>
      <xdr:row>1</xdr:row>
      <xdr:rowOff>152400</xdr:rowOff>
    </xdr:from>
    <xdr:to>
      <xdr:col>2</xdr:col>
      <xdr:colOff>914400</xdr:colOff>
      <xdr:row>2</xdr:row>
      <xdr:rowOff>161925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1</xdr:rowOff>
    </xdr:from>
    <xdr:to>
      <xdr:col>5</xdr:col>
      <xdr:colOff>9525</xdr:colOff>
      <xdr:row>24</xdr:row>
      <xdr:rowOff>1</xdr:rowOff>
    </xdr:to>
    <xdr:graphicFrame macro="">
      <xdr:nvGraphicFramePr>
        <xdr:cNvPr id="4" name="EvoMesTemp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0.6782</cdr:x>
      <cdr:y>0.28351</cdr:y>
    </cdr:from>
    <cdr:to>
      <cdr:x>0.9027</cdr:x>
      <cdr:y>0.36536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80295" y="826318"/>
          <a:ext cx="1582388" cy="2385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Máx.</a:t>
          </a:r>
          <a:r>
            <a:rPr lang="es-ES" sz="800" b="0" i="0" strike="noStrike" baseline="0">
              <a:solidFill>
                <a:srgbClr val="004563"/>
              </a:solidFill>
              <a:latin typeface="Arial"/>
              <a:cs typeface="Arial"/>
            </a:rPr>
            <a:t> estadístico</a:t>
          </a:r>
          <a:endParaRPr lang="es-ES" sz="800" b="0" i="0" strike="noStrike">
            <a:solidFill>
              <a:srgbClr val="004563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0.7782</cdr:x>
      <cdr:y>0.58719</cdr:y>
    </cdr:from>
    <cdr:to>
      <cdr:x>1</cdr:x>
      <cdr:y>0.678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85143" y="1711461"/>
          <a:ext cx="1563357" cy="2646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Mín. estadístico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38100</xdr:colOff>
      <xdr:row>1</xdr:row>
      <xdr:rowOff>142875</xdr:rowOff>
    </xdr:from>
    <xdr:to>
      <xdr:col>1</xdr:col>
      <xdr:colOff>923925</xdr:colOff>
      <xdr:row>2</xdr:row>
      <xdr:rowOff>152400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3</xdr:row>
      <xdr:rowOff>9525</xdr:rowOff>
    </xdr:from>
    <xdr:to>
      <xdr:col>3</xdr:col>
      <xdr:colOff>3913125</xdr:colOff>
      <xdr:row>3</xdr:row>
      <xdr:rowOff>9525</xdr:rowOff>
    </xdr:to>
    <xdr:sp macro="" textlink="">
      <xdr:nvSpPr>
        <xdr:cNvPr id="5" name="Line 3"/>
        <xdr:cNvSpPr>
          <a:spLocks noChangeShapeType="1"/>
        </xdr:cNvSpPr>
      </xdr:nvSpPr>
      <xdr:spPr bwMode="auto">
        <a:xfrm flipH="1">
          <a:off x="180975" y="47625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5</xdr:row>
      <xdr:rowOff>161924</xdr:rowOff>
    </xdr:from>
    <xdr:to>
      <xdr:col>3</xdr:col>
      <xdr:colOff>3914775</xdr:colOff>
      <xdr:row>24</xdr:row>
      <xdr:rowOff>9524</xdr:rowOff>
    </xdr:to>
    <xdr:graphicFrame macro="">
      <xdr:nvGraphicFramePr>
        <xdr:cNvPr id="6" name="Chart 279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0.19281</cdr:x>
      <cdr:y>0.77876</cdr:y>
    </cdr:from>
    <cdr:to>
      <cdr:x>0.57454</cdr:x>
      <cdr:y>0.82752</cdr:y>
    </cdr:to>
    <cdr:sp macro="" textlink="Dat_01!$E$183">
      <cdr:nvSpPr>
        <cdr:cNvPr id="7173" name="Text Box 5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2971" y="2277231"/>
          <a:ext cx="1490751" cy="1425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C1F89835-8148-4979-BED6-01C3A2759736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17 diciembre 2007 (18:53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0.19246</cdr:x>
      <cdr:y>0.83153</cdr:y>
    </cdr:from>
    <cdr:to>
      <cdr:x>0.61491</cdr:x>
      <cdr:y>0.88201</cdr:y>
    </cdr:to>
    <cdr:sp macro="" textlink="Dat_01!$D$183">
      <cdr:nvSpPr>
        <cdr:cNvPr id="7174" name="Text Box 6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1604" y="2431539"/>
          <a:ext cx="1649773" cy="1476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7EE465A-1546-4982-ABC1-41520FA301E3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19 julio 2010 (13:26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0.18006</cdr:x>
      <cdr:y>0.53392</cdr:y>
    </cdr:from>
    <cdr:to>
      <cdr:x>0.53727</cdr:x>
      <cdr:y>0.58447</cdr:y>
    </cdr:to>
    <cdr:sp macro="" textlink="Dat_01!$D$185">
      <cdr:nvSpPr>
        <cdr:cNvPr id="7177" name="Text Box 9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03179" y="1561276"/>
          <a:ext cx="1394995" cy="1478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6C5C22B-CF01-47AF-AAE0-C0B32B9D42C4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algn="l" rtl="0">
              <a:defRPr sz="1000"/>
            </a:pPr>
            <a:t>13 julio (13:36 h)</a:t>
          </a:fld>
          <a:endParaRPr lang="es-ES" sz="800" b="1" i="0" strike="noStrike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0.18133</cdr:x>
      <cdr:y>0.47716</cdr:y>
    </cdr:from>
    <cdr:to>
      <cdr:x>0.54303</cdr:x>
      <cdr:y>0.53066</cdr:y>
    </cdr:to>
    <cdr:sp macro="" textlink="#REF!">
      <cdr:nvSpPr>
        <cdr:cNvPr id="7178" name="Text Box 10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08154" y="1395307"/>
          <a:ext cx="1412529" cy="156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B359BAEC-6584-411F-8EE2-ED4D54DEAE16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18 enero (19:50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0.18076</cdr:x>
      <cdr:y>0.33924</cdr:y>
    </cdr:from>
    <cdr:to>
      <cdr:x>0.59627</cdr:x>
      <cdr:y>0.38348</cdr:y>
    </cdr:to>
    <cdr:sp macro="" textlink="#REF!">
      <cdr:nvSpPr>
        <cdr:cNvPr id="718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54390" y="1095382"/>
          <a:ext cx="1274409" cy="1428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7DB655C5-161F-477D-A2E2-B93379E86804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0.04438</cdr:x>
      <cdr:y>0.12791</cdr:y>
    </cdr:from>
    <cdr:to>
      <cdr:x>0.26214</cdr:x>
      <cdr:y>0.17249</cdr:y>
    </cdr:to>
    <cdr:sp macro="" textlink="'D5'!$I$36">
      <cdr:nvSpPr>
        <cdr:cNvPr id="1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36119" y="413013"/>
          <a:ext cx="667881" cy="1439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07D7068A-7607-4C2C-9C29-09829E630F7C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0.18434</cdr:x>
      <cdr:y>0.33696</cdr:y>
    </cdr:from>
    <cdr:to>
      <cdr:x>0.54459</cdr:x>
      <cdr:y>0.38121</cdr:y>
    </cdr:to>
    <cdr:sp macro="" textlink="Dat_01!$E$186">
      <cdr:nvSpPr>
        <cdr:cNvPr id="10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19882" y="985317"/>
          <a:ext cx="1406867" cy="129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CACBEE41-28FD-46BC-94C1-8D033C4AAFD2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8 febrero (20:24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0.18567</cdr:x>
      <cdr:y>0.24484</cdr:y>
    </cdr:from>
    <cdr:to>
      <cdr:x>0.60492</cdr:x>
      <cdr:y>0.29204</cdr:y>
    </cdr:to>
    <cdr:sp macro="" textlink="Dat_01!$D$187">
      <cdr:nvSpPr>
        <cdr:cNvPr id="11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25084" y="715947"/>
          <a:ext cx="1637276" cy="1380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285D9132-FD53-4B40-94A8-5029E4D3D353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algn="l" rtl="0">
              <a:defRPr sz="1000"/>
            </a:pPr>
            <a:t>3 septiembre (13:24 h)</a:t>
          </a:fld>
          <a:endParaRPr lang="es-ES" sz="800" b="1" i="0" strike="noStrike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0.19024</cdr:x>
      <cdr:y>0.39739</cdr:y>
    </cdr:from>
    <cdr:to>
      <cdr:x>0.46829</cdr:x>
      <cdr:y>0.45603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742950" y="1162051"/>
          <a:ext cx="1085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0.16829</cdr:x>
      <cdr:y>0.38111</cdr:y>
    </cdr:from>
    <cdr:to>
      <cdr:x>0.46829</cdr:x>
      <cdr:y>0.45277</cdr:y>
    </cdr:to>
    <cdr:sp macro="" textlink="Dat_01!$D$186">
      <cdr:nvSpPr>
        <cdr:cNvPr id="4" name="CuadroTexto 3"/>
        <cdr:cNvSpPr txBox="1"/>
      </cdr:nvSpPr>
      <cdr:spPr>
        <a:xfrm xmlns:a="http://schemas.openxmlformats.org/drawingml/2006/main">
          <a:off x="657224" y="1114426"/>
          <a:ext cx="1171575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8B97D4C1-8004-4A0C-8FF7-0D0D5EA19CBE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/>
            <a:t>3 agosto (13:45 h)</a:t>
          </a:fld>
          <a:endParaRPr lang="es-ES" sz="11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13335</xdr:rowOff>
    </xdr:from>
    <xdr:to>
      <xdr:col>4</xdr:col>
      <xdr:colOff>7038975</xdr:colOff>
      <xdr:row>24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150495</xdr:rowOff>
    </xdr:from>
    <xdr:to>
      <xdr:col>2</xdr:col>
      <xdr:colOff>893445</xdr:colOff>
      <xdr:row>2</xdr:row>
      <xdr:rowOff>160020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17145</xdr:rowOff>
    </xdr:from>
    <xdr:to>
      <xdr:col>5</xdr:col>
      <xdr:colOff>2880</xdr:colOff>
      <xdr:row>3</xdr:row>
      <xdr:rowOff>17145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171450</xdr:colOff>
      <xdr:row>2</xdr:row>
      <xdr:rowOff>9525</xdr:rowOff>
    </xdr:from>
    <xdr:to>
      <xdr:col>7</xdr:col>
      <xdr:colOff>14625</xdr:colOff>
      <xdr:row>2</xdr:row>
      <xdr:rowOff>9525</xdr:rowOff>
    </xdr:to>
    <xdr:sp macro="" textlink="">
      <xdr:nvSpPr>
        <xdr:cNvPr id="2" name="Line 30"/>
        <xdr:cNvSpPr>
          <a:spLocks noChangeShapeType="1"/>
        </xdr:cNvSpPr>
      </xdr:nvSpPr>
      <xdr:spPr bwMode="auto">
        <a:xfrm flipH="1">
          <a:off x="171450" y="466725"/>
          <a:ext cx="644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1</xdr:col>
      <xdr:colOff>9525</xdr:colOff>
      <xdr:row>0</xdr:row>
      <xdr:rowOff>161925</xdr:rowOff>
    </xdr:from>
    <xdr:to>
      <xdr:col>1</xdr:col>
      <xdr:colOff>895350</xdr:colOff>
      <xdr:row>1</xdr:row>
      <xdr:rowOff>171450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COMUN/OBJETIVO%20INFORME%20RENOVABLES/ENTSOE/Potencia%20renovable%20y%20Potencia%20renovable%20sobre%20potencia%20total%20en%20los%20pa&#237;ses%20miembros%20de%20ENTSO-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4"/>
      <sheetName val="Potencia renovable y Potencia r"/>
    </sheetNames>
    <definedNames>
      <definedName name="ccc" refersTo="#¡REF!"/>
      <definedName name="CUADRO_ANTERIOR" refersTo="#¡REF!"/>
      <definedName name="CUADRO_PROXIMO" refersTo="#¡REF!"/>
      <definedName name="FINALIZAR" refersTo="#¡REF!"/>
      <definedName name="IMPRESION" refersTo="#¡REF!"/>
      <definedName name="nnn" refersTo="#¡REF!"/>
      <definedName name="nnnn" refersTo="#¡REF!"/>
      <definedName name="nu" refersTo="#¡REF!"/>
      <definedName name="PRINCIPAL" refersTo="#¡REF!"/>
      <definedName name="rosa" refersTo="#¡REF!"/>
      <definedName name="rosa2" refersTo="#¡REF!"/>
      <definedName name="VV" refersTo="#¡REF!"/>
      <definedName name="x" refersTo="#¡REF!"/>
      <definedName name="XX" refersTo="#¡REF!"/>
      <definedName name="xxx" refersTo="#¡REF!"/>
      <definedName name="XXXX" refersTo="#¡REF!"/>
      <definedName name="xxxxx" refersTo="#¡REF!"/>
    </defined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 fitToPage="1"/>
  </sheetPr>
  <dimension ref="A1:O14"/>
  <sheetViews>
    <sheetView showGridLines="0" showRowColHeaders="0" tabSelected="1" showOutlineSymbols="0" zoomScaleNormal="100" workbookViewId="0">
      <selection activeCell="G17" sqref="G17"/>
    </sheetView>
  </sheetViews>
  <sheetFormatPr baseColWidth="10" defaultColWidth="11.42578125" defaultRowHeight="12.75"/>
  <cols>
    <col min="1" max="1" width="0.140625" style="16" customWidth="1"/>
    <col min="2" max="2" width="2.7109375" style="16" customWidth="1"/>
    <col min="3" max="3" width="16.42578125" style="16" customWidth="1"/>
    <col min="4" max="4" width="4.7109375" style="16" customWidth="1"/>
    <col min="5" max="5" width="95.7109375" style="16" customWidth="1"/>
    <col min="6" max="16384" width="11.42578125" style="16"/>
  </cols>
  <sheetData>
    <row r="1" spans="1:15" ht="0.75" customHeight="1">
      <c r="A1" s="29" t="s">
        <v>31</v>
      </c>
    </row>
    <row r="2" spans="1:15" ht="21" customHeight="1">
      <c r="B2" s="16" t="s">
        <v>23</v>
      </c>
      <c r="C2" s="17"/>
      <c r="D2" s="17"/>
      <c r="E2" s="18" t="s">
        <v>6</v>
      </c>
    </row>
    <row r="3" spans="1:15" ht="15" customHeight="1">
      <c r="C3" s="17"/>
      <c r="D3" s="17"/>
      <c r="E3" s="28" t="str">
        <f>Dat_01!A2</f>
        <v>Septiembre 2018</v>
      </c>
    </row>
    <row r="4" spans="1:15" s="20" customFormat="1" ht="20.25" customHeight="1">
      <c r="B4" s="19"/>
      <c r="C4" s="29" t="s">
        <v>31</v>
      </c>
    </row>
    <row r="5" spans="1:15" s="20" customFormat="1" ht="8.25" customHeight="1">
      <c r="B5" s="19"/>
      <c r="C5" s="21"/>
    </row>
    <row r="6" spans="1:15" s="20" customFormat="1" ht="3" customHeight="1">
      <c r="B6" s="19"/>
      <c r="C6" s="21"/>
    </row>
    <row r="7" spans="1:15" s="20" customFormat="1" ht="7.5" customHeight="1">
      <c r="B7" s="19"/>
      <c r="C7" s="22"/>
      <c r="D7" s="23"/>
      <c r="E7" s="23"/>
    </row>
    <row r="8" spans="1:15" ht="12.6" customHeight="1">
      <c r="D8" s="24" t="s">
        <v>24</v>
      </c>
      <c r="E8" s="25" t="str">
        <f>'D1'!C7</f>
        <v>Componentes de la variación de la demanda peninsular</v>
      </c>
    </row>
    <row r="9" spans="1:15" s="20" customFormat="1" ht="12.6" customHeight="1">
      <c r="B9" s="19"/>
      <c r="C9" s="26"/>
      <c r="D9" s="24" t="s">
        <v>24</v>
      </c>
      <c r="E9" s="25" t="str">
        <f>'D2'!C7</f>
        <v>Evolución de los componentes de la variación de la demanda peninsular</v>
      </c>
      <c r="F9" s="27"/>
      <c r="G9" s="27"/>
      <c r="H9" s="27"/>
      <c r="I9" s="27"/>
      <c r="J9" s="27"/>
      <c r="K9" s="27"/>
      <c r="L9" s="27"/>
      <c r="M9" s="27"/>
      <c r="N9" s="27"/>
      <c r="O9" s="27"/>
    </row>
    <row r="10" spans="1:15" s="20" customFormat="1" ht="12.6" customHeight="1">
      <c r="B10" s="19"/>
      <c r="C10" s="26"/>
      <c r="D10" s="24" t="s">
        <v>24</v>
      </c>
      <c r="E10" s="25" t="str">
        <f>'D3'!$C$7</f>
        <v xml:space="preserve">Evolución diaria de las temperaturas peninsulares </v>
      </c>
      <c r="F10" s="16"/>
      <c r="G10" s="27"/>
      <c r="H10" s="27"/>
      <c r="I10" s="27"/>
      <c r="J10" s="27"/>
      <c r="K10" s="27"/>
      <c r="L10" s="27"/>
      <c r="M10" s="27"/>
      <c r="N10" s="27"/>
      <c r="O10" s="27"/>
    </row>
    <row r="11" spans="1:15" ht="12.6" customHeight="1">
      <c r="D11" s="24" t="s">
        <v>24</v>
      </c>
      <c r="E11" s="25" t="str">
        <f>'D4'!C7</f>
        <v xml:space="preserve">Evolución de la demanda peninsular </v>
      </c>
      <c r="F11" s="27"/>
    </row>
    <row r="12" spans="1:15" ht="12.6" customHeight="1">
      <c r="D12" s="24" t="s">
        <v>24</v>
      </c>
      <c r="E12" s="25" t="str">
        <f>'D5'!B7</f>
        <v>Potencia instántanea máxima peninsular</v>
      </c>
    </row>
    <row r="13" spans="1:15" ht="12.6" customHeight="1">
      <c r="D13" s="24" t="s">
        <v>24</v>
      </c>
      <c r="E13" s="25" t="str">
        <f>'D6'!C7</f>
        <v>Demanda diaria y demanda horaria máxima peninsulares</v>
      </c>
      <c r="F13" s="27"/>
    </row>
    <row r="14" spans="1:15" s="20" customFormat="1" ht="7.5" customHeight="1">
      <c r="B14" s="19"/>
      <c r="C14" s="22"/>
      <c r="D14" s="23"/>
      <c r="E14" s="23"/>
    </row>
  </sheetData>
  <hyperlinks>
    <hyperlink ref="E10" location="'D3'!A1" display="'D3'!A1"/>
    <hyperlink ref="E12" location="'D5'!A1" display="'D5'!A1"/>
    <hyperlink ref="E11" location="'D4'!A1" display="'D4'!A1"/>
    <hyperlink ref="E9" location="'D2'!A1" display="'D2'!A1"/>
    <hyperlink ref="E8" location="'D1'!A1" display="'D1'!A1"/>
    <hyperlink ref="E13" location="'D6'!A1" display="'D6'!A1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C1:L24"/>
  <sheetViews>
    <sheetView showGridLines="0" showRowColHeaders="0" topLeftCell="A2" workbookViewId="0">
      <selection activeCell="G26" sqref="G26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6.28515625" bestFit="1" customWidth="1"/>
  </cols>
  <sheetData>
    <row r="1" spans="3:12" ht="0.6" customHeight="1"/>
    <row r="2" spans="3:12" ht="21" customHeight="1">
      <c r="K2" s="18" t="s">
        <v>6</v>
      </c>
      <c r="L2" s="1"/>
    </row>
    <row r="3" spans="3:12" ht="15" customHeight="1">
      <c r="K3" s="28" t="str">
        <f>Indice!E3</f>
        <v>Septiembre 2018</v>
      </c>
      <c r="L3" s="2"/>
    </row>
    <row r="4" spans="3:12" ht="19.899999999999999" customHeight="1">
      <c r="C4" s="29" t="s">
        <v>31</v>
      </c>
    </row>
    <row r="5" spans="3:12" ht="12.6" customHeight="1"/>
    <row r="7" spans="3:12" ht="12.75" customHeight="1">
      <c r="C7" s="136" t="s">
        <v>7</v>
      </c>
      <c r="E7" s="4"/>
      <c r="F7" s="138" t="str">
        <f>K3</f>
        <v>Septiembre 2018</v>
      </c>
      <c r="G7" s="139"/>
      <c r="H7" s="139" t="s">
        <v>1</v>
      </c>
      <c r="I7" s="139"/>
      <c r="J7" s="139" t="s">
        <v>2</v>
      </c>
      <c r="K7" s="139"/>
    </row>
    <row r="8" spans="3:12">
      <c r="C8" s="136"/>
      <c r="E8" s="5"/>
      <c r="F8" s="42" t="s">
        <v>3</v>
      </c>
      <c r="G8" s="46" t="str">
        <f>CONCATENATE("% ",RIGHT(F7,2),"/",RIGHT(F7,2)-1)</f>
        <v>% 18/17</v>
      </c>
      <c r="H8" s="42" t="s">
        <v>3</v>
      </c>
      <c r="I8" s="45" t="str">
        <f>G8</f>
        <v>% 18/17</v>
      </c>
      <c r="J8" s="42" t="s">
        <v>3</v>
      </c>
      <c r="K8" s="45" t="str">
        <f>G8</f>
        <v>% 18/17</v>
      </c>
    </row>
    <row r="9" spans="3:12">
      <c r="C9" s="37"/>
      <c r="E9" s="30" t="s">
        <v>4</v>
      </c>
      <c r="F9" s="31">
        <f>VLOOKUP("Demanda transporte (b.c.)",Dat_01!A4:G29,2,FALSE)/1000</f>
        <v>20653.329639</v>
      </c>
      <c r="G9" s="47">
        <f>VLOOKUP("Demanda transporte (b.c.)",Dat_01!A4:G29,3,FALSE)*100</f>
        <v>2.5218606299999999</v>
      </c>
      <c r="H9" s="31">
        <f>VLOOKUP("Demanda transporte (b.c.)",Dat_01!A4:G29,4,FALSE)/1000</f>
        <v>191008.92546322499</v>
      </c>
      <c r="I9" s="47">
        <f>VLOOKUP("Demanda transporte (b.c.)",Dat_01!A4:G29,5,FALSE)*100</f>
        <v>0.90262966000000011</v>
      </c>
      <c r="J9" s="31">
        <f>VLOOKUP("Demanda transporte (b.c.)",Dat_01!A4:G29,6,FALSE)/1000</f>
        <v>254213.03716222499</v>
      </c>
      <c r="K9" s="47">
        <f>VLOOKUP("Demanda transporte (b.c.)",Dat_01!A4:G29,7,FALSE)*100</f>
        <v>1.2610331100000001</v>
      </c>
    </row>
    <row r="10" spans="3:12">
      <c r="E10" s="32"/>
      <c r="F10" s="33"/>
      <c r="G10" s="33"/>
      <c r="H10" s="33"/>
      <c r="I10" s="33"/>
      <c r="J10" s="33"/>
      <c r="K10" s="33"/>
    </row>
    <row r="11" spans="3:12">
      <c r="E11" s="32" t="s">
        <v>25</v>
      </c>
      <c r="F11" s="33"/>
      <c r="G11" s="33"/>
      <c r="H11" s="33"/>
      <c r="I11" s="33"/>
      <c r="J11" s="33"/>
      <c r="K11" s="33"/>
    </row>
    <row r="12" spans="3:12">
      <c r="E12" s="34" t="s">
        <v>0</v>
      </c>
      <c r="F12" s="33"/>
      <c r="G12" s="43">
        <v>-1.8220300989463478</v>
      </c>
      <c r="H12" s="43"/>
      <c r="I12" s="43">
        <v>-0.45746543540938767</v>
      </c>
      <c r="J12" s="43"/>
      <c r="K12" s="43">
        <v>-0.42390508179894759</v>
      </c>
    </row>
    <row r="13" spans="3:12">
      <c r="E13" s="34" t="s">
        <v>26</v>
      </c>
      <c r="F13" s="33"/>
      <c r="G13" s="43">
        <v>1.7815821200340975</v>
      </c>
      <c r="H13" s="43"/>
      <c r="I13" s="43">
        <v>0.29607957522681527</v>
      </c>
      <c r="J13" s="43"/>
      <c r="K13" s="43">
        <v>0.16227212221071596</v>
      </c>
    </row>
    <row r="14" spans="3:12">
      <c r="E14" s="35" t="s">
        <v>5</v>
      </c>
      <c r="F14" s="36"/>
      <c r="G14" s="44">
        <v>2.5623086066482781</v>
      </c>
      <c r="H14" s="44"/>
      <c r="I14" s="44">
        <v>1.0640155198246681</v>
      </c>
      <c r="J14" s="44"/>
      <c r="K14" s="44">
        <v>1.5226660716689766</v>
      </c>
    </row>
    <row r="15" spans="3:12">
      <c r="E15" s="140" t="s">
        <v>27</v>
      </c>
      <c r="F15" s="140"/>
      <c r="G15" s="140"/>
      <c r="H15" s="140"/>
      <c r="I15" s="140"/>
      <c r="J15" s="140"/>
      <c r="K15" s="140"/>
    </row>
    <row r="16" spans="3:12" ht="21.75" customHeight="1">
      <c r="E16" s="137" t="s">
        <v>28</v>
      </c>
      <c r="F16" s="137"/>
      <c r="G16" s="137"/>
      <c r="H16" s="137"/>
      <c r="I16" s="137"/>
      <c r="J16" s="137"/>
      <c r="K16" s="137"/>
    </row>
    <row r="21" spans="7:12">
      <c r="G21" s="48"/>
      <c r="H21" s="48"/>
      <c r="I21" s="48"/>
      <c r="J21" s="48"/>
      <c r="K21" s="48"/>
      <c r="L21" s="48"/>
    </row>
    <row r="22" spans="7:12">
      <c r="G22" s="48"/>
      <c r="H22" s="48"/>
      <c r="I22" s="48"/>
      <c r="J22" s="48"/>
      <c r="K22" s="48"/>
      <c r="L22" s="48"/>
    </row>
    <row r="23" spans="7:12">
      <c r="G23" s="48"/>
      <c r="H23" s="48"/>
      <c r="I23" s="48"/>
      <c r="J23" s="48"/>
      <c r="K23" s="48"/>
      <c r="L23" s="48"/>
    </row>
    <row r="24" spans="7:12">
      <c r="G24" s="48"/>
      <c r="H24" s="48"/>
      <c r="I24" s="48"/>
      <c r="J24" s="48"/>
      <c r="K24" s="48"/>
      <c r="L24" s="48"/>
    </row>
  </sheetData>
  <mergeCells count="6">
    <mergeCell ref="C7:C8"/>
    <mergeCell ref="E16:K16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C1:K21"/>
  <sheetViews>
    <sheetView showGridLines="0" showRowColHeaders="0" topLeftCell="A2" workbookViewId="0">
      <selection activeCell="F37" sqref="F37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11" ht="0.6" customHeight="1"/>
    <row r="2" spans="3:11" ht="21" customHeight="1">
      <c r="E2" s="18" t="s">
        <v>6</v>
      </c>
    </row>
    <row r="3" spans="3:11" ht="15" customHeight="1">
      <c r="E3" s="38" t="str">
        <f>Indice!E3</f>
        <v>Septiembre 2018</v>
      </c>
    </row>
    <row r="4" spans="3:11" ht="19.899999999999999" customHeight="1">
      <c r="C4" s="29" t="s">
        <v>31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136" t="s">
        <v>30</v>
      </c>
      <c r="E7" s="9"/>
    </row>
    <row r="8" spans="3:11">
      <c r="C8" s="136"/>
      <c r="E8" s="9"/>
      <c r="I8" t="s">
        <v>116</v>
      </c>
    </row>
    <row r="9" spans="3:11">
      <c r="C9" s="136"/>
      <c r="E9" s="9"/>
    </row>
    <row r="10" spans="3:11">
      <c r="C10" s="37" t="s">
        <v>15</v>
      </c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E23"/>
  <sheetViews>
    <sheetView showGridLines="0" showRowColHeaders="0" topLeftCell="A2" zoomScaleNormal="100" workbookViewId="0">
      <selection activeCell="G15" sqref="G15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5" ht="0.6" customHeight="1"/>
    <row r="2" spans="3:5" ht="21" customHeight="1">
      <c r="E2" s="18" t="s">
        <v>6</v>
      </c>
    </row>
    <row r="3" spans="3:5" ht="15" customHeight="1">
      <c r="E3" s="38" t="str">
        <f>Indice!E3</f>
        <v>Septiembre 2018</v>
      </c>
    </row>
    <row r="4" spans="3:5" ht="19.899999999999999" customHeight="1">
      <c r="C4" s="29" t="s">
        <v>31</v>
      </c>
    </row>
    <row r="5" spans="3:5" ht="12.6" customHeight="1"/>
    <row r="6" spans="3:5" ht="12.75" customHeight="1"/>
    <row r="7" spans="3:5" ht="12.75" customHeight="1">
      <c r="C7" s="136" t="s">
        <v>16</v>
      </c>
      <c r="E7" s="9"/>
    </row>
    <row r="8" spans="3:5">
      <c r="C8" s="136"/>
      <c r="E8" s="9"/>
    </row>
    <row r="9" spans="3:5">
      <c r="C9" s="39" t="s">
        <v>17</v>
      </c>
      <c r="E9" s="9"/>
    </row>
    <row r="10" spans="3:5">
      <c r="C10" s="15"/>
      <c r="E10" s="9"/>
    </row>
    <row r="11" spans="3:5">
      <c r="C11" s="15"/>
      <c r="E11" s="9"/>
    </row>
    <row r="12" spans="3:5">
      <c r="E12" s="9"/>
    </row>
    <row r="13" spans="3:5">
      <c r="E13" s="9"/>
    </row>
    <row r="14" spans="3:5">
      <c r="E14" s="9"/>
    </row>
    <row r="15" spans="3:5">
      <c r="E15" s="9"/>
    </row>
    <row r="16" spans="3:5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  <row r="22" spans="5:5">
      <c r="E22" s="9"/>
    </row>
    <row r="23" spans="5:5">
      <c r="E23" s="9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C1:K21"/>
  <sheetViews>
    <sheetView showGridLines="0" showRowColHeaders="0" topLeftCell="A2" zoomScaleNormal="100" workbookViewId="0">
      <selection activeCell="C12" sqref="C1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11" ht="0.6" customHeight="1"/>
    <row r="2" spans="3:11" ht="21" customHeight="1">
      <c r="E2" s="18" t="s">
        <v>6</v>
      </c>
    </row>
    <row r="3" spans="3:11" ht="15" customHeight="1">
      <c r="E3" s="38" t="str">
        <f>Indice!E3</f>
        <v>Septiembre 2018</v>
      </c>
    </row>
    <row r="4" spans="3:11" ht="19.899999999999999" customHeight="1">
      <c r="C4" s="29" t="s">
        <v>31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136" t="s">
        <v>18</v>
      </c>
      <c r="E7" s="9"/>
    </row>
    <row r="8" spans="3:11">
      <c r="C8" s="136"/>
      <c r="E8" s="9"/>
    </row>
    <row r="9" spans="3:11">
      <c r="C9" s="39" t="s">
        <v>19</v>
      </c>
      <c r="E9" s="9"/>
    </row>
    <row r="10" spans="3:11"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37"/>
  <sheetViews>
    <sheetView showGridLines="0" showRowColHeaders="0" workbookViewId="0">
      <selection activeCell="K17" sqref="K17"/>
    </sheetView>
  </sheetViews>
  <sheetFormatPr baseColWidth="10" defaultColWidth="11.42578125" defaultRowHeight="12.75"/>
  <cols>
    <col min="1" max="1" width="2.7109375" customWidth="1"/>
    <col min="2" max="2" width="23.7109375" customWidth="1"/>
    <col min="3" max="3" width="1.28515625" customWidth="1"/>
    <col min="4" max="4" width="58.85546875" style="11" customWidth="1"/>
    <col min="5" max="16384" width="11.42578125" style="11"/>
  </cols>
  <sheetData>
    <row r="1" spans="2:5" ht="0.95" customHeight="1"/>
    <row r="2" spans="2:5" customFormat="1" ht="21" customHeight="1">
      <c r="D2" s="18" t="s">
        <v>6</v>
      </c>
      <c r="E2" s="11"/>
    </row>
    <row r="3" spans="2:5" customFormat="1" ht="15" customHeight="1">
      <c r="D3" s="38" t="str">
        <f>Indice!E3</f>
        <v>Septiembre 2018</v>
      </c>
      <c r="E3" s="11"/>
    </row>
    <row r="4" spans="2:5" customFormat="1" ht="19.5" customHeight="1">
      <c r="B4" s="29" t="s">
        <v>31</v>
      </c>
      <c r="C4" s="3"/>
    </row>
    <row r="5" spans="2:5">
      <c r="B5" s="3"/>
    </row>
    <row r="7" spans="2:5" ht="12.75" customHeight="1">
      <c r="B7" s="136" t="s">
        <v>21</v>
      </c>
      <c r="D7" s="12"/>
      <c r="E7" s="12"/>
    </row>
    <row r="8" spans="2:5">
      <c r="B8" s="136"/>
      <c r="D8" s="12"/>
      <c r="E8" s="12"/>
    </row>
    <row r="9" spans="2:5">
      <c r="B9" s="37" t="s">
        <v>20</v>
      </c>
      <c r="D9" s="12"/>
      <c r="E9" s="12"/>
    </row>
    <row r="10" spans="2:5">
      <c r="D10" s="12"/>
      <c r="E10" s="12"/>
    </row>
    <row r="11" spans="2:5">
      <c r="D11" s="12"/>
      <c r="E11" s="12"/>
    </row>
    <row r="12" spans="2:5">
      <c r="D12" s="12"/>
      <c r="E12" s="12"/>
    </row>
    <row r="13" spans="2:5">
      <c r="D13" s="12"/>
      <c r="E13" s="12"/>
    </row>
    <row r="14" spans="2:5">
      <c r="D14" s="12"/>
    </row>
    <row r="15" spans="2:5" ht="12.75" customHeight="1">
      <c r="D15" s="13"/>
      <c r="E15" s="13"/>
    </row>
    <row r="16" spans="2:5">
      <c r="D16" s="13"/>
      <c r="E16" s="12"/>
    </row>
    <row r="17" spans="4:4">
      <c r="D17" s="14"/>
    </row>
    <row r="37" spans="4:5">
      <c r="D37" s="10"/>
      <c r="E37" s="10"/>
    </row>
  </sheetData>
  <mergeCells count="1">
    <mergeCell ref="B7:B8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C1:AA22"/>
  <sheetViews>
    <sheetView showGridLines="0" showRowColHeaders="0" workbookViewId="0">
      <selection activeCell="I18" sqref="I18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27" ht="0.95" customHeight="1"/>
    <row r="2" spans="3:27" ht="21" customHeight="1">
      <c r="E2" s="18" t="s">
        <v>6</v>
      </c>
    </row>
    <row r="3" spans="3:27" ht="15" customHeight="1">
      <c r="E3" s="38" t="str">
        <f>Indice!E3</f>
        <v>Septiembre 2018</v>
      </c>
    </row>
    <row r="4" spans="3:27" ht="19.899999999999999" customHeight="1">
      <c r="C4" s="29" t="s">
        <v>31</v>
      </c>
    </row>
    <row r="5" spans="3:27" ht="12.6" customHeight="1">
      <c r="G5" s="8"/>
      <c r="H5" s="8"/>
      <c r="I5" s="8"/>
      <c r="J5" s="8"/>
      <c r="K5" s="8"/>
      <c r="L5" s="8"/>
      <c r="M5" s="8"/>
    </row>
    <row r="6" spans="3:27"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3:27" ht="12.75" customHeight="1">
      <c r="C7" s="136" t="s">
        <v>10</v>
      </c>
      <c r="E7" s="9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3:27">
      <c r="C8" s="136"/>
      <c r="E8" s="9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3:27">
      <c r="C9" s="15"/>
      <c r="E9" s="9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3:27">
      <c r="E10" s="9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spans="3:27">
      <c r="E11" s="9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3:27">
      <c r="E12" s="9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3:27">
      <c r="E13" s="9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3:27">
      <c r="E14" s="9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3:27">
      <c r="E15" s="9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pans="3:27">
      <c r="E16" s="9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U16" s="6"/>
      <c r="V16" s="6"/>
      <c r="W16" s="6"/>
      <c r="X16" s="6"/>
      <c r="Y16" s="6"/>
      <c r="Z16" s="6"/>
    </row>
    <row r="17" spans="5:27">
      <c r="E17" s="9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5:27">
      <c r="E18" s="9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spans="5:27">
      <c r="E19" s="9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5:27">
      <c r="E20" s="9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spans="5:27">
      <c r="E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</row>
    <row r="22" spans="5:27"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5"/>
  <sheetViews>
    <sheetView workbookViewId="0">
      <selection activeCell="K25" sqref="K25"/>
    </sheetView>
  </sheetViews>
  <sheetFormatPr baseColWidth="10" defaultColWidth="11.42578125" defaultRowHeight="11.25" customHeight="1"/>
  <cols>
    <col min="1" max="1" width="2.7109375" style="104" customWidth="1"/>
    <col min="2" max="2" width="16.5703125" style="104" customWidth="1"/>
    <col min="3" max="5" width="11.42578125" style="104"/>
    <col min="6" max="7" width="22.7109375" style="104" customWidth="1"/>
    <col min="8" max="16384" width="11.42578125" style="104"/>
  </cols>
  <sheetData>
    <row r="1" spans="1:16" s="100" customFormat="1" ht="21" customHeight="1">
      <c r="D1" s="101"/>
      <c r="G1" s="18" t="s">
        <v>6</v>
      </c>
    </row>
    <row r="2" spans="1:16" s="100" customFormat="1" ht="15" customHeight="1">
      <c r="D2" s="101"/>
      <c r="G2" s="38" t="s">
        <v>114</v>
      </c>
    </row>
    <row r="3" spans="1:16" s="100" customFormat="1" ht="20.25" customHeight="1">
      <c r="B3" s="29" t="s">
        <v>31</v>
      </c>
      <c r="D3" s="101"/>
    </row>
    <row r="5" spans="1:16" ht="11.25" customHeight="1">
      <c r="A5" s="102" t="str">
        <f>IF(MONTH(B7)=1,"enero",IF(MONTH(B7)=2,"febrero",IF(MONTH(B7)=3,"marzo",IF(MONTH(B7)=4,"abril",IF(MONTH(B7)=5,"mayo",IF(MONTH(B7)=6,"junio",IF(MONTH(B7)=7,"julio",IF(MONTH(B7)=8,"agosto",IF(MONTH(B7)=9,"septiembre",IF(MONTH(B7)=10,"octubre",IF(MONTH(B7)=11,"noviembre",IF(MONTH(B7)=12,"diciembre",""))))))))))))</f>
        <v>septiembre</v>
      </c>
      <c r="B5" s="103" t="s">
        <v>117</v>
      </c>
    </row>
    <row r="6" spans="1:16" ht="15">
      <c r="A6" s="105">
        <f>YEAR(B7)-1</f>
        <v>2017</v>
      </c>
      <c r="B6" s="106"/>
      <c r="C6" s="106" t="s">
        <v>118</v>
      </c>
      <c r="D6" s="106" t="s">
        <v>119</v>
      </c>
      <c r="E6" s="106" t="s">
        <v>120</v>
      </c>
      <c r="F6" s="107" t="s">
        <v>121</v>
      </c>
      <c r="G6" s="107" t="s">
        <v>122</v>
      </c>
      <c r="H6" s="106" t="s">
        <v>123</v>
      </c>
    </row>
    <row r="7" spans="1:16" ht="11.25" customHeight="1">
      <c r="A7" s="102">
        <v>1</v>
      </c>
      <c r="B7" s="108" t="str">
        <f>Dat_01!A52</f>
        <v>01/09/2018</v>
      </c>
      <c r="C7" s="109">
        <f>Dat_01!B52</f>
        <v>30.678000000000001</v>
      </c>
      <c r="D7" s="109">
        <f>Dat_01!C52</f>
        <v>25.155999999999999</v>
      </c>
      <c r="E7" s="109">
        <f>Dat_01!D52</f>
        <v>19.634</v>
      </c>
      <c r="F7" s="109">
        <f>Dat_01!H52</f>
        <v>17.718684210500001</v>
      </c>
      <c r="G7" s="109">
        <f>Dat_01!G52</f>
        <v>28.3216315789</v>
      </c>
      <c r="H7" s="109">
        <f>Dat_01!E52</f>
        <v>21.809000000000001</v>
      </c>
    </row>
    <row r="8" spans="1:16" ht="11.25" customHeight="1">
      <c r="A8" s="102">
        <v>2</v>
      </c>
      <c r="B8" s="108" t="str">
        <f>Dat_01!A53</f>
        <v>02/09/2018</v>
      </c>
      <c r="C8" s="109">
        <f>Dat_01!B53</f>
        <v>31.745999999999999</v>
      </c>
      <c r="D8" s="109">
        <f>Dat_01!C53</f>
        <v>25.641999999999999</v>
      </c>
      <c r="E8" s="109">
        <f>Dat_01!D53</f>
        <v>19.539000000000001</v>
      </c>
      <c r="F8" s="109">
        <f>Dat_01!H53</f>
        <v>17.601736842099999</v>
      </c>
      <c r="G8" s="109">
        <f>Dat_01!G53</f>
        <v>28.391684210499999</v>
      </c>
      <c r="H8" s="109">
        <f>Dat_01!E53</f>
        <v>21.370999999999999</v>
      </c>
      <c r="J8" s="129"/>
      <c r="K8" s="129"/>
      <c r="L8" s="129"/>
      <c r="M8" s="129"/>
      <c r="N8" s="129"/>
      <c r="O8" s="129"/>
      <c r="P8" s="129"/>
    </row>
    <row r="9" spans="1:16" ht="11.25" customHeight="1">
      <c r="A9" s="102">
        <v>3</v>
      </c>
      <c r="B9" s="108" t="str">
        <f>Dat_01!A54</f>
        <v>03/09/2018</v>
      </c>
      <c r="C9" s="109">
        <f>Dat_01!B54</f>
        <v>28.745000000000001</v>
      </c>
      <c r="D9" s="109">
        <f>Dat_01!C54</f>
        <v>24.329000000000001</v>
      </c>
      <c r="E9" s="109">
        <f>Dat_01!D54</f>
        <v>19.913</v>
      </c>
      <c r="F9" s="109">
        <f>Dat_01!H54</f>
        <v>17.749894736800002</v>
      </c>
      <c r="G9" s="109">
        <f>Dat_01!G54</f>
        <v>28.500473684199999</v>
      </c>
      <c r="H9" s="109">
        <f>Dat_01!E54</f>
        <v>22.989000000000001</v>
      </c>
      <c r="J9" s="129"/>
      <c r="K9" s="129"/>
      <c r="L9" s="129"/>
      <c r="M9" s="129"/>
      <c r="N9" s="129"/>
      <c r="O9" s="129"/>
      <c r="P9" s="129"/>
    </row>
    <row r="10" spans="1:16" ht="11.25" customHeight="1">
      <c r="A10" s="102">
        <v>4</v>
      </c>
      <c r="B10" s="108" t="str">
        <f>Dat_01!A55</f>
        <v>04/09/2018</v>
      </c>
      <c r="C10" s="109">
        <f>Dat_01!B55</f>
        <v>28.074999999999999</v>
      </c>
      <c r="D10" s="109">
        <f>Dat_01!C55</f>
        <v>23.337</v>
      </c>
      <c r="E10" s="109">
        <f>Dat_01!D55</f>
        <v>18.600000000000001</v>
      </c>
      <c r="F10" s="109">
        <f>Dat_01!H55</f>
        <v>17.6461578947</v>
      </c>
      <c r="G10" s="109">
        <f>Dat_01!G55</f>
        <v>28.174210526300001</v>
      </c>
      <c r="H10" s="109">
        <f>Dat_01!E55</f>
        <v>23.370999999999999</v>
      </c>
      <c r="J10" s="129"/>
      <c r="K10" s="129"/>
      <c r="L10" s="129"/>
      <c r="M10" s="129"/>
      <c r="N10" s="129"/>
      <c r="O10" s="129"/>
      <c r="P10" s="129"/>
    </row>
    <row r="11" spans="1:16" ht="11.25" customHeight="1">
      <c r="A11" s="102">
        <v>5</v>
      </c>
      <c r="B11" s="108" t="str">
        <f>Dat_01!A56</f>
        <v>05/09/2018</v>
      </c>
      <c r="C11" s="109">
        <f>Dat_01!B56</f>
        <v>26.797000000000001</v>
      </c>
      <c r="D11" s="109">
        <f>Dat_01!C56</f>
        <v>22.648</v>
      </c>
      <c r="E11" s="109">
        <f>Dat_01!D56</f>
        <v>18.498000000000001</v>
      </c>
      <c r="F11" s="109">
        <f>Dat_01!H56</f>
        <v>17.419263157900001</v>
      </c>
      <c r="G11" s="109">
        <f>Dat_01!G56</f>
        <v>28.0025789474</v>
      </c>
      <c r="H11" s="109">
        <f>Dat_01!E56</f>
        <v>24.158000000000001</v>
      </c>
      <c r="J11" s="129"/>
      <c r="K11" s="129"/>
      <c r="L11" s="129"/>
      <c r="M11" s="129"/>
      <c r="N11" s="129"/>
      <c r="O11" s="129"/>
      <c r="P11" s="129"/>
    </row>
    <row r="12" spans="1:16" ht="11.25" customHeight="1">
      <c r="A12" s="102">
        <v>6</v>
      </c>
      <c r="B12" s="108" t="str">
        <f>Dat_01!A57</f>
        <v>06/09/2018</v>
      </c>
      <c r="C12" s="109">
        <f>Dat_01!B57</f>
        <v>26.739000000000001</v>
      </c>
      <c r="D12" s="109">
        <f>Dat_01!C57</f>
        <v>22.219000000000001</v>
      </c>
      <c r="E12" s="109">
        <f>Dat_01!D57</f>
        <v>17.698</v>
      </c>
      <c r="F12" s="109">
        <f>Dat_01!H57</f>
        <v>17.1702105263</v>
      </c>
      <c r="G12" s="109">
        <f>Dat_01!G57</f>
        <v>28.013473684200001</v>
      </c>
      <c r="H12" s="109">
        <f>Dat_01!E57</f>
        <v>23.817</v>
      </c>
      <c r="J12" s="129"/>
      <c r="K12" s="129"/>
      <c r="L12" s="129"/>
      <c r="M12" s="129"/>
      <c r="N12" s="129"/>
      <c r="O12" s="129"/>
      <c r="P12" s="129"/>
    </row>
    <row r="13" spans="1:16" ht="11.25" customHeight="1">
      <c r="A13" s="102">
        <v>7</v>
      </c>
      <c r="B13" s="108" t="str">
        <f>Dat_01!A58</f>
        <v>07/09/2018</v>
      </c>
      <c r="C13" s="109">
        <f>Dat_01!B58</f>
        <v>27.187999999999999</v>
      </c>
      <c r="D13" s="109">
        <f>Dat_01!C58</f>
        <v>22.177</v>
      </c>
      <c r="E13" s="109">
        <f>Dat_01!D58</f>
        <v>17.164999999999999</v>
      </c>
      <c r="F13" s="109">
        <f>Dat_01!H58</f>
        <v>17.2436842105</v>
      </c>
      <c r="G13" s="109">
        <f>Dat_01!G58</f>
        <v>27.3908947368</v>
      </c>
      <c r="H13" s="109">
        <f>Dat_01!E58</f>
        <v>22.344999999999999</v>
      </c>
      <c r="J13" s="129"/>
      <c r="K13" s="129"/>
      <c r="L13" s="129"/>
      <c r="M13" s="129"/>
      <c r="N13" s="129"/>
      <c r="O13" s="129"/>
      <c r="P13" s="129"/>
    </row>
    <row r="14" spans="1:16" ht="11.25" customHeight="1">
      <c r="A14" s="102">
        <v>8</v>
      </c>
      <c r="B14" s="108" t="str">
        <f>Dat_01!A59</f>
        <v>08/09/2018</v>
      </c>
      <c r="C14" s="109">
        <f>Dat_01!B59</f>
        <v>26.562000000000001</v>
      </c>
      <c r="D14" s="109">
        <f>Dat_01!C59</f>
        <v>21.928000000000001</v>
      </c>
      <c r="E14" s="109">
        <f>Dat_01!D59</f>
        <v>17.295000000000002</v>
      </c>
      <c r="F14" s="109">
        <f>Dat_01!H59</f>
        <v>16.8335263158</v>
      </c>
      <c r="G14" s="109">
        <f>Dat_01!G59</f>
        <v>27.805631578900002</v>
      </c>
      <c r="H14" s="109">
        <f>Dat_01!E59</f>
        <v>22.17</v>
      </c>
      <c r="J14" s="129"/>
      <c r="K14" s="129"/>
      <c r="L14" s="129"/>
      <c r="M14" s="129"/>
      <c r="N14" s="129"/>
      <c r="O14" s="129"/>
      <c r="P14" s="129"/>
    </row>
    <row r="15" spans="1:16" ht="11.25" customHeight="1">
      <c r="A15" s="102">
        <v>9</v>
      </c>
      <c r="B15" s="108" t="str">
        <f>Dat_01!A60</f>
        <v>09/09/2018</v>
      </c>
      <c r="C15" s="109">
        <f>Dat_01!B60</f>
        <v>26.977</v>
      </c>
      <c r="D15" s="109">
        <f>Dat_01!C60</f>
        <v>22.539000000000001</v>
      </c>
      <c r="E15" s="109">
        <f>Dat_01!D60</f>
        <v>18.100999999999999</v>
      </c>
      <c r="F15" s="109">
        <f>Dat_01!H60</f>
        <v>16.930631578900002</v>
      </c>
      <c r="G15" s="109">
        <f>Dat_01!G60</f>
        <v>27.5835263158</v>
      </c>
      <c r="H15" s="109">
        <f>Dat_01!E60</f>
        <v>20.158000000000001</v>
      </c>
      <c r="J15" s="129"/>
      <c r="K15" s="129"/>
      <c r="L15" s="129"/>
      <c r="M15" s="129"/>
      <c r="N15" s="129"/>
      <c r="O15" s="129"/>
      <c r="P15" s="129"/>
    </row>
    <row r="16" spans="1:16" ht="11.25" customHeight="1">
      <c r="A16" s="102">
        <v>10</v>
      </c>
      <c r="B16" s="108" t="str">
        <f>Dat_01!A61</f>
        <v>10/09/2018</v>
      </c>
      <c r="C16" s="109">
        <f>Dat_01!B61</f>
        <v>27.922999999999998</v>
      </c>
      <c r="D16" s="109">
        <f>Dat_01!C61</f>
        <v>22.896000000000001</v>
      </c>
      <c r="E16" s="109">
        <f>Dat_01!D61</f>
        <v>17.87</v>
      </c>
      <c r="F16" s="109">
        <f>Dat_01!H61</f>
        <v>16.696999999999999</v>
      </c>
      <c r="G16" s="109">
        <f>Dat_01!G61</f>
        <v>27.525631578900001</v>
      </c>
      <c r="H16" s="109">
        <f>Dat_01!E61</f>
        <v>19.538</v>
      </c>
      <c r="J16" s="129"/>
      <c r="K16" s="129"/>
      <c r="L16" s="129"/>
      <c r="M16" s="129"/>
      <c r="N16" s="129"/>
      <c r="O16" s="129"/>
      <c r="P16" s="129"/>
    </row>
    <row r="17" spans="1:16" ht="11.25" customHeight="1">
      <c r="A17" s="102">
        <v>11</v>
      </c>
      <c r="B17" s="108" t="str">
        <f>Dat_01!A62</f>
        <v>11/09/2018</v>
      </c>
      <c r="C17" s="109">
        <f>Dat_01!B62</f>
        <v>29.106999999999999</v>
      </c>
      <c r="D17" s="109">
        <f>Dat_01!C62</f>
        <v>23.539000000000001</v>
      </c>
      <c r="E17" s="109">
        <f>Dat_01!D62</f>
        <v>17.97</v>
      </c>
      <c r="F17" s="109">
        <f>Dat_01!H62</f>
        <v>16.5372631579</v>
      </c>
      <c r="G17" s="109">
        <f>Dat_01!G62</f>
        <v>27.570578947400001</v>
      </c>
      <c r="H17" s="109">
        <f>Dat_01!E62</f>
        <v>22.238</v>
      </c>
      <c r="J17" s="129"/>
      <c r="K17" s="129"/>
      <c r="L17" s="129"/>
      <c r="M17" s="129"/>
      <c r="N17" s="129"/>
      <c r="O17" s="129"/>
      <c r="P17" s="129"/>
    </row>
    <row r="18" spans="1:16" ht="11.25" customHeight="1">
      <c r="A18" s="102">
        <v>12</v>
      </c>
      <c r="B18" s="108" t="str">
        <f>Dat_01!A63</f>
        <v>12/09/2018</v>
      </c>
      <c r="C18" s="109">
        <f>Dat_01!B63</f>
        <v>28.707000000000001</v>
      </c>
      <c r="D18" s="109">
        <f>Dat_01!C63</f>
        <v>23.632000000000001</v>
      </c>
      <c r="E18" s="109">
        <f>Dat_01!D63</f>
        <v>18.558</v>
      </c>
      <c r="F18" s="109">
        <f>Dat_01!H63</f>
        <v>16.511368421099998</v>
      </c>
      <c r="G18" s="109">
        <f>Dat_01!G63</f>
        <v>27.020210526300001</v>
      </c>
      <c r="H18" s="109">
        <f>Dat_01!E63</f>
        <v>21.908999999999999</v>
      </c>
      <c r="J18" s="129"/>
      <c r="K18" s="129"/>
      <c r="L18" s="129"/>
      <c r="M18" s="129"/>
      <c r="N18" s="129"/>
      <c r="O18" s="129"/>
      <c r="P18" s="129"/>
    </row>
    <row r="19" spans="1:16" ht="11.25" customHeight="1">
      <c r="A19" s="102">
        <v>13</v>
      </c>
      <c r="B19" s="108" t="str">
        <f>Dat_01!A64</f>
        <v>13/09/2018</v>
      </c>
      <c r="C19" s="109">
        <f>Dat_01!B64</f>
        <v>28.835000000000001</v>
      </c>
      <c r="D19" s="109">
        <f>Dat_01!C64</f>
        <v>23.74</v>
      </c>
      <c r="E19" s="109">
        <f>Dat_01!D64</f>
        <v>18.645</v>
      </c>
      <c r="F19" s="109">
        <f>Dat_01!H64</f>
        <v>16.153631578900001</v>
      </c>
      <c r="G19" s="109">
        <f>Dat_01!G64</f>
        <v>26.6164210526</v>
      </c>
      <c r="H19" s="109">
        <f>Dat_01!E64</f>
        <v>22.715</v>
      </c>
      <c r="J19" s="129"/>
      <c r="K19" s="129"/>
      <c r="L19" s="129"/>
      <c r="M19" s="129"/>
      <c r="N19" s="129"/>
      <c r="O19" s="129"/>
      <c r="P19" s="129"/>
    </row>
    <row r="20" spans="1:16" ht="11.25" customHeight="1">
      <c r="A20" s="102">
        <v>14</v>
      </c>
      <c r="B20" s="108" t="str">
        <f>Dat_01!A65</f>
        <v>14/09/2018</v>
      </c>
      <c r="C20" s="109">
        <f>Dat_01!B65</f>
        <v>28.474</v>
      </c>
      <c r="D20" s="109">
        <f>Dat_01!C65</f>
        <v>23.468</v>
      </c>
      <c r="E20" s="109">
        <f>Dat_01!D65</f>
        <v>18.462</v>
      </c>
      <c r="F20" s="109">
        <f>Dat_01!H65</f>
        <v>15.6811578947</v>
      </c>
      <c r="G20" s="109">
        <f>Dat_01!G65</f>
        <v>26.007000000000001</v>
      </c>
      <c r="H20" s="109">
        <f>Dat_01!E65</f>
        <v>21.423999999999999</v>
      </c>
      <c r="J20" s="129"/>
      <c r="K20" s="129"/>
      <c r="L20" s="129"/>
      <c r="M20" s="129"/>
      <c r="N20" s="129"/>
      <c r="O20" s="129"/>
      <c r="P20" s="129"/>
    </row>
    <row r="21" spans="1:16" ht="11.25" customHeight="1">
      <c r="A21" s="102">
        <v>15</v>
      </c>
      <c r="B21" s="108" t="str">
        <f>Dat_01!A66</f>
        <v>15/09/2018</v>
      </c>
      <c r="C21" s="109">
        <f>Dat_01!B66</f>
        <v>27.597000000000001</v>
      </c>
      <c r="D21" s="109">
        <f>Dat_01!C66</f>
        <v>23.013999999999999</v>
      </c>
      <c r="E21" s="109">
        <f>Dat_01!D66</f>
        <v>18.431999999999999</v>
      </c>
      <c r="F21" s="109">
        <f>Dat_01!H66</f>
        <v>15.0066842105</v>
      </c>
      <c r="G21" s="109">
        <f>Dat_01!G66</f>
        <v>25.9155789474</v>
      </c>
      <c r="H21" s="109">
        <f>Dat_01!E66</f>
        <v>17.637</v>
      </c>
      <c r="J21" s="129"/>
      <c r="K21" s="129"/>
      <c r="L21" s="129"/>
      <c r="M21" s="129"/>
      <c r="N21" s="129"/>
      <c r="O21" s="129"/>
      <c r="P21" s="129"/>
    </row>
    <row r="22" spans="1:16" ht="11.25" customHeight="1">
      <c r="A22" s="102">
        <v>16</v>
      </c>
      <c r="B22" s="108" t="str">
        <f>Dat_01!A67</f>
        <v>16/09/2018</v>
      </c>
      <c r="C22" s="109">
        <f>Dat_01!B67</f>
        <v>28.321000000000002</v>
      </c>
      <c r="D22" s="109">
        <f>Dat_01!C67</f>
        <v>23.04</v>
      </c>
      <c r="E22" s="109">
        <f>Dat_01!D67</f>
        <v>17.760000000000002</v>
      </c>
      <c r="F22" s="109">
        <f>Dat_01!H67</f>
        <v>15.1408947368</v>
      </c>
      <c r="G22" s="109">
        <f>Dat_01!G67</f>
        <v>26.146842105299999</v>
      </c>
      <c r="H22" s="109">
        <f>Dat_01!E67</f>
        <v>16.559000000000001</v>
      </c>
      <c r="J22" s="129"/>
      <c r="K22" s="129"/>
      <c r="L22" s="129"/>
      <c r="M22" s="129"/>
      <c r="N22" s="129"/>
      <c r="O22" s="129"/>
      <c r="P22" s="129"/>
    </row>
    <row r="23" spans="1:16" ht="11.25" customHeight="1">
      <c r="A23" s="102">
        <v>17</v>
      </c>
      <c r="B23" s="108" t="str">
        <f>Dat_01!A68</f>
        <v>17/09/2018</v>
      </c>
      <c r="C23" s="109">
        <f>Dat_01!B68</f>
        <v>29.879000000000001</v>
      </c>
      <c r="D23" s="109">
        <f>Dat_01!C68</f>
        <v>24.178000000000001</v>
      </c>
      <c r="E23" s="109">
        <f>Dat_01!D68</f>
        <v>18.478000000000002</v>
      </c>
      <c r="F23" s="109">
        <f>Dat_01!H68</f>
        <v>15.436368421099999</v>
      </c>
      <c r="G23" s="109">
        <f>Dat_01!G68</f>
        <v>25.2274210526</v>
      </c>
      <c r="H23" s="109">
        <f>Dat_01!E68</f>
        <v>17.620999999999999</v>
      </c>
      <c r="J23" s="129"/>
      <c r="K23" s="129"/>
      <c r="L23" s="129"/>
      <c r="M23" s="129"/>
      <c r="N23" s="129"/>
      <c r="O23" s="129"/>
      <c r="P23" s="129"/>
    </row>
    <row r="24" spans="1:16" ht="11.25" customHeight="1">
      <c r="A24" s="102">
        <v>18</v>
      </c>
      <c r="B24" s="108" t="str">
        <f>Dat_01!A69</f>
        <v>18/09/2018</v>
      </c>
      <c r="C24" s="109">
        <f>Dat_01!B69</f>
        <v>28.085000000000001</v>
      </c>
      <c r="D24" s="109">
        <f>Dat_01!C69</f>
        <v>23.222999999999999</v>
      </c>
      <c r="E24" s="109">
        <f>Dat_01!D69</f>
        <v>18.36</v>
      </c>
      <c r="F24" s="109">
        <f>Dat_01!H69</f>
        <v>14.999315789500001</v>
      </c>
      <c r="G24" s="109">
        <f>Dat_01!G69</f>
        <v>24.8769473684</v>
      </c>
      <c r="H24" s="109">
        <f>Dat_01!E69</f>
        <v>18.995000000000001</v>
      </c>
      <c r="J24" s="129"/>
      <c r="K24" s="129"/>
      <c r="L24" s="129"/>
      <c r="M24" s="129"/>
      <c r="N24" s="129"/>
      <c r="O24" s="129"/>
      <c r="P24" s="129"/>
    </row>
    <row r="25" spans="1:16" ht="11.25" customHeight="1">
      <c r="A25" s="102">
        <v>19</v>
      </c>
      <c r="B25" s="108" t="str">
        <f>Dat_01!A70</f>
        <v>19/09/2018</v>
      </c>
      <c r="C25" s="109">
        <f>Dat_01!B70</f>
        <v>28.901</v>
      </c>
      <c r="D25" s="109">
        <f>Dat_01!C70</f>
        <v>23.486000000000001</v>
      </c>
      <c r="E25" s="109">
        <f>Dat_01!D70</f>
        <v>18.071000000000002</v>
      </c>
      <c r="F25" s="109">
        <f>Dat_01!H70</f>
        <v>14.955894736799999</v>
      </c>
      <c r="G25" s="109">
        <f>Dat_01!G70</f>
        <v>25.001105263199999</v>
      </c>
      <c r="H25" s="109">
        <f>Dat_01!E70</f>
        <v>19.242999999999999</v>
      </c>
      <c r="J25" s="129"/>
      <c r="K25" s="129"/>
      <c r="L25" s="129"/>
      <c r="M25" s="129"/>
      <c r="N25" s="129"/>
      <c r="O25" s="129"/>
      <c r="P25" s="129"/>
    </row>
    <row r="26" spans="1:16" ht="11.25" customHeight="1">
      <c r="A26" s="102">
        <v>20</v>
      </c>
      <c r="B26" s="108" t="str">
        <f>Dat_01!A71</f>
        <v>20/09/2018</v>
      </c>
      <c r="C26" s="109">
        <f>Dat_01!B71</f>
        <v>29.693999999999999</v>
      </c>
      <c r="D26" s="109">
        <f>Dat_01!C71</f>
        <v>24.14</v>
      </c>
      <c r="E26" s="109">
        <f>Dat_01!D71</f>
        <v>18.587</v>
      </c>
      <c r="F26" s="109">
        <f>Dat_01!H71</f>
        <v>14.8816842105</v>
      </c>
      <c r="G26" s="109">
        <f>Dat_01!G71</f>
        <v>25.720210526300001</v>
      </c>
      <c r="H26" s="109">
        <f>Dat_01!E71</f>
        <v>19.495999999999999</v>
      </c>
      <c r="J26" s="129"/>
      <c r="K26" s="129"/>
      <c r="L26" s="129"/>
      <c r="M26" s="129"/>
      <c r="N26" s="129"/>
      <c r="O26" s="129"/>
      <c r="P26" s="129"/>
    </row>
    <row r="27" spans="1:16" ht="11.25" customHeight="1">
      <c r="A27" s="102">
        <v>21</v>
      </c>
      <c r="B27" s="108" t="str">
        <f>Dat_01!A72</f>
        <v>21/09/2018</v>
      </c>
      <c r="C27" s="109">
        <f>Dat_01!B72</f>
        <v>29.067</v>
      </c>
      <c r="D27" s="109">
        <f>Dat_01!C72</f>
        <v>23.741</v>
      </c>
      <c r="E27" s="109">
        <f>Dat_01!D72</f>
        <v>18.416</v>
      </c>
      <c r="F27" s="109">
        <f>Dat_01!H72</f>
        <v>15.423368421099999</v>
      </c>
      <c r="G27" s="109">
        <f>Dat_01!G72</f>
        <v>25.766263157899999</v>
      </c>
      <c r="H27" s="109">
        <f>Dat_01!E72</f>
        <v>20.189</v>
      </c>
      <c r="J27" s="129"/>
      <c r="K27" s="129"/>
      <c r="L27" s="129"/>
      <c r="M27" s="129"/>
      <c r="N27" s="129"/>
      <c r="O27" s="129"/>
      <c r="P27" s="129"/>
    </row>
    <row r="28" spans="1:16" ht="11.25" customHeight="1">
      <c r="A28" s="102">
        <v>22</v>
      </c>
      <c r="B28" s="108" t="str">
        <f>Dat_01!A73</f>
        <v>22/09/2018</v>
      </c>
      <c r="C28" s="109">
        <f>Dat_01!B73</f>
        <v>30.446000000000002</v>
      </c>
      <c r="D28" s="109">
        <f>Dat_01!C73</f>
        <v>24.408999999999999</v>
      </c>
      <c r="E28" s="109">
        <f>Dat_01!D73</f>
        <v>18.370999999999999</v>
      </c>
      <c r="F28" s="109">
        <f>Dat_01!H73</f>
        <v>15.5488421053</v>
      </c>
      <c r="G28" s="109">
        <f>Dat_01!G73</f>
        <v>25.267473684199999</v>
      </c>
      <c r="H28" s="109">
        <f>Dat_01!E73</f>
        <v>20.321000000000002</v>
      </c>
      <c r="J28" s="129"/>
      <c r="K28" s="129"/>
      <c r="L28" s="129"/>
      <c r="M28" s="129"/>
      <c r="N28" s="129"/>
      <c r="O28" s="129"/>
      <c r="P28" s="129"/>
    </row>
    <row r="29" spans="1:16" ht="11.25" customHeight="1">
      <c r="A29" s="102">
        <v>23</v>
      </c>
      <c r="B29" s="108" t="str">
        <f>Dat_01!A74</f>
        <v>23/09/2018</v>
      </c>
      <c r="C29" s="109">
        <f>Dat_01!B74</f>
        <v>31.041</v>
      </c>
      <c r="D29" s="109">
        <f>Dat_01!C74</f>
        <v>24.824000000000002</v>
      </c>
      <c r="E29" s="109">
        <f>Dat_01!D74</f>
        <v>18.606000000000002</v>
      </c>
      <c r="F29" s="109">
        <f>Dat_01!H74</f>
        <v>15.690789473700001</v>
      </c>
      <c r="G29" s="109">
        <f>Dat_01!G74</f>
        <v>24.9639473684</v>
      </c>
      <c r="H29" s="109">
        <f>Dat_01!E74</f>
        <v>20.984999999999999</v>
      </c>
      <c r="J29" s="129"/>
      <c r="K29" s="129"/>
      <c r="L29" s="129"/>
      <c r="M29" s="129"/>
      <c r="N29" s="129"/>
      <c r="O29" s="129"/>
      <c r="P29" s="129"/>
    </row>
    <row r="30" spans="1:16" ht="11.25" customHeight="1">
      <c r="A30" s="102">
        <v>24</v>
      </c>
      <c r="B30" s="108" t="str">
        <f>Dat_01!A75</f>
        <v>24/09/2018</v>
      </c>
      <c r="C30" s="109">
        <f>Dat_01!B75</f>
        <v>28.358000000000001</v>
      </c>
      <c r="D30" s="109">
        <f>Dat_01!C75</f>
        <v>22.884</v>
      </c>
      <c r="E30" s="109">
        <f>Dat_01!D75</f>
        <v>17.411000000000001</v>
      </c>
      <c r="F30" s="109">
        <f>Dat_01!H75</f>
        <v>15.0887894737</v>
      </c>
      <c r="G30" s="109">
        <f>Dat_01!G75</f>
        <v>24.848052631600002</v>
      </c>
      <c r="H30" s="109">
        <f>Dat_01!E75</f>
        <v>21.542000000000002</v>
      </c>
      <c r="J30" s="129"/>
      <c r="K30" s="129"/>
      <c r="L30" s="129"/>
      <c r="M30" s="129"/>
      <c r="N30" s="129"/>
      <c r="O30" s="129"/>
      <c r="P30" s="129"/>
    </row>
    <row r="31" spans="1:16" ht="11.25" customHeight="1">
      <c r="A31" s="102">
        <v>25</v>
      </c>
      <c r="B31" s="108" t="str">
        <f>Dat_01!A76</f>
        <v>25/09/2018</v>
      </c>
      <c r="C31" s="109">
        <f>Dat_01!B76</f>
        <v>26.719000000000001</v>
      </c>
      <c r="D31" s="109">
        <f>Dat_01!C76</f>
        <v>21.199000000000002</v>
      </c>
      <c r="E31" s="109">
        <f>Dat_01!D76</f>
        <v>15.679</v>
      </c>
      <c r="F31" s="109">
        <f>Dat_01!H76</f>
        <v>14.6766315789</v>
      </c>
      <c r="G31" s="109">
        <f>Dat_01!G76</f>
        <v>24.406789473700002</v>
      </c>
      <c r="H31" s="109">
        <f>Dat_01!E76</f>
        <v>21.242999999999999</v>
      </c>
      <c r="J31" s="129"/>
      <c r="K31" s="129"/>
      <c r="L31" s="129"/>
      <c r="M31" s="129"/>
      <c r="N31" s="129"/>
      <c r="O31" s="129"/>
      <c r="P31" s="129"/>
    </row>
    <row r="32" spans="1:16" ht="11.25" customHeight="1">
      <c r="A32" s="102">
        <v>26</v>
      </c>
      <c r="B32" s="108" t="str">
        <f>Dat_01!A77</f>
        <v>26/09/2018</v>
      </c>
      <c r="C32" s="109">
        <f>Dat_01!B77</f>
        <v>27.597000000000001</v>
      </c>
      <c r="D32" s="109">
        <f>Dat_01!C77</f>
        <v>22.038</v>
      </c>
      <c r="E32" s="109">
        <f>Dat_01!D77</f>
        <v>16.478000000000002</v>
      </c>
      <c r="F32" s="109">
        <f>Dat_01!H77</f>
        <v>14.127526315800001</v>
      </c>
      <c r="G32" s="109">
        <f>Dat_01!G77</f>
        <v>24.3829473684</v>
      </c>
      <c r="H32" s="109">
        <f>Dat_01!E77</f>
        <v>20.084</v>
      </c>
      <c r="J32" s="129"/>
      <c r="K32" s="129"/>
      <c r="L32" s="129"/>
      <c r="M32" s="129"/>
      <c r="N32" s="129"/>
      <c r="O32" s="129"/>
      <c r="P32" s="129"/>
    </row>
    <row r="33" spans="1:16" ht="11.25" customHeight="1">
      <c r="A33" s="102">
        <v>27</v>
      </c>
      <c r="B33" s="108" t="str">
        <f>Dat_01!A78</f>
        <v>27/09/2018</v>
      </c>
      <c r="C33" s="109">
        <f>Dat_01!B78</f>
        <v>28.379000000000001</v>
      </c>
      <c r="D33" s="109">
        <f>Dat_01!C78</f>
        <v>22.605</v>
      </c>
      <c r="E33" s="109">
        <f>Dat_01!D78</f>
        <v>16.832000000000001</v>
      </c>
      <c r="F33" s="109">
        <f>Dat_01!H78</f>
        <v>14.086052631599999</v>
      </c>
      <c r="G33" s="109">
        <f>Dat_01!G78</f>
        <v>24.2398947368</v>
      </c>
      <c r="H33" s="109">
        <f>Dat_01!E78</f>
        <v>20.41</v>
      </c>
      <c r="J33" s="129"/>
      <c r="K33" s="129"/>
      <c r="L33" s="129"/>
      <c r="M33" s="129"/>
      <c r="N33" s="129"/>
      <c r="O33" s="129"/>
      <c r="P33" s="129"/>
    </row>
    <row r="34" spans="1:16" ht="11.25" customHeight="1">
      <c r="A34" s="102">
        <v>28</v>
      </c>
      <c r="B34" s="108" t="str">
        <f>Dat_01!A79</f>
        <v>28/09/2018</v>
      </c>
      <c r="C34" s="109">
        <f>Dat_01!B79</f>
        <v>28.664000000000001</v>
      </c>
      <c r="D34" s="109">
        <f>Dat_01!C79</f>
        <v>22.324999999999999</v>
      </c>
      <c r="E34" s="109">
        <f>Dat_01!D79</f>
        <v>15.984999999999999</v>
      </c>
      <c r="F34" s="109">
        <f>Dat_01!H79</f>
        <v>14.5898947368</v>
      </c>
      <c r="G34" s="109">
        <f>Dat_01!G79</f>
        <v>24.0252631579</v>
      </c>
      <c r="H34" s="109">
        <f>Dat_01!E79</f>
        <v>21.666</v>
      </c>
      <c r="J34" s="129"/>
      <c r="K34" s="129"/>
      <c r="L34" s="129"/>
      <c r="M34" s="129"/>
      <c r="N34" s="129"/>
      <c r="O34" s="129"/>
      <c r="P34" s="129"/>
    </row>
    <row r="35" spans="1:16" ht="11.25" customHeight="1">
      <c r="A35" s="102">
        <v>29</v>
      </c>
      <c r="B35" s="108" t="str">
        <f>Dat_01!A80</f>
        <v>29/09/2018</v>
      </c>
      <c r="C35" s="109">
        <f>Dat_01!B80</f>
        <v>28.344999999999999</v>
      </c>
      <c r="D35" s="109">
        <f>Dat_01!C80</f>
        <v>22.116</v>
      </c>
      <c r="E35" s="109">
        <f>Dat_01!D80</f>
        <v>15.888</v>
      </c>
      <c r="F35" s="109">
        <f>Dat_01!H80</f>
        <v>14.5558421053</v>
      </c>
      <c r="G35" s="109">
        <f>Dat_01!G80</f>
        <v>24.2247368421</v>
      </c>
      <c r="H35" s="109">
        <f>Dat_01!E80</f>
        <v>21.26</v>
      </c>
      <c r="J35" s="129"/>
      <c r="K35" s="129"/>
      <c r="L35" s="129"/>
      <c r="M35" s="129"/>
      <c r="N35" s="129"/>
      <c r="O35" s="129"/>
      <c r="P35" s="129"/>
    </row>
    <row r="36" spans="1:16" ht="11.25" customHeight="1">
      <c r="A36" s="102">
        <v>30</v>
      </c>
      <c r="B36" s="108" t="str">
        <f>Dat_01!A81</f>
        <v>30/09/2018</v>
      </c>
      <c r="C36" s="109">
        <f>Dat_01!B81</f>
        <v>28.07</v>
      </c>
      <c r="D36" s="109">
        <f>Dat_01!C81</f>
        <v>21.867999999999999</v>
      </c>
      <c r="E36" s="109">
        <f>Dat_01!D81</f>
        <v>15.664999999999999</v>
      </c>
      <c r="F36" s="109">
        <f>Dat_01!H81</f>
        <v>14.640526315800001</v>
      </c>
      <c r="G36" s="109">
        <f>Dat_01!G81</f>
        <v>24.107947368400001</v>
      </c>
      <c r="H36" s="109">
        <f>Dat_01!E81</f>
        <v>20.315999999999999</v>
      </c>
      <c r="J36" s="129"/>
      <c r="K36" s="129"/>
      <c r="L36" s="129"/>
      <c r="M36" s="129"/>
      <c r="N36" s="129"/>
      <c r="O36" s="129"/>
      <c r="P36" s="129"/>
    </row>
    <row r="37" spans="1:16" ht="11.25" customHeight="1">
      <c r="A37" s="102">
        <v>31</v>
      </c>
      <c r="B37" s="133">
        <f>Dat_01!A82</f>
        <v>0</v>
      </c>
      <c r="C37" s="135">
        <f>Dat_01!B82</f>
        <v>0</v>
      </c>
      <c r="D37" s="135">
        <f>Dat_01!C82</f>
        <v>0</v>
      </c>
      <c r="E37" s="135">
        <f>Dat_01!D82</f>
        <v>0</v>
      </c>
      <c r="F37" s="135">
        <f>Dat_01!H82</f>
        <v>0</v>
      </c>
      <c r="G37" s="135">
        <f>Dat_01!G82</f>
        <v>0</v>
      </c>
      <c r="H37" s="135">
        <f>Dat_01!E82</f>
        <v>0</v>
      </c>
      <c r="J37" s="129"/>
      <c r="K37" s="129"/>
      <c r="L37" s="129"/>
      <c r="M37" s="129"/>
      <c r="N37" s="129"/>
      <c r="O37" s="129"/>
      <c r="P37" s="129"/>
    </row>
    <row r="38" spans="1:16" ht="11.25" customHeight="1">
      <c r="A38" s="102"/>
      <c r="B38" s="110" t="s">
        <v>124</v>
      </c>
      <c r="C38" s="111">
        <f>AVERAGE(C7:C37)</f>
        <v>27.603741935483875</v>
      </c>
      <c r="D38" s="111">
        <f t="shared" ref="D38:H38" si="0">AVERAGE(D7:D37)</f>
        <v>22.462580645161296</v>
      </c>
      <c r="E38" s="111">
        <f t="shared" si="0"/>
        <v>17.321516129032258</v>
      </c>
      <c r="F38" s="111">
        <f t="shared" si="0"/>
        <v>15.378816638364517</v>
      </c>
      <c r="G38" s="111">
        <f t="shared" si="0"/>
        <v>25.356302207122578</v>
      </c>
      <c r="H38" s="111">
        <f t="shared" si="0"/>
        <v>20.244483870967745</v>
      </c>
      <c r="J38" s="129"/>
      <c r="K38" s="129"/>
      <c r="L38" s="129"/>
      <c r="M38" s="129"/>
      <c r="N38" s="129"/>
      <c r="O38" s="129"/>
      <c r="P38" s="129"/>
    </row>
    <row r="39" spans="1:16" ht="11.25" customHeight="1">
      <c r="C39" s="112"/>
    </row>
    <row r="40" spans="1:16" ht="11.25" customHeight="1">
      <c r="B40" s="103" t="s">
        <v>125</v>
      </c>
    </row>
    <row r="41" spans="1:16" ht="34.5" customHeight="1">
      <c r="B41" s="106"/>
      <c r="C41" s="107" t="s">
        <v>112</v>
      </c>
    </row>
    <row r="42" spans="1:16" ht="11.25" customHeight="1">
      <c r="A42" s="113" t="s">
        <v>126</v>
      </c>
      <c r="B42" s="108">
        <v>42613</v>
      </c>
      <c r="C42" s="114">
        <f>Dat_01!B94</f>
        <v>21425.564180223999</v>
      </c>
    </row>
    <row r="43" spans="1:16" ht="11.25" customHeight="1">
      <c r="A43" s="113" t="s">
        <v>127</v>
      </c>
      <c r="B43" s="108">
        <v>42643</v>
      </c>
      <c r="C43" s="114">
        <f>Dat_01!B95</f>
        <v>20808.253322</v>
      </c>
    </row>
    <row r="44" spans="1:16" ht="11.25" customHeight="1">
      <c r="A44" s="113" t="s">
        <v>128</v>
      </c>
      <c r="B44" s="108">
        <v>42674</v>
      </c>
      <c r="C44" s="114">
        <f>Dat_01!B96</f>
        <v>19817.639448048001</v>
      </c>
    </row>
    <row r="45" spans="1:16" ht="11.25" customHeight="1">
      <c r="A45" s="113" t="s">
        <v>129</v>
      </c>
      <c r="B45" s="108">
        <v>42704</v>
      </c>
      <c r="C45" s="114">
        <f>Dat_01!B97</f>
        <v>20628.846296624</v>
      </c>
    </row>
    <row r="46" spans="1:16" ht="11.25" customHeight="1">
      <c r="A46" s="113" t="s">
        <v>130</v>
      </c>
      <c r="B46" s="108">
        <v>42735</v>
      </c>
      <c r="C46" s="114">
        <f>Dat_01!B98</f>
        <v>21300.517187000001</v>
      </c>
    </row>
    <row r="47" spans="1:16" ht="11.25" customHeight="1">
      <c r="A47" s="113" t="s">
        <v>131</v>
      </c>
      <c r="B47" s="108">
        <v>42766</v>
      </c>
      <c r="C47" s="114">
        <f>Dat_01!B99</f>
        <v>23078.327512280001</v>
      </c>
    </row>
    <row r="48" spans="1:16" ht="11.25" customHeight="1">
      <c r="A48" s="113" t="s">
        <v>132</v>
      </c>
      <c r="B48" s="108">
        <v>42794</v>
      </c>
      <c r="C48" s="114">
        <f>Dat_01!B100</f>
        <v>19959.317583791999</v>
      </c>
    </row>
    <row r="49" spans="1:3" ht="11.25" customHeight="1">
      <c r="A49" s="113" t="s">
        <v>133</v>
      </c>
      <c r="B49" s="108">
        <v>42825</v>
      </c>
      <c r="C49" s="114">
        <f>Dat_01!B101</f>
        <v>21086.734901833999</v>
      </c>
    </row>
    <row r="50" spans="1:3" ht="11.25" customHeight="1">
      <c r="A50" s="113" t="s">
        <v>134</v>
      </c>
      <c r="B50" s="108">
        <v>42855</v>
      </c>
      <c r="C50" s="114">
        <f>Dat_01!B102</f>
        <v>18963.081304259998</v>
      </c>
    </row>
    <row r="51" spans="1:3" ht="11.25" customHeight="1">
      <c r="A51" s="113" t="s">
        <v>127</v>
      </c>
      <c r="B51" s="108">
        <v>42886</v>
      </c>
      <c r="C51" s="114">
        <f>Dat_01!B103</f>
        <v>20204.909726176</v>
      </c>
    </row>
    <row r="52" spans="1:3" ht="11.25" customHeight="1">
      <c r="A52" s="113" t="s">
        <v>134</v>
      </c>
      <c r="B52" s="108">
        <v>42916</v>
      </c>
      <c r="C52" s="114">
        <f>Dat_01!B104</f>
        <v>21680.301562000001</v>
      </c>
    </row>
    <row r="53" spans="1:3" ht="11.25" customHeight="1">
      <c r="A53" s="113" t="s">
        <v>126</v>
      </c>
      <c r="B53" s="108">
        <v>42947</v>
      </c>
      <c r="C53" s="114">
        <f>Dat_01!B105</f>
        <v>22413.194793999999</v>
      </c>
    </row>
    <row r="54" spans="1:3" ht="11.25" customHeight="1">
      <c r="A54" s="113" t="s">
        <v>126</v>
      </c>
      <c r="B54" s="108">
        <v>42978</v>
      </c>
      <c r="C54" s="114">
        <f>Dat_01!B106</f>
        <v>21769.084502999998</v>
      </c>
    </row>
    <row r="55" spans="1:3" ht="11.25" customHeight="1">
      <c r="A55" s="113" t="s">
        <v>127</v>
      </c>
      <c r="B55" s="108">
        <v>43008</v>
      </c>
      <c r="C55" s="114">
        <f>Dat_01!B107</f>
        <v>20145.293416</v>
      </c>
    </row>
    <row r="56" spans="1:3" ht="11.25" customHeight="1">
      <c r="A56" s="113" t="s">
        <v>128</v>
      </c>
      <c r="B56" s="108">
        <v>43039</v>
      </c>
      <c r="C56" s="114">
        <f>Dat_01!B108</f>
        <v>20160.571298999999</v>
      </c>
    </row>
    <row r="57" spans="1:3" ht="11.25" customHeight="1">
      <c r="A57" s="113" t="s">
        <v>129</v>
      </c>
      <c r="B57" s="108">
        <v>43069</v>
      </c>
      <c r="C57" s="114">
        <f>Dat_01!B109</f>
        <v>20892.780900999998</v>
      </c>
    </row>
    <row r="58" spans="1:3" ht="11.25" customHeight="1">
      <c r="A58" s="113" t="s">
        <v>130</v>
      </c>
      <c r="B58" s="108">
        <v>43100</v>
      </c>
      <c r="C58" s="114">
        <f>Dat_01!B110</f>
        <v>22150.759499</v>
      </c>
    </row>
    <row r="59" spans="1:3" ht="11.25" customHeight="1">
      <c r="A59" s="113" t="s">
        <v>131</v>
      </c>
      <c r="B59" s="108">
        <v>43131</v>
      </c>
      <c r="C59" s="114">
        <f>Dat_01!B111</f>
        <v>22589.446828</v>
      </c>
    </row>
    <row r="60" spans="1:3" ht="11.25" customHeight="1">
      <c r="A60" s="113" t="s">
        <v>132</v>
      </c>
      <c r="B60" s="108">
        <v>43159</v>
      </c>
      <c r="C60" s="114">
        <f>Dat_01!B112</f>
        <v>21272.915729</v>
      </c>
    </row>
    <row r="61" spans="1:3" ht="11.25" customHeight="1">
      <c r="A61" s="113" t="s">
        <v>133</v>
      </c>
      <c r="B61" s="108">
        <v>43190</v>
      </c>
      <c r="C61" s="114">
        <f>Dat_01!B113</f>
        <v>22044.666454999999</v>
      </c>
    </row>
    <row r="62" spans="1:3" ht="11.25" customHeight="1">
      <c r="A62" s="113" t="s">
        <v>134</v>
      </c>
      <c r="B62" s="108">
        <v>43220</v>
      </c>
      <c r="C62" s="114">
        <f>Dat_01!B114</f>
        <v>19918.787075815999</v>
      </c>
    </row>
    <row r="63" spans="1:3" ht="11.25" customHeight="1">
      <c r="A63" s="113" t="s">
        <v>127</v>
      </c>
      <c r="B63" s="108">
        <v>43251</v>
      </c>
      <c r="C63" s="114">
        <f>Dat_01!B115</f>
        <v>20070.297149370999</v>
      </c>
    </row>
    <row r="64" spans="1:3" ht="11.25" customHeight="1">
      <c r="A64" s="113" t="s">
        <v>134</v>
      </c>
      <c r="B64" s="108">
        <v>43281</v>
      </c>
      <c r="C64" s="114">
        <f>Dat_01!B116</f>
        <v>20323.202189127998</v>
      </c>
    </row>
    <row r="65" spans="1:4" ht="11.25" customHeight="1">
      <c r="A65" s="113" t="s">
        <v>126</v>
      </c>
      <c r="B65" s="108">
        <v>43312</v>
      </c>
      <c r="C65" s="114">
        <f>Dat_01!B117</f>
        <v>22165.453271064001</v>
      </c>
    </row>
    <row r="66" spans="1:4" ht="11.25" customHeight="1">
      <c r="A66" s="113" t="s">
        <v>126</v>
      </c>
      <c r="B66" s="115">
        <v>43343</v>
      </c>
      <c r="C66" s="116">
        <f>Dat_01!B118</f>
        <v>21970.827126846001</v>
      </c>
    </row>
    <row r="68" spans="1:4" ht="11.25" customHeight="1">
      <c r="B68" s="103" t="s">
        <v>10</v>
      </c>
    </row>
    <row r="69" spans="1:4" ht="45.75" customHeight="1">
      <c r="B69" s="106" t="s">
        <v>135</v>
      </c>
      <c r="C69" s="107" t="s">
        <v>9</v>
      </c>
      <c r="D69" s="107" t="s">
        <v>8</v>
      </c>
    </row>
    <row r="70" spans="1:4" ht="11.25" customHeight="1">
      <c r="A70" s="102">
        <v>1</v>
      </c>
      <c r="B70" s="108" t="str">
        <f>Dat_01!A129</f>
        <v>01/09/2018</v>
      </c>
      <c r="C70" s="114">
        <f>Dat_01!B129</f>
        <v>31142.164000000001</v>
      </c>
      <c r="D70" s="114">
        <f>Dat_01!D129</f>
        <v>667.18586600000003</v>
      </c>
    </row>
    <row r="71" spans="1:4" ht="11.25" customHeight="1">
      <c r="A71" s="102">
        <v>2</v>
      </c>
      <c r="B71" s="108" t="str">
        <f>Dat_01!A130</f>
        <v>02/09/2018</v>
      </c>
      <c r="C71" s="114">
        <f>Dat_01!B130</f>
        <v>30727.751</v>
      </c>
      <c r="D71" s="114">
        <f>Dat_01!D130</f>
        <v>625.808266</v>
      </c>
    </row>
    <row r="72" spans="1:4" ht="11.25" customHeight="1">
      <c r="A72" s="102">
        <v>3</v>
      </c>
      <c r="B72" s="108" t="str">
        <f>Dat_01!A131</f>
        <v>03/09/2018</v>
      </c>
      <c r="C72" s="114">
        <f>Dat_01!B131</f>
        <v>36467.309000000001</v>
      </c>
      <c r="D72" s="114">
        <f>Dat_01!D131</f>
        <v>738.37495100000001</v>
      </c>
    </row>
    <row r="73" spans="1:4" ht="11.25" customHeight="1">
      <c r="A73" s="102">
        <v>4</v>
      </c>
      <c r="B73" s="108" t="str">
        <f>Dat_01!A132</f>
        <v>04/09/2018</v>
      </c>
      <c r="C73" s="114">
        <f>Dat_01!B132</f>
        <v>35901.31</v>
      </c>
      <c r="D73" s="114">
        <f>Dat_01!D132</f>
        <v>748.38405699999998</v>
      </c>
    </row>
    <row r="74" spans="1:4" ht="11.25" customHeight="1">
      <c r="A74" s="102">
        <v>5</v>
      </c>
      <c r="B74" s="108" t="str">
        <f>Dat_01!A133</f>
        <v>05/09/2018</v>
      </c>
      <c r="C74" s="114">
        <f>Dat_01!B133</f>
        <v>35588.841</v>
      </c>
      <c r="D74" s="114">
        <f>Dat_01!D133</f>
        <v>741.326728</v>
      </c>
    </row>
    <row r="75" spans="1:4" ht="11.25" customHeight="1">
      <c r="A75" s="102">
        <v>6</v>
      </c>
      <c r="B75" s="108" t="str">
        <f>Dat_01!A134</f>
        <v>06/09/2018</v>
      </c>
      <c r="C75" s="114">
        <f>Dat_01!B134</f>
        <v>34751.192999999999</v>
      </c>
      <c r="D75" s="114">
        <f>Dat_01!D134</f>
        <v>727.01925100000005</v>
      </c>
    </row>
    <row r="76" spans="1:4" ht="11.25" customHeight="1">
      <c r="A76" s="102">
        <v>7</v>
      </c>
      <c r="B76" s="108" t="str">
        <f>Dat_01!A135</f>
        <v>07/09/2018</v>
      </c>
      <c r="C76" s="114">
        <f>Dat_01!B135</f>
        <v>34170.235999999997</v>
      </c>
      <c r="D76" s="114">
        <f>Dat_01!D135</f>
        <v>714.11593200000004</v>
      </c>
    </row>
    <row r="77" spans="1:4" ht="11.25" customHeight="1">
      <c r="A77" s="102">
        <v>8</v>
      </c>
      <c r="B77" s="108" t="str">
        <f>Dat_01!A136</f>
        <v>08/09/2018</v>
      </c>
      <c r="C77" s="114">
        <f>Dat_01!B136</f>
        <v>29014.241000000002</v>
      </c>
      <c r="D77" s="114">
        <f>Dat_01!D136</f>
        <v>623.92384600000003</v>
      </c>
    </row>
    <row r="78" spans="1:4" ht="11.25" customHeight="1">
      <c r="A78" s="102">
        <v>9</v>
      </c>
      <c r="B78" s="108" t="str">
        <f>Dat_01!A137</f>
        <v>09/09/2018</v>
      </c>
      <c r="C78" s="114">
        <f>Dat_01!B137</f>
        <v>28197.207999999999</v>
      </c>
      <c r="D78" s="114">
        <f>Dat_01!D137</f>
        <v>575.73056699999995</v>
      </c>
    </row>
    <row r="79" spans="1:4" ht="11.25" customHeight="1">
      <c r="A79" s="102">
        <v>10</v>
      </c>
      <c r="B79" s="108" t="str">
        <f>Dat_01!A138</f>
        <v>10/09/2018</v>
      </c>
      <c r="C79" s="114">
        <f>Dat_01!B138</f>
        <v>32669.508000000002</v>
      </c>
      <c r="D79" s="114">
        <f>Dat_01!D138</f>
        <v>676.78049599999997</v>
      </c>
    </row>
    <row r="80" spans="1:4" ht="11.25" customHeight="1">
      <c r="A80" s="102">
        <v>11</v>
      </c>
      <c r="B80" s="108" t="str">
        <f>Dat_01!A139</f>
        <v>11/09/2018</v>
      </c>
      <c r="C80" s="114">
        <f>Dat_01!B139</f>
        <v>32453.865000000002</v>
      </c>
      <c r="D80" s="114">
        <f>Dat_01!D139</f>
        <v>685.23267699999997</v>
      </c>
    </row>
    <row r="81" spans="1:4" ht="11.25" customHeight="1">
      <c r="A81" s="102">
        <v>12</v>
      </c>
      <c r="B81" s="108" t="str">
        <f>Dat_01!A140</f>
        <v>12/09/2018</v>
      </c>
      <c r="C81" s="114">
        <f>Dat_01!B140</f>
        <v>35114.610999999997</v>
      </c>
      <c r="D81" s="114">
        <f>Dat_01!D140</f>
        <v>727.80718100000001</v>
      </c>
    </row>
    <row r="82" spans="1:4" ht="11.25" customHeight="1">
      <c r="A82" s="102">
        <v>13</v>
      </c>
      <c r="B82" s="108" t="str">
        <f>Dat_01!A141</f>
        <v>13/09/2018</v>
      </c>
      <c r="C82" s="114">
        <f>Dat_01!B141</f>
        <v>35103.472999999998</v>
      </c>
      <c r="D82" s="114">
        <f>Dat_01!D141</f>
        <v>733.22821599999997</v>
      </c>
    </row>
    <row r="83" spans="1:4" ht="11.25" customHeight="1">
      <c r="A83" s="102">
        <v>14</v>
      </c>
      <c r="B83" s="108" t="str">
        <f>Dat_01!A142</f>
        <v>14/09/2018</v>
      </c>
      <c r="C83" s="114">
        <f>Dat_01!B142</f>
        <v>35023.089999999997</v>
      </c>
      <c r="D83" s="114">
        <f>Dat_01!D142</f>
        <v>727.36760100000004</v>
      </c>
    </row>
    <row r="84" spans="1:4" ht="11.25" customHeight="1">
      <c r="A84" s="102">
        <v>15</v>
      </c>
      <c r="B84" s="108" t="str">
        <f>Dat_01!A143</f>
        <v>15/09/2018</v>
      </c>
      <c r="C84" s="114">
        <f>Dat_01!B143</f>
        <v>29625.79</v>
      </c>
      <c r="D84" s="114">
        <f>Dat_01!D143</f>
        <v>635.206999</v>
      </c>
    </row>
    <row r="85" spans="1:4" ht="11.25" customHeight="1">
      <c r="A85" s="102">
        <v>16</v>
      </c>
      <c r="B85" s="108" t="str">
        <f>Dat_01!A144</f>
        <v>16/09/2018</v>
      </c>
      <c r="C85" s="114">
        <f>Dat_01!B144</f>
        <v>29492.795999999998</v>
      </c>
      <c r="D85" s="114">
        <f>Dat_01!D144</f>
        <v>592.64375399999994</v>
      </c>
    </row>
    <row r="86" spans="1:4" ht="11.25" customHeight="1">
      <c r="A86" s="102">
        <v>17</v>
      </c>
      <c r="B86" s="108" t="str">
        <f>Dat_01!A145</f>
        <v>17/09/2018</v>
      </c>
      <c r="C86" s="114">
        <f>Dat_01!B145</f>
        <v>34386.644</v>
      </c>
      <c r="D86" s="114">
        <f>Dat_01!D145</f>
        <v>707.39788899999996</v>
      </c>
    </row>
    <row r="87" spans="1:4" ht="11.25" customHeight="1">
      <c r="A87" s="102">
        <v>18</v>
      </c>
      <c r="B87" s="108" t="str">
        <f>Dat_01!A146</f>
        <v>18/09/2018</v>
      </c>
      <c r="C87" s="114">
        <f>Dat_01!B146</f>
        <v>34753.394999999997</v>
      </c>
      <c r="D87" s="114">
        <f>Dat_01!D146</f>
        <v>725.96301600000004</v>
      </c>
    </row>
    <row r="88" spans="1:4" ht="11.25" customHeight="1">
      <c r="A88" s="102">
        <v>19</v>
      </c>
      <c r="B88" s="108" t="str">
        <f>Dat_01!A147</f>
        <v>19/09/2018</v>
      </c>
      <c r="C88" s="114">
        <f>Dat_01!B147</f>
        <v>34957.142</v>
      </c>
      <c r="D88" s="114">
        <f>Dat_01!D147</f>
        <v>731.81642299999999</v>
      </c>
    </row>
    <row r="89" spans="1:4" ht="11.25" customHeight="1">
      <c r="A89" s="102">
        <v>20</v>
      </c>
      <c r="B89" s="108" t="str">
        <f>Dat_01!A148</f>
        <v>20/09/2018</v>
      </c>
      <c r="C89" s="114">
        <f>Dat_01!B148</f>
        <v>35260.660000000003</v>
      </c>
      <c r="D89" s="114">
        <f>Dat_01!D148</f>
        <v>738.89864299999999</v>
      </c>
    </row>
    <row r="90" spans="1:4" ht="11.25" customHeight="1">
      <c r="A90" s="102">
        <v>21</v>
      </c>
      <c r="B90" s="108" t="str">
        <f>Dat_01!A149</f>
        <v>21/09/2018</v>
      </c>
      <c r="C90" s="114">
        <f>Dat_01!B149</f>
        <v>35326.146000000001</v>
      </c>
      <c r="D90" s="114">
        <f>Dat_01!D149</f>
        <v>733.15007400000002</v>
      </c>
    </row>
    <row r="91" spans="1:4" ht="11.25" customHeight="1">
      <c r="A91" s="102">
        <v>22</v>
      </c>
      <c r="B91" s="108" t="str">
        <f>Dat_01!A150</f>
        <v>22/09/2018</v>
      </c>
      <c r="C91" s="114">
        <f>Dat_01!B150</f>
        <v>30840.324000000001</v>
      </c>
      <c r="D91" s="114">
        <f>Dat_01!D150</f>
        <v>656.88188600000001</v>
      </c>
    </row>
    <row r="92" spans="1:4" ht="11.25" customHeight="1">
      <c r="A92" s="102">
        <v>23</v>
      </c>
      <c r="B92" s="108" t="str">
        <f>Dat_01!A151</f>
        <v>23/09/2018</v>
      </c>
      <c r="C92" s="114">
        <f>Dat_01!B151</f>
        <v>30114.495999999999</v>
      </c>
      <c r="D92" s="114">
        <f>Dat_01!D151</f>
        <v>607.84777799999995</v>
      </c>
    </row>
    <row r="93" spans="1:4" ht="11.25" customHeight="1">
      <c r="A93" s="102">
        <v>24</v>
      </c>
      <c r="B93" s="108" t="str">
        <f>Dat_01!A152</f>
        <v>24/09/2018</v>
      </c>
      <c r="C93" s="114">
        <f>Dat_01!B152</f>
        <v>34909.248</v>
      </c>
      <c r="D93" s="114">
        <f>Dat_01!D152</f>
        <v>723.97488999999996</v>
      </c>
    </row>
    <row r="94" spans="1:4" ht="11.25" customHeight="1">
      <c r="A94" s="102">
        <v>25</v>
      </c>
      <c r="B94" s="108" t="str">
        <f>Dat_01!A153</f>
        <v>25/09/2018</v>
      </c>
      <c r="C94" s="114">
        <f>Dat_01!B153</f>
        <v>34411.716999999997</v>
      </c>
      <c r="D94" s="114">
        <f>Dat_01!D153</f>
        <v>731.36517100000003</v>
      </c>
    </row>
    <row r="95" spans="1:4" ht="11.25" customHeight="1">
      <c r="A95" s="102">
        <v>26</v>
      </c>
      <c r="B95" s="108" t="str">
        <f>Dat_01!A154</f>
        <v>26/09/2018</v>
      </c>
      <c r="C95" s="114">
        <f>Dat_01!B154</f>
        <v>34563.171000000002</v>
      </c>
      <c r="D95" s="114">
        <f>Dat_01!D154</f>
        <v>731.72808299999997</v>
      </c>
    </row>
    <row r="96" spans="1:4" ht="11.25" customHeight="1">
      <c r="A96" s="102">
        <v>27</v>
      </c>
      <c r="B96" s="108" t="str">
        <f>Dat_01!A155</f>
        <v>27/09/2018</v>
      </c>
      <c r="C96" s="114">
        <f>Dat_01!B155</f>
        <v>33512.563000000002</v>
      </c>
      <c r="D96" s="114">
        <f>Dat_01!D155</f>
        <v>715.07966799999997</v>
      </c>
    </row>
    <row r="97" spans="1:9" ht="11.25" customHeight="1">
      <c r="A97" s="102">
        <v>28</v>
      </c>
      <c r="B97" s="108" t="str">
        <f>Dat_01!A156</f>
        <v>28/09/2018</v>
      </c>
      <c r="C97" s="114">
        <f>Dat_01!B156</f>
        <v>33677.957000000002</v>
      </c>
      <c r="D97" s="114">
        <f>Dat_01!D156</f>
        <v>712.16726000000006</v>
      </c>
    </row>
    <row r="98" spans="1:9" ht="11.25" customHeight="1">
      <c r="A98" s="102">
        <v>29</v>
      </c>
      <c r="B98" s="108" t="str">
        <f>Dat_01!A157</f>
        <v>29/09/2018</v>
      </c>
      <c r="C98" s="114">
        <f>Dat_01!B157</f>
        <v>29095.244999999999</v>
      </c>
      <c r="D98" s="114">
        <f>Dat_01!D157</f>
        <v>624.82169499999998</v>
      </c>
    </row>
    <row r="99" spans="1:9" ht="11.25" customHeight="1">
      <c r="A99" s="102">
        <v>30</v>
      </c>
      <c r="B99" s="108" t="str">
        <f>Dat_01!A158</f>
        <v>30/09/2018</v>
      </c>
      <c r="C99" s="114">
        <f>Dat_01!B158</f>
        <v>28211.582999999999</v>
      </c>
      <c r="D99" s="114">
        <f>Dat_01!D158</f>
        <v>572.100775</v>
      </c>
    </row>
    <row r="100" spans="1:9" ht="11.25" customHeight="1">
      <c r="A100" s="102">
        <v>31</v>
      </c>
      <c r="B100" s="133">
        <f>Dat_01!A159</f>
        <v>0</v>
      </c>
      <c r="C100" s="134">
        <f>Dat_01!B159</f>
        <v>0</v>
      </c>
      <c r="D100" s="134">
        <f>Dat_01!D159</f>
        <v>0</v>
      </c>
    </row>
    <row r="101" spans="1:9" ht="11.25" customHeight="1">
      <c r="A101" s="102"/>
      <c r="B101" s="110" t="s">
        <v>136</v>
      </c>
      <c r="C101" s="117">
        <f>MAX(C70:C100)</f>
        <v>36467.309000000001</v>
      </c>
      <c r="D101" s="117">
        <f>MAX(D70:D100)</f>
        <v>748.38405699999998</v>
      </c>
      <c r="E101" s="118">
        <f>Dat_01!D160</f>
        <v>748</v>
      </c>
      <c r="F101" s="132">
        <f>(D101/E101-1)*100</f>
        <v>5.1344518716578413E-2</v>
      </c>
    </row>
    <row r="103" spans="1:9" ht="11.25" customHeight="1">
      <c r="B103" s="103" t="s">
        <v>137</v>
      </c>
    </row>
    <row r="104" spans="1:9" ht="11.25" customHeight="1">
      <c r="B104" s="106"/>
      <c r="C104" s="119" t="s">
        <v>14</v>
      </c>
      <c r="D104" s="119" t="s">
        <v>13</v>
      </c>
      <c r="E104" s="119"/>
      <c r="F104" s="119" t="s">
        <v>12</v>
      </c>
      <c r="G104" s="106" t="s">
        <v>11</v>
      </c>
    </row>
    <row r="105" spans="1:9" ht="11.25" customHeight="1">
      <c r="B105" s="120" t="str">
        <f>Dat_01!A183</f>
        <v>Histórico</v>
      </c>
      <c r="C105" s="121">
        <f>Dat_01!D179</f>
        <v>41318</v>
      </c>
      <c r="D105" s="121">
        <f>Dat_01!B179</f>
        <v>45450</v>
      </c>
      <c r="E105" s="121"/>
      <c r="F105" s="122" t="s">
        <v>138</v>
      </c>
      <c r="G105" s="122" t="s">
        <v>139</v>
      </c>
    </row>
    <row r="106" spans="1:9" ht="11.25" customHeight="1">
      <c r="B106" s="120"/>
      <c r="C106" s="121"/>
      <c r="D106" s="121"/>
      <c r="E106" s="121"/>
      <c r="F106" s="122"/>
      <c r="G106" s="122"/>
    </row>
    <row r="107" spans="1:9" ht="11.25" customHeight="1">
      <c r="B107" s="120">
        <f>Dat_01!A185</f>
        <v>2017</v>
      </c>
      <c r="C107" s="121">
        <f>Dat_01!D173</f>
        <v>39536</v>
      </c>
      <c r="D107" s="121">
        <f>Dat_01!B173</f>
        <v>41381</v>
      </c>
      <c r="E107" s="121"/>
      <c r="F107" s="122" t="s">
        <v>140</v>
      </c>
      <c r="G107" s="122" t="s">
        <v>141</v>
      </c>
    </row>
    <row r="108" spans="1:9" ht="11.25" customHeight="1">
      <c r="B108" s="120">
        <f>Dat_01!A186</f>
        <v>2018</v>
      </c>
      <c r="C108" s="121">
        <f>Dat_01!D174</f>
        <v>39996</v>
      </c>
      <c r="D108" s="121">
        <f>Dat_01!B174</f>
        <v>40947</v>
      </c>
      <c r="E108" s="121"/>
      <c r="F108" s="122" t="s">
        <v>142</v>
      </c>
      <c r="G108" s="122" t="s">
        <v>143</v>
      </c>
    </row>
    <row r="109" spans="1:9" ht="11.25" customHeight="1">
      <c r="B109" s="123" t="str">
        <f>Dat_01!A187</f>
        <v>sep-18</v>
      </c>
      <c r="C109" s="124">
        <f>Dat_01!B166</f>
        <v>37292</v>
      </c>
      <c r="D109" s="124"/>
      <c r="E109" s="124"/>
      <c r="F109" s="125" t="s">
        <v>142</v>
      </c>
      <c r="G109" s="125"/>
      <c r="H109" s="126">
        <f>Dat_01!D166</f>
        <v>36396</v>
      </c>
      <c r="I109" s="132">
        <f>(C109/H109-1)*100</f>
        <v>2.4618089899989037</v>
      </c>
    </row>
    <row r="110" spans="1:9" ht="11.25" customHeight="1">
      <c r="C110" s="12"/>
      <c r="D110" s="11"/>
      <c r="E110" s="11"/>
      <c r="F110" s="11"/>
    </row>
    <row r="111" spans="1:9" ht="11.25" customHeight="1">
      <c r="B111" s="103" t="s">
        <v>29</v>
      </c>
    </row>
    <row r="112" spans="1:9" ht="24.75" customHeight="1">
      <c r="B112" s="106"/>
      <c r="C112" s="127" t="s">
        <v>4</v>
      </c>
      <c r="D112" s="127" t="s">
        <v>0</v>
      </c>
      <c r="E112" s="127" t="s">
        <v>22</v>
      </c>
      <c r="F112" s="127" t="s">
        <v>5</v>
      </c>
    </row>
    <row r="113" spans="1:6" ht="11.25" customHeight="1">
      <c r="A113" s="113" t="str">
        <f>IF(MONTH(B113)=1,"E",IF(MONTH(B113)=2,"F",IF(MONTH(B113)=3,"M",IF(MONTH(B113)=4,"A",IF(MONTH(B113)=5,"M",IF(MONTH(B113)=6,"J",IF(MONTH(B113)=7,"J",IF(MONTH(B113)=8,"A",IF(MONTH(B113)=9,"S",IF(MONTH(B113)=10,"O",IF(MONTH(B113)=11,"N","D")))))))))))</f>
        <v>S</v>
      </c>
      <c r="B113" s="108" t="str">
        <f>Dat_01!A33</f>
        <v>30/09/2017</v>
      </c>
      <c r="C113" s="109">
        <f>Dat_01!B33</f>
        <v>-3.1860430365823422</v>
      </c>
      <c r="D113" s="109">
        <f>Dat_01!C33</f>
        <v>-0.47173657937237268</v>
      </c>
      <c r="E113" s="109">
        <f>Dat_01!D33</f>
        <v>-1.0487105503445893</v>
      </c>
      <c r="F113" s="109">
        <f>Dat_01!E33</f>
        <v>-1.6655959068653803</v>
      </c>
    </row>
    <row r="114" spans="1:6" ht="11.25" customHeight="1">
      <c r="A114" s="113" t="str">
        <f t="shared" ref="A114:A125" si="1">IF(MONTH(B114)=1,"E",IF(MONTH(B114)=2,"F",IF(MONTH(B114)=3,"M",IF(MONTH(B114)=4,"A",IF(MONTH(B114)=5,"M",IF(MONTH(B114)=6,"J",IF(MONTH(B114)=7,"J",IF(MONTH(B114)=8,"A",IF(MONTH(B114)=9,"S",IF(MONTH(B114)=10,"O",IF(MONTH(B114)=11,"N","D")))))))))))</f>
        <v>O</v>
      </c>
      <c r="B114" s="108" t="str">
        <f>Dat_01!A34</f>
        <v>31/10/2017</v>
      </c>
      <c r="C114" s="109">
        <f>Dat_01!B34</f>
        <v>1.7304374310119108</v>
      </c>
      <c r="D114" s="109">
        <f>Dat_01!C34</f>
        <v>0.18556809834222587</v>
      </c>
      <c r="E114" s="109">
        <f>Dat_01!D34</f>
        <v>1.1996964545285094</v>
      </c>
      <c r="F114" s="109">
        <f>Dat_01!E34</f>
        <v>0.34517287814117559</v>
      </c>
    </row>
    <row r="115" spans="1:6" ht="11.25" customHeight="1">
      <c r="A115" s="113" t="str">
        <f t="shared" si="1"/>
        <v>N</v>
      </c>
      <c r="B115" s="108" t="str">
        <f>Dat_01!A35</f>
        <v>30/11/2017</v>
      </c>
      <c r="C115" s="109">
        <f>Dat_01!B35</f>
        <v>1.2794443304335212</v>
      </c>
      <c r="D115" s="109">
        <f>Dat_01!C35</f>
        <v>0.33426383560837269</v>
      </c>
      <c r="E115" s="109">
        <f>Dat_01!D35</f>
        <v>-2.0418056073599145</v>
      </c>
      <c r="F115" s="109">
        <f>Dat_01!E35</f>
        <v>2.986986102185063</v>
      </c>
    </row>
    <row r="116" spans="1:6" ht="11.25" customHeight="1">
      <c r="A116" s="113" t="str">
        <f t="shared" si="1"/>
        <v>D</v>
      </c>
      <c r="B116" s="108" t="str">
        <f>Dat_01!A36</f>
        <v>31/12/2017</v>
      </c>
      <c r="C116" s="109">
        <f>Dat_01!B36</f>
        <v>3.9916510220649348</v>
      </c>
      <c r="D116" s="109">
        <f>Dat_01!C36</f>
        <v>-1.3890009994783403</v>
      </c>
      <c r="E116" s="109">
        <f>Dat_01!D36</f>
        <v>6.8209618113868054E-2</v>
      </c>
      <c r="F116" s="109">
        <f>Dat_01!E36</f>
        <v>5.3124424034294071</v>
      </c>
    </row>
    <row r="117" spans="1:6" ht="11.25" customHeight="1">
      <c r="A117" s="113" t="str">
        <f t="shared" si="1"/>
        <v>E</v>
      </c>
      <c r="B117" s="108" t="str">
        <f>Dat_01!A37</f>
        <v>31/01/2018</v>
      </c>
      <c r="C117" s="109">
        <f>Dat_01!B37</f>
        <v>-2.1183540445894988</v>
      </c>
      <c r="D117" s="109">
        <f>Dat_01!C37</f>
        <v>1.5057460642021625</v>
      </c>
      <c r="E117" s="109">
        <f>Dat_01!D37</f>
        <v>-1.6082705993146318</v>
      </c>
      <c r="F117" s="109">
        <f>Dat_01!E37</f>
        <v>-2.0158295094770295</v>
      </c>
    </row>
    <row r="118" spans="1:6" ht="11.25" customHeight="1">
      <c r="A118" s="113" t="str">
        <f t="shared" si="1"/>
        <v>F</v>
      </c>
      <c r="B118" s="108" t="str">
        <f>Dat_01!A38</f>
        <v>28/02/2018</v>
      </c>
      <c r="C118" s="109">
        <f>Dat_01!B38</f>
        <v>6.5813780440805658</v>
      </c>
      <c r="D118" s="109">
        <f>Dat_01!C38</f>
        <v>-0.13980804405766545</v>
      </c>
      <c r="E118" s="109">
        <f>Dat_01!D38</f>
        <v>3.6962079264392766</v>
      </c>
      <c r="F118" s="109">
        <f>Dat_01!E38</f>
        <v>3.0249781616989546</v>
      </c>
    </row>
    <row r="119" spans="1:6" ht="11.25" customHeight="1">
      <c r="A119" s="113" t="str">
        <f t="shared" si="1"/>
        <v>M</v>
      </c>
      <c r="B119" s="108" t="str">
        <f>Dat_01!A39</f>
        <v>31/03/2018</v>
      </c>
      <c r="C119" s="109">
        <f>Dat_01!B39</f>
        <v>4.5428159344037544</v>
      </c>
      <c r="D119" s="109">
        <f>Dat_01!C39</f>
        <v>-2.8239584410291174</v>
      </c>
      <c r="E119" s="109">
        <f>Dat_01!D39</f>
        <v>2.3738121499156772</v>
      </c>
      <c r="F119" s="109">
        <f>Dat_01!E39</f>
        <v>4.9929622255171946</v>
      </c>
    </row>
    <row r="120" spans="1:6" ht="11.25" customHeight="1">
      <c r="A120" s="113" t="str">
        <f t="shared" si="1"/>
        <v>A</v>
      </c>
      <c r="B120" s="108" t="str">
        <f>Dat_01!A40</f>
        <v>30/04/2018</v>
      </c>
      <c r="C120" s="109">
        <f>Dat_01!B40</f>
        <v>5.0398232028953105</v>
      </c>
      <c r="D120" s="109">
        <f>Dat_01!C40</f>
        <v>2.2655268729212974</v>
      </c>
      <c r="E120" s="109">
        <f>Dat_01!D40</f>
        <v>1.1061577761221741</v>
      </c>
      <c r="F120" s="109">
        <f>Dat_01!E40</f>
        <v>1.668138553851839</v>
      </c>
    </row>
    <row r="121" spans="1:6" ht="11.25" customHeight="1">
      <c r="A121" s="113" t="str">
        <f t="shared" si="1"/>
        <v>M</v>
      </c>
      <c r="B121" s="108" t="str">
        <f>Dat_01!A41</f>
        <v>31/05/2018</v>
      </c>
      <c r="C121" s="109">
        <f>Dat_01!B41</f>
        <v>-0.66623696234885399</v>
      </c>
      <c r="D121" s="109">
        <f>Dat_01!C41</f>
        <v>-0.4292095377119387</v>
      </c>
      <c r="E121" s="109">
        <f>Dat_01!D41</f>
        <v>-1.5432761005792384</v>
      </c>
      <c r="F121" s="109">
        <f>Dat_01!E41</f>
        <v>1.3062486759423231</v>
      </c>
    </row>
    <row r="122" spans="1:6" ht="11.25" customHeight="1">
      <c r="A122" s="113" t="str">
        <f t="shared" si="1"/>
        <v>J</v>
      </c>
      <c r="B122" s="108" t="str">
        <f>Dat_01!A42</f>
        <v>30/06/2018</v>
      </c>
      <c r="C122" s="109">
        <f>Dat_01!B42</f>
        <v>-6.2595963851842633</v>
      </c>
      <c r="D122" s="109">
        <f>Dat_01!C42</f>
        <v>-0.4864798511772026</v>
      </c>
      <c r="E122" s="109">
        <f>Dat_01!D42</f>
        <v>-2.6747369714020928</v>
      </c>
      <c r="F122" s="109">
        <f>Dat_01!E42</f>
        <v>-3.0983795626049679</v>
      </c>
    </row>
    <row r="123" spans="1:6" ht="11.25" customHeight="1">
      <c r="A123" s="113" t="str">
        <f t="shared" si="1"/>
        <v>J</v>
      </c>
      <c r="B123" s="108" t="str">
        <f>Dat_01!A43</f>
        <v>31/07/2018</v>
      </c>
      <c r="C123" s="109">
        <f>Dat_01!B43</f>
        <v>-1.1053378387730572</v>
      </c>
      <c r="D123" s="109">
        <f>Dat_01!C43</f>
        <v>-0.71304516717849431</v>
      </c>
      <c r="E123" s="109">
        <f>Dat_01!D43</f>
        <v>-0.3539714861469756</v>
      </c>
      <c r="F123" s="109">
        <f>Dat_01!E43</f>
        <v>-3.8321185447587336E-2</v>
      </c>
    </row>
    <row r="124" spans="1:6" ht="11.25" customHeight="1">
      <c r="A124" s="113" t="str">
        <f t="shared" si="1"/>
        <v>A</v>
      </c>
      <c r="B124" s="108" t="str">
        <f>Dat_01!A44</f>
        <v>31/08/2018</v>
      </c>
      <c r="C124" s="109">
        <f>Dat_01!B44</f>
        <v>0.92673912776717327</v>
      </c>
      <c r="D124" s="109">
        <f>Dat_01!C44</f>
        <v>-1.4742335517099026</v>
      </c>
      <c r="E124" s="109">
        <f>Dat_01!D44</f>
        <v>0.70091697227172567</v>
      </c>
      <c r="F124" s="109">
        <f>Dat_01!E44</f>
        <v>1.7000557072053502</v>
      </c>
    </row>
    <row r="125" spans="1:6" ht="11.25" customHeight="1">
      <c r="A125" s="113" t="str">
        <f t="shared" si="1"/>
        <v>S</v>
      </c>
      <c r="B125" s="115" t="str">
        <f>Dat_01!A45</f>
        <v>30/09/2018</v>
      </c>
      <c r="C125" s="128">
        <f>Dat_01!B45</f>
        <v>2.5218606277360278</v>
      </c>
      <c r="D125" s="128">
        <f>Dat_01!C45</f>
        <v>-1.8220300989463478</v>
      </c>
      <c r="E125" s="128">
        <f>Dat_01!D45</f>
        <v>1.7815821200340975</v>
      </c>
      <c r="F125" s="128">
        <f>Dat_01!E45</f>
        <v>2.5623086066482781</v>
      </c>
    </row>
  </sheetData>
  <conditionalFormatting sqref="C70:C100">
    <cfRule type="cellIs" dxfId="1" priority="2" operator="equal">
      <formula>$C$101</formula>
    </cfRule>
  </conditionalFormatting>
  <conditionalFormatting sqref="D70:D100">
    <cfRule type="cellIs" dxfId="0" priority="1" operator="equal">
      <formula>$D$101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7"/>
  <sheetViews>
    <sheetView topLeftCell="A129" workbookViewId="0">
      <selection activeCell="J150" sqref="J150"/>
    </sheetView>
  </sheetViews>
  <sheetFormatPr baseColWidth="10" defaultColWidth="11.42578125" defaultRowHeight="14.25"/>
  <cols>
    <col min="1" max="1" width="26" style="49" customWidth="1"/>
    <col min="2" max="7" width="14.7109375" style="49" customWidth="1"/>
    <col min="8" max="8" width="23.140625" style="49" customWidth="1"/>
    <col min="9" max="16384" width="11.42578125" style="49"/>
  </cols>
  <sheetData>
    <row r="1" spans="1:7">
      <c r="A1" s="68" t="s">
        <v>54</v>
      </c>
      <c r="B1" s="68" t="s">
        <v>100</v>
      </c>
    </row>
    <row r="2" spans="1:7">
      <c r="A2" s="61" t="s">
        <v>115</v>
      </c>
      <c r="B2" s="61" t="s">
        <v>174</v>
      </c>
      <c r="C2" s="97" t="str">
        <f>IF(MONTH(A2)=1,"enero",IF(MONTH(A2)=2,"febrero",IF(MONTH(A2)=3,"marzo",IF(MONTH(A2)=4,"abril",IF(MONTH(A2)=5,"mayo",IF(MONTH(A2)=6,"junio",IF(MONTH(A2)=7,"julio",IF(MONTH(A2)=8,"agosto",IF(MONTH(A2)=9,"septiembre",IF(MONTH(A2)=10,"octubre",IF(MONTH(A2)=11,"noviembre",IF(MONTH(A2)=12,"diciembre",""))))))))))))</f>
        <v>septiembre</v>
      </c>
    </row>
    <row r="4" spans="1:7">
      <c r="A4" s="59" t="s">
        <v>54</v>
      </c>
      <c r="B4" s="141" t="s">
        <v>115</v>
      </c>
      <c r="C4" s="142"/>
      <c r="D4" s="142"/>
      <c r="E4" s="142"/>
      <c r="F4" s="142"/>
      <c r="G4" s="142"/>
    </row>
    <row r="5" spans="1:7">
      <c r="A5" s="59" t="s">
        <v>55</v>
      </c>
      <c r="B5" s="144" t="s">
        <v>47</v>
      </c>
      <c r="C5" s="145"/>
      <c r="D5" s="145"/>
      <c r="E5" s="145"/>
      <c r="F5" s="145"/>
      <c r="G5" s="145"/>
    </row>
    <row r="6" spans="1:7">
      <c r="A6" s="59" t="s">
        <v>56</v>
      </c>
      <c r="B6" s="67" t="s">
        <v>48</v>
      </c>
      <c r="C6" s="67" t="s">
        <v>49</v>
      </c>
      <c r="D6" s="67" t="s">
        <v>50</v>
      </c>
      <c r="E6" s="67" t="s">
        <v>51</v>
      </c>
      <c r="F6" s="67" t="s">
        <v>52</v>
      </c>
      <c r="G6" s="67" t="s">
        <v>53</v>
      </c>
    </row>
    <row r="7" spans="1:7">
      <c r="A7" s="59" t="s">
        <v>57</v>
      </c>
      <c r="B7" s="69"/>
      <c r="C7" s="69"/>
      <c r="D7" s="69"/>
      <c r="E7" s="69"/>
      <c r="F7" s="69"/>
      <c r="G7" s="69"/>
    </row>
    <row r="8" spans="1:7">
      <c r="A8" s="61" t="s">
        <v>33</v>
      </c>
      <c r="B8" s="95">
        <v>1923630.571762</v>
      </c>
      <c r="C8" s="75">
        <v>0.67624842740000002</v>
      </c>
      <c r="D8" s="95">
        <v>27981527.430086002</v>
      </c>
      <c r="E8" s="75">
        <v>0.79472492660000005</v>
      </c>
      <c r="F8" s="95">
        <v>30836438.049665999</v>
      </c>
      <c r="G8" s="75">
        <v>0.49927017350000003</v>
      </c>
    </row>
    <row r="9" spans="1:7">
      <c r="A9" s="61" t="s">
        <v>34</v>
      </c>
      <c r="B9" s="95">
        <v>40026.753237999998</v>
      </c>
      <c r="C9" s="75">
        <v>-0.66214039089999999</v>
      </c>
      <c r="D9" s="95">
        <v>1516834.4439139999</v>
      </c>
      <c r="E9" s="75">
        <v>-4.2079428500000002E-2</v>
      </c>
      <c r="F9" s="95">
        <v>2182333.0833339998</v>
      </c>
      <c r="G9" s="75">
        <v>-3.1804580399999997E-2</v>
      </c>
    </row>
    <row r="10" spans="1:7">
      <c r="A10" s="61" t="s">
        <v>35</v>
      </c>
      <c r="B10" s="95">
        <v>5013034.9210000001</v>
      </c>
      <c r="C10" s="75">
        <v>6.15048963E-2</v>
      </c>
      <c r="D10" s="95">
        <v>39930403.362999998</v>
      </c>
      <c r="E10" s="75">
        <v>-6.2608156299999995E-2</v>
      </c>
      <c r="F10" s="95">
        <v>52872620.292999998</v>
      </c>
      <c r="G10" s="75">
        <v>-5.2127242300000001E-2</v>
      </c>
    </row>
    <row r="11" spans="1:7">
      <c r="A11" s="61" t="s">
        <v>36</v>
      </c>
      <c r="B11" s="95">
        <v>4125149.6490000002</v>
      </c>
      <c r="C11" s="75">
        <v>0.46222233979999999</v>
      </c>
      <c r="D11" s="95">
        <v>24817980.824999999</v>
      </c>
      <c r="E11" s="75">
        <v>-0.16515758959999999</v>
      </c>
      <c r="F11" s="95">
        <v>37512350.914999999</v>
      </c>
      <c r="G11" s="75">
        <v>-0.13715568929999999</v>
      </c>
    </row>
    <row r="12" spans="1:7">
      <c r="A12" s="61" t="s">
        <v>37</v>
      </c>
      <c r="B12" s="95">
        <v>0</v>
      </c>
      <c r="C12" s="75">
        <v>0</v>
      </c>
      <c r="D12" s="95">
        <v>-1E-3</v>
      </c>
      <c r="E12" s="75">
        <v>0</v>
      </c>
      <c r="F12" s="95">
        <v>-1E-3</v>
      </c>
      <c r="G12" s="75">
        <v>0</v>
      </c>
    </row>
    <row r="13" spans="1:7">
      <c r="A13" s="61" t="s">
        <v>38</v>
      </c>
      <c r="B13" s="95">
        <v>2148659.568</v>
      </c>
      <c r="C13" s="75">
        <v>-0.32810815999999998</v>
      </c>
      <c r="D13" s="95">
        <v>17843609.035</v>
      </c>
      <c r="E13" s="75">
        <v>-0.1971289286</v>
      </c>
      <c r="F13" s="95">
        <v>29266844.651000001</v>
      </c>
      <c r="G13" s="75">
        <v>-9.13631741E-2</v>
      </c>
    </row>
    <row r="14" spans="1:7">
      <c r="A14" s="61" t="s">
        <v>39</v>
      </c>
      <c r="B14" s="95">
        <v>2403200.7760000001</v>
      </c>
      <c r="C14" s="75">
        <v>-0.146996605</v>
      </c>
      <c r="D14" s="95">
        <v>35750124.093999997</v>
      </c>
      <c r="E14" s="75">
        <v>3.2924140300000002E-2</v>
      </c>
      <c r="F14" s="95">
        <v>48647956.060000002</v>
      </c>
      <c r="G14" s="75">
        <v>0.11713553729999999</v>
      </c>
    </row>
    <row r="15" spans="1:7">
      <c r="A15" s="61" t="s">
        <v>40</v>
      </c>
      <c r="B15" s="95">
        <v>633083.84600000002</v>
      </c>
      <c r="C15" s="75">
        <v>-0.1472326715</v>
      </c>
      <c r="D15" s="95">
        <v>6003769.392</v>
      </c>
      <c r="E15" s="75">
        <v>-6.5103918400000002E-2</v>
      </c>
      <c r="F15" s="95">
        <v>7581982.602</v>
      </c>
      <c r="G15" s="75">
        <v>-2.0267467399999999E-2</v>
      </c>
    </row>
    <row r="16" spans="1:7">
      <c r="A16" s="61" t="s">
        <v>41</v>
      </c>
      <c r="B16" s="95">
        <v>465639.93599999999</v>
      </c>
      <c r="C16" s="75">
        <v>-0.23432449250000001</v>
      </c>
      <c r="D16" s="95">
        <v>3943681.5210000002</v>
      </c>
      <c r="E16" s="75">
        <v>-0.14217658690000001</v>
      </c>
      <c r="F16" s="95">
        <v>4694288.1210000003</v>
      </c>
      <c r="G16" s="75">
        <v>-8.66876751E-2</v>
      </c>
    </row>
    <row r="17" spans="1:7">
      <c r="A17" s="61" t="s">
        <v>42</v>
      </c>
      <c r="B17" s="95">
        <v>319227.02399999998</v>
      </c>
      <c r="C17" s="75">
        <v>3.4413960600000001E-2</v>
      </c>
      <c r="D17" s="95">
        <v>2655977.7050000001</v>
      </c>
      <c r="E17" s="75">
        <v>-5.7914076000000004E-3</v>
      </c>
      <c r="F17" s="95">
        <v>3583278.375</v>
      </c>
      <c r="G17" s="75">
        <v>-8.5274180000000002E-4</v>
      </c>
    </row>
    <row r="18" spans="1:7">
      <c r="A18" s="61" t="s">
        <v>43</v>
      </c>
      <c r="B18" s="95">
        <v>2391961.923</v>
      </c>
      <c r="C18" s="75">
        <v>5.2543502200000002E-2</v>
      </c>
      <c r="D18" s="95">
        <v>21424935.633000001</v>
      </c>
      <c r="E18" s="75">
        <v>2.7506733799999999E-2</v>
      </c>
      <c r="F18" s="95">
        <v>28748850.061000001</v>
      </c>
      <c r="G18" s="75">
        <v>3.4456923200000003E-2</v>
      </c>
    </row>
    <row r="19" spans="1:7">
      <c r="A19" s="61" t="s">
        <v>45</v>
      </c>
      <c r="B19" s="95">
        <v>64738.027999999998</v>
      </c>
      <c r="C19" s="75">
        <v>3.69791228E-2</v>
      </c>
      <c r="D19" s="95">
        <v>534755.8835</v>
      </c>
      <c r="E19" s="75">
        <v>1.7629913600000002E-2</v>
      </c>
      <c r="F19" s="95">
        <v>737414.80299999996</v>
      </c>
      <c r="G19" s="75">
        <v>2.3919482799999999E-2</v>
      </c>
    </row>
    <row r="20" spans="1:7">
      <c r="A20" s="61" t="s">
        <v>44</v>
      </c>
      <c r="B20" s="95">
        <v>189018.788</v>
      </c>
      <c r="C20" s="75">
        <v>-0.11390029240000001</v>
      </c>
      <c r="D20" s="95">
        <v>1711334.1384999999</v>
      </c>
      <c r="E20" s="75">
        <v>-5.2241403200000001E-2</v>
      </c>
      <c r="F20" s="95">
        <v>2364783.4369999999</v>
      </c>
      <c r="G20" s="75">
        <v>-3.2541661200000002E-2</v>
      </c>
    </row>
    <row r="21" spans="1:7">
      <c r="A21" s="76" t="s">
        <v>109</v>
      </c>
      <c r="B21" s="96">
        <v>19717371.784000002</v>
      </c>
      <c r="C21" s="77">
        <v>3.5985559799999997E-2</v>
      </c>
      <c r="D21" s="96">
        <v>184114933.463</v>
      </c>
      <c r="E21" s="77">
        <v>4.9500519999999999E-3</v>
      </c>
      <c r="F21" s="96">
        <v>249029140.44999999</v>
      </c>
      <c r="G21" s="77">
        <v>1.5390220899999999E-2</v>
      </c>
    </row>
    <row r="22" spans="1:7">
      <c r="A22" s="61" t="s">
        <v>110</v>
      </c>
      <c r="B22" s="95">
        <v>-80573.028000000006</v>
      </c>
      <c r="C22" s="75">
        <v>-0.50986282630000002</v>
      </c>
      <c r="D22" s="95">
        <v>-2443215.494775</v>
      </c>
      <c r="E22" s="75">
        <v>-4.5568308299999999E-2</v>
      </c>
      <c r="F22" s="95">
        <v>-3490932.3077750001</v>
      </c>
      <c r="G22" s="75">
        <v>1.2428768E-3</v>
      </c>
    </row>
    <row r="23" spans="1:7">
      <c r="A23" s="61" t="s">
        <v>46</v>
      </c>
      <c r="B23" s="95">
        <v>-107931.268</v>
      </c>
      <c r="C23" s="75">
        <v>-7.0396464699999994E-2</v>
      </c>
      <c r="D23" s="95">
        <v>-963706.80900000001</v>
      </c>
      <c r="E23" s="75">
        <v>4.2869418399999998E-2</v>
      </c>
      <c r="F23" s="95">
        <v>-1218921.909</v>
      </c>
      <c r="G23" s="75">
        <v>5.1626316300000002E-2</v>
      </c>
    </row>
    <row r="24" spans="1:7">
      <c r="A24" s="61" t="s">
        <v>111</v>
      </c>
      <c r="B24" s="95">
        <v>1124462.1510000001</v>
      </c>
      <c r="C24" s="75">
        <v>-0.19295585130000001</v>
      </c>
      <c r="D24" s="95">
        <v>10300914.304</v>
      </c>
      <c r="E24" s="75">
        <v>7.5683534999999996E-2</v>
      </c>
      <c r="F24" s="95">
        <v>9893750.9289999995</v>
      </c>
      <c r="G24" s="75">
        <v>-5.2169471799999999E-2</v>
      </c>
    </row>
    <row r="25" spans="1:7">
      <c r="A25" s="76" t="s">
        <v>112</v>
      </c>
      <c r="B25" s="96">
        <v>20653329.638999999</v>
      </c>
      <c r="C25" s="77">
        <v>2.5218606300000002E-2</v>
      </c>
      <c r="D25" s="96">
        <v>191008925.46322501</v>
      </c>
      <c r="E25" s="77">
        <v>9.0262966000000007E-3</v>
      </c>
      <c r="F25" s="96">
        <v>254213037.16222501</v>
      </c>
      <c r="G25" s="77">
        <v>1.26103311E-2</v>
      </c>
    </row>
    <row r="26" spans="1:7">
      <c r="A26"/>
      <c r="B26"/>
      <c r="C26"/>
      <c r="D26"/>
      <c r="E26"/>
      <c r="F26"/>
      <c r="G26"/>
    </row>
    <row r="27" spans="1:7">
      <c r="A27"/>
      <c r="B27"/>
      <c r="C27"/>
      <c r="D27"/>
      <c r="E27"/>
      <c r="F27"/>
      <c r="G27"/>
    </row>
    <row r="31" spans="1:7" ht="16.5">
      <c r="A31" s="50" t="s">
        <v>29</v>
      </c>
      <c r="B31" s="51"/>
      <c r="C31" s="51"/>
      <c r="D31" s="51"/>
      <c r="E31" s="51"/>
    </row>
    <row r="32" spans="1:7" ht="22.5">
      <c r="A32" s="52"/>
      <c r="B32" s="53" t="s">
        <v>4</v>
      </c>
      <c r="C32" s="53" t="s">
        <v>0</v>
      </c>
      <c r="D32" s="53" t="s">
        <v>22</v>
      </c>
      <c r="E32" s="53" t="s">
        <v>5</v>
      </c>
    </row>
    <row r="33" spans="1:10">
      <c r="A33" s="54" t="str">
        <f t="shared" ref="A33:A43" si="0">TEXT(DATE(YEAR(A34),MONTH(A34),"1")-1,"dd/mm/aaaa")</f>
        <v>30/09/2017</v>
      </c>
      <c r="B33" s="55">
        <v>-3.1860430365823422</v>
      </c>
      <c r="C33" s="55">
        <v>-0.47173657937237268</v>
      </c>
      <c r="D33" s="55">
        <v>-1.0487105503445893</v>
      </c>
      <c r="E33" s="55">
        <v>-1.6655959068653803</v>
      </c>
      <c r="F33" s="74" t="str">
        <f>MID(UPPER(TEXT(A33,"mmm")),1,1)</f>
        <v>S</v>
      </c>
      <c r="G33" s="58"/>
      <c r="H33" s="58"/>
      <c r="I33" s="58"/>
      <c r="J33" s="58"/>
    </row>
    <row r="34" spans="1:10">
      <c r="A34" s="54" t="str">
        <f t="shared" si="0"/>
        <v>31/10/2017</v>
      </c>
      <c r="B34" s="55">
        <v>1.7304374310119108</v>
      </c>
      <c r="C34" s="55">
        <v>0.18556809834222587</v>
      </c>
      <c r="D34" s="55">
        <v>1.1996964545285094</v>
      </c>
      <c r="E34" s="55">
        <v>0.34517287814117559</v>
      </c>
      <c r="F34" s="74" t="str">
        <f t="shared" ref="F34:F45" si="1">MID(UPPER(TEXT(A34,"mmm")),1,1)</f>
        <v>O</v>
      </c>
      <c r="G34" s="58"/>
      <c r="H34" s="58"/>
      <c r="I34" s="58"/>
      <c r="J34" s="58"/>
    </row>
    <row r="35" spans="1:10">
      <c r="A35" s="54" t="str">
        <f t="shared" si="0"/>
        <v>30/11/2017</v>
      </c>
      <c r="B35" s="55">
        <v>1.2794443304335212</v>
      </c>
      <c r="C35" s="55">
        <v>0.33426383560837269</v>
      </c>
      <c r="D35" s="55">
        <v>-2.0418056073599145</v>
      </c>
      <c r="E35" s="55">
        <v>2.986986102185063</v>
      </c>
      <c r="F35" s="74" t="str">
        <f t="shared" si="1"/>
        <v>N</v>
      </c>
      <c r="G35" s="58"/>
      <c r="H35" s="58"/>
      <c r="I35" s="58"/>
      <c r="J35" s="58"/>
    </row>
    <row r="36" spans="1:10">
      <c r="A36" s="54" t="str">
        <f t="shared" si="0"/>
        <v>31/12/2017</v>
      </c>
      <c r="B36" s="55">
        <v>3.9916510220649348</v>
      </c>
      <c r="C36" s="55">
        <v>-1.3890009994783403</v>
      </c>
      <c r="D36" s="55">
        <v>6.8209618113868054E-2</v>
      </c>
      <c r="E36" s="55">
        <v>5.3124424034294071</v>
      </c>
      <c r="F36" s="74" t="str">
        <f t="shared" si="1"/>
        <v>D</v>
      </c>
      <c r="G36" s="58"/>
      <c r="H36" s="58"/>
      <c r="I36" s="58"/>
      <c r="J36" s="58"/>
    </row>
    <row r="37" spans="1:10">
      <c r="A37" s="54" t="str">
        <f t="shared" si="0"/>
        <v>31/01/2018</v>
      </c>
      <c r="B37" s="55">
        <v>-2.1183540445894988</v>
      </c>
      <c r="C37" s="55">
        <v>1.5057460642021625</v>
      </c>
      <c r="D37" s="55">
        <v>-1.6082705993146318</v>
      </c>
      <c r="E37" s="55">
        <v>-2.0158295094770295</v>
      </c>
      <c r="F37" s="74" t="str">
        <f t="shared" si="1"/>
        <v>E</v>
      </c>
      <c r="G37" s="58"/>
      <c r="H37" s="58"/>
      <c r="I37" s="58"/>
      <c r="J37" s="58"/>
    </row>
    <row r="38" spans="1:10">
      <c r="A38" s="54" t="str">
        <f t="shared" si="0"/>
        <v>28/02/2018</v>
      </c>
      <c r="B38" s="55">
        <v>6.5813780440805658</v>
      </c>
      <c r="C38" s="55">
        <v>-0.13980804405766545</v>
      </c>
      <c r="D38" s="55">
        <v>3.6962079264392766</v>
      </c>
      <c r="E38" s="55">
        <v>3.0249781616989546</v>
      </c>
      <c r="F38" s="74" t="str">
        <f t="shared" si="1"/>
        <v>F</v>
      </c>
      <c r="G38" s="58"/>
      <c r="H38" s="58"/>
      <c r="I38" s="58"/>
      <c r="J38" s="58"/>
    </row>
    <row r="39" spans="1:10">
      <c r="A39" s="54" t="str">
        <f t="shared" si="0"/>
        <v>31/03/2018</v>
      </c>
      <c r="B39" s="55">
        <v>4.5428159344037544</v>
      </c>
      <c r="C39" s="55">
        <v>-2.8239584410291174</v>
      </c>
      <c r="D39" s="55">
        <v>2.3738121499156772</v>
      </c>
      <c r="E39" s="55">
        <v>4.9929622255171946</v>
      </c>
      <c r="F39" s="74" t="str">
        <f t="shared" si="1"/>
        <v>M</v>
      </c>
      <c r="G39" s="58"/>
      <c r="H39" s="58"/>
      <c r="I39" s="58"/>
      <c r="J39" s="58"/>
    </row>
    <row r="40" spans="1:10">
      <c r="A40" s="54" t="str">
        <f t="shared" si="0"/>
        <v>30/04/2018</v>
      </c>
      <c r="B40" s="55">
        <v>5.0398232028953105</v>
      </c>
      <c r="C40" s="55">
        <v>2.2655268729212974</v>
      </c>
      <c r="D40" s="55">
        <v>1.1061577761221741</v>
      </c>
      <c r="E40" s="55">
        <v>1.668138553851839</v>
      </c>
      <c r="F40" s="74" t="str">
        <f t="shared" si="1"/>
        <v>A</v>
      </c>
      <c r="G40" s="58"/>
      <c r="H40" s="58"/>
      <c r="I40" s="58"/>
      <c r="J40" s="58"/>
    </row>
    <row r="41" spans="1:10">
      <c r="A41" s="54" t="str">
        <f t="shared" si="0"/>
        <v>31/05/2018</v>
      </c>
      <c r="B41" s="55">
        <v>-0.66623696234885399</v>
      </c>
      <c r="C41" s="55">
        <v>-0.4292095377119387</v>
      </c>
      <c r="D41" s="55">
        <v>-1.5432761005792384</v>
      </c>
      <c r="E41" s="55">
        <v>1.3062486759423231</v>
      </c>
      <c r="F41" s="74" t="str">
        <f t="shared" si="1"/>
        <v>M</v>
      </c>
      <c r="G41" s="58"/>
      <c r="H41" s="58"/>
      <c r="I41" s="58"/>
      <c r="J41" s="58"/>
    </row>
    <row r="42" spans="1:10">
      <c r="A42" s="54" t="str">
        <f t="shared" si="0"/>
        <v>30/06/2018</v>
      </c>
      <c r="B42" s="55">
        <v>-6.2595963851842633</v>
      </c>
      <c r="C42" s="55">
        <v>-0.4864798511772026</v>
      </c>
      <c r="D42" s="55">
        <v>-2.6747369714020928</v>
      </c>
      <c r="E42" s="55">
        <v>-3.0983795626049679</v>
      </c>
      <c r="F42" s="74" t="str">
        <f t="shared" si="1"/>
        <v>J</v>
      </c>
      <c r="G42" s="58"/>
      <c r="H42" s="58"/>
      <c r="I42" s="58"/>
      <c r="J42" s="58"/>
    </row>
    <row r="43" spans="1:10">
      <c r="A43" s="54" t="str">
        <f t="shared" si="0"/>
        <v>31/07/2018</v>
      </c>
      <c r="B43" s="55">
        <v>-1.1053378387730572</v>
      </c>
      <c r="C43" s="55">
        <v>-0.71304516717849431</v>
      </c>
      <c r="D43" s="55">
        <v>-0.3539714861469756</v>
      </c>
      <c r="E43" s="55">
        <v>-3.8321185447587336E-2</v>
      </c>
      <c r="F43" s="74" t="str">
        <f t="shared" si="1"/>
        <v>J</v>
      </c>
      <c r="G43" s="58"/>
      <c r="H43" s="58"/>
      <c r="I43" s="58"/>
      <c r="J43" s="58"/>
    </row>
    <row r="44" spans="1:10">
      <c r="A44" s="54" t="str">
        <f>TEXT(DATE(YEAR(A45),MONTH(A45),"1")-1,"dd/mm/aaaa")</f>
        <v>31/08/2018</v>
      </c>
      <c r="B44" s="55">
        <v>0.92673912776717327</v>
      </c>
      <c r="C44" s="55">
        <v>-1.4742335517099026</v>
      </c>
      <c r="D44" s="55">
        <v>0.70091697227172567</v>
      </c>
      <c r="E44" s="55">
        <v>1.7000557072053502</v>
      </c>
      <c r="F44" s="74" t="str">
        <f t="shared" si="1"/>
        <v>A</v>
      </c>
      <c r="G44" s="58"/>
      <c r="H44" s="58"/>
      <c r="I44" s="58"/>
      <c r="J44" s="58"/>
    </row>
    <row r="45" spans="1:10">
      <c r="A45" s="56" t="str">
        <f>B2</f>
        <v>30/09/2018</v>
      </c>
      <c r="B45" s="57">
        <v>2.5218606277360278</v>
      </c>
      <c r="C45" s="57">
        <v>-1.8220300989463478</v>
      </c>
      <c r="D45" s="57">
        <v>1.7815821200340975</v>
      </c>
      <c r="E45" s="57">
        <v>2.5623086066482781</v>
      </c>
      <c r="F45" s="74" t="str">
        <f t="shared" si="1"/>
        <v>S</v>
      </c>
      <c r="G45" s="58"/>
      <c r="H45" s="58"/>
      <c r="I45" s="58"/>
      <c r="J45" s="58"/>
    </row>
    <row r="49" spans="1:8" ht="23.25">
      <c r="B49" s="64" t="str">
        <f>"Máxima "&amp;MID(B2,7,4)</f>
        <v>Máxima 2018</v>
      </c>
      <c r="C49" s="64" t="str">
        <f>"Media "&amp;MID(B2,7,4)</f>
        <v>Media 2018</v>
      </c>
      <c r="D49" s="64" t="str">
        <f>"Mínima "&amp;MID(B2,7,4)</f>
        <v>Mínima 2018</v>
      </c>
      <c r="E49" s="65" t="str">
        <f>"Media "&amp;MID(B2,7,4)-1</f>
        <v>Media 2017</v>
      </c>
      <c r="F49" s="66"/>
      <c r="G49" s="65" t="str">
        <f>"Banda máxima "&amp;MID(B2,7,4)-20&amp;"-"&amp;MID(B2,7,4)-1</f>
        <v>Banda máxima 1998-2017</v>
      </c>
      <c r="H49" s="64" t="str">
        <f>"Banda mínima "&amp;MID(B2,7,4)-20&amp;"-"&amp;MID(B2,7,4)-1</f>
        <v>Banda mínima 1998-2017</v>
      </c>
    </row>
    <row r="50" spans="1:8">
      <c r="A50" s="59" t="s">
        <v>56</v>
      </c>
      <c r="B50" s="131" t="s">
        <v>58</v>
      </c>
      <c r="C50" s="131" t="s">
        <v>59</v>
      </c>
      <c r="D50" s="131" t="s">
        <v>60</v>
      </c>
      <c r="E50" s="131" t="s">
        <v>61</v>
      </c>
      <c r="F50" s="59" t="s">
        <v>56</v>
      </c>
      <c r="G50" s="131" t="s">
        <v>63</v>
      </c>
      <c r="H50" s="131" t="s">
        <v>64</v>
      </c>
    </row>
    <row r="51" spans="1:8">
      <c r="A51" s="59" t="s">
        <v>62</v>
      </c>
      <c r="B51" s="60"/>
      <c r="C51" s="60"/>
      <c r="D51" s="60"/>
      <c r="E51" s="60"/>
      <c r="F51" s="59" t="s">
        <v>62</v>
      </c>
      <c r="G51" s="60"/>
      <c r="H51" s="60"/>
    </row>
    <row r="52" spans="1:8">
      <c r="A52" s="61" t="s">
        <v>145</v>
      </c>
      <c r="B52" s="62">
        <v>30.678000000000001</v>
      </c>
      <c r="C52" s="62">
        <v>25.155999999999999</v>
      </c>
      <c r="D52" s="62">
        <v>19.634</v>
      </c>
      <c r="E52" s="62">
        <v>21.809000000000001</v>
      </c>
      <c r="F52" s="63">
        <v>1</v>
      </c>
      <c r="G52" s="62">
        <v>28.3216315789</v>
      </c>
      <c r="H52" s="62">
        <v>17.718684210500001</v>
      </c>
    </row>
    <row r="53" spans="1:8">
      <c r="A53" s="61" t="s">
        <v>146</v>
      </c>
      <c r="B53" s="62">
        <v>31.745999999999999</v>
      </c>
      <c r="C53" s="62">
        <v>25.641999999999999</v>
      </c>
      <c r="D53" s="62">
        <v>19.539000000000001</v>
      </c>
      <c r="E53" s="62">
        <v>21.370999999999999</v>
      </c>
      <c r="F53" s="63">
        <v>2</v>
      </c>
      <c r="G53" s="62">
        <v>28.391684210499999</v>
      </c>
      <c r="H53" s="62">
        <v>17.601736842099999</v>
      </c>
    </row>
    <row r="54" spans="1:8">
      <c r="A54" s="61" t="s">
        <v>147</v>
      </c>
      <c r="B54" s="62">
        <v>28.745000000000001</v>
      </c>
      <c r="C54" s="62">
        <v>24.329000000000001</v>
      </c>
      <c r="D54" s="62">
        <v>19.913</v>
      </c>
      <c r="E54" s="62">
        <v>22.989000000000001</v>
      </c>
      <c r="F54" s="63">
        <v>3</v>
      </c>
      <c r="G54" s="62">
        <v>28.500473684199999</v>
      </c>
      <c r="H54" s="62">
        <v>17.749894736800002</v>
      </c>
    </row>
    <row r="55" spans="1:8">
      <c r="A55" s="61" t="s">
        <v>148</v>
      </c>
      <c r="B55" s="62">
        <v>28.074999999999999</v>
      </c>
      <c r="C55" s="62">
        <v>23.337</v>
      </c>
      <c r="D55" s="62">
        <v>18.600000000000001</v>
      </c>
      <c r="E55" s="62">
        <v>23.370999999999999</v>
      </c>
      <c r="F55" s="63">
        <v>4</v>
      </c>
      <c r="G55" s="62">
        <v>28.174210526300001</v>
      </c>
      <c r="H55" s="62">
        <v>17.6461578947</v>
      </c>
    </row>
    <row r="56" spans="1:8">
      <c r="A56" s="61" t="s">
        <v>149</v>
      </c>
      <c r="B56" s="62">
        <v>26.797000000000001</v>
      </c>
      <c r="C56" s="62">
        <v>22.648</v>
      </c>
      <c r="D56" s="62">
        <v>18.498000000000001</v>
      </c>
      <c r="E56" s="62">
        <v>24.158000000000001</v>
      </c>
      <c r="F56" s="63">
        <v>5</v>
      </c>
      <c r="G56" s="62">
        <v>28.0025789474</v>
      </c>
      <c r="H56" s="62">
        <v>17.419263157900001</v>
      </c>
    </row>
    <row r="57" spans="1:8">
      <c r="A57" s="61" t="s">
        <v>150</v>
      </c>
      <c r="B57" s="62">
        <v>26.739000000000001</v>
      </c>
      <c r="C57" s="62">
        <v>22.219000000000001</v>
      </c>
      <c r="D57" s="62">
        <v>17.698</v>
      </c>
      <c r="E57" s="62">
        <v>23.817</v>
      </c>
      <c r="F57" s="63">
        <v>6</v>
      </c>
      <c r="G57" s="62">
        <v>28.013473684200001</v>
      </c>
      <c r="H57" s="62">
        <v>17.1702105263</v>
      </c>
    </row>
    <row r="58" spans="1:8">
      <c r="A58" s="61" t="s">
        <v>151</v>
      </c>
      <c r="B58" s="62">
        <v>27.187999999999999</v>
      </c>
      <c r="C58" s="62">
        <v>22.177</v>
      </c>
      <c r="D58" s="62">
        <v>17.164999999999999</v>
      </c>
      <c r="E58" s="62">
        <v>22.344999999999999</v>
      </c>
      <c r="F58" s="63">
        <v>7</v>
      </c>
      <c r="G58" s="62">
        <v>27.3908947368</v>
      </c>
      <c r="H58" s="62">
        <v>17.2436842105</v>
      </c>
    </row>
    <row r="59" spans="1:8">
      <c r="A59" s="61" t="s">
        <v>152</v>
      </c>
      <c r="B59" s="62">
        <v>26.562000000000001</v>
      </c>
      <c r="C59" s="62">
        <v>21.928000000000001</v>
      </c>
      <c r="D59" s="62">
        <v>17.295000000000002</v>
      </c>
      <c r="E59" s="62">
        <v>22.17</v>
      </c>
      <c r="F59" s="63">
        <v>8</v>
      </c>
      <c r="G59" s="62">
        <v>27.805631578900002</v>
      </c>
      <c r="H59" s="62">
        <v>16.8335263158</v>
      </c>
    </row>
    <row r="60" spans="1:8">
      <c r="A60" s="61" t="s">
        <v>153</v>
      </c>
      <c r="B60" s="62">
        <v>26.977</v>
      </c>
      <c r="C60" s="62">
        <v>22.539000000000001</v>
      </c>
      <c r="D60" s="62">
        <v>18.100999999999999</v>
      </c>
      <c r="E60" s="62">
        <v>20.158000000000001</v>
      </c>
      <c r="F60" s="63">
        <v>9</v>
      </c>
      <c r="G60" s="62">
        <v>27.5835263158</v>
      </c>
      <c r="H60" s="62">
        <v>16.930631578900002</v>
      </c>
    </row>
    <row r="61" spans="1:8">
      <c r="A61" s="61" t="s">
        <v>154</v>
      </c>
      <c r="B61" s="62">
        <v>27.922999999999998</v>
      </c>
      <c r="C61" s="62">
        <v>22.896000000000001</v>
      </c>
      <c r="D61" s="62">
        <v>17.87</v>
      </c>
      <c r="E61" s="62">
        <v>19.538</v>
      </c>
      <c r="F61" s="63">
        <v>10</v>
      </c>
      <c r="G61" s="62">
        <v>27.525631578900001</v>
      </c>
      <c r="H61" s="62">
        <v>16.696999999999999</v>
      </c>
    </row>
    <row r="62" spans="1:8">
      <c r="A62" s="61" t="s">
        <v>155</v>
      </c>
      <c r="B62" s="62">
        <v>29.106999999999999</v>
      </c>
      <c r="C62" s="62">
        <v>23.539000000000001</v>
      </c>
      <c r="D62" s="62">
        <v>17.97</v>
      </c>
      <c r="E62" s="62">
        <v>22.238</v>
      </c>
      <c r="F62" s="63">
        <v>11</v>
      </c>
      <c r="G62" s="62">
        <v>27.570578947400001</v>
      </c>
      <c r="H62" s="62">
        <v>16.5372631579</v>
      </c>
    </row>
    <row r="63" spans="1:8">
      <c r="A63" s="61" t="s">
        <v>156</v>
      </c>
      <c r="B63" s="62">
        <v>28.707000000000001</v>
      </c>
      <c r="C63" s="62">
        <v>23.632000000000001</v>
      </c>
      <c r="D63" s="62">
        <v>18.558</v>
      </c>
      <c r="E63" s="62">
        <v>21.908999999999999</v>
      </c>
      <c r="F63" s="63">
        <v>12</v>
      </c>
      <c r="G63" s="62">
        <v>27.020210526300001</v>
      </c>
      <c r="H63" s="62">
        <v>16.511368421099998</v>
      </c>
    </row>
    <row r="64" spans="1:8">
      <c r="A64" s="61" t="s">
        <v>157</v>
      </c>
      <c r="B64" s="62">
        <v>28.835000000000001</v>
      </c>
      <c r="C64" s="62">
        <v>23.74</v>
      </c>
      <c r="D64" s="62">
        <v>18.645</v>
      </c>
      <c r="E64" s="62">
        <v>22.715</v>
      </c>
      <c r="F64" s="63">
        <v>13</v>
      </c>
      <c r="G64" s="62">
        <v>26.6164210526</v>
      </c>
      <c r="H64" s="62">
        <v>16.153631578900001</v>
      </c>
    </row>
    <row r="65" spans="1:8">
      <c r="A65" s="61" t="s">
        <v>158</v>
      </c>
      <c r="B65" s="62">
        <v>28.474</v>
      </c>
      <c r="C65" s="62">
        <v>23.468</v>
      </c>
      <c r="D65" s="62">
        <v>18.462</v>
      </c>
      <c r="E65" s="62">
        <v>21.423999999999999</v>
      </c>
      <c r="F65" s="63">
        <v>14</v>
      </c>
      <c r="G65" s="62">
        <v>26.007000000000001</v>
      </c>
      <c r="H65" s="62">
        <v>15.6811578947</v>
      </c>
    </row>
    <row r="66" spans="1:8">
      <c r="A66" s="61" t="s">
        <v>159</v>
      </c>
      <c r="B66" s="62">
        <v>27.597000000000001</v>
      </c>
      <c r="C66" s="62">
        <v>23.013999999999999</v>
      </c>
      <c r="D66" s="62">
        <v>18.431999999999999</v>
      </c>
      <c r="E66" s="62">
        <v>17.637</v>
      </c>
      <c r="F66" s="63">
        <v>15</v>
      </c>
      <c r="G66" s="62">
        <v>25.9155789474</v>
      </c>
      <c r="H66" s="62">
        <v>15.0066842105</v>
      </c>
    </row>
    <row r="67" spans="1:8">
      <c r="A67" s="61" t="s">
        <v>160</v>
      </c>
      <c r="B67" s="62">
        <v>28.321000000000002</v>
      </c>
      <c r="C67" s="62">
        <v>23.04</v>
      </c>
      <c r="D67" s="62">
        <v>17.760000000000002</v>
      </c>
      <c r="E67" s="62">
        <v>16.559000000000001</v>
      </c>
      <c r="F67" s="63">
        <v>16</v>
      </c>
      <c r="G67" s="62">
        <v>26.146842105299999</v>
      </c>
      <c r="H67" s="62">
        <v>15.1408947368</v>
      </c>
    </row>
    <row r="68" spans="1:8">
      <c r="A68" s="61" t="s">
        <v>161</v>
      </c>
      <c r="B68" s="62">
        <v>29.879000000000001</v>
      </c>
      <c r="C68" s="62">
        <v>24.178000000000001</v>
      </c>
      <c r="D68" s="62">
        <v>18.478000000000002</v>
      </c>
      <c r="E68" s="62">
        <v>17.620999999999999</v>
      </c>
      <c r="F68" s="63">
        <v>17</v>
      </c>
      <c r="G68" s="62">
        <v>25.2274210526</v>
      </c>
      <c r="H68" s="62">
        <v>15.436368421099999</v>
      </c>
    </row>
    <row r="69" spans="1:8">
      <c r="A69" s="61" t="s">
        <v>162</v>
      </c>
      <c r="B69" s="62">
        <v>28.085000000000001</v>
      </c>
      <c r="C69" s="62">
        <v>23.222999999999999</v>
      </c>
      <c r="D69" s="62">
        <v>18.36</v>
      </c>
      <c r="E69" s="62">
        <v>18.995000000000001</v>
      </c>
      <c r="F69" s="63">
        <v>18</v>
      </c>
      <c r="G69" s="62">
        <v>24.8769473684</v>
      </c>
      <c r="H69" s="62">
        <v>14.999315789500001</v>
      </c>
    </row>
    <row r="70" spans="1:8">
      <c r="A70" s="61" t="s">
        <v>163</v>
      </c>
      <c r="B70" s="62">
        <v>28.901</v>
      </c>
      <c r="C70" s="62">
        <v>23.486000000000001</v>
      </c>
      <c r="D70" s="62">
        <v>18.071000000000002</v>
      </c>
      <c r="E70" s="62">
        <v>19.242999999999999</v>
      </c>
      <c r="F70" s="63">
        <v>19</v>
      </c>
      <c r="G70" s="62">
        <v>25.001105263199999</v>
      </c>
      <c r="H70" s="62">
        <v>14.955894736799999</v>
      </c>
    </row>
    <row r="71" spans="1:8">
      <c r="A71" s="61" t="s">
        <v>164</v>
      </c>
      <c r="B71" s="62">
        <v>29.693999999999999</v>
      </c>
      <c r="C71" s="62">
        <v>24.14</v>
      </c>
      <c r="D71" s="62">
        <v>18.587</v>
      </c>
      <c r="E71" s="62">
        <v>19.495999999999999</v>
      </c>
      <c r="F71" s="63">
        <v>20</v>
      </c>
      <c r="G71" s="62">
        <v>25.720210526300001</v>
      </c>
      <c r="H71" s="62">
        <v>14.8816842105</v>
      </c>
    </row>
    <row r="72" spans="1:8">
      <c r="A72" s="61" t="s">
        <v>165</v>
      </c>
      <c r="B72" s="62">
        <v>29.067</v>
      </c>
      <c r="C72" s="62">
        <v>23.741</v>
      </c>
      <c r="D72" s="62">
        <v>18.416</v>
      </c>
      <c r="E72" s="62">
        <v>20.189</v>
      </c>
      <c r="F72" s="63">
        <v>21</v>
      </c>
      <c r="G72" s="62">
        <v>25.766263157899999</v>
      </c>
      <c r="H72" s="62">
        <v>15.423368421099999</v>
      </c>
    </row>
    <row r="73" spans="1:8">
      <c r="A73" s="61" t="s">
        <v>166</v>
      </c>
      <c r="B73" s="62">
        <v>30.446000000000002</v>
      </c>
      <c r="C73" s="62">
        <v>24.408999999999999</v>
      </c>
      <c r="D73" s="62">
        <v>18.370999999999999</v>
      </c>
      <c r="E73" s="62">
        <v>20.321000000000002</v>
      </c>
      <c r="F73" s="63">
        <v>22</v>
      </c>
      <c r="G73" s="62">
        <v>25.267473684199999</v>
      </c>
      <c r="H73" s="62">
        <v>15.5488421053</v>
      </c>
    </row>
    <row r="74" spans="1:8">
      <c r="A74" s="61" t="s">
        <v>167</v>
      </c>
      <c r="B74" s="62">
        <v>31.041</v>
      </c>
      <c r="C74" s="62">
        <v>24.824000000000002</v>
      </c>
      <c r="D74" s="62">
        <v>18.606000000000002</v>
      </c>
      <c r="E74" s="62">
        <v>20.984999999999999</v>
      </c>
      <c r="F74" s="63">
        <v>23</v>
      </c>
      <c r="G74" s="62">
        <v>24.9639473684</v>
      </c>
      <c r="H74" s="62">
        <v>15.690789473700001</v>
      </c>
    </row>
    <row r="75" spans="1:8">
      <c r="A75" s="61" t="s">
        <v>168</v>
      </c>
      <c r="B75" s="62">
        <v>28.358000000000001</v>
      </c>
      <c r="C75" s="62">
        <v>22.884</v>
      </c>
      <c r="D75" s="62">
        <v>17.411000000000001</v>
      </c>
      <c r="E75" s="62">
        <v>21.542000000000002</v>
      </c>
      <c r="F75" s="63">
        <v>24</v>
      </c>
      <c r="G75" s="62">
        <v>24.848052631600002</v>
      </c>
      <c r="H75" s="62">
        <v>15.0887894737</v>
      </c>
    </row>
    <row r="76" spans="1:8">
      <c r="A76" s="61" t="s">
        <v>169</v>
      </c>
      <c r="B76" s="62">
        <v>26.719000000000001</v>
      </c>
      <c r="C76" s="62">
        <v>21.199000000000002</v>
      </c>
      <c r="D76" s="62">
        <v>15.679</v>
      </c>
      <c r="E76" s="62">
        <v>21.242999999999999</v>
      </c>
      <c r="F76" s="63">
        <v>25</v>
      </c>
      <c r="G76" s="62">
        <v>24.406789473700002</v>
      </c>
      <c r="H76" s="62">
        <v>14.6766315789</v>
      </c>
    </row>
    <row r="77" spans="1:8">
      <c r="A77" s="61" t="s">
        <v>170</v>
      </c>
      <c r="B77" s="62">
        <v>27.597000000000001</v>
      </c>
      <c r="C77" s="62">
        <v>22.038</v>
      </c>
      <c r="D77" s="62">
        <v>16.478000000000002</v>
      </c>
      <c r="E77" s="62">
        <v>20.084</v>
      </c>
      <c r="F77" s="63">
        <v>26</v>
      </c>
      <c r="G77" s="62">
        <v>24.3829473684</v>
      </c>
      <c r="H77" s="62">
        <v>14.127526315800001</v>
      </c>
    </row>
    <row r="78" spans="1:8">
      <c r="A78" s="61" t="s">
        <v>171</v>
      </c>
      <c r="B78" s="62">
        <v>28.379000000000001</v>
      </c>
      <c r="C78" s="62">
        <v>22.605</v>
      </c>
      <c r="D78" s="62">
        <v>16.832000000000001</v>
      </c>
      <c r="E78" s="62">
        <v>20.41</v>
      </c>
      <c r="F78" s="63">
        <v>27</v>
      </c>
      <c r="G78" s="62">
        <v>24.2398947368</v>
      </c>
      <c r="H78" s="62">
        <v>14.086052631599999</v>
      </c>
    </row>
    <row r="79" spans="1:8">
      <c r="A79" s="61" t="s">
        <v>172</v>
      </c>
      <c r="B79" s="62">
        <v>28.664000000000001</v>
      </c>
      <c r="C79" s="62">
        <v>22.324999999999999</v>
      </c>
      <c r="D79" s="62">
        <v>15.984999999999999</v>
      </c>
      <c r="E79" s="62">
        <v>21.666</v>
      </c>
      <c r="F79" s="63">
        <v>28</v>
      </c>
      <c r="G79" s="62">
        <v>24.0252631579</v>
      </c>
      <c r="H79" s="62">
        <v>14.5898947368</v>
      </c>
    </row>
    <row r="80" spans="1:8">
      <c r="A80" s="61" t="s">
        <v>173</v>
      </c>
      <c r="B80" s="62">
        <v>28.344999999999999</v>
      </c>
      <c r="C80" s="62">
        <v>22.116</v>
      </c>
      <c r="D80" s="62">
        <v>15.888</v>
      </c>
      <c r="E80" s="62">
        <v>21.26</v>
      </c>
      <c r="F80" s="63">
        <v>29</v>
      </c>
      <c r="G80" s="62">
        <v>24.2247368421</v>
      </c>
      <c r="H80" s="62">
        <v>14.5558421053</v>
      </c>
    </row>
    <row r="81" spans="1:8">
      <c r="A81" s="61" t="s">
        <v>174</v>
      </c>
      <c r="B81" s="62">
        <v>28.07</v>
      </c>
      <c r="C81" s="62">
        <v>21.867999999999999</v>
      </c>
      <c r="D81" s="62">
        <v>15.664999999999999</v>
      </c>
      <c r="E81" s="62">
        <v>20.315999999999999</v>
      </c>
      <c r="F81" s="63">
        <v>30</v>
      </c>
      <c r="G81" s="62">
        <v>24.107947368400001</v>
      </c>
      <c r="H81" s="62">
        <v>14.640526315800001</v>
      </c>
    </row>
    <row r="82" spans="1:8">
      <c r="A82"/>
      <c r="B82"/>
      <c r="C82"/>
      <c r="D82"/>
      <c r="E82"/>
      <c r="F82"/>
      <c r="G82"/>
      <c r="H82"/>
    </row>
    <row r="85" spans="1:8">
      <c r="A85" s="59" t="s">
        <v>56</v>
      </c>
      <c r="B85" s="67" t="s">
        <v>89</v>
      </c>
    </row>
    <row r="86" spans="1:8" ht="15" thickBot="1">
      <c r="A86" s="68" t="s">
        <v>54</v>
      </c>
      <c r="B86" s="69"/>
    </row>
    <row r="87" spans="1:8">
      <c r="A87" s="61" t="s">
        <v>103</v>
      </c>
      <c r="B87" s="71">
        <v>21463.891845999999</v>
      </c>
      <c r="C87" s="86" t="str">
        <f>MID(UPPER(TEXT(D87,"mmm")),1,1)</f>
        <v>S</v>
      </c>
      <c r="D87" s="89" t="str">
        <f t="shared" ref="D87:D109" si="2">TEXT(EDATE(D88,-1),"mmmm aaaa")</f>
        <v>septiembre 2016</v>
      </c>
      <c r="E87" s="90">
        <f>VLOOKUP(D87,A$87:B$122,2,FALSE)</f>
        <v>20808.253322</v>
      </c>
    </row>
    <row r="88" spans="1:8">
      <c r="A88" s="61" t="s">
        <v>65</v>
      </c>
      <c r="B88" s="71">
        <v>20794.635063760001</v>
      </c>
      <c r="C88" s="87" t="str">
        <f t="shared" ref="C88:C111" si="3">MID(UPPER(TEXT(D88,"mmm")),1,1)</f>
        <v>O</v>
      </c>
      <c r="D88" s="91" t="str">
        <f t="shared" si="2"/>
        <v>octubre 2016</v>
      </c>
      <c r="E88" s="92">
        <f t="shared" ref="E88:E111" si="4">VLOOKUP(D88,A$87:B$122,2,FALSE)</f>
        <v>19817.639448048001</v>
      </c>
    </row>
    <row r="89" spans="1:8">
      <c r="A89" s="61" t="s">
        <v>66</v>
      </c>
      <c r="B89" s="71">
        <v>21429.101494507999</v>
      </c>
      <c r="C89" s="87" t="str">
        <f t="shared" si="3"/>
        <v>N</v>
      </c>
      <c r="D89" s="91" t="str">
        <f t="shared" si="2"/>
        <v>noviembre 2016</v>
      </c>
      <c r="E89" s="92">
        <f t="shared" si="4"/>
        <v>20628.846296624</v>
      </c>
    </row>
    <row r="90" spans="1:8">
      <c r="A90" s="61" t="s">
        <v>67</v>
      </c>
      <c r="B90" s="71">
        <v>19902.377856096002</v>
      </c>
      <c r="C90" s="87" t="str">
        <f t="shared" si="3"/>
        <v>D</v>
      </c>
      <c r="D90" s="91" t="str">
        <f t="shared" si="2"/>
        <v>diciembre 2016</v>
      </c>
      <c r="E90" s="92">
        <f t="shared" si="4"/>
        <v>21300.517187000001</v>
      </c>
    </row>
    <row r="91" spans="1:8">
      <c r="A91" s="61" t="s">
        <v>68</v>
      </c>
      <c r="B91" s="71">
        <v>19690.88872028</v>
      </c>
      <c r="C91" s="87" t="str">
        <f t="shared" si="3"/>
        <v>E</v>
      </c>
      <c r="D91" s="91" t="str">
        <f t="shared" si="2"/>
        <v>enero 2017</v>
      </c>
      <c r="E91" s="92">
        <f t="shared" si="4"/>
        <v>23078.327512280001</v>
      </c>
    </row>
    <row r="92" spans="1:8">
      <c r="A92" s="61" t="s">
        <v>69</v>
      </c>
      <c r="B92" s="71">
        <v>20216.385321559999</v>
      </c>
      <c r="C92" s="87" t="str">
        <f t="shared" si="3"/>
        <v>F</v>
      </c>
      <c r="D92" s="91" t="str">
        <f t="shared" si="2"/>
        <v>febrero 2017</v>
      </c>
      <c r="E92" s="92">
        <f t="shared" si="4"/>
        <v>19959.317583791999</v>
      </c>
    </row>
    <row r="93" spans="1:8">
      <c r="A93" s="61" t="s">
        <v>70</v>
      </c>
      <c r="B93" s="71">
        <v>22201.789245232001</v>
      </c>
      <c r="C93" s="87" t="str">
        <f t="shared" si="3"/>
        <v>M</v>
      </c>
      <c r="D93" s="91" t="str">
        <f t="shared" si="2"/>
        <v>marzo 2017</v>
      </c>
      <c r="E93" s="92">
        <f t="shared" si="4"/>
        <v>21086.734901833999</v>
      </c>
    </row>
    <row r="94" spans="1:8">
      <c r="A94" s="61" t="s">
        <v>71</v>
      </c>
      <c r="B94" s="71">
        <v>21425.564180223999</v>
      </c>
      <c r="C94" s="87" t="str">
        <f t="shared" si="3"/>
        <v>A</v>
      </c>
      <c r="D94" s="91" t="str">
        <f t="shared" si="2"/>
        <v>abril 2017</v>
      </c>
      <c r="E94" s="92">
        <f t="shared" si="4"/>
        <v>18963.081304259998</v>
      </c>
    </row>
    <row r="95" spans="1:8">
      <c r="A95" s="61" t="s">
        <v>72</v>
      </c>
      <c r="B95" s="71">
        <v>20808.253322</v>
      </c>
      <c r="C95" s="87" t="str">
        <f t="shared" si="3"/>
        <v>M</v>
      </c>
      <c r="D95" s="91" t="str">
        <f t="shared" si="2"/>
        <v>mayo 2017</v>
      </c>
      <c r="E95" s="92">
        <f t="shared" si="4"/>
        <v>20204.909726176</v>
      </c>
    </row>
    <row r="96" spans="1:8">
      <c r="A96" s="61" t="s">
        <v>73</v>
      </c>
      <c r="B96" s="71">
        <v>19817.639448048001</v>
      </c>
      <c r="C96" s="87" t="str">
        <f t="shared" si="3"/>
        <v>J</v>
      </c>
      <c r="D96" s="91" t="str">
        <f t="shared" si="2"/>
        <v>junio 2017</v>
      </c>
      <c r="E96" s="92">
        <f t="shared" si="4"/>
        <v>21680.301562000001</v>
      </c>
    </row>
    <row r="97" spans="1:5">
      <c r="A97" s="61" t="s">
        <v>74</v>
      </c>
      <c r="B97" s="71">
        <v>20628.846296624</v>
      </c>
      <c r="C97" s="87" t="str">
        <f t="shared" si="3"/>
        <v>J</v>
      </c>
      <c r="D97" s="91" t="str">
        <f t="shared" si="2"/>
        <v>julio 2017</v>
      </c>
      <c r="E97" s="92">
        <f t="shared" si="4"/>
        <v>22413.194793999999</v>
      </c>
    </row>
    <row r="98" spans="1:5">
      <c r="A98" s="61" t="s">
        <v>75</v>
      </c>
      <c r="B98" s="71">
        <v>21300.517187000001</v>
      </c>
      <c r="C98" s="87" t="str">
        <f t="shared" si="3"/>
        <v>A</v>
      </c>
      <c r="D98" s="91" t="str">
        <f t="shared" si="2"/>
        <v>agosto 2017</v>
      </c>
      <c r="E98" s="92">
        <f t="shared" si="4"/>
        <v>21769.084502999998</v>
      </c>
    </row>
    <row r="99" spans="1:5">
      <c r="A99" s="61" t="s">
        <v>76</v>
      </c>
      <c r="B99" s="71">
        <v>23078.327512280001</v>
      </c>
      <c r="C99" s="87" t="str">
        <f t="shared" si="3"/>
        <v>S</v>
      </c>
      <c r="D99" s="91" t="str">
        <f t="shared" si="2"/>
        <v>septiembre 2017</v>
      </c>
      <c r="E99" s="92">
        <f t="shared" si="4"/>
        <v>20145.293416</v>
      </c>
    </row>
    <row r="100" spans="1:5">
      <c r="A100" s="61" t="s">
        <v>77</v>
      </c>
      <c r="B100" s="71">
        <v>19959.317583791999</v>
      </c>
      <c r="C100" s="87" t="str">
        <f t="shared" si="3"/>
        <v>O</v>
      </c>
      <c r="D100" s="91" t="str">
        <f t="shared" si="2"/>
        <v>octubre 2017</v>
      </c>
      <c r="E100" s="92">
        <f t="shared" si="4"/>
        <v>20160.571298999999</v>
      </c>
    </row>
    <row r="101" spans="1:5">
      <c r="A101" s="61" t="s">
        <v>78</v>
      </c>
      <c r="B101" s="71">
        <v>21086.734901833999</v>
      </c>
      <c r="C101" s="87" t="str">
        <f t="shared" si="3"/>
        <v>N</v>
      </c>
      <c r="D101" s="91" t="str">
        <f t="shared" si="2"/>
        <v>noviembre 2017</v>
      </c>
      <c r="E101" s="92">
        <f t="shared" si="4"/>
        <v>20892.780900999998</v>
      </c>
    </row>
    <row r="102" spans="1:5">
      <c r="A102" s="61" t="s">
        <v>79</v>
      </c>
      <c r="B102" s="71">
        <v>18963.081304259998</v>
      </c>
      <c r="C102" s="87" t="str">
        <f t="shared" si="3"/>
        <v>D</v>
      </c>
      <c r="D102" s="91" t="str">
        <f t="shared" si="2"/>
        <v>diciembre 2017</v>
      </c>
      <c r="E102" s="92">
        <f t="shared" si="4"/>
        <v>22150.759499</v>
      </c>
    </row>
    <row r="103" spans="1:5">
      <c r="A103" s="61" t="s">
        <v>80</v>
      </c>
      <c r="B103" s="71">
        <v>20204.909726176</v>
      </c>
      <c r="C103" s="87" t="str">
        <f t="shared" si="3"/>
        <v>E</v>
      </c>
      <c r="D103" s="91" t="str">
        <f t="shared" si="2"/>
        <v>enero 2018</v>
      </c>
      <c r="E103" s="92">
        <f t="shared" si="4"/>
        <v>22589.446828</v>
      </c>
    </row>
    <row r="104" spans="1:5">
      <c r="A104" s="61" t="s">
        <v>81</v>
      </c>
      <c r="B104" s="71">
        <v>21680.301562000001</v>
      </c>
      <c r="C104" s="87" t="str">
        <f t="shared" si="3"/>
        <v>F</v>
      </c>
      <c r="D104" s="91" t="str">
        <f t="shared" si="2"/>
        <v>febrero 2018</v>
      </c>
      <c r="E104" s="92">
        <f t="shared" si="4"/>
        <v>21272.915729</v>
      </c>
    </row>
    <row r="105" spans="1:5">
      <c r="A105" s="61" t="s">
        <v>82</v>
      </c>
      <c r="B105" s="71">
        <v>22413.194793999999</v>
      </c>
      <c r="C105" s="87" t="str">
        <f t="shared" si="3"/>
        <v>M</v>
      </c>
      <c r="D105" s="91" t="str">
        <f t="shared" si="2"/>
        <v>marzo 2018</v>
      </c>
      <c r="E105" s="92">
        <f t="shared" si="4"/>
        <v>22044.666454999999</v>
      </c>
    </row>
    <row r="106" spans="1:5">
      <c r="A106" s="61" t="s">
        <v>83</v>
      </c>
      <c r="B106" s="71">
        <v>21769.084502999998</v>
      </c>
      <c r="C106" s="87" t="str">
        <f t="shared" si="3"/>
        <v>A</v>
      </c>
      <c r="D106" s="91" t="str">
        <f t="shared" si="2"/>
        <v>abril 2018</v>
      </c>
      <c r="E106" s="92">
        <f t="shared" si="4"/>
        <v>19918.787075815999</v>
      </c>
    </row>
    <row r="107" spans="1:5">
      <c r="A107" s="61" t="s">
        <v>84</v>
      </c>
      <c r="B107" s="71">
        <v>20145.293416</v>
      </c>
      <c r="C107" s="87" t="str">
        <f t="shared" si="3"/>
        <v>M</v>
      </c>
      <c r="D107" s="91" t="str">
        <f t="shared" si="2"/>
        <v>mayo 2018</v>
      </c>
      <c r="E107" s="92">
        <f t="shared" si="4"/>
        <v>20070.297149370999</v>
      </c>
    </row>
    <row r="108" spans="1:5">
      <c r="A108" s="61" t="s">
        <v>85</v>
      </c>
      <c r="B108" s="71">
        <v>20160.571298999999</v>
      </c>
      <c r="C108" s="87" t="str">
        <f t="shared" si="3"/>
        <v>J</v>
      </c>
      <c r="D108" s="91" t="str">
        <f t="shared" si="2"/>
        <v>junio 2018</v>
      </c>
      <c r="E108" s="92">
        <f t="shared" si="4"/>
        <v>20323.202189127998</v>
      </c>
    </row>
    <row r="109" spans="1:5">
      <c r="A109" s="61" t="s">
        <v>86</v>
      </c>
      <c r="B109" s="71">
        <v>20892.780900999998</v>
      </c>
      <c r="C109" s="87" t="str">
        <f t="shared" si="3"/>
        <v>J</v>
      </c>
      <c r="D109" s="91" t="str">
        <f t="shared" si="2"/>
        <v>julio 2018</v>
      </c>
      <c r="E109" s="92">
        <f t="shared" si="4"/>
        <v>22165.453271064001</v>
      </c>
    </row>
    <row r="110" spans="1:5">
      <c r="A110" s="61" t="s">
        <v>87</v>
      </c>
      <c r="B110" s="71">
        <v>22150.759499</v>
      </c>
      <c r="C110" s="87" t="str">
        <f t="shared" si="3"/>
        <v>A</v>
      </c>
      <c r="D110" s="91" t="str">
        <f>TEXT(EDATE(D111,-1),"mmmm aaaa")</f>
        <v>agosto 2018</v>
      </c>
      <c r="E110" s="92">
        <f t="shared" si="4"/>
        <v>21970.827126846001</v>
      </c>
    </row>
    <row r="111" spans="1:5" ht="15" thickBot="1">
      <c r="A111" s="61" t="s">
        <v>88</v>
      </c>
      <c r="B111" s="71">
        <v>22589.446828</v>
      </c>
      <c r="C111" s="88" t="str">
        <f t="shared" si="3"/>
        <v>S</v>
      </c>
      <c r="D111" s="93" t="str">
        <f>A2</f>
        <v>Septiembre 2018</v>
      </c>
      <c r="E111" s="94">
        <f t="shared" si="4"/>
        <v>20653.329639</v>
      </c>
    </row>
    <row r="112" spans="1:5">
      <c r="A112" s="61" t="s">
        <v>32</v>
      </c>
      <c r="B112" s="71">
        <v>21272.915729</v>
      </c>
    </row>
    <row r="113" spans="1:4">
      <c r="A113" s="61" t="s">
        <v>105</v>
      </c>
      <c r="B113" s="71">
        <v>22044.666454999999</v>
      </c>
    </row>
    <row r="114" spans="1:4">
      <c r="A114" s="61" t="s">
        <v>104</v>
      </c>
      <c r="B114" s="71">
        <v>19918.787075815999</v>
      </c>
    </row>
    <row r="115" spans="1:4">
      <c r="A115" s="61" t="s">
        <v>106</v>
      </c>
      <c r="B115" s="71">
        <v>20070.297149370999</v>
      </c>
      <c r="C115"/>
      <c r="D115"/>
    </row>
    <row r="116" spans="1:4">
      <c r="A116" s="61" t="s">
        <v>113</v>
      </c>
      <c r="B116" s="71">
        <v>20323.202189127998</v>
      </c>
      <c r="C116"/>
      <c r="D116"/>
    </row>
    <row r="117" spans="1:4">
      <c r="A117" s="61" t="s">
        <v>114</v>
      </c>
      <c r="B117" s="71">
        <v>22165.453271064001</v>
      </c>
      <c r="C117"/>
      <c r="D117"/>
    </row>
    <row r="118" spans="1:4">
      <c r="A118" s="61" t="s">
        <v>108</v>
      </c>
      <c r="B118" s="71">
        <v>21970.827126846001</v>
      </c>
      <c r="C118"/>
      <c r="D118"/>
    </row>
    <row r="119" spans="1:4">
      <c r="A119" s="61" t="s">
        <v>115</v>
      </c>
      <c r="B119" s="71">
        <v>20653.329639</v>
      </c>
      <c r="C119"/>
      <c r="D119"/>
    </row>
    <row r="120" spans="1:4">
      <c r="A120" s="61" t="s">
        <v>183</v>
      </c>
      <c r="B120" s="71">
        <v>5312.7139999999999</v>
      </c>
      <c r="C120"/>
      <c r="D120"/>
    </row>
    <row r="121" spans="1:4">
      <c r="A121"/>
      <c r="B121"/>
      <c r="C121"/>
      <c r="D121"/>
    </row>
    <row r="122" spans="1:4">
      <c r="A122"/>
      <c r="B122"/>
      <c r="C122"/>
      <c r="D122"/>
    </row>
    <row r="123" spans="1:4">
      <c r="A123"/>
      <c r="B123"/>
      <c r="C123"/>
      <c r="D123"/>
    </row>
    <row r="124" spans="1:4">
      <c r="A124"/>
      <c r="B124"/>
      <c r="C124"/>
      <c r="D124"/>
    </row>
    <row r="125" spans="1:4">
      <c r="A125"/>
      <c r="B125"/>
      <c r="C125"/>
      <c r="D125"/>
    </row>
    <row r="126" spans="1:4">
      <c r="A126"/>
      <c r="B126"/>
      <c r="C126"/>
      <c r="D126"/>
    </row>
    <row r="127" spans="1:4">
      <c r="A127" s="59" t="s">
        <v>56</v>
      </c>
      <c r="B127" s="67" t="s">
        <v>9</v>
      </c>
      <c r="C127" s="59" t="s">
        <v>56</v>
      </c>
      <c r="D127" s="131" t="s">
        <v>8</v>
      </c>
    </row>
    <row r="128" spans="1:4">
      <c r="A128" s="68" t="s">
        <v>62</v>
      </c>
      <c r="B128" s="69"/>
      <c r="C128" s="59" t="s">
        <v>62</v>
      </c>
      <c r="D128" s="60"/>
    </row>
    <row r="129" spans="1:5">
      <c r="A129" s="61" t="s">
        <v>145</v>
      </c>
      <c r="B129" s="70">
        <v>31142.164000000001</v>
      </c>
      <c r="C129" s="63">
        <v>1</v>
      </c>
      <c r="D129" s="70">
        <v>667.18586600000003</v>
      </c>
      <c r="E129" s="97">
        <f>MAX(D129:D159)</f>
        <v>748.38405699999998</v>
      </c>
    </row>
    <row r="130" spans="1:5">
      <c r="A130" s="61" t="s">
        <v>146</v>
      </c>
      <c r="B130" s="70">
        <v>30727.751</v>
      </c>
      <c r="C130" s="63">
        <v>2</v>
      </c>
      <c r="D130" s="70">
        <v>625.808266</v>
      </c>
    </row>
    <row r="131" spans="1:5">
      <c r="A131" s="61" t="s">
        <v>147</v>
      </c>
      <c r="B131" s="70">
        <v>36467.309000000001</v>
      </c>
      <c r="C131" s="63">
        <v>3</v>
      </c>
      <c r="D131" s="70">
        <v>738.37495100000001</v>
      </c>
    </row>
    <row r="132" spans="1:5">
      <c r="A132" s="61" t="s">
        <v>148</v>
      </c>
      <c r="B132" s="70">
        <v>35901.31</v>
      </c>
      <c r="C132" s="63">
        <v>4</v>
      </c>
      <c r="D132" s="70">
        <v>748.38405699999998</v>
      </c>
    </row>
    <row r="133" spans="1:5">
      <c r="A133" s="61" t="s">
        <v>149</v>
      </c>
      <c r="B133" s="70">
        <v>35588.841</v>
      </c>
      <c r="C133" s="63">
        <v>5</v>
      </c>
      <c r="D133" s="70">
        <v>741.326728</v>
      </c>
    </row>
    <row r="134" spans="1:5">
      <c r="A134" s="61" t="s">
        <v>150</v>
      </c>
      <c r="B134" s="70">
        <v>34751.192999999999</v>
      </c>
      <c r="C134" s="63">
        <v>6</v>
      </c>
      <c r="D134" s="70">
        <v>727.01925100000005</v>
      </c>
    </row>
    <row r="135" spans="1:5">
      <c r="A135" s="61" t="s">
        <v>151</v>
      </c>
      <c r="B135" s="70">
        <v>34170.235999999997</v>
      </c>
      <c r="C135" s="63">
        <v>7</v>
      </c>
      <c r="D135" s="70">
        <v>714.11593200000004</v>
      </c>
    </row>
    <row r="136" spans="1:5">
      <c r="A136" s="61" t="s">
        <v>152</v>
      </c>
      <c r="B136" s="70">
        <v>29014.241000000002</v>
      </c>
      <c r="C136" s="63">
        <v>8</v>
      </c>
      <c r="D136" s="70">
        <v>623.92384600000003</v>
      </c>
    </row>
    <row r="137" spans="1:5">
      <c r="A137" s="61" t="s">
        <v>153</v>
      </c>
      <c r="B137" s="70">
        <v>28197.207999999999</v>
      </c>
      <c r="C137" s="63">
        <v>9</v>
      </c>
      <c r="D137" s="70">
        <v>575.73056699999995</v>
      </c>
    </row>
    <row r="138" spans="1:5">
      <c r="A138" s="61" t="s">
        <v>154</v>
      </c>
      <c r="B138" s="70">
        <v>32669.508000000002</v>
      </c>
      <c r="C138" s="63">
        <v>10</v>
      </c>
      <c r="D138" s="70">
        <v>676.78049599999997</v>
      </c>
    </row>
    <row r="139" spans="1:5">
      <c r="A139" s="61" t="s">
        <v>155</v>
      </c>
      <c r="B139" s="70">
        <v>32453.865000000002</v>
      </c>
      <c r="C139" s="63">
        <v>11</v>
      </c>
      <c r="D139" s="70">
        <v>685.23267699999997</v>
      </c>
    </row>
    <row r="140" spans="1:5">
      <c r="A140" s="61" t="s">
        <v>156</v>
      </c>
      <c r="B140" s="70">
        <v>35114.610999999997</v>
      </c>
      <c r="C140" s="63">
        <v>12</v>
      </c>
      <c r="D140" s="70">
        <v>727.80718100000001</v>
      </c>
    </row>
    <row r="141" spans="1:5">
      <c r="A141" s="61" t="s">
        <v>157</v>
      </c>
      <c r="B141" s="70">
        <v>35103.472999999998</v>
      </c>
      <c r="C141" s="63">
        <v>13</v>
      </c>
      <c r="D141" s="70">
        <v>733.22821599999997</v>
      </c>
    </row>
    <row r="142" spans="1:5">
      <c r="A142" s="61" t="s">
        <v>158</v>
      </c>
      <c r="B142" s="70">
        <v>35023.089999999997</v>
      </c>
      <c r="C142" s="63">
        <v>14</v>
      </c>
      <c r="D142" s="70">
        <v>727.36760100000004</v>
      </c>
    </row>
    <row r="143" spans="1:5">
      <c r="A143" s="61" t="s">
        <v>159</v>
      </c>
      <c r="B143" s="70">
        <v>29625.79</v>
      </c>
      <c r="C143" s="63">
        <v>15</v>
      </c>
      <c r="D143" s="70">
        <v>635.206999</v>
      </c>
    </row>
    <row r="144" spans="1:5">
      <c r="A144" s="61" t="s">
        <v>160</v>
      </c>
      <c r="B144" s="70">
        <v>29492.795999999998</v>
      </c>
      <c r="C144" s="63">
        <v>16</v>
      </c>
      <c r="D144" s="70">
        <v>592.64375399999994</v>
      </c>
    </row>
    <row r="145" spans="1:5">
      <c r="A145" s="61" t="s">
        <v>161</v>
      </c>
      <c r="B145" s="70">
        <v>34386.644</v>
      </c>
      <c r="C145" s="63">
        <v>17</v>
      </c>
      <c r="D145" s="70">
        <v>707.39788899999996</v>
      </c>
    </row>
    <row r="146" spans="1:5">
      <c r="A146" s="61" t="s">
        <v>162</v>
      </c>
      <c r="B146" s="70">
        <v>34753.394999999997</v>
      </c>
      <c r="C146" s="63">
        <v>18</v>
      </c>
      <c r="D146" s="70">
        <v>725.96301600000004</v>
      </c>
    </row>
    <row r="147" spans="1:5">
      <c r="A147" s="61" t="s">
        <v>163</v>
      </c>
      <c r="B147" s="70">
        <v>34957.142</v>
      </c>
      <c r="C147" s="63">
        <v>19</v>
      </c>
      <c r="D147" s="70">
        <v>731.81642299999999</v>
      </c>
    </row>
    <row r="148" spans="1:5">
      <c r="A148" s="61" t="s">
        <v>164</v>
      </c>
      <c r="B148" s="70">
        <v>35260.660000000003</v>
      </c>
      <c r="C148" s="63">
        <v>20</v>
      </c>
      <c r="D148" s="70">
        <v>738.89864299999999</v>
      </c>
    </row>
    <row r="149" spans="1:5">
      <c r="A149" s="61" t="s">
        <v>165</v>
      </c>
      <c r="B149" s="70">
        <v>35326.146000000001</v>
      </c>
      <c r="C149" s="63">
        <v>21</v>
      </c>
      <c r="D149" s="70">
        <v>733.15007400000002</v>
      </c>
    </row>
    <row r="150" spans="1:5">
      <c r="A150" s="61" t="s">
        <v>166</v>
      </c>
      <c r="B150" s="70">
        <v>30840.324000000001</v>
      </c>
      <c r="C150" s="63">
        <v>22</v>
      </c>
      <c r="D150" s="70">
        <v>656.88188600000001</v>
      </c>
    </row>
    <row r="151" spans="1:5">
      <c r="A151" s="61" t="s">
        <v>167</v>
      </c>
      <c r="B151" s="70">
        <v>30114.495999999999</v>
      </c>
      <c r="C151" s="63">
        <v>23</v>
      </c>
      <c r="D151" s="70">
        <v>607.84777799999995</v>
      </c>
    </row>
    <row r="152" spans="1:5">
      <c r="A152" s="61" t="s">
        <v>168</v>
      </c>
      <c r="B152" s="70">
        <v>34909.248</v>
      </c>
      <c r="C152" s="63">
        <v>24</v>
      </c>
      <c r="D152" s="70">
        <v>723.97488999999996</v>
      </c>
    </row>
    <row r="153" spans="1:5">
      <c r="A153" s="61" t="s">
        <v>169</v>
      </c>
      <c r="B153" s="70">
        <v>34411.716999999997</v>
      </c>
      <c r="C153" s="63">
        <v>25</v>
      </c>
      <c r="D153" s="70">
        <v>731.36517100000003</v>
      </c>
    </row>
    <row r="154" spans="1:5">
      <c r="A154" s="61" t="s">
        <v>170</v>
      </c>
      <c r="B154" s="70">
        <v>34563.171000000002</v>
      </c>
      <c r="C154" s="63">
        <v>26</v>
      </c>
      <c r="D154" s="70">
        <v>731.72808299999997</v>
      </c>
    </row>
    <row r="155" spans="1:5">
      <c r="A155" s="61" t="s">
        <v>171</v>
      </c>
      <c r="B155" s="70">
        <v>33512.563000000002</v>
      </c>
      <c r="C155" s="63">
        <v>27</v>
      </c>
      <c r="D155" s="70">
        <v>715.07966799999997</v>
      </c>
    </row>
    <row r="156" spans="1:5">
      <c r="A156" s="61" t="s">
        <v>172</v>
      </c>
      <c r="B156" s="70">
        <v>33677.957000000002</v>
      </c>
      <c r="C156" s="63">
        <v>28</v>
      </c>
      <c r="D156" s="70">
        <v>712.16726000000006</v>
      </c>
    </row>
    <row r="157" spans="1:5">
      <c r="A157" s="61" t="s">
        <v>173</v>
      </c>
      <c r="B157" s="70">
        <v>29095.244999999999</v>
      </c>
      <c r="C157" s="63">
        <v>29</v>
      </c>
      <c r="D157" s="70">
        <v>624.82169499999998</v>
      </c>
      <c r="E157"/>
    </row>
    <row r="158" spans="1:5">
      <c r="A158" s="61" t="s">
        <v>174</v>
      </c>
      <c r="B158" s="70">
        <v>28211.582999999999</v>
      </c>
      <c r="C158" s="63">
        <v>30</v>
      </c>
      <c r="D158" s="70">
        <v>572.100775</v>
      </c>
      <c r="E158"/>
    </row>
    <row r="159" spans="1:5">
      <c r="A159"/>
      <c r="B159"/>
      <c r="C159"/>
      <c r="D159"/>
      <c r="E159"/>
    </row>
    <row r="160" spans="1:5">
      <c r="A160"/>
      <c r="C160"/>
      <c r="D160" s="98">
        <v>748</v>
      </c>
      <c r="E160" s="130">
        <f>(MAX(D129:D159)/D160-1)*100</f>
        <v>5.1344518716578413E-2</v>
      </c>
    </row>
    <row r="161" spans="1:5">
      <c r="A161"/>
      <c r="B161"/>
      <c r="C161"/>
      <c r="D161"/>
      <c r="E161" s="99"/>
    </row>
    <row r="162" spans="1:5">
      <c r="E162" s="97"/>
    </row>
    <row r="163" spans="1:5">
      <c r="A163" s="59" t="s">
        <v>93</v>
      </c>
      <c r="B163" s="141" t="s">
        <v>14</v>
      </c>
      <c r="C163" s="142"/>
      <c r="D163"/>
      <c r="E163" s="99"/>
    </row>
    <row r="164" spans="1:5">
      <c r="A164" s="59" t="s">
        <v>56</v>
      </c>
      <c r="B164" s="131" t="s">
        <v>91</v>
      </c>
      <c r="C164" s="131" t="s">
        <v>92</v>
      </c>
      <c r="D164"/>
      <c r="E164" s="99"/>
    </row>
    <row r="165" spans="1:5">
      <c r="A165" s="59" t="s">
        <v>54</v>
      </c>
      <c r="B165" s="60"/>
      <c r="C165" s="60"/>
      <c r="D165"/>
      <c r="E165" s="99"/>
    </row>
    <row r="166" spans="1:5">
      <c r="A166" s="61" t="s">
        <v>115</v>
      </c>
      <c r="B166" s="71">
        <v>37292</v>
      </c>
      <c r="C166" s="72" t="s">
        <v>179</v>
      </c>
      <c r="D166" s="98">
        <v>36396</v>
      </c>
      <c r="E166" s="130">
        <f>(B166/D166-1)*100</f>
        <v>2.4618089899989037</v>
      </c>
    </row>
    <row r="167" spans="1:5">
      <c r="A167"/>
      <c r="B167"/>
      <c r="C167"/>
    </row>
    <row r="169" spans="1:5">
      <c r="A169" s="59" t="s">
        <v>93</v>
      </c>
      <c r="B169" s="141" t="s">
        <v>13</v>
      </c>
      <c r="C169" s="143"/>
      <c r="D169" s="141" t="s">
        <v>14</v>
      </c>
      <c r="E169" s="142"/>
    </row>
    <row r="170" spans="1:5">
      <c r="A170" s="59" t="s">
        <v>56</v>
      </c>
      <c r="B170" s="131" t="s">
        <v>91</v>
      </c>
      <c r="C170" s="131" t="s">
        <v>92</v>
      </c>
      <c r="D170" s="131" t="s">
        <v>91</v>
      </c>
      <c r="E170" s="131" t="s">
        <v>92</v>
      </c>
    </row>
    <row r="171" spans="1:5">
      <c r="A171" s="59" t="s">
        <v>96</v>
      </c>
      <c r="B171" s="60"/>
      <c r="C171" s="60"/>
      <c r="D171" s="60"/>
      <c r="E171" s="60"/>
    </row>
    <row r="172" spans="1:5">
      <c r="A172" s="63">
        <v>2016</v>
      </c>
      <c r="B172" s="71">
        <v>38464</v>
      </c>
      <c r="C172" s="72" t="s">
        <v>101</v>
      </c>
      <c r="D172" s="71">
        <v>40489</v>
      </c>
      <c r="E172" s="72" t="s">
        <v>102</v>
      </c>
    </row>
    <row r="173" spans="1:5">
      <c r="A173" s="63">
        <v>2017</v>
      </c>
      <c r="B173" s="71">
        <v>41381</v>
      </c>
      <c r="C173" s="72" t="s">
        <v>94</v>
      </c>
      <c r="D173" s="71">
        <v>39536</v>
      </c>
      <c r="E173" s="72" t="s">
        <v>95</v>
      </c>
    </row>
    <row r="174" spans="1:5">
      <c r="A174" s="63">
        <v>2018</v>
      </c>
      <c r="B174" s="71">
        <v>40947</v>
      </c>
      <c r="C174" s="72" t="s">
        <v>90</v>
      </c>
      <c r="D174" s="71">
        <v>39996</v>
      </c>
      <c r="E174" s="72" t="s">
        <v>107</v>
      </c>
    </row>
    <row r="176" spans="1:5">
      <c r="A176"/>
      <c r="B176"/>
      <c r="C176"/>
      <c r="D176"/>
      <c r="E176"/>
    </row>
    <row r="177" spans="1:6">
      <c r="A177" s="59" t="s">
        <v>93</v>
      </c>
      <c r="B177" s="141" t="s">
        <v>13</v>
      </c>
      <c r="C177" s="143"/>
      <c r="D177" s="141" t="s">
        <v>14</v>
      </c>
      <c r="E177" s="142"/>
    </row>
    <row r="178" spans="1:6">
      <c r="A178" s="59" t="s">
        <v>56</v>
      </c>
      <c r="B178" s="131" t="s">
        <v>91</v>
      </c>
      <c r="C178" s="131" t="s">
        <v>92</v>
      </c>
      <c r="D178" s="131" t="s">
        <v>91</v>
      </c>
      <c r="E178" s="131" t="s">
        <v>92</v>
      </c>
    </row>
    <row r="179" spans="1:6">
      <c r="A179" s="73"/>
      <c r="B179" s="71">
        <v>45450</v>
      </c>
      <c r="C179" s="72" t="s">
        <v>97</v>
      </c>
      <c r="D179" s="71">
        <v>41318</v>
      </c>
      <c r="E179" s="72" t="s">
        <v>98</v>
      </c>
    </row>
    <row r="180" spans="1:6">
      <c r="A180"/>
      <c r="B180"/>
      <c r="C180"/>
      <c r="D180"/>
      <c r="E180"/>
    </row>
    <row r="181" spans="1:6" ht="15">
      <c r="A181" s="40"/>
      <c r="B181" s="41"/>
      <c r="C181" s="41"/>
      <c r="D181" s="41"/>
      <c r="E181" s="41"/>
      <c r="F181" s="41"/>
    </row>
    <row r="182" spans="1:6" ht="35.1" customHeight="1">
      <c r="A182" s="52"/>
      <c r="B182" s="85" t="s">
        <v>14</v>
      </c>
      <c r="C182" s="85" t="s">
        <v>13</v>
      </c>
      <c r="D182" s="85" t="s">
        <v>12</v>
      </c>
      <c r="E182" s="85" t="s">
        <v>11</v>
      </c>
    </row>
    <row r="183" spans="1:6">
      <c r="A183" s="78" t="s">
        <v>99</v>
      </c>
      <c r="B183" s="79">
        <f>D179</f>
        <v>41318</v>
      </c>
      <c r="C183" s="79">
        <f>B179</f>
        <v>45450</v>
      </c>
      <c r="D183" s="80" t="str">
        <f>MID(Dat_01!E179,1,2)+0&amp;" "&amp;TEXT(DATE(MID(Dat_01!E179,7,4),MID(Dat_01!E179,4,2),MID(Dat_01!E179,1,2)),"mmmm")&amp;" "&amp;MID(Dat_01!E179,7,4)&amp;" ("&amp;MID(Dat_01!E179,12,16)&amp;" h)"</f>
        <v>19 julio 2010 (13:26 h)</v>
      </c>
      <c r="E183" s="80" t="str">
        <f>MID(Dat_01!C179,1,2)+0&amp;" "&amp;TEXT(DATE(MID(Dat_01!C179,7,4),MID(Dat_01!C179,4,2),MID(Dat_01!C179,1,2)),"mmmm")&amp;" "&amp;MID(Dat_01!C179,7,4)&amp;" ("&amp;MID(Dat_01!C179,12,16)&amp;" h)"</f>
        <v>17 diciembre 2007 (18:53 h)</v>
      </c>
    </row>
    <row r="184" spans="1:6">
      <c r="A184" s="78"/>
      <c r="B184" s="79"/>
      <c r="C184" s="79"/>
      <c r="D184" s="80"/>
      <c r="E184" s="80"/>
    </row>
    <row r="185" spans="1:6">
      <c r="A185" s="81">
        <f>A173</f>
        <v>2017</v>
      </c>
      <c r="B185" s="79">
        <f>D173</f>
        <v>39536</v>
      </c>
      <c r="C185" s="79">
        <f>B173</f>
        <v>41381</v>
      </c>
      <c r="D185" s="80" t="str">
        <f>MID(Dat_01!E173,1,2)+0&amp;" "&amp;TEXT(DATE(MID(Dat_01!E173,7,4),MID(Dat_01!E173,4,2),MID(Dat_01!E173,1,2)),"mmmm")&amp;" ("&amp;MID(Dat_01!E173,12,16)&amp;" h)"</f>
        <v>13 julio (13:36 h)</v>
      </c>
      <c r="E185" s="80" t="str">
        <f>MID(Dat_01!C173,1,2)+0&amp;" "&amp;TEXT(DATE(MID(Dat_01!C173,7,4),MID(Dat_01!C173,4,2),MID(Dat_01!C173,1,2)),"mmmm")&amp;" ("&amp;MID(Dat_01!C173,12,16)&amp;" h)"</f>
        <v>18 enero (19:50 h)</v>
      </c>
    </row>
    <row r="186" spans="1:6">
      <c r="A186" s="81">
        <f>A174</f>
        <v>2018</v>
      </c>
      <c r="B186" s="79">
        <f>D174</f>
        <v>39996</v>
      </c>
      <c r="C186" s="79">
        <f>B174</f>
        <v>40947</v>
      </c>
      <c r="D186" s="80" t="str">
        <f>IF(B186="","",MID(Dat_01!E174,1,2)+0&amp;" "&amp;TEXT(DATE(MID(Dat_01!E174,7,4),MID(Dat_01!E174,4,2),MID(Dat_01!E174,1,2)),"mmmm")&amp;" ("&amp;MID(Dat_01!E174,12,16)&amp;" h)")</f>
        <v>3 agosto (13:45 h)</v>
      </c>
      <c r="E186" s="80" t="str">
        <f>MID(Dat_01!C174,1,2)+0&amp;" "&amp;TEXT(DATE(MID(Dat_01!C174,7,4),MID(Dat_01!C174,4,2),MID(Dat_01!C174,1,2)),"mmmm")&amp;" ("&amp;MID(Dat_01!C174,12,16)&amp;" h)"</f>
        <v>8 febrero (20:24 h)</v>
      </c>
    </row>
    <row r="187" spans="1:6">
      <c r="A187" s="82" t="str">
        <f>LOWER(MID(A166,1,3))&amp;"-"&amp;MID(A174,3,2)</f>
        <v>sep-18</v>
      </c>
      <c r="B187" s="83">
        <f>IF(B163="Invierno","",B166)</f>
        <v>37292</v>
      </c>
      <c r="C187" s="83" t="str">
        <f>IF(B163="Invierno",B166,"")</f>
        <v/>
      </c>
      <c r="D187" s="84" t="str">
        <f>IF(B187="","",MID(Dat_01!C166,1,2)+0&amp;" "&amp;TEXT(DATE(MID(Dat_01!C166,7,4),MID(Dat_01!C166,4,2),MID(Dat_01!C166,1,2)),"mmmm")&amp;" ("&amp;MID(Dat_01!C166,12,16)&amp;" h)")</f>
        <v>3 septiembre (13:24 h)</v>
      </c>
      <c r="E187" s="84" t="str">
        <f>IF(C187="","",MID(Dat_01!C166,1,2)+0&amp;" "&amp;TEXT(DATE(MID(Dat_01!C166,7,4),MID(Dat_01!C166,4,2),MID(Dat_01!C166,1,2)),"mmmm")&amp;" ("&amp;MID(Dat_01!C166,12,16)&amp;" h)")</f>
        <v/>
      </c>
    </row>
  </sheetData>
  <mergeCells count="7">
    <mergeCell ref="B163:C163"/>
    <mergeCell ref="B177:C177"/>
    <mergeCell ref="D177:E177"/>
    <mergeCell ref="B4:G4"/>
    <mergeCell ref="B5:G5"/>
    <mergeCell ref="B169:C169"/>
    <mergeCell ref="D169:E169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baseColWidth="10" defaultRowHeight="12.75"/>
  <sheetData>
    <row r="1" spans="1:2">
      <c r="A1">
        <v>10</v>
      </c>
      <c r="B1" t="s">
        <v>185</v>
      </c>
    </row>
    <row r="2" spans="1:2">
      <c r="A2" t="s">
        <v>177</v>
      </c>
    </row>
    <row r="3" spans="1:2">
      <c r="A3" t="s">
        <v>175</v>
      </c>
    </row>
    <row r="4" spans="1:2">
      <c r="A4" t="s">
        <v>176</v>
      </c>
    </row>
    <row r="5" spans="1:2">
      <c r="A5" t="s">
        <v>182</v>
      </c>
    </row>
    <row r="6" spans="1:2">
      <c r="A6" t="s">
        <v>144</v>
      </c>
    </row>
    <row r="7" spans="1:2">
      <c r="A7" t="s">
        <v>184</v>
      </c>
    </row>
    <row r="8" spans="1:2">
      <c r="A8" t="s">
        <v>178</v>
      </c>
    </row>
    <row r="9" spans="1:2">
      <c r="A9" t="s">
        <v>181</v>
      </c>
    </row>
    <row r="10" spans="1:2">
      <c r="A10" t="s">
        <v>180</v>
      </c>
    </row>
    <row r="11" spans="1:2">
      <c r="A11" t="s">
        <v>186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Indice</vt:lpstr>
      <vt:lpstr>D1</vt:lpstr>
      <vt:lpstr>D2</vt:lpstr>
      <vt:lpstr>D3</vt:lpstr>
      <vt:lpstr>D4</vt:lpstr>
      <vt:lpstr>D5</vt:lpstr>
      <vt:lpstr>D6</vt:lpstr>
      <vt:lpstr>Data 1</vt:lpstr>
      <vt:lpstr>Dat_01</vt:lpstr>
      <vt:lpstr>ZZZ</vt:lpstr>
    </vt:vector>
  </TitlesOfParts>
  <Company>Red Electrica de España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2016-08-09T07:04:21Z</dcterms:created>
  <dcterms:modified xsi:type="dcterms:W3CDTF">2018-10-15T13:57:56Z</dcterms:modified>
</cp:coreProperties>
</file>