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INFORMES MENSUALES\BOLETIN ELECTRONICO\2019\OCT\INF_ELABORADA\"/>
    </mc:Choice>
  </mc:AlternateContent>
  <xr:revisionPtr revIDLastSave="0" documentId="13_ncr:1_{1BB651DF-056D-4EA1-820E-E6D5824DCD9B}" xr6:coauthVersionLast="41" xr6:coauthVersionMax="41" xr10:uidLastSave="{00000000-0000-0000-0000-000000000000}"/>
  <bookViews>
    <workbookView xWindow="-120" yWindow="-120" windowWidth="29040" windowHeight="15840" tabRatio="756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state="hidden" r:id="rId8"/>
    <sheet name="Dat_01" sheetId="10" state="hidden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Dat_01!$A$30:$N$45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Dat_01!$A$50:$E$82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8" i="10" l="1"/>
  <c r="B100" i="16" l="1"/>
  <c r="C100" i="16"/>
  <c r="D100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s="1"/>
  <c r="F125" i="16" l="1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K14" i="1" l="1"/>
  <c r="K13" i="1"/>
  <c r="K12" i="1"/>
  <c r="I14" i="1"/>
  <c r="I13" i="1"/>
  <c r="I12" i="1"/>
  <c r="G14" i="1"/>
  <c r="G12" i="1"/>
  <c r="G13" i="1"/>
  <c r="O33" i="10"/>
  <c r="D186" i="10" l="1"/>
  <c r="B186" i="10"/>
  <c r="B183" i="10"/>
  <c r="K9" i="1" l="1"/>
  <c r="J9" i="1"/>
  <c r="I9" i="1"/>
  <c r="H9" i="1"/>
  <c r="G9" i="1"/>
  <c r="F9" i="1"/>
  <c r="E160" i="10" l="1"/>
  <c r="B37" i="16" l="1"/>
  <c r="C37" i="16"/>
  <c r="D37" i="16"/>
  <c r="E37" i="16"/>
  <c r="F37" i="16"/>
  <c r="G37" i="16"/>
  <c r="H37" i="16"/>
  <c r="E166" i="10" l="1"/>
  <c r="E129" i="10"/>
  <c r="B105" i="16" l="1"/>
  <c r="D108" i="16" l="1"/>
  <c r="D107" i="16"/>
  <c r="C109" i="16"/>
  <c r="I109" i="16" s="1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7" i="16"/>
  <c r="A6" i="16" s="1"/>
  <c r="D38" i="16" l="1"/>
  <c r="H38" i="16"/>
  <c r="C38" i="16"/>
  <c r="C101" i="16"/>
  <c r="A5" i="16"/>
  <c r="E38" i="16"/>
  <c r="F38" i="16"/>
  <c r="G38" i="16"/>
  <c r="F101" i="16"/>
  <c r="C2" i="10" l="1"/>
  <c r="E186" i="10" l="1"/>
  <c r="G108" i="16" s="1"/>
  <c r="C186" i="10"/>
  <c r="F108" i="16"/>
  <c r="E185" i="10"/>
  <c r="G107" i="16" s="1"/>
  <c r="C185" i="10"/>
  <c r="D185" i="10"/>
  <c r="F107" i="16" s="1"/>
  <c r="B185" i="10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C187" i="10"/>
  <c r="E187" i="10" s="1"/>
  <c r="B187" i="10"/>
  <c r="D187" i="10" s="1"/>
  <c r="E183" i="10"/>
  <c r="G105" i="16" s="1"/>
  <c r="D183" i="10"/>
  <c r="F105" i="16" s="1"/>
  <c r="C183" i="10"/>
  <c r="E3" i="8"/>
  <c r="F109" i="16" l="1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O45" i="10" l="1"/>
  <c r="B125" i="16"/>
  <c r="A125" i="16" s="1"/>
  <c r="D103" i="10"/>
  <c r="E104" i="10"/>
  <c r="C104" i="10"/>
  <c r="O43" i="10" l="1"/>
  <c r="B123" i="16"/>
  <c r="A123" i="16" s="1"/>
  <c r="O44" i="10"/>
  <c r="B124" i="16"/>
  <c r="A124" i="16" s="1"/>
  <c r="D102" i="10"/>
  <c r="E103" i="10"/>
  <c r="C103" i="10"/>
  <c r="O42" i="10" l="1"/>
  <c r="B122" i="16"/>
  <c r="A122" i="16" s="1"/>
  <c r="D101" i="10"/>
  <c r="E102" i="10"/>
  <c r="C102" i="10"/>
  <c r="F7" i="1"/>
  <c r="G8" i="1" s="1"/>
  <c r="O41" i="10" l="1"/>
  <c r="B121" i="16"/>
  <c r="A121" i="16" s="1"/>
  <c r="D100" i="10"/>
  <c r="E101" i="10"/>
  <c r="C101" i="10"/>
  <c r="O40" i="10" l="1"/>
  <c r="B120" i="16"/>
  <c r="A120" i="16" s="1"/>
  <c r="D99" i="10"/>
  <c r="E100" i="10"/>
  <c r="C100" i="10"/>
  <c r="O39" i="10" l="1"/>
  <c r="B119" i="16"/>
  <c r="A119" i="16" s="1"/>
  <c r="D98" i="10"/>
  <c r="E99" i="10"/>
  <c r="C99" i="10"/>
  <c r="O38" i="10" l="1"/>
  <c r="B118" i="16"/>
  <c r="A118" i="16" s="1"/>
  <c r="D97" i="10"/>
  <c r="E98" i="10"/>
  <c r="C98" i="10"/>
  <c r="O37" i="10" l="1"/>
  <c r="B117" i="16"/>
  <c r="A117" i="16" s="1"/>
  <c r="D96" i="10"/>
  <c r="E97" i="10"/>
  <c r="C97" i="10"/>
  <c r="O36" i="10" l="1"/>
  <c r="B116" i="16"/>
  <c r="A116" i="16" s="1"/>
  <c r="D95" i="10"/>
  <c r="E96" i="10"/>
  <c r="C96" i="10"/>
  <c r="K8" i="1"/>
  <c r="I8" i="1"/>
  <c r="O34" i="10" l="1"/>
  <c r="O35" i="10"/>
  <c r="B115" i="16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<sst xmlns="http://schemas.openxmlformats.org/spreadsheetml/2006/main" count="344" uniqueCount="211">
  <si>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</si>
  <si>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</si>
  <si>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</si>
  <si>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</si>
  <si>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</si>
  <si>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</si>
  <si>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</si>
  <si>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</si>
  <si>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</si>
  <si>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</si>
  <si>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</si>
  <si>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</si>
  <si>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</si>
  <si>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</si>
  <si>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</si>
  <si>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</si>
  <si>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</si>
  <si>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</si>
  <si>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</si>
  <si>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</si>
  <si>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</si>
  <si>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</si>
  <si>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</si>
  <si>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</si>
  <si>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</si>
  <si>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</si>
  <si>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</si>
  <si>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</si>
  <si>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</si>
  <si>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</si>
  <si>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</si>
  <si>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Febrero 2018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</si>
  <si>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</si>
  <si>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</si>
  <si>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</si>
  <si>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</si>
  <si>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</si>
  <si>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</si>
  <si>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</si>
  <si>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</si>
  <si>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</si>
  <si>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</si>
  <si>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</si>
  <si>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</si>
  <si>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</si>
  <si>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</si>
  <si>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</si>
  <si>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</si>
  <si>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</si>
  <si>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</si>
  <si>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</si>
  <si>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</si>
  <si>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</si>
  <si>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</si>
  <si>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</si>
  <si>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</si>
  <si>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</si>
  <si>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</si>
  <si>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</si>
  <si>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</si>
  <si>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</si>
  <si>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</si>
  <si>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</si>
  <si>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</si>
  <si>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</si>
  <si>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</si>
  <si>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</si>
  <si>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</si>
  <si>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</si>
  <si>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</si>
  <si>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</si>
  <si>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</si>
  <si>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</si>
  <si>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</si>
  <si>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</si>
  <si>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</si>
  <si>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Enero 2018</t>
  </si>
  <si>
    <t>Demanda B.C. (GWh)</t>
  </si>
  <si>
    <t>08/02/2018 20:24</t>
  </si>
  <si>
    <t>Máx Pot Instantánea (MW)</t>
  </si>
  <si>
    <t>Instante Máx Pot Instantánea</t>
  </si>
  <si>
    <t>Estación</t>
  </si>
  <si>
    <t>18/01/2017 19:50</t>
  </si>
  <si>
    <t>13/07/2017 13:36</t>
  </si>
  <si>
    <t>Año</t>
  </si>
  <si>
    <t>17/12/2007 18:53</t>
  </si>
  <si>
    <t>19/07/2010 13:26</t>
  </si>
  <si>
    <t>Histórico</t>
  </si>
  <si>
    <t>Último día mes</t>
  </si>
  <si>
    <t>Abril 2018</t>
  </si>
  <si>
    <t>Marzo 2018</t>
  </si>
  <si>
    <t>Mayo 2018</t>
  </si>
  <si>
    <t>03/08/2018 13:45</t>
  </si>
  <si>
    <t>Agosto 2018</t>
  </si>
  <si>
    <t>Generación</t>
  </si>
  <si>
    <t>Consumo de bombeo</t>
  </si>
  <si>
    <t>Saldos intercambios internacionales</t>
  </si>
  <si>
    <t>Demanda transporte (b.c.)</t>
  </si>
  <si>
    <t>Junio 2018</t>
  </si>
  <si>
    <t>Julio 2018</t>
  </si>
  <si>
    <t>Septiembre 2018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</si>
  <si>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</si>
  <si>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</si>
  <si>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</si>
  <si>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</si>
  <si>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</si>
  <si>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</si>
  <si>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</si>
  <si>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</si>
  <si>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</si>
  <si>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</si>
  <si>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</si>
  <si>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</si>
  <si>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</si>
  <si>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</si>
  <si>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</si>
  <si>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</si>
  <si>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</si>
  <si>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</si>
  <si>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</si>
  <si>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</si>
  <si>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</si>
  <si>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</si>
  <si>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Octubre 2018</t>
  </si>
  <si>
    <t>Noviembre 2018</t>
  </si>
  <si>
    <t>Diciembre 2018</t>
  </si>
  <si>
    <t>Enero 2019</t>
  </si>
  <si>
    <t>Febrero 2019</t>
  </si>
  <si>
    <t>22/01/2019 20:08</t>
  </si>
  <si>
    <t>Marzo 2019</t>
  </si>
  <si>
    <t>Abril 2019</t>
  </si>
  <si>
    <t>Mayo 2019</t>
  </si>
  <si>
    <t>Junio 2019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</si>
  <si>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</si>
  <si>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</si>
  <si>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</si>
  <si>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</si>
  <si>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</si>
  <si>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</si>
  <si>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</si>
  <si>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</si>
  <si>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</si>
  <si>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</si>
  <si>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</si>
  <si>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</si>
  <si>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</si>
  <si>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</si>
  <si>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</si>
  <si>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</si>
  <si>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Julio 2019</t>
  </si>
  <si>
    <t>31/07/2019</t>
  </si>
  <si>
    <t>23/07/2019 13:25</t>
  </si>
  <si>
    <t>Agosto 2019</t>
  </si>
  <si>
    <t>31/10/2018</t>
  </si>
  <si>
    <t>30/11/2018</t>
  </si>
  <si>
    <t>31/12/2018</t>
  </si>
  <si>
    <t>31/01/2019</t>
  </si>
  <si>
    <t>28/02/2019</t>
  </si>
  <si>
    <t>31/03/2019</t>
  </si>
  <si>
    <t>30/04/2019</t>
  </si>
  <si>
    <t>31/05/2019</t>
  </si>
  <si>
    <t>30/06/2019</t>
  </si>
  <si>
    <t>31/08/2019</t>
  </si>
  <si>
    <t>Septiembre 2019</t>
  </si>
  <si>
    <t>30/09/2019</t>
  </si>
  <si>
    <t>Octubre 2019</t>
  </si>
  <si>
    <t>31/10/2019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</si>
  <si>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li="FUEPERRO" am="s" /&gt;&lt;lu ut="11/11/2019 14:38:38" si="2.00000001ea37b812b07a82edbca47987c26cc350232289c64fab350f106554203855d0eda2ca700c89ec76d46b8b3d2b6748e96dc4e74af8af3a5a72c06b81001f4d3a0ae572f2e5731130414e122d54facd0153c34ea6236c6f1abd53b405962ee2f784b7d16169228f6adbac118d92b461a4c0e71aea18c5ffc6ca4452b86cc087.3082.0.1.Europe/Madrid.upriv*_1*_pidn2*_39*_session*-lat*_1.00000001c73eef3e8fe777e53781be202dd008ceb5ee3e72b8b0458e7d5fd8c727fff76faff2ceb24810a0cbed5316d629781b5fc90b7bd5.000000010c914159d7bae4a17443f54c81a10be0b5ee3e72452c170a286dd5f0771f72d8a4c449c8c35984fa71df47a05d5c98ab98481cf2.0.1.1.BDEbi.D066E1C611E6257C10D00080EF253B44.0-3082.1.1_-0.1.0_-3082.1.1_5.5.0.*0.0000000153600cd8b9aa3eebfd73a9110815a92dc911585a2cd4cd81550a2b4316e29c71d8c8b3fe.0.10*.25*.15*.214.23.10*.4*.0400*.0074J.e.00000001c58cc505768ea022d44b6dfd15576a05c911585a823fc033eae5242192ddc70f4f7359d3.0" msgID="E40BD7F811EA0490742C0080EFA58144"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nrr="88" nrc="48"&gt;&lt;pg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</si>
  <si>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ut="11/11/2019 14:41:55" si="2.0000000133d920eae5163ce40570d16e4ad5ff34a11b3696a0ce1d88123e4eb5418dc15df6aa998ca6cba3775d87126a7b91ef395b88f5e01611406ed98fc7a3fe0eae94ea14c292f0f594a23823cba2f3ee157182d48a49c9c7ccd1893d502770a1744a9885285f2fda612501edf857e9b9ce2eafc44837684b0d3e3b271db0baed.3082.0.1.Europe/Madrid.upriv*_1*_pidn2*_1*_session*-lat*_1.00000001b62e38258b15bd8c98249322ebefc7cbb5ee3e72cd1f16324b135676a1ec1f7b96885fcf9cc19257465284245e83f1ddbac21b8b.000000011b82918b622dd36ad41d652041fc4f22b5ee3e725d23ab2471637956cf9d6a11272889f4920e42903da633495deeee521d9851f2.0.1.1.BDEbi.D066E1C611E6257C10D00080EF253B44.0-3082.1.1_-0.1.0_-3082.1.1_5.5.0.*0.000000017975b4e7b226a964e16eab1866c79791c911585ad8a056b109dd72ebd488d0e668f0c8c3.0.10*.25*.15*.214.23.10*.4*.0400*.0074J.e.000000017e31c1efb7bf2c8cd892b87e46e21999c911585a0b347f3fc29cd8e50c13f18b361a824a.0" msgID="2C7CEA2C11EA049116F30080EFA54D61"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rows="22" cols="10" /&gt;&lt;esdo ews="" ece="" ptn="" /&gt;&lt;/excel&gt;&lt;pgs&gt;&lt;pg rows="18" cols="9" nrr="694" nrc="237"&gt;&lt;pg /&gt;&lt;bls&gt;&lt;bl sr="1" sc="1" rfetch="18" cfetch="9" posid="1" darows="0" dacols="1"&gt;&lt;excel&gt;&lt;epo ews="Dat_01" ece="A4" enr="MSTR.Balance_B.C._Mensual_Sistema_eléctrico"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</si>
  <si>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li="FUEPERRO" am="s" /&gt;&lt;lu ut="11/11/2019 14:43:31" si="2.0000000133d920eae5163ce40570d16e4ad5ff34a11b3696a0ce1d88123e4eb5418dc15df6aa998ca6cba3775d87126a7b91ef395b88f5e01611406ed98fc7a3fe0eae94ea14c292f0f594a23823cba2f3ee157182d48a49c9c7ccd1893d502770a1744a9885285f2fda612501edf857e9b9ce2eafc44837684b0d3e3b271db0baed.3082.0.1.Europe/Madrid.upriv*_1*_pidn2*_1*_session*-lat*_1.00000001b62e38258b15bd8c98249322ebefc7cbb5ee3e72cd1f16324b135676a1ec1f7b96885fcf9cc19257465284245e83f1ddbac21b8b.000000011b82918b622dd36ad41d652041fc4f22b5ee3e725d23ab2471637956cf9d6a11272889f4920e42903da633495deeee521d9851f2.0.1.1.BDEbi.D066E1C611E6257C10D00080EF253B44.0-3082.1.1_-0.1.0_-3082.1.1_5.5.0.*0.000000017975b4e7b226a964e16eab1866c79791c911585ad8a056b109dd72ebd488d0e668f0c8c3.0.10*.25*.15*.214.23.10*.4*.0400*.0074J.e.000000017e31c1efb7bf2c8cd892b87e46e21999c911585a0b347f3fc29cd8e50c13f18b361a824a.0" msgID="968C34AF11EA049116F30080EFE5CF64"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nrr="78" nrc="72"&gt;&lt;pg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</si>
  <si>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01/10/2019</t>
  </si>
  <si>
    <t>02/10/2019</t>
  </si>
  <si>
    <t>03/10/2019</t>
  </si>
  <si>
    <t>04/10/2019</t>
  </si>
  <si>
    <t>05/10/2019</t>
  </si>
  <si>
    <t>06/10/2019</t>
  </si>
  <si>
    <t>07/10/2019</t>
  </si>
  <si>
    <t>08/10/2019</t>
  </si>
  <si>
    <t>09/10/2019</t>
  </si>
  <si>
    <t>10/10/2019</t>
  </si>
  <si>
    <t>11/10/2019</t>
  </si>
  <si>
    <t>12/10/2019</t>
  </si>
  <si>
    <t>13/10/2019</t>
  </si>
  <si>
    <t>14/10/2019</t>
  </si>
  <si>
    <t>15/10/2019</t>
  </si>
  <si>
    <t>16/10/2019</t>
  </si>
  <si>
    <t>17/10/2019</t>
  </si>
  <si>
    <t>18/10/2019</t>
  </si>
  <si>
    <t>19/10/2019</t>
  </si>
  <si>
    <t>20/10/2019</t>
  </si>
  <si>
    <t>21/10/2019</t>
  </si>
  <si>
    <t>22/10/2019</t>
  </si>
  <si>
    <t>23/10/2019</t>
  </si>
  <si>
    <t>24/10/2019</t>
  </si>
  <si>
    <t>25/10/2019</t>
  </si>
  <si>
    <t>26/10/2019</t>
  </si>
  <si>
    <t>27/10/2019</t>
  </si>
  <si>
    <t>28/10/2019</t>
  </si>
  <si>
    <t>29/10/2019</t>
  </si>
  <si>
    <t>30/10/2019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</si>
  <si>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ut="11/11/2019 14:45:15" si="2.0000000133d920eae5163ce40570d16e4ad5ff34a11b3696a0ce1d88123e4eb5418dc15df6aa998ca6cba3775d87126a7b91ef395b88f5e01611406ed98fc7a3fe0eae94ea14c292f0f594a23823cba2f3ee157182d48a49c9c7ccd1893d502770a1744a9885285f2fda612501edf857e9b9ce2eafc44837684b0d3e3b271db0baed.3082.0.1.Europe/Madrid.upriv*_1*_pidn2*_1*_session*-lat*_1.00000001b62e38258b15bd8c98249322ebefc7cbb5ee3e72cd1f16324b135676a1ec1f7b96885fcf9cc19257465284245e83f1ddbac21b8b.000000011b82918b622dd36ad41d652041fc4f22b5ee3e725d23ab2471637956cf9d6a11272889f4920e42903da633495deeee521d9851f2.0.1.1.BDEbi.D066E1C611E6257C10D00080EF253B44.0-3082.1.1_-0.1.0_-3082.1.1_5.5.0.*0.000000017975b4e7b226a964e16eab1866c79791c911585ad8a056b109dd72ebd488d0e668f0c8c3.0.10*.25*.15*.214.23.10*.4*.0400*.0074J.e.000000017e31c1efb7bf2c8cd892b87e46e21999c911585a0b347f3fc29cd8e50c13f18b361a824a.0" msgID="DD955FC411EA049116F30080EF55AF65"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nrr="36"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</si>
  <si>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ut="11/11/2019 14:48:02" si="2.0000000133d920eae5163ce40570d16e4ad5ff34a11b3696a0ce1d88123e4eb5418dc15df6aa998ca6cba3775d87126a7b91ef395b88f5e01611406ed98fc7a3fe0eae94ea14c292f0f594a23823cba2f3ee157182d48a49c9c7ccd1893d502770a1744a9885285f2fda612501edf857e9b9ce2eafc44837684b0d3e3b271db0baed.3082.0.1.Europe/Madrid.upriv*_1*_pidn2*_1*_session*-lat*_1.00000001b62e38258b15bd8c98249322ebefc7cbb5ee3e72cd1f16324b135676a1ec1f7b96885fcf9cc19257465284245e83f1ddbac21b8b.000000011b82918b622dd36ad41d652041fc4f22b5ee3e725d23ab2471637956cf9d6a11272889f4920e42903da633495deeee521d9851f2.0.1.1.BDEbi.D066E1C611E6257C10D00080EF253B44.0-3082.1.1_-0.1.0_-3082.1.1_5.5.0.*0.000000017975b4e7b226a964e16eab1866c79791c911585ad8a056b109dd72ebd488d0e668f0c8c3.0.10*.25*.15*.214.23.10*.4*.0400*.0074J.e.000000017e31c1efb7bf2c8cd892b87e46e21999c911585a0b347f3fc29cd8e50c13f18b361a824a.0" msgID="EB5F1FDD11EA049116F30080EF65CE63"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rows="37" cols="2" /&gt;&lt;esdo ews="" ece="" ptn="" /&gt;&lt;/excel&gt;&lt;pgs&gt;&lt;pg rows="35" cols="1" nrr="1058" nrc="36"&gt;&lt;pg /&gt;&lt;bls&gt;&lt;bl sr="1" sc="1" rfetch="35" cfetch="1" posid="1" darows="0" dacols="1"&gt;&lt;excel&gt;&lt;epo ews="Dat_01" ece="A85" enr="MSTR.Serie_Balance_B.C._Mensual" ptn="" qtn="" rows="37" cols="2" /&gt;&lt;esdo ews="" ece="" ptn="" /&gt;&lt;/excel&gt;&lt;gridRng&gt;&lt;sect id="TITLE_AREA" rngprop="1:1:2:1" /&gt;&lt;sect id="ROWHEADERS_AREA" rngprop="3:1:35:1" /&gt;&lt;sect id="COLUMNHEADERS_AREA" rngprop="1:2:2:1" /&gt;&lt;sect id="DATA_AREA" rngprop="3:2:35:1"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</si>
  <si>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ut="11/11/2019 14:50:16" si="2.0000000133d920eae5163ce40570d16e4ad5ff34a11b3696a0ce1d88123e4eb5418dc15df6aa998ca6cba3775d87126a7b91ef395b88f5e01611406ed98fc7a3fe0eae94ea14c292f0f594a23823cba2f3ee157182d48a49c9c7ccd1893d502770a1744a9885285f2fda612501edf857e9b9ce2eafc44837684b0d3e3b271db0baed.3082.0.1.Europe/Madrid.upriv*_1*_pidn2*_1*_session*-lat*_1.00000001b62e38258b15bd8c98249322ebefc7cbb5ee3e72cd1f16324b135676a1ec1f7b96885fcf9cc19257465284245e83f1ddbac21b8b.000000011b82918b622dd36ad41d652041fc4f22b5ee3e725d23ab2471637956cf9d6a11272889f4920e42903da633495deeee521d9851f2.0.1.1.BDEbi.D066E1C611E6257C10D00080EF253B44.0-3082.1.1_-0.1.0_-3082.1.1_5.5.0.*0.000000017975b4e7b226a964e16eab1866c79791c911585ad8a056b109dd72ebd488d0e668f0c8c3.0.10*.25*.15*.214.23.10*.4*.0400*.0074J.e.000000017e31c1efb7bf2c8cd892b87e46e21999c911585a0b347f3fc29cd8e50c13f18b361a824a.0" msgID="58ADDA1B11EA049216F30080EFD5AF64"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rows="33" cols="2" /&gt;&lt;esdo ews="" ece="" ptn="" /&gt;&lt;/excel&gt;&lt;pgs&gt;&lt;pg rows="31" cols="1" nrr="1205" nrc="42"&gt;&lt;pg /&gt;&lt;bls&gt;&lt;bl sr="1" sc="1" rfetch="31" cfetch="1" posid="1" darows="0" dacols="1"&gt;&lt;excel&gt;&lt;epo ews="Dat_01" ece="A127" enr="MSTR.Demanda_máxima_horaria"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</si>
  <si>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ut="11/11/2019 14:51:17" si="2.0000000133d920eae5163ce40570d16e4ad5ff34a11b3696a0ce1d88123e4eb5418dc15df6aa998ca6cba3775d87126a7b91ef395b88f5e01611406ed98fc7a3fe0eae94ea14c292f0f594a23823cba2f3ee157182d48a49c9c7ccd1893d502770a1744a9885285f2fda612501edf857e9b9ce2eafc44837684b0d3e3b271db0baed.3082.0.1.Europe/Madrid.upriv*_1*_pidn2*_1*_session*-lat*_1.00000001b62e38258b15bd8c98249322ebefc7cbb5ee3e72cd1f16324b135676a1ec1f7b96885fcf9cc19257465284245e83f1ddbac21b8b.000000011b82918b622dd36ad41d652041fc4f22b5ee3e725d23ab2471637956cf9d6a11272889f4920e42903da633495deeee521d9851f2.0.1.1.BDEbi.D066E1C611E6257C10D00080EF253B44.0-3082.1.1_-0.1.0_-3082.1.1_5.5.0.*0.000000017975b4e7b226a964e16eab1866c79791c911585ad8a056b109dd72ebd488d0e668f0c8c3.0.10*.25*.15*.214.23.10*.4*.0400*.0074J.e.000000017e31c1efb7bf2c8cd892b87e46e21999c911585a0b347f3fc29cd8e50c13f18b361a824a.0" msgID="B4E7C05311EA049216F30080EFC58E62"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rows="33" cols="2" /&gt;&lt;esdo ews="" ece="" ptn="" /&gt;&lt;/excel&gt;&lt;pgs&gt;&lt;pg rows="31" cols="1" nrr="1235" nrc="43"&gt;&lt;pg /&gt;&lt;bls&gt;&lt;bl sr="1" sc="1" rfetch="31" cfetch="1" posid="1" darows="0" dacols="1"&gt;&lt;excel&gt;&lt;epo ews="Dat_01" ece="C127" enr="MSTR.Demanda_diaria"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</si>
  <si>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23/10/2019 20:58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</si>
  <si>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ut="11/11/2019 14:51:36" si="2.0000000133d920eae5163ce40570d16e4ad5ff34a11b3696a0ce1d88123e4eb5418dc15df6aa998ca6cba3775d87126a7b91ef395b88f5e01611406ed98fc7a3fe0eae94ea14c292f0f594a23823cba2f3ee157182d48a49c9c7ccd1893d502770a1744a9885285f2fda612501edf857e9b9ce2eafc44837684b0d3e3b271db0baed.3082.0.1.Europe/Madrid.upriv*_1*_pidn2*_1*_session*-lat*_1.00000001b62e38258b15bd8c98249322ebefc7cbb5ee3e72cd1f16324b135676a1ec1f7b96885fcf9cc19257465284245e83f1ddbac21b8b.000000011b82918b622dd36ad41d652041fc4f22b5ee3e725d23ab2471637956cf9d6a11272889f4920e42903da633495deeee521d9851f2.0.1.1.BDEbi.D066E1C611E6257C10D00080EF253B44.0-3082.1.1_-0.1.0_-3082.1.1_5.5.0.*0.000000017975b4e7b226a964e16eab1866c79791c911585ad8a056b109dd72ebd488d0e668f0c8c3.0.10*.25*.15*.214.23.10*.4*.0400*.0074J.e.000000017e31c1efb7bf2c8cd892b87e46e21999c911585a0b347f3fc29cd8e50c13f18b361a824a.0" msgID="C19F7FED11EA049216F30080EF65CF65"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nrr="40" nrc="80"&gt;&lt;pg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</si>
  <si>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guid="9e25c3bf4abd4ee0b37647165dfd7108" rank="0" ds="1"&gt;&lt;ri hasPG="0" name="Potencia máxima instantánea. Años" id="18DA62FE4414BF2EC4AE11A601E5CDD6" path="Objetos públicos\Informes\Informes macros\Boletín\Potencia máxima instantánea. Años"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ut="11/11/2019 14:51:59" si="2.0000000133d920eae5163ce40570d16e4ad5ff34a11b3696a0ce1d88123e4eb5418dc15df6aa998ca6cba3775d87126a7b91ef395b88f5e01611406ed98fc7a3fe0eae94ea14c292f0f594a23823cba2f3ee157182d48a49c9c7ccd1893d502770a1744a9885285f2fda612501edf857e9b9ce2eafc44837684b0d3e3b271db0baed.3082.0.1.Europe/Madrid.upriv*_1*_pidn2*_1*_session*-lat*_1.00000001b62e38258b15bd8c98249322ebefc7cbb5ee3e72cd1f16324b135676a1ec1f7b96885fcf9cc19257465284245e83f1ddbac21b8b.000000011b82918b622dd36ad41d652041fc4f22b5ee3e725d23ab2471637956cf9d6a11272889f4920e42903da633495deeee521d9851f2.0.1.1.BDEbi.D066E1C611E6257C10D00080EF253B44.0-3082.1.1_-0.1.0_-3082.1.1_5.5.0.*0.000000017975b4e7b226a964e16eab1866c79791c911585ad8a056b109dd72ebd488d0e668f0c8c3.0.10*.25*.15*.214.23.10*.4*.0400*.0074J.e.000000017e31c1efb7bf2c8cd892b87e46e21999c911585a0b347f3fc29cd8e50c13f18b361a824a.0" msgID="CEA2EB0211EA049216F30080EF850F65"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nrr="117" nrc="164"&gt;&lt;pg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</si>
  <si>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ut="11/11/2019 14:52:17" si="2.0000000133d920eae5163ce40570d16e4ad5ff34a11b3696a0ce1d88123e4eb5418dc15df6aa998ca6cba3775d87126a7b91ef395b88f5e01611406ed98fc7a3fe0eae94ea14c292f0f594a23823cba2f3ee157182d48a49c9c7ccd1893d502770a1744a9885285f2fda612501edf857e9b9ce2eafc44837684b0d3e3b271db0baed.3082.0.1.Europe/Madrid.upriv*_1*_pidn2*_1*_session*-lat*_1.00000001b62e38258b15bd8c98249322ebefc7cbb5ee3e72cd1f16324b135676a1ec1f7b96885fcf9cc19257465284245e83f1ddbac21b8b.000000011b82918b622dd36ad41d652041fc4f22b5ee3e725d23ab2471637956cf9d6a11272889f4920e42903da633495deeee521d9851f2.0.1.1.BDEbi.D066E1C611E6257C10D00080EF253B44.0-3082.1.1_-0.1.0_-3082.1.1_5.5.0.*0.000000017975b4e7b226a964e16eab1866c79791c911585ad8a056b109dd72ebd488d0e668f0c8c3.0.10*.25*.15*.214.23.10*.4*.0400*.0074J.e.000000017e31c1efb7bf2c8cd892b87e46e21999c911585a0b347f3fc29cd8e50c13f18b361a824a.0" msgID="D9D3F7E711EA049216F30080EF152E62"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nrr="40" nrc="160"&gt;&lt;pg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</si>
  <si>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ut="11/12/2019 09:08:26" si="2.000000016a1e70db795655202dad36f2eadaa4dfc62ac3b67627b0ba51653b417383048ac1276bf543232c699283419246c994b0cb4751da24aac3a8987823da3a33f82540d1b42470b0a312f9275ece82876c0aafd75ec33ab87a03f52d3f92b8e8b602dda24f4c965a21703ca7858437e7264762a65d67a59ad33b9067471c2bea.3082.0.1.Europe/Madrid.upriv*_1*_pidn2*_7*_session*-lat*_1.00000001bf5bb0791fa28fc33f366df9c9d042eeb5ee3e72a2be42ba27b5bf9d7e08397cb407a38fe037242a4de8535f24c78266249febc6.00000001baa35a229ed7be68c15ef8459ad9dcb7b5ee3e7247fcc6c205f8e0a8240a3e761d7d9e7f10f22417a49f3ba6af45796d9acf76a6.0.1.1.BDEbi.D066E1C611E6257C10D00080EF253B44.0-3082.1.1_-0.1.0_-3082.1.1_5.5.0.*0.000000017a23bc542a53f188910a9b3ef4625d15c911585aeb17f8bdd4918b36866e6ccbe87fae85.0.10*.25*.15*.214.23.10*.4*.0400*.0074J.e.000000014f60d7f05c36507a3c166e8a52aba7a7c911585a6185eaea35baa32047ffdd7ca5744d84.0" msgID="EFF9730511EA052B742C0080EFF52244"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rows="33" cols="3" /&gt;&lt;esdo ews="" ece="" ptn="" /&gt;&lt;/excel&gt;&lt;pgs&gt;&lt;pg rows="31" cols="2" nrr="1172" nrc="78"&gt;&lt;pg /&gt;&lt;bls&gt;&lt;bl sr="1" sc="1" rfetch="31" cfetch="2" posid="1" darows="0" dacols="1"&gt;&lt;excel&gt;&lt;epo ews="Dat_01" ece="F50" enr="MSTR.Evolución_diaria_de_la_temperatura._Histórico" ptn="" qtn="" rows="33" cols="3" /&gt;&lt;esdo ews="" ece="" ptn="" /&gt;&lt;/excel&gt;&lt;gridRng&gt;&lt;sect id="TITLE_AREA" rngprop="1:1:2:1" /&gt;&lt;sect id="ROWHEADERS_AREA" rngprop="3:1:31:1" /&gt;&lt;sect id="COLUMNHEADERS_AREA" rngprop="1:2:2:2" /&gt;&lt;sect id="DATA_AREA" rngprop="3:2:31:2" /&gt;&lt;/gridRng&gt;&lt;shapes /&gt;&lt;/bl&gt;&lt;/bls&gt;&lt;/pg&gt;&lt;/pgs&gt;&lt;/rptloc&gt;&lt;/mi&gt;</t>
  </si>
  <si>
    <t>0bd696c5cb1842a78a9c76ee190ebb2a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</si>
  <si>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ut="11/12/2019 09:09:11" si="2.000000016a1e70db795655202dad36f2eadaa4dfc62ac3b67627b0ba51653b417383048ac1276bf543232c699283419246c994b0cb4751da24aac3a8987823da3a33f82540d1b42470b0a312f9275ece82876c0aafd75ec33ab87a03f52d3f92b8e8b602dda24f4c965a21703ca7858437e7264762a65d67a59ad33b9067471c2bea.3082.0.1.Europe/Madrid.upriv*_1*_pidn2*_7*_session*-lat*_1.00000001bf5bb0791fa28fc33f366df9c9d042eeb5ee3e72a2be42ba27b5bf9d7e08397cb407a38fe037242a4de8535f24c78266249febc6.00000001baa35a229ed7be68c15ef8459ad9dcb7b5ee3e7247fcc6c205f8e0a8240a3e761d7d9e7f10f22417a49f3ba6af45796d9acf76a6.0.1.1.BDEbi.D066E1C611E6257C10D00080EF253B44.0-3082.1.1_-0.1.0_-3082.1.1_5.5.0.*0.000000017a23bc542a53f188910a9b3ef4625d15c911585aeb17f8bdd4918b36866e6ccbe87fae85.0.10*.25*.15*.214.23.10*.4*.0400*.0074J.e.000000014f60d7f05c36507a3c166e8a52aba7a7c911585a6185eaea35baa32047ffdd7ca5744d84.0" msgID="14B5BA7311EA052C742C0080EF258245"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rows="33" cols="5" /&gt;&lt;esdo ews="" ece="" ptn="" /&gt;&lt;/excel&gt;&lt;pgs&gt;&lt;pg rows="31" cols="4" nrr="1112" nrc="148"&gt;&lt;pg /&gt;&lt;bls&gt;&lt;bl sr="1" sc="1" rfetch="31" cfetch="4" posid="1" darows="0" dacols="1"&gt;&lt;excel&gt;&lt;epo ews="Dat_01" ece="A50" enr="MSTR.Evolución_diaria_de_la_temperatura" ptn="" qtn="" rows="33" cols="5" /&gt;&lt;esdo ews="" ece="" ptn="" /&gt;&lt;/excel&gt;&lt;gridRng&gt;&lt;sect id="TITLE_AREA" rngprop="1:1:2:1" /&gt;&lt;sect id="ROWHEADERS_AREA" rngprop="3:1:31:1" /&gt;&lt;sect id="COLUMNHEADERS_AREA" rngprop="1:2:2:4" /&gt;&lt;sect id="DATA_AREA" rngprop="3:2:31:4"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</si>
</sst>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2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2">
    <xf numFmtId="164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1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2" fillId="0" borderId="0"/>
    <xf numFmtId="169" fontId="22" fillId="4" borderId="6">
      <alignment horizontal="right" vertical="center"/>
    </xf>
    <xf numFmtId="169" fontId="23" fillId="5" borderId="6">
      <alignment horizontal="right" vertical="center"/>
    </xf>
    <xf numFmtId="164" fontId="24" fillId="6" borderId="6">
      <alignment vertical="center" wrapText="1"/>
    </xf>
    <xf numFmtId="10" fontId="23" fillId="5" borderId="6">
      <alignment horizontal="right" vertical="center"/>
    </xf>
    <xf numFmtId="169" fontId="25" fillId="4" borderId="6">
      <alignment horizontal="right" vertical="center"/>
    </xf>
    <xf numFmtId="10" fontId="25" fillId="4" borderId="6">
      <alignment horizontal="right" vertical="center"/>
    </xf>
    <xf numFmtId="164" fontId="26" fillId="4" borderId="6">
      <alignment horizontal="left" vertical="center" wrapText="1"/>
    </xf>
    <xf numFmtId="10" fontId="22" fillId="4" borderId="6">
      <alignment horizontal="right" vertical="center"/>
    </xf>
    <xf numFmtId="164" fontId="24" fillId="6" borderId="6">
      <alignment horizontal="center" vertical="center" wrapText="1"/>
    </xf>
    <xf numFmtId="164" fontId="27" fillId="5" borderId="6">
      <alignment horizontal="left" vertical="center" wrapText="1"/>
    </xf>
    <xf numFmtId="164" fontId="28" fillId="7" borderId="9"/>
    <xf numFmtId="164" fontId="24" fillId="6" borderId="6">
      <alignment horizontal="center" wrapText="1"/>
    </xf>
    <xf numFmtId="164" fontId="24" fillId="6" borderId="9">
      <alignment vertical="center" wrapText="1"/>
    </xf>
    <xf numFmtId="4" fontId="25" fillId="4" borderId="6">
      <alignment horizontal="right" vertical="center"/>
    </xf>
    <xf numFmtId="173" fontId="25" fillId="4" borderId="6">
      <alignment horizontal="right" vertical="center"/>
    </xf>
    <xf numFmtId="175" fontId="25" fillId="4" borderId="6">
      <alignment horizontal="right" vertical="center"/>
    </xf>
    <xf numFmtId="175" fontId="23" fillId="5" borderId="6">
      <alignment horizontal="right" vertical="center"/>
    </xf>
    <xf numFmtId="0" fontId="1" fillId="0" borderId="0"/>
    <xf numFmtId="164" fontId="25" fillId="4" borderId="6">
      <alignment horizontal="right" vertical="center"/>
    </xf>
    <xf numFmtId="164" fontId="39" fillId="11" borderId="6">
      <alignment vertical="center" wrapText="1"/>
    </xf>
    <xf numFmtId="164" fontId="39" fillId="11" borderId="6">
      <alignment horizontal="center" wrapText="1"/>
    </xf>
    <xf numFmtId="164" fontId="40" fillId="4" borderId="6">
      <alignment horizontal="left" vertical="center" wrapText="1"/>
    </xf>
    <xf numFmtId="10" fontId="41" fillId="4" borderId="6">
      <alignment horizontal="right" vertical="center"/>
    </xf>
  </cellStyleXfs>
  <cellXfs count="145">
    <xf numFmtId="164" fontId="0" fillId="0" borderId="0" xfId="0"/>
    <xf numFmtId="0" fontId="4" fillId="0" borderId="0" xfId="1" applyFont="1" applyFill="1" applyAlignment="1" applyProtection="1">
      <alignment horizontal="right"/>
    </xf>
    <xf numFmtId="164" fontId="4" fillId="0" borderId="0" xfId="0" applyFont="1" applyFill="1" applyAlignment="1" applyProtection="1">
      <alignment horizontal="right"/>
    </xf>
    <xf numFmtId="164" fontId="4" fillId="0" borderId="0" xfId="0" applyFont="1" applyFill="1" applyBorder="1" applyAlignment="1" applyProtection="1"/>
    <xf numFmtId="0" fontId="6" fillId="2" borderId="0" xfId="2" applyFont="1" applyFill="1" applyBorder="1" applyAlignment="1" applyProtection="1">
      <alignment horizontal="left"/>
    </xf>
    <xf numFmtId="164" fontId="6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5" fillId="0" borderId="0" xfId="3" applyFont="1" applyFill="1" applyBorder="1" applyAlignment="1" applyProtection="1">
      <alignment horizontal="left"/>
    </xf>
    <xf numFmtId="168" fontId="7" fillId="0" borderId="0" xfId="4" applyNumberFormat="1" applyFont="1"/>
    <xf numFmtId="168" fontId="8" fillId="0" borderId="0" xfId="4" applyNumberFormat="1" applyFont="1"/>
    <xf numFmtId="168" fontId="8" fillId="0" borderId="0" xfId="4" applyNumberFormat="1" applyFont="1" applyFill="1"/>
    <xf numFmtId="168" fontId="7" fillId="0" borderId="0" xfId="5" applyNumberFormat="1" applyFont="1" applyFill="1"/>
    <xf numFmtId="168" fontId="7" fillId="0" borderId="0" xfId="5" applyNumberFormat="1" applyFont="1"/>
    <xf numFmtId="0" fontId="5" fillId="0" borderId="0" xfId="2" applyFont="1" applyFill="1" applyBorder="1" applyAlignment="1" applyProtection="1">
      <alignment vertical="top" wrapText="1"/>
    </xf>
    <xf numFmtId="0" fontId="10" fillId="0" borderId="0" xfId="6" applyFill="1" applyProtection="1"/>
    <xf numFmtId="0" fontId="11" fillId="0" borderId="0" xfId="6" applyFont="1" applyFill="1" applyProtection="1"/>
    <xf numFmtId="0" fontId="12" fillId="0" borderId="0" xfId="1" applyFont="1" applyFill="1" applyAlignment="1" applyProtection="1">
      <alignment horizontal="right"/>
    </xf>
    <xf numFmtId="0" fontId="13" fillId="0" borderId="0" xfId="6" applyFont="1" applyFill="1" applyBorder="1" applyProtection="1"/>
    <xf numFmtId="0" fontId="14" fillId="0" borderId="0" xfId="6" applyFont="1" applyFill="1" applyBorder="1" applyProtection="1"/>
    <xf numFmtId="0" fontId="5" fillId="0" borderId="0" xfId="6" applyFont="1" applyFill="1" applyBorder="1" applyAlignment="1" applyProtection="1"/>
    <xf numFmtId="0" fontId="5" fillId="0" borderId="0" xfId="6" applyFont="1" applyFill="1" applyBorder="1" applyAlignment="1" applyProtection="1">
      <alignment horizontal="right" vertical="center"/>
    </xf>
    <xf numFmtId="0" fontId="14" fillId="3" borderId="0" xfId="6" applyFont="1" applyFill="1" applyBorder="1" applyAlignment="1" applyProtection="1">
      <alignment horizontal="left" indent="1"/>
    </xf>
    <xf numFmtId="0" fontId="15" fillId="3" borderId="0" xfId="6" applyFont="1" applyFill="1" applyBorder="1" applyAlignment="1" applyProtection="1">
      <alignment horizontal="right" vertical="center"/>
    </xf>
    <xf numFmtId="0" fontId="17" fillId="3" borderId="0" xfId="7" applyFont="1" applyFill="1" applyBorder="1" applyAlignment="1" applyProtection="1">
      <alignment horizontal="left"/>
    </xf>
    <xf numFmtId="0" fontId="18" fillId="0" borderId="0" xfId="6" applyFont="1" applyFill="1" applyBorder="1" applyAlignment="1" applyProtection="1">
      <alignment horizontal="right"/>
    </xf>
    <xf numFmtId="0" fontId="10" fillId="0" borderId="0" xfId="6"/>
    <xf numFmtId="164" fontId="12" fillId="0" borderId="0" xfId="0" quotePrefix="1" applyFont="1" applyFill="1" applyAlignment="1" applyProtection="1">
      <alignment horizontal="right"/>
    </xf>
    <xf numFmtId="164" fontId="12" fillId="0" borderId="0" xfId="0" applyFont="1" applyFill="1" applyBorder="1" applyAlignment="1" applyProtection="1"/>
    <xf numFmtId="164" fontId="19" fillId="3" borderId="0" xfId="0" applyFont="1" applyFill="1" applyBorder="1" applyAlignment="1" applyProtection="1">
      <alignment horizontal="left"/>
    </xf>
    <xf numFmtId="3" fontId="17" fillId="3" borderId="0" xfId="0" applyNumberFormat="1" applyFont="1" applyFill="1" applyBorder="1" applyAlignment="1" applyProtection="1">
      <alignment horizontal="right"/>
    </xf>
    <xf numFmtId="164" fontId="20" fillId="3" borderId="0" xfId="0" applyFont="1" applyFill="1" applyBorder="1" applyAlignment="1" applyProtection="1">
      <alignment horizontal="left"/>
    </xf>
    <xf numFmtId="165" fontId="20" fillId="3" borderId="0" xfId="0" applyNumberFormat="1" applyFont="1" applyFill="1" applyBorder="1" applyAlignment="1" applyProtection="1">
      <alignment horizontal="right"/>
    </xf>
    <xf numFmtId="164" fontId="20" fillId="3" borderId="0" xfId="0" applyFont="1" applyFill="1" applyBorder="1" applyAlignment="1" applyProtection="1">
      <alignment horizontal="left" indent="1"/>
    </xf>
    <xf numFmtId="164" fontId="20" fillId="3" borderId="1" xfId="0" applyFont="1" applyFill="1" applyBorder="1" applyAlignment="1" applyProtection="1">
      <alignment horizontal="left" indent="1"/>
    </xf>
    <xf numFmtId="165" fontId="20" fillId="3" borderId="1" xfId="0" applyNumberFormat="1" applyFont="1" applyFill="1" applyBorder="1" applyAlignment="1" applyProtection="1">
      <alignment horizontal="right"/>
    </xf>
    <xf numFmtId="0" fontId="17" fillId="0" borderId="0" xfId="2" applyFont="1" applyFill="1" applyBorder="1" applyAlignment="1" applyProtection="1">
      <alignment vertical="top" wrapText="1"/>
    </xf>
    <xf numFmtId="164" fontId="12" fillId="0" borderId="0" xfId="0" applyFont="1" applyFill="1" applyAlignment="1" applyProtection="1">
      <alignment horizontal="right"/>
    </xf>
    <xf numFmtId="164" fontId="17" fillId="0" borderId="0" xfId="0" applyFont="1"/>
    <xf numFmtId="0" fontId="17" fillId="0" borderId="0" xfId="8" applyFont="1" applyFill="1" applyBorder="1" applyAlignment="1" applyProtection="1"/>
    <xf numFmtId="0" fontId="2" fillId="0" borderId="0" xfId="8"/>
    <xf numFmtId="165" fontId="6" fillId="2" borderId="1" xfId="0" applyNumberFormat="1" applyFont="1" applyFill="1" applyBorder="1" applyAlignment="1" applyProtection="1">
      <alignment horizontal="right"/>
    </xf>
    <xf numFmtId="170" fontId="20" fillId="3" borderId="0" xfId="0" applyNumberFormat="1" applyFont="1" applyFill="1" applyBorder="1" applyAlignment="1" applyProtection="1">
      <alignment horizontal="right"/>
    </xf>
    <xf numFmtId="170" fontId="20" fillId="3" borderId="1" xfId="0" applyNumberFormat="1" applyFont="1" applyFill="1" applyBorder="1" applyAlignment="1" applyProtection="1">
      <alignment horizontal="right"/>
    </xf>
    <xf numFmtId="0" fontId="6" fillId="2" borderId="1" xfId="0" applyNumberFormat="1" applyFont="1" applyFill="1" applyBorder="1" applyAlignment="1" applyProtection="1">
      <alignment horizontal="right"/>
    </xf>
    <xf numFmtId="0" fontId="6" fillId="2" borderId="1" xfId="0" quotePrefix="1" applyNumberFormat="1" applyFont="1" applyFill="1" applyBorder="1" applyAlignment="1" applyProtection="1">
      <alignment horizontal="right"/>
    </xf>
    <xf numFmtId="170" fontId="17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29" fillId="0" borderId="0" xfId="0" applyFont="1"/>
    <xf numFmtId="0" fontId="30" fillId="3" borderId="4" xfId="6" applyFont="1" applyFill="1" applyBorder="1" applyAlignment="1" applyProtection="1">
      <alignment horizontal="left"/>
    </xf>
    <xf numFmtId="164" fontId="24" fillId="6" borderId="6" xfId="11" applyAlignment="1">
      <alignment vertical="center"/>
    </xf>
    <xf numFmtId="164" fontId="24" fillId="6" borderId="6" xfId="20" applyAlignment="1">
      <alignment horizontal="center"/>
    </xf>
    <xf numFmtId="164" fontId="26" fillId="4" borderId="6" xfId="15" quotePrefix="1" applyAlignment="1">
      <alignment horizontal="left" vertical="center"/>
    </xf>
    <xf numFmtId="4" fontId="25" fillId="4" borderId="6" xfId="22" applyAlignment="1">
      <alignment horizontal="right" vertical="center"/>
    </xf>
    <xf numFmtId="164" fontId="26" fillId="4" borderId="6" xfId="15" applyAlignment="1">
      <alignment horizontal="left" vertical="center"/>
    </xf>
    <xf numFmtId="0" fontId="17" fillId="3" borderId="4" xfId="6" applyFont="1" applyFill="1" applyBorder="1" applyAlignment="1" applyProtection="1">
      <alignment horizontal="center"/>
    </xf>
    <xf numFmtId="0" fontId="17" fillId="3" borderId="4" xfId="6" applyFont="1" applyFill="1" applyBorder="1" applyAlignment="1" applyProtection="1">
      <alignment horizontal="center" wrapText="1"/>
    </xf>
    <xf numFmtId="0" fontId="17" fillId="3" borderId="10" xfId="6" applyFont="1" applyFill="1" applyBorder="1" applyAlignment="1" applyProtection="1">
      <alignment horizontal="center" wrapText="1"/>
    </xf>
    <xf numFmtId="164" fontId="24" fillId="6" borderId="6" xfId="17" quotePrefix="1" applyAlignment="1">
      <alignment horizontal="center" vertical="center"/>
    </xf>
    <xf numFmtId="164" fontId="24" fillId="6" borderId="9" xfId="21" applyAlignment="1">
      <alignment vertical="center"/>
    </xf>
    <xf numFmtId="164" fontId="24" fillId="6" borderId="6" xfId="17" applyAlignment="1">
      <alignment horizontal="center" vertical="center"/>
    </xf>
    <xf numFmtId="169" fontId="25" fillId="4" borderId="6" xfId="13" applyAlignment="1">
      <alignment horizontal="right" vertical="center"/>
    </xf>
    <xf numFmtId="173" fontId="25" fillId="4" borderId="6" xfId="23" applyAlignment="1">
      <alignment horizontal="right" vertical="center"/>
    </xf>
    <xf numFmtId="164" fontId="0" fillId="0" borderId="0" xfId="0" applyAlignment="1"/>
    <xf numFmtId="171" fontId="32" fillId="0" borderId="0" xfId="0" applyNumberFormat="1" applyFont="1"/>
    <xf numFmtId="10" fontId="25" fillId="4" borderId="6" xfId="14" applyAlignment="1">
      <alignment horizontal="right" vertical="center"/>
    </xf>
    <xf numFmtId="164" fontId="27" fillId="5" borderId="6" xfId="18" quotePrefix="1" applyAlignment="1">
      <alignment horizontal="left" vertical="center"/>
    </xf>
    <xf numFmtId="10" fontId="23" fillId="5" borderId="6" xfId="12" applyAlignment="1">
      <alignment horizontal="right" vertical="center"/>
    </xf>
    <xf numFmtId="0" fontId="31" fillId="3" borderId="0" xfId="5" applyNumberFormat="1" applyFont="1" applyFill="1" applyAlignment="1">
      <alignment horizontal="left"/>
    </xf>
    <xf numFmtId="3" fontId="31" fillId="3" borderId="0" xfId="5" applyNumberFormat="1" applyFont="1" applyFill="1"/>
    <xf numFmtId="1" fontId="31" fillId="3" borderId="0" xfId="5" applyNumberFormat="1" applyFont="1" applyFill="1"/>
    <xf numFmtId="164" fontId="31" fillId="3" borderId="0" xfId="5" applyNumberFormat="1" applyFont="1" applyFill="1" applyAlignment="1">
      <alignment horizontal="left"/>
    </xf>
    <xf numFmtId="164" fontId="31" fillId="3" borderId="5" xfId="5" applyNumberFormat="1" applyFont="1" applyFill="1" applyBorder="1" applyAlignment="1">
      <alignment horizontal="left"/>
    </xf>
    <xf numFmtId="3" fontId="31" fillId="3" borderId="3" xfId="5" applyNumberFormat="1" applyFont="1" applyFill="1" applyBorder="1"/>
    <xf numFmtId="1" fontId="31" fillId="3" borderId="3" xfId="5" applyNumberFormat="1" applyFont="1" applyFill="1" applyBorder="1"/>
    <xf numFmtId="0" fontId="30" fillId="3" borderId="4" xfId="6" applyFont="1" applyFill="1" applyBorder="1" applyAlignment="1" applyProtection="1">
      <alignment horizontal="center" vertical="center" wrapText="1"/>
    </xf>
    <xf numFmtId="164" fontId="32" fillId="8" borderId="12" xfId="0" applyFont="1" applyFill="1" applyBorder="1" applyAlignment="1">
      <alignment horizontal="center" vertical="center"/>
    </xf>
    <xf numFmtId="164" fontId="32" fillId="8" borderId="15" xfId="0" applyFont="1" applyFill="1" applyBorder="1" applyAlignment="1">
      <alignment horizontal="center" vertical="center"/>
    </xf>
    <xf numFmtId="164" fontId="32" fillId="8" borderId="17" xfId="0" applyFont="1" applyFill="1" applyBorder="1" applyAlignment="1">
      <alignment horizontal="center" vertical="center"/>
    </xf>
    <xf numFmtId="174" fontId="32" fillId="8" borderId="13" xfId="0" applyNumberFormat="1" applyFont="1" applyFill="1" applyBorder="1" applyAlignment="1">
      <alignment horizontal="left"/>
    </xf>
    <xf numFmtId="164" fontId="32" fillId="8" borderId="14" xfId="0" applyFont="1" applyFill="1" applyBorder="1"/>
    <xf numFmtId="174" fontId="32" fillId="8" borderId="0" xfId="0" applyNumberFormat="1" applyFont="1" applyFill="1" applyBorder="1" applyAlignment="1">
      <alignment horizontal="left"/>
    </xf>
    <xf numFmtId="164" fontId="32" fillId="8" borderId="16" xfId="0" applyFont="1" applyFill="1" applyBorder="1"/>
    <xf numFmtId="174" fontId="32" fillId="8" borderId="18" xfId="0" applyNumberFormat="1" applyFont="1" applyFill="1" applyBorder="1" applyAlignment="1">
      <alignment horizontal="left"/>
    </xf>
    <xf numFmtId="164" fontId="32" fillId="8" borderId="19" xfId="0" applyFont="1" applyFill="1" applyBorder="1"/>
    <xf numFmtId="175" fontId="25" fillId="4" borderId="6" xfId="24" applyAlignment="1">
      <alignment horizontal="right" vertical="center"/>
    </xf>
    <xf numFmtId="175" fontId="23" fillId="5" borderId="6" xfId="25" applyAlignment="1">
      <alignment horizontal="right" vertical="center"/>
    </xf>
    <xf numFmtId="164" fontId="33" fillId="0" borderId="0" xfId="0" applyFont="1"/>
    <xf numFmtId="164" fontId="29" fillId="9" borderId="0" xfId="0" applyFont="1" applyFill="1"/>
    <xf numFmtId="164" fontId="34" fillId="0" borderId="0" xfId="0" applyFont="1"/>
    <xf numFmtId="3" fontId="7" fillId="0" borderId="0" xfId="6" applyNumberFormat="1" applyFont="1" applyFill="1"/>
    <xf numFmtId="3" fontId="7" fillId="0" borderId="0" xfId="6" applyNumberFormat="1" applyFont="1" applyFill="1" applyAlignment="1">
      <alignment horizontal="center"/>
    </xf>
    <xf numFmtId="0" fontId="35" fillId="0" borderId="0" xfId="26" applyFont="1"/>
    <xf numFmtId="0" fontId="17" fillId="0" borderId="0" xfId="26" applyFont="1" applyFill="1" applyBorder="1" applyAlignment="1" applyProtection="1"/>
    <xf numFmtId="0" fontId="1" fillId="0" borderId="0" xfId="26"/>
    <xf numFmtId="1" fontId="35" fillId="0" borderId="0" xfId="26" applyNumberFormat="1" applyFont="1"/>
    <xf numFmtId="0" fontId="17" fillId="3" borderId="4" xfId="6" applyFont="1" applyFill="1" applyBorder="1" applyAlignment="1" applyProtection="1">
      <alignment horizontal="left"/>
    </xf>
    <xf numFmtId="0" fontId="17" fillId="3" borderId="4" xfId="6" applyFont="1" applyFill="1" applyBorder="1" applyAlignment="1" applyProtection="1">
      <alignment horizontal="left" wrapText="1"/>
    </xf>
    <xf numFmtId="14" fontId="20" fillId="3" borderId="0" xfId="6" applyNumberFormat="1" applyFont="1" applyFill="1" applyBorder="1" applyAlignment="1" applyProtection="1">
      <alignment horizontal="left" indent="1"/>
    </xf>
    <xf numFmtId="169" fontId="20" fillId="3" borderId="0" xfId="6" applyNumberFormat="1" applyFont="1" applyFill="1" applyBorder="1" applyAlignment="1" applyProtection="1">
      <alignment horizontal="right" indent="1"/>
    </xf>
    <xf numFmtId="1" fontId="17" fillId="3" borderId="20" xfId="6" applyNumberFormat="1" applyFont="1" applyFill="1" applyBorder="1" applyAlignment="1" applyProtection="1">
      <alignment horizontal="left" indent="1"/>
    </xf>
    <xf numFmtId="169" fontId="17" fillId="3" borderId="20" xfId="6" applyNumberFormat="1" applyFont="1" applyFill="1" applyBorder="1" applyAlignment="1" applyProtection="1">
      <alignment horizontal="right" indent="1"/>
    </xf>
    <xf numFmtId="169" fontId="1" fillId="0" borderId="0" xfId="26" applyNumberFormat="1"/>
    <xf numFmtId="14" fontId="36" fillId="0" borderId="0" xfId="6" applyNumberFormat="1" applyFont="1" applyFill="1" applyBorder="1" applyAlignment="1" applyProtection="1">
      <alignment horizontal="center"/>
    </xf>
    <xf numFmtId="3" fontId="20" fillId="3" borderId="0" xfId="6" applyNumberFormat="1" applyFont="1" applyFill="1" applyBorder="1" applyAlignment="1" applyProtection="1">
      <alignment horizontal="right" indent="1"/>
    </xf>
    <xf numFmtId="14" fontId="20" fillId="3" borderId="1" xfId="6" applyNumberFormat="1" applyFont="1" applyFill="1" applyBorder="1" applyAlignment="1" applyProtection="1">
      <alignment horizontal="left" indent="1"/>
    </xf>
    <xf numFmtId="3" fontId="20" fillId="3" borderId="1" xfId="6" applyNumberFormat="1" applyFont="1" applyFill="1" applyBorder="1" applyAlignment="1" applyProtection="1">
      <alignment horizontal="right" indent="1"/>
    </xf>
    <xf numFmtId="3" fontId="17" fillId="3" borderId="20" xfId="6" applyNumberFormat="1" applyFont="1" applyFill="1" applyBorder="1" applyAlignment="1" applyProtection="1">
      <alignment horizontal="right" indent="1"/>
    </xf>
    <xf numFmtId="1" fontId="1" fillId="10" borderId="0" xfId="26" applyNumberFormat="1" applyFont="1" applyFill="1"/>
    <xf numFmtId="0" fontId="17" fillId="3" borderId="4" xfId="6" applyFont="1" applyFill="1" applyBorder="1" applyAlignment="1" applyProtection="1">
      <alignment horizontal="right"/>
    </xf>
    <xf numFmtId="0" fontId="20" fillId="3" borderId="0" xfId="5" applyNumberFormat="1" applyFont="1" applyFill="1" applyAlignment="1">
      <alignment horizontal="left"/>
    </xf>
    <xf numFmtId="3" fontId="20" fillId="3" borderId="0" xfId="5" applyNumberFormat="1" applyFont="1" applyFill="1"/>
    <xf numFmtId="1" fontId="20" fillId="3" borderId="0" xfId="5" applyNumberFormat="1" applyFont="1" applyFill="1"/>
    <xf numFmtId="49" fontId="20" fillId="3" borderId="3" xfId="5" quotePrefix="1" applyNumberFormat="1" applyFont="1" applyFill="1" applyBorder="1" applyAlignment="1">
      <alignment horizontal="left"/>
    </xf>
    <xf numFmtId="3" fontId="20" fillId="3" borderId="3" xfId="5" applyNumberFormat="1" applyFont="1" applyFill="1" applyBorder="1"/>
    <xf numFmtId="1" fontId="20" fillId="3" borderId="3" xfId="5" applyNumberFormat="1" applyFont="1" applyFill="1" applyBorder="1"/>
    <xf numFmtId="0" fontId="1" fillId="10" borderId="0" xfId="26" applyFill="1"/>
    <xf numFmtId="0" fontId="17" fillId="3" borderId="4" xfId="6" applyFont="1" applyFill="1" applyBorder="1" applyAlignment="1" applyProtection="1">
      <alignment horizontal="right" wrapText="1"/>
    </xf>
    <xf numFmtId="169" fontId="20" fillId="3" borderId="1" xfId="6" applyNumberFormat="1" applyFont="1" applyFill="1" applyBorder="1" applyAlignment="1" applyProtection="1">
      <alignment horizontal="right" indent="1"/>
    </xf>
    <xf numFmtId="170" fontId="1" fillId="0" borderId="0" xfId="26" applyNumberFormat="1"/>
    <xf numFmtId="176" fontId="37" fillId="0" borderId="0" xfId="0" applyNumberFormat="1" applyFont="1"/>
    <xf numFmtId="170" fontId="38" fillId="0" borderId="0" xfId="26" applyNumberFormat="1" applyFont="1"/>
    <xf numFmtId="164" fontId="25" fillId="4" borderId="6" xfId="27" quotePrefix="1" applyAlignment="1">
      <alignment horizontal="right" vertical="center"/>
    </xf>
    <xf numFmtId="164" fontId="39" fillId="11" borderId="6" xfId="28" applyAlignment="1">
      <alignment vertical="center"/>
    </xf>
    <xf numFmtId="164" fontId="39" fillId="11" borderId="6" xfId="29" applyAlignment="1">
      <alignment horizontal="center"/>
    </xf>
    <xf numFmtId="164" fontId="40" fillId="4" borderId="6" xfId="30" quotePrefix="1" applyAlignment="1">
      <alignment horizontal="left" vertical="center"/>
    </xf>
    <xf numFmtId="0" fontId="2" fillId="0" borderId="0" xfId="8" applyAlignment="1">
      <alignment horizontal="right"/>
    </xf>
    <xf numFmtId="176" fontId="29" fillId="0" borderId="0" xfId="0" applyNumberFormat="1" applyFont="1"/>
    <xf numFmtId="177" fontId="29" fillId="0" borderId="0" xfId="0" applyNumberFormat="1" applyFont="1"/>
    <xf numFmtId="10" fontId="41" fillId="4" borderId="6" xfId="31" applyAlignment="1">
      <alignment horizontal="right" vertical="center"/>
    </xf>
    <xf numFmtId="164" fontId="24" fillId="6" borderId="6" xfId="20" quotePrefix="1" applyAlignment="1">
      <alignment horizontal="center"/>
    </xf>
    <xf numFmtId="164" fontId="39" fillId="11" borderId="6" xfId="29" quotePrefix="1" applyAlignment="1">
      <alignment horizontal="center"/>
    </xf>
    <xf numFmtId="164" fontId="24" fillId="6" borderId="6" xfId="20" quotePrefix="1" applyAlignment="1">
      <alignment horizontal="center"/>
    </xf>
    <xf numFmtId="0" fontId="17" fillId="0" borderId="0" xfId="2" applyFont="1" applyFill="1" applyBorder="1" applyAlignment="1" applyProtection="1">
      <alignment horizontal="left" vertical="top" wrapText="1"/>
    </xf>
    <xf numFmtId="164" fontId="20" fillId="0" borderId="0" xfId="0" applyFont="1" applyFill="1" applyBorder="1" applyAlignment="1" applyProtection="1">
      <alignment horizontal="justify" wrapText="1"/>
    </xf>
    <xf numFmtId="2" fontId="6" fillId="2" borderId="0" xfId="0" quotePrefix="1" applyNumberFormat="1" applyFont="1" applyFill="1" applyBorder="1" applyAlignment="1" applyProtection="1">
      <alignment horizontal="right" indent="1"/>
    </xf>
    <xf numFmtId="2" fontId="6" fillId="2" borderId="0" xfId="0" applyNumberFormat="1" applyFont="1" applyFill="1" applyBorder="1" applyAlignment="1" applyProtection="1">
      <alignment horizontal="right" indent="1"/>
    </xf>
    <xf numFmtId="164" fontId="20" fillId="0" borderId="2" xfId="0" applyFont="1" applyFill="1" applyBorder="1" applyAlignment="1" applyProtection="1">
      <alignment horizontal="left"/>
    </xf>
    <xf numFmtId="164" fontId="24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4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39" fillId="11" borderId="6" xfId="29" quotePrefix="1" applyAlignment="1">
      <alignment horizontal="center"/>
    </xf>
  </cellXfs>
  <cellStyles count="32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0C0C0"/>
      <color rgb="FF8FAADC"/>
      <color rgb="FF2E75B6"/>
      <color rgb="FFFFFFFF"/>
      <color rgb="FFF5F5F5"/>
      <color rgb="FF97B9E0"/>
      <color rgb="FF5B9BD5"/>
      <color rgb="FFE2AA00"/>
      <color rgb="FF000000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8.77E-3</c:v>
                </c:pt>
                <c:pt idx="1">
                  <c:v>-4.4799999999999996E-3</c:v>
                </c:pt>
                <c:pt idx="2">
                  <c:v>2.96E-3</c:v>
                </c:pt>
                <c:pt idx="3">
                  <c:v>3.8999999999999999E-4</c:v>
                </c:pt>
                <c:pt idx="4">
                  <c:v>2.0799999999999998E-3</c:v>
                </c:pt>
                <c:pt idx="5">
                  <c:v>1.2670000000000001E-2</c:v>
                </c:pt>
                <c:pt idx="6">
                  <c:v>-9.2300000000000004E-3</c:v>
                </c:pt>
                <c:pt idx="7">
                  <c:v>6.8300000000000001E-3</c:v>
                </c:pt>
                <c:pt idx="8">
                  <c:v>-8.4399999999999996E-3</c:v>
                </c:pt>
                <c:pt idx="9">
                  <c:v>2.333E-2</c:v>
                </c:pt>
                <c:pt idx="10">
                  <c:v>3.2620000000000003E-2</c:v>
                </c:pt>
                <c:pt idx="11">
                  <c:v>1.4760000000000001E-2</c:v>
                </c:pt>
                <c:pt idx="12">
                  <c:v>1.1339999999999999E-2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-2.1800000000000001E-3</c:v>
                </c:pt>
                <c:pt idx="1">
                  <c:v>1.2319999999999999E-2</c:v>
                </c:pt>
                <c:pt idx="2">
                  <c:v>-1.524E-2</c:v>
                </c:pt>
                <c:pt idx="3">
                  <c:v>1.8509999999999999E-2</c:v>
                </c:pt>
                <c:pt idx="4">
                  <c:v>-3.4840000000000003E-2</c:v>
                </c:pt>
                <c:pt idx="5">
                  <c:v>-2.9479999999999999E-2</c:v>
                </c:pt>
                <c:pt idx="6">
                  <c:v>-7.3999999999999999E-4</c:v>
                </c:pt>
                <c:pt idx="7">
                  <c:v>9.0200000000000002E-3</c:v>
                </c:pt>
                <c:pt idx="8">
                  <c:v>1.5820000000000001E-2</c:v>
                </c:pt>
                <c:pt idx="9">
                  <c:v>2.9399999999999999E-2</c:v>
                </c:pt>
                <c:pt idx="10">
                  <c:v>1.0359999999999999E-2</c:v>
                </c:pt>
                <c:pt idx="11">
                  <c:v>-4.96E-3</c:v>
                </c:pt>
                <c:pt idx="12">
                  <c:v>1.3500000000000001E-3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-2.1000000000000001E-4</c:v>
                </c:pt>
                <c:pt idx="1">
                  <c:v>-7.3899999999999999E-3</c:v>
                </c:pt>
                <c:pt idx="2">
                  <c:v>-3.1850000000000003E-2</c:v>
                </c:pt>
                <c:pt idx="3">
                  <c:v>1.209E-2</c:v>
                </c:pt>
                <c:pt idx="4">
                  <c:v>-1.9939999999999999E-2</c:v>
                </c:pt>
                <c:pt idx="5">
                  <c:v>-4.4310000000000002E-2</c:v>
                </c:pt>
                <c:pt idx="6">
                  <c:v>-1.095E-2</c:v>
                </c:pt>
                <c:pt idx="7">
                  <c:v>-2.4320000000000001E-2</c:v>
                </c:pt>
                <c:pt idx="8">
                  <c:v>-2.5569999999999999E-2</c:v>
                </c:pt>
                <c:pt idx="9">
                  <c:v>-2.9430000000000001E-2</c:v>
                </c:pt>
                <c:pt idx="10">
                  <c:v>-8.1420000000000006E-2</c:v>
                </c:pt>
                <c:pt idx="11">
                  <c:v>-5.0360000000000002E-2</c:v>
                </c:pt>
                <c:pt idx="12">
                  <c:v>-2.0410000000000001E-2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6.3800000000000003E-3</c:v>
                </c:pt>
                <c:pt idx="1">
                  <c:v>4.4999999999999999E-4</c:v>
                </c:pt>
                <c:pt idx="2">
                  <c:v>-4.4130000000000003E-2</c:v>
                </c:pt>
                <c:pt idx="3">
                  <c:v>3.099E-2</c:v>
                </c:pt>
                <c:pt idx="4">
                  <c:v>-5.2699999999999997E-2</c:v>
                </c:pt>
                <c:pt idx="5">
                  <c:v>-6.1120000000000001E-2</c:v>
                </c:pt>
                <c:pt idx="6">
                  <c:v>-2.0920000000000001E-2</c:v>
                </c:pt>
                <c:pt idx="7">
                  <c:v>-8.4700000000000001E-3</c:v>
                </c:pt>
                <c:pt idx="8">
                  <c:v>-1.8190000000000001E-2</c:v>
                </c:pt>
                <c:pt idx="9">
                  <c:v>2.3300000000000001E-2</c:v>
                </c:pt>
                <c:pt idx="10">
                  <c:v>-3.8440000000000002E-2</c:v>
                </c:pt>
                <c:pt idx="11">
                  <c:v>-4.0559999999999999E-2</c:v>
                </c:pt>
                <c:pt idx="12">
                  <c:v>-7.7200000000000003E-3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  <c:max val="0.1"/>
          <c:min val="-0.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1999-2018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1"/>
                <c:pt idx="0">
                  <c:v>24.4744210526</c:v>
                </c:pt>
                <c:pt idx="1">
                  <c:v>24.626999999999999</c:v>
                </c:pt>
                <c:pt idx="2">
                  <c:v>24.024631578899999</c:v>
                </c:pt>
                <c:pt idx="3">
                  <c:v>23.826263157900001</c:v>
                </c:pt>
                <c:pt idx="4">
                  <c:v>24.3027368421</c:v>
                </c:pt>
                <c:pt idx="5">
                  <c:v>23.7379473684</c:v>
                </c:pt>
                <c:pt idx="6">
                  <c:v>23.6777368421</c:v>
                </c:pt>
                <c:pt idx="7">
                  <c:v>23.674105263200001</c:v>
                </c:pt>
                <c:pt idx="8">
                  <c:v>22.9706842105</c:v>
                </c:pt>
                <c:pt idx="9">
                  <c:v>22.6075789474</c:v>
                </c:pt>
                <c:pt idx="10">
                  <c:v>22.5782631579</c:v>
                </c:pt>
                <c:pt idx="11">
                  <c:v>21.9367368421</c:v>
                </c:pt>
                <c:pt idx="12">
                  <c:v>21.767210526300001</c:v>
                </c:pt>
                <c:pt idx="13">
                  <c:v>21.570684210500001</c:v>
                </c:pt>
                <c:pt idx="14">
                  <c:v>21.6092105263</c:v>
                </c:pt>
                <c:pt idx="15">
                  <c:v>21.933368421099999</c:v>
                </c:pt>
                <c:pt idx="16">
                  <c:v>21.4313684211</c:v>
                </c:pt>
                <c:pt idx="17">
                  <c:v>21.088105263199999</c:v>
                </c:pt>
                <c:pt idx="18">
                  <c:v>21.109052631600001</c:v>
                </c:pt>
                <c:pt idx="19">
                  <c:v>21.174684210500001</c:v>
                </c:pt>
                <c:pt idx="20">
                  <c:v>20.619</c:v>
                </c:pt>
                <c:pt idx="21">
                  <c:v>20.6344736842</c:v>
                </c:pt>
                <c:pt idx="22">
                  <c:v>21.040631578900001</c:v>
                </c:pt>
                <c:pt idx="23">
                  <c:v>21.1468947368</c:v>
                </c:pt>
                <c:pt idx="24">
                  <c:v>20.941789473699998</c:v>
                </c:pt>
                <c:pt idx="25">
                  <c:v>20.907368421099999</c:v>
                </c:pt>
                <c:pt idx="26">
                  <c:v>21.0492631579</c:v>
                </c:pt>
                <c:pt idx="27">
                  <c:v>20.498000000000001</c:v>
                </c:pt>
                <c:pt idx="28">
                  <c:v>20.298421052599998</c:v>
                </c:pt>
                <c:pt idx="29">
                  <c:v>19.648684210500001</c:v>
                </c:pt>
                <c:pt idx="30">
                  <c:v>19.1679473684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1999-2018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1"/>
                <c:pt idx="0">
                  <c:v>14.758631578899999</c:v>
                </c:pt>
                <c:pt idx="1">
                  <c:v>14.5491578947</c:v>
                </c:pt>
                <c:pt idx="2">
                  <c:v>14.427684210500001</c:v>
                </c:pt>
                <c:pt idx="3">
                  <c:v>13.7871578947</c:v>
                </c:pt>
                <c:pt idx="4">
                  <c:v>13.5827894737</c:v>
                </c:pt>
                <c:pt idx="5">
                  <c:v>13.5563684211</c:v>
                </c:pt>
                <c:pt idx="6">
                  <c:v>13.619473684200001</c:v>
                </c:pt>
                <c:pt idx="7">
                  <c:v>13.863473684200001</c:v>
                </c:pt>
                <c:pt idx="8">
                  <c:v>13.556842105299999</c:v>
                </c:pt>
                <c:pt idx="9">
                  <c:v>13.3816842105</c:v>
                </c:pt>
                <c:pt idx="10">
                  <c:v>13.8425789474</c:v>
                </c:pt>
                <c:pt idx="11">
                  <c:v>14.026263157900001</c:v>
                </c:pt>
                <c:pt idx="12">
                  <c:v>12.8596315789</c:v>
                </c:pt>
                <c:pt idx="13">
                  <c:v>12.253473684199999</c:v>
                </c:pt>
                <c:pt idx="14">
                  <c:v>12.3206315789</c:v>
                </c:pt>
                <c:pt idx="15">
                  <c:v>12.490368421099999</c:v>
                </c:pt>
                <c:pt idx="16">
                  <c:v>12.710631578899999</c:v>
                </c:pt>
                <c:pt idx="17">
                  <c:v>12.5947368421</c:v>
                </c:pt>
                <c:pt idx="18">
                  <c:v>12.729631578899999</c:v>
                </c:pt>
                <c:pt idx="19">
                  <c:v>13.176263157899999</c:v>
                </c:pt>
                <c:pt idx="20">
                  <c:v>12.7448421053</c:v>
                </c:pt>
                <c:pt idx="21">
                  <c:v>12.3646842105</c:v>
                </c:pt>
                <c:pt idx="22">
                  <c:v>12.317578947399999</c:v>
                </c:pt>
                <c:pt idx="23">
                  <c:v>12.1573157895</c:v>
                </c:pt>
                <c:pt idx="24">
                  <c:v>12.3121578947</c:v>
                </c:pt>
                <c:pt idx="25">
                  <c:v>11.938526315800001</c:v>
                </c:pt>
                <c:pt idx="26">
                  <c:v>11.447105263199999</c:v>
                </c:pt>
                <c:pt idx="27">
                  <c:v>11.7017894737</c:v>
                </c:pt>
                <c:pt idx="28">
                  <c:v>11.152105263199999</c:v>
                </c:pt>
                <c:pt idx="29">
                  <c:v>10.859894736799999</c:v>
                </c:pt>
                <c:pt idx="30">
                  <c:v>10.996736842100001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2019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1"/>
                <c:pt idx="0">
                  <c:v>27.155000000000001</c:v>
                </c:pt>
                <c:pt idx="1">
                  <c:v>24.658000000000001</c:v>
                </c:pt>
                <c:pt idx="2">
                  <c:v>25.375</c:v>
                </c:pt>
                <c:pt idx="3">
                  <c:v>25.34</c:v>
                </c:pt>
                <c:pt idx="4">
                  <c:v>25.012</c:v>
                </c:pt>
                <c:pt idx="5">
                  <c:v>25.024000000000001</c:v>
                </c:pt>
                <c:pt idx="6">
                  <c:v>26.66</c:v>
                </c:pt>
                <c:pt idx="7">
                  <c:v>26.995000000000001</c:v>
                </c:pt>
                <c:pt idx="8">
                  <c:v>25.100999999999999</c:v>
                </c:pt>
                <c:pt idx="9">
                  <c:v>24.326000000000001</c:v>
                </c:pt>
                <c:pt idx="10">
                  <c:v>26.026</c:v>
                </c:pt>
                <c:pt idx="11">
                  <c:v>26.364000000000001</c:v>
                </c:pt>
                <c:pt idx="12">
                  <c:v>25.152000000000001</c:v>
                </c:pt>
                <c:pt idx="13">
                  <c:v>22.035</c:v>
                </c:pt>
                <c:pt idx="14">
                  <c:v>20.093</c:v>
                </c:pt>
                <c:pt idx="15">
                  <c:v>22.050999999999998</c:v>
                </c:pt>
                <c:pt idx="16">
                  <c:v>22.405999999999999</c:v>
                </c:pt>
                <c:pt idx="17">
                  <c:v>22.111999999999998</c:v>
                </c:pt>
                <c:pt idx="18">
                  <c:v>21.41</c:v>
                </c:pt>
                <c:pt idx="19">
                  <c:v>17.951000000000001</c:v>
                </c:pt>
                <c:pt idx="20">
                  <c:v>17.422000000000001</c:v>
                </c:pt>
                <c:pt idx="21">
                  <c:v>15.786</c:v>
                </c:pt>
                <c:pt idx="22">
                  <c:v>16.518999999999998</c:v>
                </c:pt>
                <c:pt idx="23">
                  <c:v>18.923999999999999</c:v>
                </c:pt>
                <c:pt idx="24">
                  <c:v>22.15</c:v>
                </c:pt>
                <c:pt idx="25">
                  <c:v>23.706</c:v>
                </c:pt>
                <c:pt idx="26">
                  <c:v>22.381</c:v>
                </c:pt>
                <c:pt idx="27">
                  <c:v>21.783000000000001</c:v>
                </c:pt>
                <c:pt idx="28">
                  <c:v>22</c:v>
                </c:pt>
                <c:pt idx="29">
                  <c:v>21.934999999999999</c:v>
                </c:pt>
                <c:pt idx="30">
                  <c:v>22.991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2019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1"/>
                <c:pt idx="0">
                  <c:v>21.67</c:v>
                </c:pt>
                <c:pt idx="1">
                  <c:v>19.942</c:v>
                </c:pt>
                <c:pt idx="2">
                  <c:v>19.331</c:v>
                </c:pt>
                <c:pt idx="3">
                  <c:v>19.667999999999999</c:v>
                </c:pt>
                <c:pt idx="4">
                  <c:v>19.838999999999999</c:v>
                </c:pt>
                <c:pt idx="5">
                  <c:v>19.738</c:v>
                </c:pt>
                <c:pt idx="6">
                  <c:v>20.475000000000001</c:v>
                </c:pt>
                <c:pt idx="7">
                  <c:v>20.882999999999999</c:v>
                </c:pt>
                <c:pt idx="8">
                  <c:v>20.024999999999999</c:v>
                </c:pt>
                <c:pt idx="9">
                  <c:v>19.332000000000001</c:v>
                </c:pt>
                <c:pt idx="10">
                  <c:v>20.62</c:v>
                </c:pt>
                <c:pt idx="11">
                  <c:v>21.817</c:v>
                </c:pt>
                <c:pt idx="12">
                  <c:v>20.856000000000002</c:v>
                </c:pt>
                <c:pt idx="13">
                  <c:v>17.885999999999999</c:v>
                </c:pt>
                <c:pt idx="14">
                  <c:v>15.411</c:v>
                </c:pt>
                <c:pt idx="15">
                  <c:v>16.527999999999999</c:v>
                </c:pt>
                <c:pt idx="16">
                  <c:v>17.167999999999999</c:v>
                </c:pt>
                <c:pt idx="17">
                  <c:v>18.201000000000001</c:v>
                </c:pt>
                <c:pt idx="18">
                  <c:v>17.443999999999999</c:v>
                </c:pt>
                <c:pt idx="19">
                  <c:v>14.522</c:v>
                </c:pt>
                <c:pt idx="20">
                  <c:v>13.29</c:v>
                </c:pt>
                <c:pt idx="21">
                  <c:v>12.558</c:v>
                </c:pt>
                <c:pt idx="22">
                  <c:v>13.411</c:v>
                </c:pt>
                <c:pt idx="23">
                  <c:v>14.582000000000001</c:v>
                </c:pt>
                <c:pt idx="24">
                  <c:v>16.238</c:v>
                </c:pt>
                <c:pt idx="25">
                  <c:v>17.152999999999999</c:v>
                </c:pt>
                <c:pt idx="26">
                  <c:v>17.097000000000001</c:v>
                </c:pt>
                <c:pt idx="27">
                  <c:v>17.443999999999999</c:v>
                </c:pt>
                <c:pt idx="28">
                  <c:v>17.440000000000001</c:v>
                </c:pt>
                <c:pt idx="29">
                  <c:v>17.512</c:v>
                </c:pt>
                <c:pt idx="30">
                  <c:v>19.138999999999999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2019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1"/>
                <c:pt idx="0">
                  <c:v>16.184000000000001</c:v>
                </c:pt>
                <c:pt idx="1">
                  <c:v>15.225</c:v>
                </c:pt>
                <c:pt idx="2">
                  <c:v>13.287000000000001</c:v>
                </c:pt>
                <c:pt idx="3">
                  <c:v>13.996</c:v>
                </c:pt>
                <c:pt idx="4">
                  <c:v>14.666</c:v>
                </c:pt>
                <c:pt idx="5">
                  <c:v>14.452</c:v>
                </c:pt>
                <c:pt idx="6">
                  <c:v>14.289</c:v>
                </c:pt>
                <c:pt idx="7">
                  <c:v>14.772</c:v>
                </c:pt>
                <c:pt idx="8">
                  <c:v>14.949</c:v>
                </c:pt>
                <c:pt idx="9">
                  <c:v>14.337</c:v>
                </c:pt>
                <c:pt idx="10">
                  <c:v>15.215</c:v>
                </c:pt>
                <c:pt idx="11">
                  <c:v>17.271000000000001</c:v>
                </c:pt>
                <c:pt idx="12">
                  <c:v>16.559999999999999</c:v>
                </c:pt>
                <c:pt idx="13">
                  <c:v>13.736000000000001</c:v>
                </c:pt>
                <c:pt idx="14">
                  <c:v>10.728999999999999</c:v>
                </c:pt>
                <c:pt idx="15">
                  <c:v>11.006</c:v>
                </c:pt>
                <c:pt idx="16">
                  <c:v>11.93</c:v>
                </c:pt>
                <c:pt idx="17">
                  <c:v>14.289</c:v>
                </c:pt>
                <c:pt idx="18">
                  <c:v>13.477</c:v>
                </c:pt>
                <c:pt idx="19">
                  <c:v>11.093</c:v>
                </c:pt>
                <c:pt idx="20">
                  <c:v>9.1590000000000007</c:v>
                </c:pt>
                <c:pt idx="21">
                  <c:v>9.33</c:v>
                </c:pt>
                <c:pt idx="22">
                  <c:v>10.304</c:v>
                </c:pt>
                <c:pt idx="23">
                  <c:v>10.24</c:v>
                </c:pt>
                <c:pt idx="24">
                  <c:v>10.327</c:v>
                </c:pt>
                <c:pt idx="25">
                  <c:v>10.599</c:v>
                </c:pt>
                <c:pt idx="26">
                  <c:v>11.813000000000001</c:v>
                </c:pt>
                <c:pt idx="27">
                  <c:v>13.106</c:v>
                </c:pt>
                <c:pt idx="28">
                  <c:v>12.88</c:v>
                </c:pt>
                <c:pt idx="29">
                  <c:v>13.089</c:v>
                </c:pt>
                <c:pt idx="30">
                  <c:v>15.288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2018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1"/>
                <c:pt idx="0">
                  <c:v>20.303999999999998</c:v>
                </c:pt>
                <c:pt idx="1">
                  <c:v>18.573</c:v>
                </c:pt>
                <c:pt idx="2">
                  <c:v>18.713000000000001</c:v>
                </c:pt>
                <c:pt idx="3">
                  <c:v>19.361000000000001</c:v>
                </c:pt>
                <c:pt idx="4">
                  <c:v>20.061</c:v>
                </c:pt>
                <c:pt idx="5">
                  <c:v>19.506</c:v>
                </c:pt>
                <c:pt idx="6">
                  <c:v>17.331</c:v>
                </c:pt>
                <c:pt idx="7">
                  <c:v>16.472000000000001</c:v>
                </c:pt>
                <c:pt idx="8">
                  <c:v>15.161</c:v>
                </c:pt>
                <c:pt idx="9">
                  <c:v>18.422999999999998</c:v>
                </c:pt>
                <c:pt idx="10">
                  <c:v>19.483000000000001</c:v>
                </c:pt>
                <c:pt idx="11">
                  <c:v>20.382000000000001</c:v>
                </c:pt>
                <c:pt idx="12">
                  <c:v>20.965</c:v>
                </c:pt>
                <c:pt idx="13">
                  <c:v>17.436</c:v>
                </c:pt>
                <c:pt idx="14">
                  <c:v>15.993</c:v>
                </c:pt>
                <c:pt idx="15">
                  <c:v>16.946000000000002</c:v>
                </c:pt>
                <c:pt idx="16">
                  <c:v>17.475999999999999</c:v>
                </c:pt>
                <c:pt idx="17">
                  <c:v>16.960999999999999</c:v>
                </c:pt>
                <c:pt idx="18">
                  <c:v>17.440000000000001</c:v>
                </c:pt>
                <c:pt idx="19">
                  <c:v>17.637</c:v>
                </c:pt>
                <c:pt idx="20">
                  <c:v>18.695</c:v>
                </c:pt>
                <c:pt idx="21">
                  <c:v>17.925000000000001</c:v>
                </c:pt>
                <c:pt idx="22">
                  <c:v>17.199000000000002</c:v>
                </c:pt>
                <c:pt idx="23">
                  <c:v>17.779</c:v>
                </c:pt>
                <c:pt idx="24">
                  <c:v>17.231999999999999</c:v>
                </c:pt>
                <c:pt idx="25">
                  <c:v>15.608000000000001</c:v>
                </c:pt>
                <c:pt idx="26">
                  <c:v>11.911</c:v>
                </c:pt>
                <c:pt idx="27">
                  <c:v>8.7029999999999994</c:v>
                </c:pt>
                <c:pt idx="28">
                  <c:v>9.0190000000000001</c:v>
                </c:pt>
                <c:pt idx="29">
                  <c:v>9.9290000000000003</c:v>
                </c:pt>
                <c:pt idx="30">
                  <c:v>11.047000000000001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  <c:max val="40"/>
          <c:min val="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O</c:v>
                </c:pt>
                <c:pt idx="1">
                  <c:v>N</c:v>
                </c:pt>
                <c:pt idx="2">
                  <c:v>D</c:v>
                </c:pt>
                <c:pt idx="3">
                  <c:v>E</c:v>
                </c:pt>
                <c:pt idx="4">
                  <c:v>F</c:v>
                </c:pt>
                <c:pt idx="5">
                  <c:v>M</c:v>
                </c:pt>
                <c:pt idx="6">
                  <c:v>A</c:v>
                </c:pt>
                <c:pt idx="7">
                  <c:v>M</c:v>
                </c:pt>
                <c:pt idx="8">
                  <c:v>J</c:v>
                </c:pt>
                <c:pt idx="9">
                  <c:v>J</c:v>
                </c:pt>
                <c:pt idx="10">
                  <c:v>A</c:v>
                </c:pt>
                <c:pt idx="11">
                  <c:v>S</c:v>
                </c:pt>
                <c:pt idx="12">
                  <c:v>O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20160.571298999999</c:v>
                </c:pt>
                <c:pt idx="1">
                  <c:v>20893.499284000001</c:v>
                </c:pt>
                <c:pt idx="2">
                  <c:v>22152.089802999999</c:v>
                </c:pt>
                <c:pt idx="3">
                  <c:v>22595.726236999999</c:v>
                </c:pt>
                <c:pt idx="4">
                  <c:v>21274.776162999999</c:v>
                </c:pt>
                <c:pt idx="5">
                  <c:v>22075.624411000001</c:v>
                </c:pt>
                <c:pt idx="6">
                  <c:v>19925.867210815999</c:v>
                </c:pt>
                <c:pt idx="7">
                  <c:v>20083.650125371001</c:v>
                </c:pt>
                <c:pt idx="8">
                  <c:v>20336.407753128002</c:v>
                </c:pt>
                <c:pt idx="9">
                  <c:v>22180.933956064</c:v>
                </c:pt>
                <c:pt idx="10">
                  <c:v>21984.329555839999</c:v>
                </c:pt>
                <c:pt idx="11">
                  <c:v>20742.566139269999</c:v>
                </c:pt>
                <c:pt idx="12">
                  <c:v>20289.253281038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20289.253281038</c:v>
                </c:pt>
                <c:pt idx="1">
                  <c:v>20902.808771653999</c:v>
                </c:pt>
                <c:pt idx="2">
                  <c:v>21174.476467412002</c:v>
                </c:pt>
                <c:pt idx="3">
                  <c:v>23295.866808549999</c:v>
                </c:pt>
                <c:pt idx="4">
                  <c:v>20153.644368353998</c:v>
                </c:pt>
                <c:pt idx="5">
                  <c:v>20726.400546252</c:v>
                </c:pt>
                <c:pt idx="6">
                  <c:v>19509.074065887999</c:v>
                </c:pt>
                <c:pt idx="7">
                  <c:v>19913.518644284999</c:v>
                </c:pt>
                <c:pt idx="8">
                  <c:v>19966.555829706002</c:v>
                </c:pt>
                <c:pt idx="9">
                  <c:v>22697.667647208</c:v>
                </c:pt>
                <c:pt idx="10">
                  <c:v>21139.244336888001</c:v>
                </c:pt>
                <c:pt idx="11">
                  <c:v>19901.159379567998</c:v>
                </c:pt>
                <c:pt idx="12">
                  <c:v>20132.70482427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105691056910570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DB-4560-83DF-BA547A88254B}"/>
                </c:ext>
              </c:extLst>
            </c:dLbl>
            <c:dLbl>
              <c:idx val="2"/>
              <c:layout>
                <c:manualLayout>
                  <c:x val="-0.10731707317073171"/>
                  <c:y val="-7.96226777309393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DB-4560-83DF-BA547A88254B}"/>
                </c:ext>
              </c:extLst>
            </c:dLbl>
            <c:dLbl>
              <c:idx val="3"/>
              <c:layout>
                <c:manualLayout>
                  <c:x val="-0.1008130081300813"/>
                  <c:y val="-7.96226777309393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DB-4560-83DF-BA547A88254B}"/>
                </c:ext>
              </c:extLst>
            </c:dLbl>
            <c:dLbl>
              <c:idx val="4"/>
              <c:layout>
                <c:manualLayout>
                  <c:x val="-0.10731707317073183"/>
                  <c:y val="-3.981133886546968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DB-4560-83DF-BA547A88254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2018 </c:v>
                </c:pt>
                <c:pt idx="3">
                  <c:v>2019 </c:v>
                </c:pt>
                <c:pt idx="4">
                  <c:v>oct-19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39996</c:v>
                </c:pt>
                <c:pt idx="3">
                  <c:v>40021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105691056910570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0DB-4560-83DF-BA547A88254B}"/>
                </c:ext>
              </c:extLst>
            </c:dLbl>
            <c:dLbl>
              <c:idx val="2"/>
              <c:layout>
                <c:manualLayout>
                  <c:x val="-0.1073170731707317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0DB-4560-83DF-BA547A88254B}"/>
                </c:ext>
              </c:extLst>
            </c:dLbl>
            <c:dLbl>
              <c:idx val="3"/>
              <c:layout>
                <c:manualLayout>
                  <c:x val="-0.11382113821138211"/>
                  <c:y val="-4.34310532030405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0DB-4560-83DF-BA547A88254B}"/>
                </c:ext>
              </c:extLst>
            </c:dLbl>
            <c:dLbl>
              <c:idx val="4"/>
              <c:layout>
                <c:manualLayout>
                  <c:x val="-0.1105691056910569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0DB-4560-83DF-BA547A88254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2018 </c:v>
                </c:pt>
                <c:pt idx="3">
                  <c:v>2019 </c:v>
                </c:pt>
                <c:pt idx="4">
                  <c:v>oct-19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40947</c:v>
                </c:pt>
                <c:pt idx="3">
                  <c:v>40455</c:v>
                </c:pt>
                <c:pt idx="4">
                  <c:v>34007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1"/>
                <c:pt idx="0">
                  <c:v>694.63929199999995</c:v>
                </c:pt>
                <c:pt idx="1">
                  <c:v>687.47721945000001</c:v>
                </c:pt>
                <c:pt idx="2">
                  <c:v>676.774719</c:v>
                </c:pt>
                <c:pt idx="3">
                  <c:v>672.53431399999999</c:v>
                </c:pt>
                <c:pt idx="4">
                  <c:v>602.40445199999999</c:v>
                </c:pt>
                <c:pt idx="5">
                  <c:v>555.60394719999999</c:v>
                </c:pt>
                <c:pt idx="6">
                  <c:v>662.70071199999995</c:v>
                </c:pt>
                <c:pt idx="7">
                  <c:v>685.57047999999998</c:v>
                </c:pt>
                <c:pt idx="8">
                  <c:v>674.04997100000003</c:v>
                </c:pt>
                <c:pt idx="9">
                  <c:v>681.43526899999995</c:v>
                </c:pt>
                <c:pt idx="10">
                  <c:v>673.29805599999997</c:v>
                </c:pt>
                <c:pt idx="11">
                  <c:v>583.60592701999997</c:v>
                </c:pt>
                <c:pt idx="12">
                  <c:v>552.20631303000005</c:v>
                </c:pt>
                <c:pt idx="13">
                  <c:v>665.16714960000002</c:v>
                </c:pt>
                <c:pt idx="14">
                  <c:v>664.85820649000004</c:v>
                </c:pt>
                <c:pt idx="15">
                  <c:v>668.48031808999997</c:v>
                </c:pt>
                <c:pt idx="16">
                  <c:v>669.88204020000001</c:v>
                </c:pt>
                <c:pt idx="17">
                  <c:v>658.96913959999995</c:v>
                </c:pt>
                <c:pt idx="18">
                  <c:v>597.52383899999995</c:v>
                </c:pt>
                <c:pt idx="19">
                  <c:v>551.40393400000005</c:v>
                </c:pt>
                <c:pt idx="20">
                  <c:v>656.00963999999999</c:v>
                </c:pt>
                <c:pt idx="21">
                  <c:v>686.55084482999996</c:v>
                </c:pt>
                <c:pt idx="22">
                  <c:v>689.57245195999997</c:v>
                </c:pt>
                <c:pt idx="23">
                  <c:v>687.72431500000005</c:v>
                </c:pt>
                <c:pt idx="24">
                  <c:v>679.04062799999997</c:v>
                </c:pt>
                <c:pt idx="25">
                  <c:v>599.41169660000003</c:v>
                </c:pt>
                <c:pt idx="26">
                  <c:v>576.59086420000006</c:v>
                </c:pt>
                <c:pt idx="27">
                  <c:v>663.35538099999997</c:v>
                </c:pt>
                <c:pt idx="28">
                  <c:v>678.05926699999998</c:v>
                </c:pt>
                <c:pt idx="29">
                  <c:v>673.78560300000004</c:v>
                </c:pt>
                <c:pt idx="30">
                  <c:v>664.01883399999997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1"/>
                <c:pt idx="0">
                  <c:v>33091.392999999996</c:v>
                </c:pt>
                <c:pt idx="1">
                  <c:v>32518.136999999999</c:v>
                </c:pt>
                <c:pt idx="2">
                  <c:v>32045.883000000002</c:v>
                </c:pt>
                <c:pt idx="3">
                  <c:v>32110.109</c:v>
                </c:pt>
                <c:pt idx="4">
                  <c:v>28272.6852</c:v>
                </c:pt>
                <c:pt idx="5">
                  <c:v>27278.620999999999</c:v>
                </c:pt>
                <c:pt idx="6">
                  <c:v>32114.857</c:v>
                </c:pt>
                <c:pt idx="7">
                  <c:v>32943.447</c:v>
                </c:pt>
                <c:pt idx="8">
                  <c:v>32075.147000000001</c:v>
                </c:pt>
                <c:pt idx="9">
                  <c:v>32444.34</c:v>
                </c:pt>
                <c:pt idx="10">
                  <c:v>31884.294000000002</c:v>
                </c:pt>
                <c:pt idx="11">
                  <c:v>27136.6584</c:v>
                </c:pt>
                <c:pt idx="12">
                  <c:v>27190.674999999999</c:v>
                </c:pt>
                <c:pt idx="13">
                  <c:v>32114.642400000001</c:v>
                </c:pt>
                <c:pt idx="14">
                  <c:v>32111.6522</c:v>
                </c:pt>
                <c:pt idx="15">
                  <c:v>32305.456999999999</c:v>
                </c:pt>
                <c:pt idx="16">
                  <c:v>32163.6024</c:v>
                </c:pt>
                <c:pt idx="17">
                  <c:v>31075.157999999999</c:v>
                </c:pt>
                <c:pt idx="18">
                  <c:v>28167.438999999998</c:v>
                </c:pt>
                <c:pt idx="19">
                  <c:v>27140.405999999999</c:v>
                </c:pt>
                <c:pt idx="20">
                  <c:v>32427.228999999999</c:v>
                </c:pt>
                <c:pt idx="21">
                  <c:v>33259.391000000003</c:v>
                </c:pt>
                <c:pt idx="22">
                  <c:v>33518.843999999997</c:v>
                </c:pt>
                <c:pt idx="23">
                  <c:v>33182.642999999996</c:v>
                </c:pt>
                <c:pt idx="24">
                  <c:v>31910.736000000001</c:v>
                </c:pt>
                <c:pt idx="25">
                  <c:v>27910.178</c:v>
                </c:pt>
                <c:pt idx="26">
                  <c:v>27374.695400000001</c:v>
                </c:pt>
                <c:pt idx="27">
                  <c:v>32557.84</c:v>
                </c:pt>
                <c:pt idx="28">
                  <c:v>32528.956999999999</c:v>
                </c:pt>
                <c:pt idx="29">
                  <c:v>32023.611000000001</c:v>
                </c:pt>
                <c:pt idx="30">
                  <c:v>31345.440999999999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0.61621</cdr:x>
      <cdr:y>0.33907</cdr:y>
    </cdr:from>
    <cdr:to>
      <cdr:x>0.78108</cdr:x>
      <cdr:y>0.42092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43364" y="988262"/>
          <a:ext cx="1162086" cy="238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0.09595</cdr:x>
      <cdr:y>0.66889</cdr:y>
    </cdr:from>
    <cdr:to>
      <cdr:x>0.25</cdr:x>
      <cdr:y>0.7597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6323" y="1949578"/>
          <a:ext cx="1085821" cy="2646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38100</xdr:colOff>
      <xdr:row>1</xdr:row>
      <xdr:rowOff>142875</xdr:rowOff>
    </xdr:from>
    <xdr:to>
      <xdr:col>1</xdr:col>
      <xdr:colOff>923925</xdr:colOff>
      <xdr:row>2</xdr:row>
      <xdr:rowOff>152400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0.18006</cdr:x>
      <cdr:y>0.53392</cdr:y>
    </cdr:from>
    <cdr:to>
      <cdr:x>0.53727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317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3 agosto (13:45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0.18133</cdr:x>
      <cdr:y>0.47716</cdr:y>
    </cdr:from>
    <cdr:to>
      <cdr:x>0.54303</cdr:x>
      <cdr:y>0.53066</cdr:y>
    </cdr:to>
    <cdr:sp macro="" textlink="Dat_01!$E$185">
      <cdr:nvSpPr>
        <cdr:cNvPr id="7178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8154" y="1395307"/>
          <a:ext cx="1412529" cy="156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46CBEDEB-D111-4C97-8052-8AF9EA48D63C}" type="TxLink">
            <a:rPr lang="en-US" sz="800" b="1" i="0" u="none" strike="noStrike">
              <a:solidFill>
                <a:schemeClr val="bg1"/>
              </a:solidFill>
              <a:latin typeface="Segoe UI"/>
              <a:ea typeface="Segoe UI"/>
              <a:cs typeface="Segoe UI"/>
            </a:rPr>
            <a:pPr algn="l" rtl="0">
              <a:defRPr sz="1000"/>
            </a:pPr>
            <a:t>8 febrero (20:24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22 enero (20:08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0.19055</cdr:x>
      <cdr:y>0.18946</cdr:y>
    </cdr:from>
    <cdr:to>
      <cdr:x>0.6098</cdr:x>
      <cdr:y>0.23666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44149" y="554022"/>
          <a:ext cx="1637276" cy="138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3B7F2BD7-216F-4CF7-9015-EAD654849CE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23 octubre (20:58 h)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0.16829</cdr:x>
      <cdr:y>0.38111</cdr:y>
    </cdr:from>
    <cdr:to>
      <cdr:x>0.46829</cdr:x>
      <cdr:y>0.45277</cdr:y>
    </cdr:to>
    <cdr:sp macro="" textlink="Dat_01!$D$186">
      <cdr:nvSpPr>
        <cdr:cNvPr id="4" name="CuadroTexto 3"/>
        <cdr:cNvSpPr txBox="1"/>
      </cdr:nvSpPr>
      <cdr:spPr>
        <a:xfrm xmlns:a="http://schemas.openxmlformats.org/drawingml/2006/main">
          <a:off x="657224" y="1114426"/>
          <a:ext cx="11715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8B97D4C1-8004-4A0C-8FF7-0D0D5EA19CBE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/>
            <a:t>23 julio (13:25 h)</a:t>
          </a:fld>
          <a:endParaRPr lang="es-ES" sz="11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150495</xdr:rowOff>
    </xdr:from>
    <xdr:to>
      <xdr:col>2</xdr:col>
      <xdr:colOff>893445</xdr:colOff>
      <xdr:row>2</xdr:row>
      <xdr:rowOff>160020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D19" sqref="D19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1:15" ht="0.75" customHeight="1">
      <c r="A1" s="29" t="s">
        <v>30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Octubre 2019</v>
      </c>
    </row>
    <row r="4" spans="1:15" s="20" customFormat="1" ht="20.25" customHeight="1">
      <c r="B4" s="19"/>
      <c r="C4" s="29" t="s">
        <v>30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Componentes de la variación mensual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209</v>
      </c>
    </row>
    <row r="2" spans="1:2">
      <c r="A2" t="s">
        <v>203</v>
      </c>
    </row>
    <row r="3" spans="1:2">
      <c r="A3" t="s">
        <v>210</v>
      </c>
    </row>
    <row r="4" spans="1:2">
      <c r="A4" t="s">
        <v>208</v>
      </c>
    </row>
    <row r="5" spans="1:2">
      <c r="A5" t="s">
        <v>202</v>
      </c>
    </row>
    <row r="6" spans="1:2">
      <c r="A6" t="s">
        <v>207</v>
      </c>
    </row>
    <row r="7" spans="1:2">
      <c r="A7" t="s">
        <v>201</v>
      </c>
    </row>
    <row r="8" spans="1:2">
      <c r="A8" t="s">
        <v>206</v>
      </c>
    </row>
    <row r="9" spans="1:2">
      <c r="A9" t="s">
        <v>200</v>
      </c>
    </row>
    <row r="10" spans="1:2">
      <c r="A10" t="s">
        <v>205</v>
      </c>
    </row>
    <row r="11" spans="1:2">
      <c r="A11" t="s">
        <v>168</v>
      </c>
    </row>
    <row r="12" spans="1:2">
      <c r="A12" t="s">
        <v>169</v>
      </c>
    </row>
    <row r="13" spans="1:2">
      <c r="A13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P16" sqref="P16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6.285156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Octubre 2019</v>
      </c>
      <c r="L3" s="2"/>
    </row>
    <row r="4" spans="3:12" ht="19.899999999999999" customHeight="1">
      <c r="C4" s="29" t="s">
        <v>30</v>
      </c>
    </row>
    <row r="5" spans="3:12" ht="12.6" customHeight="1"/>
    <row r="7" spans="3:12" ht="12.75" customHeight="1">
      <c r="C7" s="134" t="s">
        <v>7</v>
      </c>
      <c r="E7" s="4"/>
      <c r="F7" s="136" t="str">
        <f>K3</f>
        <v>Octubre 2019</v>
      </c>
      <c r="G7" s="137"/>
      <c r="H7" s="137" t="s">
        <v>1</v>
      </c>
      <c r="I7" s="137"/>
      <c r="J7" s="137" t="s">
        <v>2</v>
      </c>
      <c r="K7" s="137"/>
    </row>
    <row r="8" spans="3:12">
      <c r="C8" s="134"/>
      <c r="E8" s="5"/>
      <c r="F8" s="42" t="s">
        <v>3</v>
      </c>
      <c r="G8" s="46" t="str">
        <f>CONCATENATE("% ",RIGHT(F7,2),"/",RIGHT(F7,2)-1)</f>
        <v>% 19/18</v>
      </c>
      <c r="H8" s="42" t="s">
        <v>3</v>
      </c>
      <c r="I8" s="45" t="str">
        <f>G8</f>
        <v>% 19/18</v>
      </c>
      <c r="J8" s="42" t="s">
        <v>3</v>
      </c>
      <c r="K8" s="45" t="str">
        <f>G8</f>
        <v>% 19/18</v>
      </c>
    </row>
    <row r="9" spans="3:12">
      <c r="C9" s="37"/>
      <c r="E9" s="30" t="s">
        <v>4</v>
      </c>
      <c r="F9" s="31">
        <f>VLOOKUP("Demanda transporte (b.c.)",Dat_01!A4:J29,2,FALSE)/1000</f>
        <v>20132.70482427</v>
      </c>
      <c r="G9" s="47">
        <f>VLOOKUP("Demanda transporte (b.c.)",Dat_01!A4:J29,4,FALSE)*100</f>
        <v>-0.77158314000000006</v>
      </c>
      <c r="H9" s="31">
        <f>VLOOKUP("Demanda transporte (b.c.)",Dat_01!A4:J29,5,FALSE)/1000</f>
        <v>207435.83645096901</v>
      </c>
      <c r="I9" s="47">
        <f>VLOOKUP("Demanda transporte (b.c.)",Dat_01!A4:J29,7,FALSE)*100</f>
        <v>-1.9165515899999999</v>
      </c>
      <c r="J9" s="31">
        <f>VLOOKUP("Demanda transporte (b.c.)",Dat_01!A4:J29,8,FALSE)/1000</f>
        <v>249513.12169003498</v>
      </c>
      <c r="K9" s="47">
        <f>VLOOKUP("Demanda transporte (b.c.)",Dat_01!A4:J29,10,FALSE)*100</f>
        <v>-1.9728554700000001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f>Dat_01!D45*100</f>
        <v>1.1339999999999999</v>
      </c>
      <c r="H12" s="43"/>
      <c r="I12" s="43">
        <f>Dat_01!H45*100</f>
        <v>0.91999999999999993</v>
      </c>
      <c r="J12" s="43"/>
      <c r="K12" s="43">
        <f>Dat_01!L45*100</f>
        <v>0.76500000000000001</v>
      </c>
    </row>
    <row r="13" spans="3:12">
      <c r="E13" s="34" t="s">
        <v>26</v>
      </c>
      <c r="F13" s="33"/>
      <c r="G13" s="43">
        <f>Dat_01!E45*100</f>
        <v>0.13500000000000001</v>
      </c>
      <c r="H13" s="43"/>
      <c r="I13" s="43">
        <f>Dat_01!I45*100</f>
        <v>0.14599999999999999</v>
      </c>
      <c r="J13" s="43"/>
      <c r="K13" s="43">
        <f>Dat_01!M45*100</f>
        <v>8.6999999999999994E-2</v>
      </c>
    </row>
    <row r="14" spans="3:12">
      <c r="E14" s="35" t="s">
        <v>5</v>
      </c>
      <c r="F14" s="36"/>
      <c r="G14" s="44">
        <f>Dat_01!F45*100</f>
        <v>-2.0409999999999999</v>
      </c>
      <c r="H14" s="44"/>
      <c r="I14" s="44">
        <f>Dat_01!J45*100</f>
        <v>-2.9830000000000001</v>
      </c>
      <c r="J14" s="44"/>
      <c r="K14" s="44">
        <f>Dat_01!N45*100</f>
        <v>-2.8250000000000002</v>
      </c>
    </row>
    <row r="15" spans="3:12">
      <c r="E15" s="138" t="s">
        <v>27</v>
      </c>
      <c r="F15" s="138"/>
      <c r="G15" s="138"/>
      <c r="H15" s="138"/>
      <c r="I15" s="138"/>
      <c r="J15" s="138"/>
      <c r="K15" s="138"/>
    </row>
    <row r="16" spans="3:12" ht="21.75" customHeight="1">
      <c r="E16" s="135" t="s">
        <v>28</v>
      </c>
      <c r="F16" s="135"/>
      <c r="G16" s="135"/>
      <c r="H16" s="135"/>
      <c r="I16" s="135"/>
      <c r="J16" s="135"/>
      <c r="K16" s="135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workbookViewId="0">
      <selection activeCell="C7" sqref="C7:C9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Octubre 2019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133</v>
      </c>
      <c r="E7" s="9"/>
    </row>
    <row r="8" spans="3:11">
      <c r="C8" s="134"/>
      <c r="E8" s="9"/>
      <c r="I8" t="s">
        <v>101</v>
      </c>
    </row>
    <row r="9" spans="3:11">
      <c r="C9" s="134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J14" sqref="J14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Octubre 2019</v>
      </c>
    </row>
    <row r="4" spans="3:5" ht="19.899999999999999" customHeight="1">
      <c r="C4" s="29" t="s">
        <v>30</v>
      </c>
    </row>
    <row r="5" spans="3:5" ht="12.6" customHeight="1"/>
    <row r="6" spans="3:5" ht="12.75" customHeight="1"/>
    <row r="7" spans="3:5" ht="12.75" customHeight="1">
      <c r="C7" s="134" t="s">
        <v>16</v>
      </c>
      <c r="E7" s="9"/>
    </row>
    <row r="8" spans="3:5">
      <c r="C8" s="134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I17" sqref="I17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Octubre 2019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18</v>
      </c>
      <c r="E7" s="9"/>
    </row>
    <row r="8" spans="3:11">
      <c r="C8" s="134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workbookViewId="0">
      <selection activeCell="H12" sqref="H12"/>
    </sheetView>
  </sheetViews>
  <sheetFormatPr baseColWidth="10" defaultColWidth="11.42578125" defaultRowHeight="12.75"/>
  <cols>
    <col min="1" max="1" width="2.7109375" customWidth="1"/>
    <col min="2" max="2" width="23.7109375" customWidth="1"/>
    <col min="3" max="3" width="1.285156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Octubre 2019</v>
      </c>
      <c r="E3" s="11"/>
    </row>
    <row r="4" spans="2:5" customFormat="1" ht="19.5" customHeight="1">
      <c r="B4" s="29" t="s">
        <v>30</v>
      </c>
      <c r="C4" s="3"/>
    </row>
    <row r="5" spans="2:5">
      <c r="B5" s="3"/>
    </row>
    <row r="7" spans="2:5" ht="12.75" customHeight="1">
      <c r="B7" s="134" t="s">
        <v>21</v>
      </c>
      <c r="D7" s="12"/>
      <c r="E7" s="12"/>
    </row>
    <row r="8" spans="2:5">
      <c r="B8" s="134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workbookViewId="0">
      <selection activeCell="C7" sqref="C7:C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Octubre 2019</v>
      </c>
    </row>
    <row r="4" spans="3:27" ht="19.899999999999999" customHeight="1">
      <c r="C4" s="29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4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4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topLeftCell="A82" workbookViewId="0">
      <selection activeCell="H110" sqref="H110"/>
    </sheetView>
  </sheetViews>
  <sheetFormatPr baseColWidth="10" defaultColWidth="11.42578125" defaultRowHeight="11.25" customHeight="1"/>
  <cols>
    <col min="1" max="1" width="2.7109375" style="95" customWidth="1"/>
    <col min="2" max="2" width="16.5703125" style="95" customWidth="1"/>
    <col min="3" max="5" width="11.42578125" style="95"/>
    <col min="6" max="7" width="22.7109375" style="95" customWidth="1"/>
    <col min="8" max="16384" width="11.42578125" style="95"/>
  </cols>
  <sheetData>
    <row r="1" spans="1:16" s="91" customFormat="1" ht="21" customHeight="1">
      <c r="D1" s="92"/>
      <c r="G1" s="18" t="s">
        <v>6</v>
      </c>
    </row>
    <row r="2" spans="1:16" s="91" customFormat="1" ht="15" customHeight="1">
      <c r="D2" s="92"/>
      <c r="G2" s="38" t="s">
        <v>99</v>
      </c>
    </row>
    <row r="3" spans="1:16" s="91" customFormat="1" ht="20.25" customHeight="1">
      <c r="B3" s="29" t="s">
        <v>30</v>
      </c>
      <c r="D3" s="92"/>
    </row>
    <row r="5" spans="1:16" ht="11.25" customHeight="1">
      <c r="A5" s="93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octubre</v>
      </c>
      <c r="B5" s="94" t="s">
        <v>102</v>
      </c>
    </row>
    <row r="6" spans="1:16" ht="15">
      <c r="A6" s="96">
        <f>YEAR(B7)-1</f>
        <v>2018</v>
      </c>
      <c r="B6" s="97"/>
      <c r="C6" s="97" t="s">
        <v>103</v>
      </c>
      <c r="D6" s="97" t="s">
        <v>104</v>
      </c>
      <c r="E6" s="97" t="s">
        <v>105</v>
      </c>
      <c r="F6" s="98" t="s">
        <v>106</v>
      </c>
      <c r="G6" s="98" t="s">
        <v>107</v>
      </c>
      <c r="H6" s="97" t="s">
        <v>108</v>
      </c>
    </row>
    <row r="7" spans="1:16" ht="11.25" customHeight="1">
      <c r="A7" s="93">
        <v>1</v>
      </c>
      <c r="B7" s="99" t="str">
        <f>Dat_01!A52</f>
        <v>01/10/2019</v>
      </c>
      <c r="C7" s="100">
        <f>Dat_01!B52</f>
        <v>27.155000000000001</v>
      </c>
      <c r="D7" s="100">
        <f>Dat_01!C52</f>
        <v>21.67</v>
      </c>
      <c r="E7" s="100">
        <f>Dat_01!D52</f>
        <v>16.184000000000001</v>
      </c>
      <c r="F7" s="100">
        <f>Dat_01!H52</f>
        <v>14.758631578899999</v>
      </c>
      <c r="G7" s="100">
        <f>Dat_01!G52</f>
        <v>24.4744210526</v>
      </c>
      <c r="H7" s="100">
        <f>Dat_01!E52</f>
        <v>20.303999999999998</v>
      </c>
    </row>
    <row r="8" spans="1:16" ht="11.25" customHeight="1">
      <c r="A8" s="93">
        <v>2</v>
      </c>
      <c r="B8" s="99" t="str">
        <f>Dat_01!A53</f>
        <v>02/10/2019</v>
      </c>
      <c r="C8" s="100">
        <f>Dat_01!B53</f>
        <v>24.658000000000001</v>
      </c>
      <c r="D8" s="100">
        <f>Dat_01!C53</f>
        <v>19.942</v>
      </c>
      <c r="E8" s="100">
        <f>Dat_01!D53</f>
        <v>15.225</v>
      </c>
      <c r="F8" s="100">
        <f>Dat_01!H53</f>
        <v>14.5491578947</v>
      </c>
      <c r="G8" s="100">
        <f>Dat_01!G53</f>
        <v>24.626999999999999</v>
      </c>
      <c r="H8" s="100">
        <f>Dat_01!E53</f>
        <v>18.573</v>
      </c>
      <c r="J8" s="120"/>
      <c r="K8" s="120"/>
      <c r="L8" s="120"/>
      <c r="M8" s="120"/>
      <c r="N8" s="120"/>
      <c r="O8" s="120"/>
      <c r="P8" s="120"/>
    </row>
    <row r="9" spans="1:16" ht="11.25" customHeight="1">
      <c r="A9" s="93">
        <v>3</v>
      </c>
      <c r="B9" s="99" t="str">
        <f>Dat_01!A54</f>
        <v>03/10/2019</v>
      </c>
      <c r="C9" s="100">
        <f>Dat_01!B54</f>
        <v>25.375</v>
      </c>
      <c r="D9" s="100">
        <f>Dat_01!C54</f>
        <v>19.331</v>
      </c>
      <c r="E9" s="100">
        <f>Dat_01!D54</f>
        <v>13.287000000000001</v>
      </c>
      <c r="F9" s="100">
        <f>Dat_01!H54</f>
        <v>14.427684210500001</v>
      </c>
      <c r="G9" s="100">
        <f>Dat_01!G54</f>
        <v>24.024631578899999</v>
      </c>
      <c r="H9" s="100">
        <f>Dat_01!E54</f>
        <v>18.713000000000001</v>
      </c>
      <c r="J9" s="120"/>
      <c r="K9" s="120"/>
      <c r="L9" s="120"/>
      <c r="M9" s="120"/>
      <c r="N9" s="120"/>
      <c r="O9" s="120"/>
      <c r="P9" s="120"/>
    </row>
    <row r="10" spans="1:16" ht="11.25" customHeight="1">
      <c r="A10" s="93">
        <v>4</v>
      </c>
      <c r="B10" s="99" t="str">
        <f>Dat_01!A55</f>
        <v>04/10/2019</v>
      </c>
      <c r="C10" s="100">
        <f>Dat_01!B55</f>
        <v>25.34</v>
      </c>
      <c r="D10" s="100">
        <f>Dat_01!C55</f>
        <v>19.667999999999999</v>
      </c>
      <c r="E10" s="100">
        <f>Dat_01!D55</f>
        <v>13.996</v>
      </c>
      <c r="F10" s="100">
        <f>Dat_01!H55</f>
        <v>13.7871578947</v>
      </c>
      <c r="G10" s="100">
        <f>Dat_01!G55</f>
        <v>23.826263157900001</v>
      </c>
      <c r="H10" s="100">
        <f>Dat_01!E55</f>
        <v>19.361000000000001</v>
      </c>
      <c r="J10" s="120"/>
      <c r="K10" s="120"/>
      <c r="L10" s="120"/>
      <c r="M10" s="120"/>
      <c r="N10" s="120"/>
      <c r="O10" s="120"/>
      <c r="P10" s="120"/>
    </row>
    <row r="11" spans="1:16" ht="11.25" customHeight="1">
      <c r="A11" s="93">
        <v>5</v>
      </c>
      <c r="B11" s="99" t="str">
        <f>Dat_01!A56</f>
        <v>05/10/2019</v>
      </c>
      <c r="C11" s="100">
        <f>Dat_01!B56</f>
        <v>25.012</v>
      </c>
      <c r="D11" s="100">
        <f>Dat_01!C56</f>
        <v>19.838999999999999</v>
      </c>
      <c r="E11" s="100">
        <f>Dat_01!D56</f>
        <v>14.666</v>
      </c>
      <c r="F11" s="100">
        <f>Dat_01!H56</f>
        <v>13.5827894737</v>
      </c>
      <c r="G11" s="100">
        <f>Dat_01!G56</f>
        <v>24.3027368421</v>
      </c>
      <c r="H11" s="100">
        <f>Dat_01!E56</f>
        <v>20.061</v>
      </c>
      <c r="J11" s="120"/>
      <c r="K11" s="120"/>
      <c r="L11" s="120"/>
      <c r="M11" s="120"/>
      <c r="N11" s="120"/>
      <c r="O11" s="120"/>
      <c r="P11" s="120"/>
    </row>
    <row r="12" spans="1:16" ht="11.25" customHeight="1">
      <c r="A12" s="93">
        <v>6</v>
      </c>
      <c r="B12" s="99" t="str">
        <f>Dat_01!A57</f>
        <v>06/10/2019</v>
      </c>
      <c r="C12" s="100">
        <f>Dat_01!B57</f>
        <v>25.024000000000001</v>
      </c>
      <c r="D12" s="100">
        <f>Dat_01!C57</f>
        <v>19.738</v>
      </c>
      <c r="E12" s="100">
        <f>Dat_01!D57</f>
        <v>14.452</v>
      </c>
      <c r="F12" s="100">
        <f>Dat_01!H57</f>
        <v>13.5563684211</v>
      </c>
      <c r="G12" s="100">
        <f>Dat_01!G57</f>
        <v>23.7379473684</v>
      </c>
      <c r="H12" s="100">
        <f>Dat_01!E57</f>
        <v>19.506</v>
      </c>
      <c r="J12" s="120"/>
      <c r="K12" s="120"/>
      <c r="L12" s="120"/>
      <c r="M12" s="120"/>
      <c r="N12" s="120"/>
      <c r="O12" s="120"/>
      <c r="P12" s="120"/>
    </row>
    <row r="13" spans="1:16" ht="11.25" customHeight="1">
      <c r="A13" s="93">
        <v>7</v>
      </c>
      <c r="B13" s="99" t="str">
        <f>Dat_01!A58</f>
        <v>07/10/2019</v>
      </c>
      <c r="C13" s="100">
        <f>Dat_01!B58</f>
        <v>26.66</v>
      </c>
      <c r="D13" s="100">
        <f>Dat_01!C58</f>
        <v>20.475000000000001</v>
      </c>
      <c r="E13" s="100">
        <f>Dat_01!D58</f>
        <v>14.289</v>
      </c>
      <c r="F13" s="100">
        <f>Dat_01!H58</f>
        <v>13.619473684200001</v>
      </c>
      <c r="G13" s="100">
        <f>Dat_01!G58</f>
        <v>23.6777368421</v>
      </c>
      <c r="H13" s="100">
        <f>Dat_01!E58</f>
        <v>17.331</v>
      </c>
      <c r="J13" s="120"/>
      <c r="K13" s="120"/>
      <c r="L13" s="120"/>
      <c r="M13" s="120"/>
      <c r="N13" s="120"/>
      <c r="O13" s="120"/>
      <c r="P13" s="120"/>
    </row>
    <row r="14" spans="1:16" ht="11.25" customHeight="1">
      <c r="A14" s="93">
        <v>8</v>
      </c>
      <c r="B14" s="99" t="str">
        <f>Dat_01!A59</f>
        <v>08/10/2019</v>
      </c>
      <c r="C14" s="100">
        <f>Dat_01!B59</f>
        <v>26.995000000000001</v>
      </c>
      <c r="D14" s="100">
        <f>Dat_01!C59</f>
        <v>20.882999999999999</v>
      </c>
      <c r="E14" s="100">
        <f>Dat_01!D59</f>
        <v>14.772</v>
      </c>
      <c r="F14" s="100">
        <f>Dat_01!H59</f>
        <v>13.863473684200001</v>
      </c>
      <c r="G14" s="100">
        <f>Dat_01!G59</f>
        <v>23.674105263200001</v>
      </c>
      <c r="H14" s="100">
        <f>Dat_01!E59</f>
        <v>16.472000000000001</v>
      </c>
      <c r="J14" s="120"/>
      <c r="K14" s="120"/>
      <c r="L14" s="120"/>
      <c r="M14" s="120"/>
      <c r="N14" s="120"/>
      <c r="O14" s="120"/>
      <c r="P14" s="120"/>
    </row>
    <row r="15" spans="1:16" ht="11.25" customHeight="1">
      <c r="A15" s="93">
        <v>9</v>
      </c>
      <c r="B15" s="99" t="str">
        <f>Dat_01!A60</f>
        <v>09/10/2019</v>
      </c>
      <c r="C15" s="100">
        <f>Dat_01!B60</f>
        <v>25.100999999999999</v>
      </c>
      <c r="D15" s="100">
        <f>Dat_01!C60</f>
        <v>20.024999999999999</v>
      </c>
      <c r="E15" s="100">
        <f>Dat_01!D60</f>
        <v>14.949</v>
      </c>
      <c r="F15" s="100">
        <f>Dat_01!H60</f>
        <v>13.556842105299999</v>
      </c>
      <c r="G15" s="100">
        <f>Dat_01!G60</f>
        <v>22.9706842105</v>
      </c>
      <c r="H15" s="100">
        <f>Dat_01!E60</f>
        <v>15.161</v>
      </c>
      <c r="J15" s="120"/>
      <c r="K15" s="120"/>
      <c r="L15" s="120"/>
      <c r="M15" s="120"/>
      <c r="N15" s="120"/>
      <c r="O15" s="120"/>
      <c r="P15" s="120"/>
    </row>
    <row r="16" spans="1:16" ht="11.25" customHeight="1">
      <c r="A16" s="93">
        <v>10</v>
      </c>
      <c r="B16" s="99" t="str">
        <f>Dat_01!A61</f>
        <v>10/10/2019</v>
      </c>
      <c r="C16" s="100">
        <f>Dat_01!B61</f>
        <v>24.326000000000001</v>
      </c>
      <c r="D16" s="100">
        <f>Dat_01!C61</f>
        <v>19.332000000000001</v>
      </c>
      <c r="E16" s="100">
        <f>Dat_01!D61</f>
        <v>14.337</v>
      </c>
      <c r="F16" s="100">
        <f>Dat_01!H61</f>
        <v>13.3816842105</v>
      </c>
      <c r="G16" s="100">
        <f>Dat_01!G61</f>
        <v>22.6075789474</v>
      </c>
      <c r="H16" s="100">
        <f>Dat_01!E61</f>
        <v>18.422999999999998</v>
      </c>
      <c r="J16" s="120"/>
      <c r="K16" s="120"/>
      <c r="L16" s="120"/>
      <c r="M16" s="120"/>
      <c r="N16" s="120"/>
      <c r="O16" s="120"/>
      <c r="P16" s="120"/>
    </row>
    <row r="17" spans="1:16" ht="11.25" customHeight="1">
      <c r="A17" s="93">
        <v>11</v>
      </c>
      <c r="B17" s="99" t="str">
        <f>Dat_01!A62</f>
        <v>11/10/2019</v>
      </c>
      <c r="C17" s="100">
        <f>Dat_01!B62</f>
        <v>26.026</v>
      </c>
      <c r="D17" s="100">
        <f>Dat_01!C62</f>
        <v>20.62</v>
      </c>
      <c r="E17" s="100">
        <f>Dat_01!D62</f>
        <v>15.215</v>
      </c>
      <c r="F17" s="100">
        <f>Dat_01!H62</f>
        <v>13.8425789474</v>
      </c>
      <c r="G17" s="100">
        <f>Dat_01!G62</f>
        <v>22.5782631579</v>
      </c>
      <c r="H17" s="100">
        <f>Dat_01!E62</f>
        <v>19.483000000000001</v>
      </c>
      <c r="J17" s="120"/>
      <c r="K17" s="120"/>
      <c r="L17" s="120"/>
      <c r="M17" s="120"/>
      <c r="N17" s="120"/>
      <c r="O17" s="120"/>
      <c r="P17" s="120"/>
    </row>
    <row r="18" spans="1:16" ht="11.25" customHeight="1">
      <c r="A18" s="93">
        <v>12</v>
      </c>
      <c r="B18" s="99" t="str">
        <f>Dat_01!A63</f>
        <v>12/10/2019</v>
      </c>
      <c r="C18" s="100">
        <f>Dat_01!B63</f>
        <v>26.364000000000001</v>
      </c>
      <c r="D18" s="100">
        <f>Dat_01!C63</f>
        <v>21.817</v>
      </c>
      <c r="E18" s="100">
        <f>Dat_01!D63</f>
        <v>17.271000000000001</v>
      </c>
      <c r="F18" s="100">
        <f>Dat_01!H63</f>
        <v>14.026263157900001</v>
      </c>
      <c r="G18" s="100">
        <f>Dat_01!G63</f>
        <v>21.9367368421</v>
      </c>
      <c r="H18" s="100">
        <f>Dat_01!E63</f>
        <v>20.382000000000001</v>
      </c>
      <c r="J18" s="120"/>
      <c r="K18" s="120"/>
      <c r="L18" s="120"/>
      <c r="M18" s="120"/>
      <c r="N18" s="120"/>
      <c r="O18" s="120"/>
      <c r="P18" s="120"/>
    </row>
    <row r="19" spans="1:16" ht="11.25" customHeight="1">
      <c r="A19" s="93">
        <v>13</v>
      </c>
      <c r="B19" s="99" t="str">
        <f>Dat_01!A64</f>
        <v>13/10/2019</v>
      </c>
      <c r="C19" s="100">
        <f>Dat_01!B64</f>
        <v>25.152000000000001</v>
      </c>
      <c r="D19" s="100">
        <f>Dat_01!C64</f>
        <v>20.856000000000002</v>
      </c>
      <c r="E19" s="100">
        <f>Dat_01!D64</f>
        <v>16.559999999999999</v>
      </c>
      <c r="F19" s="100">
        <f>Dat_01!H64</f>
        <v>12.8596315789</v>
      </c>
      <c r="G19" s="100">
        <f>Dat_01!G64</f>
        <v>21.767210526300001</v>
      </c>
      <c r="H19" s="100">
        <f>Dat_01!E64</f>
        <v>20.965</v>
      </c>
      <c r="J19" s="120"/>
      <c r="K19" s="120"/>
      <c r="L19" s="120"/>
      <c r="M19" s="120"/>
      <c r="N19" s="120"/>
      <c r="O19" s="120"/>
      <c r="P19" s="120"/>
    </row>
    <row r="20" spans="1:16" ht="11.25" customHeight="1">
      <c r="A20" s="93">
        <v>14</v>
      </c>
      <c r="B20" s="99" t="str">
        <f>Dat_01!A65</f>
        <v>14/10/2019</v>
      </c>
      <c r="C20" s="100">
        <f>Dat_01!B65</f>
        <v>22.035</v>
      </c>
      <c r="D20" s="100">
        <f>Dat_01!C65</f>
        <v>17.885999999999999</v>
      </c>
      <c r="E20" s="100">
        <f>Dat_01!D65</f>
        <v>13.736000000000001</v>
      </c>
      <c r="F20" s="100">
        <f>Dat_01!H65</f>
        <v>12.253473684199999</v>
      </c>
      <c r="G20" s="100">
        <f>Dat_01!G65</f>
        <v>21.570684210500001</v>
      </c>
      <c r="H20" s="100">
        <f>Dat_01!E65</f>
        <v>17.436</v>
      </c>
      <c r="J20" s="120"/>
      <c r="K20" s="120"/>
      <c r="L20" s="120"/>
      <c r="M20" s="120"/>
      <c r="N20" s="120"/>
      <c r="O20" s="120"/>
      <c r="P20" s="120"/>
    </row>
    <row r="21" spans="1:16" ht="11.25" customHeight="1">
      <c r="A21" s="93">
        <v>15</v>
      </c>
      <c r="B21" s="99" t="str">
        <f>Dat_01!A66</f>
        <v>15/10/2019</v>
      </c>
      <c r="C21" s="100">
        <f>Dat_01!B66</f>
        <v>20.093</v>
      </c>
      <c r="D21" s="100">
        <f>Dat_01!C66</f>
        <v>15.411</v>
      </c>
      <c r="E21" s="100">
        <f>Dat_01!D66</f>
        <v>10.728999999999999</v>
      </c>
      <c r="F21" s="100">
        <f>Dat_01!H66</f>
        <v>12.3206315789</v>
      </c>
      <c r="G21" s="100">
        <f>Dat_01!G66</f>
        <v>21.6092105263</v>
      </c>
      <c r="H21" s="100">
        <f>Dat_01!E66</f>
        <v>15.993</v>
      </c>
      <c r="J21" s="120"/>
      <c r="K21" s="120"/>
      <c r="L21" s="120"/>
      <c r="M21" s="120"/>
      <c r="N21" s="120"/>
      <c r="O21" s="120"/>
      <c r="P21" s="120"/>
    </row>
    <row r="22" spans="1:16" ht="11.25" customHeight="1">
      <c r="A22" s="93">
        <v>16</v>
      </c>
      <c r="B22" s="99" t="str">
        <f>Dat_01!A67</f>
        <v>16/10/2019</v>
      </c>
      <c r="C22" s="100">
        <f>Dat_01!B67</f>
        <v>22.050999999999998</v>
      </c>
      <c r="D22" s="100">
        <f>Dat_01!C67</f>
        <v>16.527999999999999</v>
      </c>
      <c r="E22" s="100">
        <f>Dat_01!D67</f>
        <v>11.006</v>
      </c>
      <c r="F22" s="100">
        <f>Dat_01!H67</f>
        <v>12.490368421099999</v>
      </c>
      <c r="G22" s="100">
        <f>Dat_01!G67</f>
        <v>21.933368421099999</v>
      </c>
      <c r="H22" s="100">
        <f>Dat_01!E67</f>
        <v>16.946000000000002</v>
      </c>
      <c r="J22" s="120"/>
      <c r="K22" s="120"/>
      <c r="L22" s="120"/>
      <c r="M22" s="120"/>
      <c r="N22" s="120"/>
      <c r="O22" s="120"/>
      <c r="P22" s="120"/>
    </row>
    <row r="23" spans="1:16" ht="11.25" customHeight="1">
      <c r="A23" s="93">
        <v>17</v>
      </c>
      <c r="B23" s="99" t="str">
        <f>Dat_01!A68</f>
        <v>17/10/2019</v>
      </c>
      <c r="C23" s="100">
        <f>Dat_01!B68</f>
        <v>22.405999999999999</v>
      </c>
      <c r="D23" s="100">
        <f>Dat_01!C68</f>
        <v>17.167999999999999</v>
      </c>
      <c r="E23" s="100">
        <f>Dat_01!D68</f>
        <v>11.93</v>
      </c>
      <c r="F23" s="100">
        <f>Dat_01!H68</f>
        <v>12.710631578899999</v>
      </c>
      <c r="G23" s="100">
        <f>Dat_01!G68</f>
        <v>21.4313684211</v>
      </c>
      <c r="H23" s="100">
        <f>Dat_01!E68</f>
        <v>17.475999999999999</v>
      </c>
      <c r="J23" s="120"/>
      <c r="K23" s="120"/>
      <c r="L23" s="120"/>
      <c r="M23" s="120"/>
      <c r="N23" s="120"/>
      <c r="O23" s="120"/>
      <c r="P23" s="120"/>
    </row>
    <row r="24" spans="1:16" ht="11.25" customHeight="1">
      <c r="A24" s="93">
        <v>18</v>
      </c>
      <c r="B24" s="99" t="str">
        <f>Dat_01!A69</f>
        <v>18/10/2019</v>
      </c>
      <c r="C24" s="100">
        <f>Dat_01!B69</f>
        <v>22.111999999999998</v>
      </c>
      <c r="D24" s="100">
        <f>Dat_01!C69</f>
        <v>18.201000000000001</v>
      </c>
      <c r="E24" s="100">
        <f>Dat_01!D69</f>
        <v>14.289</v>
      </c>
      <c r="F24" s="100">
        <f>Dat_01!H69</f>
        <v>12.5947368421</v>
      </c>
      <c r="G24" s="100">
        <f>Dat_01!G69</f>
        <v>21.088105263199999</v>
      </c>
      <c r="H24" s="100">
        <f>Dat_01!E69</f>
        <v>16.960999999999999</v>
      </c>
      <c r="J24" s="120"/>
      <c r="K24" s="120"/>
      <c r="L24" s="120"/>
      <c r="M24" s="120"/>
      <c r="N24" s="120"/>
      <c r="O24" s="120"/>
      <c r="P24" s="120"/>
    </row>
    <row r="25" spans="1:16" ht="11.25" customHeight="1">
      <c r="A25" s="93">
        <v>19</v>
      </c>
      <c r="B25" s="99" t="str">
        <f>Dat_01!A70</f>
        <v>19/10/2019</v>
      </c>
      <c r="C25" s="100">
        <f>Dat_01!B70</f>
        <v>21.41</v>
      </c>
      <c r="D25" s="100">
        <f>Dat_01!C70</f>
        <v>17.443999999999999</v>
      </c>
      <c r="E25" s="100">
        <f>Dat_01!D70</f>
        <v>13.477</v>
      </c>
      <c r="F25" s="100">
        <f>Dat_01!H70</f>
        <v>12.729631578899999</v>
      </c>
      <c r="G25" s="100">
        <f>Dat_01!G70</f>
        <v>21.109052631600001</v>
      </c>
      <c r="H25" s="100">
        <f>Dat_01!E70</f>
        <v>17.440000000000001</v>
      </c>
      <c r="J25" s="120"/>
      <c r="K25" s="120"/>
      <c r="L25" s="120"/>
      <c r="M25" s="120"/>
      <c r="N25" s="120"/>
      <c r="O25" s="120"/>
      <c r="P25" s="120"/>
    </row>
    <row r="26" spans="1:16" ht="11.25" customHeight="1">
      <c r="A26" s="93">
        <v>20</v>
      </c>
      <c r="B26" s="99" t="str">
        <f>Dat_01!A71</f>
        <v>20/10/2019</v>
      </c>
      <c r="C26" s="100">
        <f>Dat_01!B71</f>
        <v>17.951000000000001</v>
      </c>
      <c r="D26" s="100">
        <f>Dat_01!C71</f>
        <v>14.522</v>
      </c>
      <c r="E26" s="100">
        <f>Dat_01!D71</f>
        <v>11.093</v>
      </c>
      <c r="F26" s="100">
        <f>Dat_01!H71</f>
        <v>13.176263157899999</v>
      </c>
      <c r="G26" s="100">
        <f>Dat_01!G71</f>
        <v>21.174684210500001</v>
      </c>
      <c r="H26" s="100">
        <f>Dat_01!E71</f>
        <v>17.637</v>
      </c>
      <c r="J26" s="120"/>
      <c r="K26" s="120"/>
      <c r="L26" s="120"/>
      <c r="M26" s="120"/>
      <c r="N26" s="120"/>
      <c r="O26" s="120"/>
      <c r="P26" s="120"/>
    </row>
    <row r="27" spans="1:16" ht="11.25" customHeight="1">
      <c r="A27" s="93">
        <v>21</v>
      </c>
      <c r="B27" s="99" t="str">
        <f>Dat_01!A72</f>
        <v>21/10/2019</v>
      </c>
      <c r="C27" s="100">
        <f>Dat_01!B72</f>
        <v>17.422000000000001</v>
      </c>
      <c r="D27" s="100">
        <f>Dat_01!C72</f>
        <v>13.29</v>
      </c>
      <c r="E27" s="100">
        <f>Dat_01!D72</f>
        <v>9.1590000000000007</v>
      </c>
      <c r="F27" s="100">
        <f>Dat_01!H72</f>
        <v>12.7448421053</v>
      </c>
      <c r="G27" s="100">
        <f>Dat_01!G72</f>
        <v>20.619</v>
      </c>
      <c r="H27" s="100">
        <f>Dat_01!E72</f>
        <v>18.695</v>
      </c>
      <c r="J27" s="120"/>
      <c r="K27" s="120"/>
      <c r="L27" s="120"/>
      <c r="M27" s="120"/>
      <c r="N27" s="120"/>
      <c r="O27" s="120"/>
      <c r="P27" s="120"/>
    </row>
    <row r="28" spans="1:16" ht="11.25" customHeight="1">
      <c r="A28" s="93">
        <v>22</v>
      </c>
      <c r="B28" s="99" t="str">
        <f>Dat_01!A73</f>
        <v>22/10/2019</v>
      </c>
      <c r="C28" s="100">
        <f>Dat_01!B73</f>
        <v>15.786</v>
      </c>
      <c r="D28" s="100">
        <f>Dat_01!C73</f>
        <v>12.558</v>
      </c>
      <c r="E28" s="100">
        <f>Dat_01!D73</f>
        <v>9.33</v>
      </c>
      <c r="F28" s="100">
        <f>Dat_01!H73</f>
        <v>12.3646842105</v>
      </c>
      <c r="G28" s="100">
        <f>Dat_01!G73</f>
        <v>20.6344736842</v>
      </c>
      <c r="H28" s="100">
        <f>Dat_01!E73</f>
        <v>17.925000000000001</v>
      </c>
      <c r="J28" s="120"/>
      <c r="K28" s="120"/>
      <c r="L28" s="120"/>
      <c r="M28" s="120"/>
      <c r="N28" s="120"/>
      <c r="O28" s="120"/>
      <c r="P28" s="120"/>
    </row>
    <row r="29" spans="1:16" ht="11.25" customHeight="1">
      <c r="A29" s="93">
        <v>23</v>
      </c>
      <c r="B29" s="99" t="str">
        <f>Dat_01!A74</f>
        <v>23/10/2019</v>
      </c>
      <c r="C29" s="100">
        <f>Dat_01!B74</f>
        <v>16.518999999999998</v>
      </c>
      <c r="D29" s="100">
        <f>Dat_01!C74</f>
        <v>13.411</v>
      </c>
      <c r="E29" s="100">
        <f>Dat_01!D74</f>
        <v>10.304</v>
      </c>
      <c r="F29" s="100">
        <f>Dat_01!H74</f>
        <v>12.317578947399999</v>
      </c>
      <c r="G29" s="100">
        <f>Dat_01!G74</f>
        <v>21.040631578900001</v>
      </c>
      <c r="H29" s="100">
        <f>Dat_01!E74</f>
        <v>17.199000000000002</v>
      </c>
      <c r="J29" s="120"/>
      <c r="K29" s="120"/>
      <c r="L29" s="120"/>
      <c r="M29" s="120"/>
      <c r="N29" s="120"/>
      <c r="O29" s="120"/>
      <c r="P29" s="120"/>
    </row>
    <row r="30" spans="1:16" ht="11.25" customHeight="1">
      <c r="A30" s="93">
        <v>24</v>
      </c>
      <c r="B30" s="99" t="str">
        <f>Dat_01!A75</f>
        <v>24/10/2019</v>
      </c>
      <c r="C30" s="100">
        <f>Dat_01!B75</f>
        <v>18.923999999999999</v>
      </c>
      <c r="D30" s="100">
        <f>Dat_01!C75</f>
        <v>14.582000000000001</v>
      </c>
      <c r="E30" s="100">
        <f>Dat_01!D75</f>
        <v>10.24</v>
      </c>
      <c r="F30" s="100">
        <f>Dat_01!H75</f>
        <v>12.1573157895</v>
      </c>
      <c r="G30" s="100">
        <f>Dat_01!G75</f>
        <v>21.1468947368</v>
      </c>
      <c r="H30" s="100">
        <f>Dat_01!E75</f>
        <v>17.779</v>
      </c>
      <c r="J30" s="120"/>
      <c r="K30" s="120"/>
      <c r="L30" s="120"/>
      <c r="M30" s="120"/>
      <c r="N30" s="120"/>
      <c r="O30" s="120"/>
      <c r="P30" s="120"/>
    </row>
    <row r="31" spans="1:16" ht="11.25" customHeight="1">
      <c r="A31" s="93">
        <v>25</v>
      </c>
      <c r="B31" s="99" t="str">
        <f>Dat_01!A76</f>
        <v>25/10/2019</v>
      </c>
      <c r="C31" s="100">
        <f>Dat_01!B76</f>
        <v>22.15</v>
      </c>
      <c r="D31" s="100">
        <f>Dat_01!C76</f>
        <v>16.238</v>
      </c>
      <c r="E31" s="100">
        <f>Dat_01!D76</f>
        <v>10.327</v>
      </c>
      <c r="F31" s="100">
        <f>Dat_01!H76</f>
        <v>12.3121578947</v>
      </c>
      <c r="G31" s="100">
        <f>Dat_01!G76</f>
        <v>20.941789473699998</v>
      </c>
      <c r="H31" s="100">
        <f>Dat_01!E76</f>
        <v>17.231999999999999</v>
      </c>
      <c r="J31" s="120"/>
      <c r="K31" s="120"/>
      <c r="L31" s="120"/>
      <c r="M31" s="120"/>
      <c r="N31" s="120"/>
      <c r="O31" s="120"/>
      <c r="P31" s="120"/>
    </row>
    <row r="32" spans="1:16" ht="11.25" customHeight="1">
      <c r="A32" s="93">
        <v>26</v>
      </c>
      <c r="B32" s="99" t="str">
        <f>Dat_01!A77</f>
        <v>26/10/2019</v>
      </c>
      <c r="C32" s="100">
        <f>Dat_01!B77</f>
        <v>23.706</v>
      </c>
      <c r="D32" s="100">
        <f>Dat_01!C77</f>
        <v>17.152999999999999</v>
      </c>
      <c r="E32" s="100">
        <f>Dat_01!D77</f>
        <v>10.599</v>
      </c>
      <c r="F32" s="100">
        <f>Dat_01!H77</f>
        <v>11.938526315800001</v>
      </c>
      <c r="G32" s="100">
        <f>Dat_01!G77</f>
        <v>20.907368421099999</v>
      </c>
      <c r="H32" s="100">
        <f>Dat_01!E77</f>
        <v>15.608000000000001</v>
      </c>
      <c r="J32" s="120"/>
      <c r="K32" s="120"/>
      <c r="L32" s="120"/>
      <c r="M32" s="120"/>
      <c r="N32" s="120"/>
      <c r="O32" s="120"/>
      <c r="P32" s="120"/>
    </row>
    <row r="33" spans="1:16" ht="11.25" customHeight="1">
      <c r="A33" s="93">
        <v>27</v>
      </c>
      <c r="B33" s="99" t="str">
        <f>Dat_01!A78</f>
        <v>27/10/2019</v>
      </c>
      <c r="C33" s="100">
        <f>Dat_01!B78</f>
        <v>22.381</v>
      </c>
      <c r="D33" s="100">
        <f>Dat_01!C78</f>
        <v>17.097000000000001</v>
      </c>
      <c r="E33" s="100">
        <f>Dat_01!D78</f>
        <v>11.813000000000001</v>
      </c>
      <c r="F33" s="100">
        <f>Dat_01!H78</f>
        <v>11.447105263199999</v>
      </c>
      <c r="G33" s="100">
        <f>Dat_01!G78</f>
        <v>21.0492631579</v>
      </c>
      <c r="H33" s="100">
        <f>Dat_01!E78</f>
        <v>11.911</v>
      </c>
      <c r="J33" s="120"/>
      <c r="K33" s="120"/>
      <c r="L33" s="120"/>
      <c r="M33" s="120"/>
      <c r="N33" s="120"/>
      <c r="O33" s="120"/>
      <c r="P33" s="120"/>
    </row>
    <row r="34" spans="1:16" ht="11.25" customHeight="1">
      <c r="A34" s="93">
        <v>28</v>
      </c>
      <c r="B34" s="99" t="str">
        <f>Dat_01!A79</f>
        <v>28/10/2019</v>
      </c>
      <c r="C34" s="100">
        <f>Dat_01!B79</f>
        <v>21.783000000000001</v>
      </c>
      <c r="D34" s="100">
        <f>Dat_01!C79</f>
        <v>17.443999999999999</v>
      </c>
      <c r="E34" s="100">
        <f>Dat_01!D79</f>
        <v>13.106</v>
      </c>
      <c r="F34" s="100">
        <f>Dat_01!H79</f>
        <v>11.7017894737</v>
      </c>
      <c r="G34" s="100">
        <f>Dat_01!G79</f>
        <v>20.498000000000001</v>
      </c>
      <c r="H34" s="100">
        <f>Dat_01!E79</f>
        <v>8.7029999999999994</v>
      </c>
      <c r="J34" s="120"/>
      <c r="K34" s="120"/>
      <c r="L34" s="120"/>
      <c r="M34" s="120"/>
      <c r="N34" s="120"/>
      <c r="O34" s="120"/>
      <c r="P34" s="120"/>
    </row>
    <row r="35" spans="1:16" ht="11.25" customHeight="1">
      <c r="A35" s="93">
        <v>29</v>
      </c>
      <c r="B35" s="99" t="str">
        <f>Dat_01!A80</f>
        <v>29/10/2019</v>
      </c>
      <c r="C35" s="100">
        <f>Dat_01!B80</f>
        <v>22</v>
      </c>
      <c r="D35" s="100">
        <f>Dat_01!C80</f>
        <v>17.440000000000001</v>
      </c>
      <c r="E35" s="100">
        <f>Dat_01!D80</f>
        <v>12.88</v>
      </c>
      <c r="F35" s="100">
        <f>Dat_01!H80</f>
        <v>11.152105263199999</v>
      </c>
      <c r="G35" s="100">
        <f>Dat_01!G80</f>
        <v>20.298421052599998</v>
      </c>
      <c r="H35" s="100">
        <f>Dat_01!E80</f>
        <v>9.0190000000000001</v>
      </c>
      <c r="J35" s="120"/>
      <c r="K35" s="120"/>
      <c r="L35" s="120"/>
      <c r="M35" s="120"/>
      <c r="N35" s="120"/>
      <c r="O35" s="120"/>
      <c r="P35" s="120"/>
    </row>
    <row r="36" spans="1:16" ht="11.25" customHeight="1">
      <c r="A36" s="93">
        <v>30</v>
      </c>
      <c r="B36" s="99" t="str">
        <f>Dat_01!A81</f>
        <v>30/10/2019</v>
      </c>
      <c r="C36" s="100">
        <f>Dat_01!B81</f>
        <v>21.934999999999999</v>
      </c>
      <c r="D36" s="100">
        <f>Dat_01!C81</f>
        <v>17.512</v>
      </c>
      <c r="E36" s="100">
        <f>Dat_01!D81</f>
        <v>13.089</v>
      </c>
      <c r="F36" s="100">
        <f>Dat_01!H81</f>
        <v>10.859894736799999</v>
      </c>
      <c r="G36" s="100">
        <f>Dat_01!G81</f>
        <v>19.648684210500001</v>
      </c>
      <c r="H36" s="100">
        <f>Dat_01!E81</f>
        <v>9.9290000000000003</v>
      </c>
      <c r="J36" s="120"/>
      <c r="K36" s="120"/>
      <c r="L36" s="120"/>
      <c r="M36" s="120"/>
      <c r="N36" s="120"/>
      <c r="O36" s="120"/>
      <c r="P36" s="120"/>
    </row>
    <row r="37" spans="1:16" ht="11.25" customHeight="1">
      <c r="A37" s="93">
        <v>31</v>
      </c>
      <c r="B37" s="99" t="str">
        <f>Dat_01!A82</f>
        <v>31/10/2019</v>
      </c>
      <c r="C37" s="100">
        <f>Dat_01!B82</f>
        <v>22.991</v>
      </c>
      <c r="D37" s="100">
        <f>Dat_01!C82</f>
        <v>19.138999999999999</v>
      </c>
      <c r="E37" s="100">
        <f>Dat_01!D82</f>
        <v>15.288</v>
      </c>
      <c r="F37" s="100">
        <f>Dat_01!H82</f>
        <v>10.996736842100001</v>
      </c>
      <c r="G37" s="100">
        <f>Dat_01!G82</f>
        <v>19.1679473684</v>
      </c>
      <c r="H37" s="100">
        <f>Dat_01!E82</f>
        <v>11.047000000000001</v>
      </c>
      <c r="J37" s="120"/>
      <c r="K37" s="120"/>
      <c r="L37" s="120"/>
      <c r="M37" s="120"/>
      <c r="N37" s="120"/>
      <c r="O37" s="120"/>
      <c r="P37" s="120"/>
    </row>
    <row r="38" spans="1:16" ht="11.25" customHeight="1">
      <c r="A38" s="93"/>
      <c r="B38" s="101" t="s">
        <v>109</v>
      </c>
      <c r="C38" s="102">
        <f>AVERAGE(C7:C37)</f>
        <v>22.801387096774192</v>
      </c>
      <c r="D38" s="102">
        <f>AVERAGE(D7:D37)</f>
        <v>17.974838709677424</v>
      </c>
      <c r="E38" s="102">
        <f t="shared" ref="E38:G38" si="0">AVERAGE(E7:E37)</f>
        <v>13.148322580645161</v>
      </c>
      <c r="F38" s="102">
        <f t="shared" si="0"/>
        <v>12.841297113748389</v>
      </c>
      <c r="G38" s="102">
        <f t="shared" si="0"/>
        <v>21.937879456703236</v>
      </c>
      <c r="H38" s="102">
        <f>AVERAGE(H7:H37)</f>
        <v>16.763580645161291</v>
      </c>
      <c r="J38" s="120"/>
      <c r="K38" s="120"/>
      <c r="L38" s="120"/>
      <c r="M38" s="120"/>
      <c r="N38" s="120"/>
      <c r="O38" s="120"/>
      <c r="P38" s="120"/>
    </row>
    <row r="39" spans="1:16" ht="11.25" customHeight="1">
      <c r="C39" s="103"/>
    </row>
    <row r="40" spans="1:16" ht="11.25" customHeight="1">
      <c r="B40" s="94" t="s">
        <v>110</v>
      </c>
    </row>
    <row r="41" spans="1:16" ht="34.5" customHeight="1">
      <c r="B41" s="97"/>
      <c r="C41" s="98" t="s">
        <v>97</v>
      </c>
    </row>
    <row r="42" spans="1:16" ht="11.25" customHeight="1">
      <c r="A42" s="104" t="s">
        <v>111</v>
      </c>
      <c r="B42" s="99">
        <v>42613</v>
      </c>
      <c r="C42" s="105">
        <f>Dat_01!B94</f>
        <v>21769.084502999998</v>
      </c>
    </row>
    <row r="43" spans="1:16" ht="11.25" customHeight="1">
      <c r="A43" s="104" t="s">
        <v>112</v>
      </c>
      <c r="B43" s="99">
        <v>42643</v>
      </c>
      <c r="C43" s="105">
        <f>Dat_01!B95</f>
        <v>20145.293416</v>
      </c>
    </row>
    <row r="44" spans="1:16" ht="11.25" customHeight="1">
      <c r="A44" s="104" t="s">
        <v>113</v>
      </c>
      <c r="B44" s="99">
        <v>42674</v>
      </c>
      <c r="C44" s="105">
        <f>Dat_01!B96</f>
        <v>20160.571298999999</v>
      </c>
    </row>
    <row r="45" spans="1:16" ht="11.25" customHeight="1">
      <c r="A45" s="104" t="s">
        <v>114</v>
      </c>
      <c r="B45" s="99">
        <v>42704</v>
      </c>
      <c r="C45" s="105">
        <f>Dat_01!B97</f>
        <v>20893.499284000001</v>
      </c>
    </row>
    <row r="46" spans="1:16" ht="11.25" customHeight="1">
      <c r="A46" s="104" t="s">
        <v>115</v>
      </c>
      <c r="B46" s="99">
        <v>42735</v>
      </c>
      <c r="C46" s="105">
        <f>Dat_01!B98</f>
        <v>22152.089802999999</v>
      </c>
    </row>
    <row r="47" spans="1:16" ht="11.25" customHeight="1">
      <c r="A47" s="104" t="s">
        <v>116</v>
      </c>
      <c r="B47" s="99">
        <v>42766</v>
      </c>
      <c r="C47" s="105">
        <f>Dat_01!B99</f>
        <v>22595.726236999999</v>
      </c>
    </row>
    <row r="48" spans="1:16" ht="11.25" customHeight="1">
      <c r="A48" s="104" t="s">
        <v>117</v>
      </c>
      <c r="B48" s="99">
        <v>42794</v>
      </c>
      <c r="C48" s="105">
        <f>Dat_01!B100</f>
        <v>21274.776162999999</v>
      </c>
    </row>
    <row r="49" spans="1:3" ht="11.25" customHeight="1">
      <c r="A49" s="104" t="s">
        <v>118</v>
      </c>
      <c r="B49" s="99">
        <v>42825</v>
      </c>
      <c r="C49" s="105">
        <f>Dat_01!B101</f>
        <v>22075.624411000001</v>
      </c>
    </row>
    <row r="50" spans="1:3" ht="11.25" customHeight="1">
      <c r="A50" s="104" t="s">
        <v>119</v>
      </c>
      <c r="B50" s="99">
        <v>42855</v>
      </c>
      <c r="C50" s="105">
        <f>Dat_01!B102</f>
        <v>19925.867210815999</v>
      </c>
    </row>
    <row r="51" spans="1:3" ht="11.25" customHeight="1">
      <c r="A51" s="104" t="s">
        <v>112</v>
      </c>
      <c r="B51" s="99">
        <v>42886</v>
      </c>
      <c r="C51" s="105">
        <f>Dat_01!B103</f>
        <v>20083.650125371001</v>
      </c>
    </row>
    <row r="52" spans="1:3" ht="11.25" customHeight="1">
      <c r="A52" s="104" t="s">
        <v>119</v>
      </c>
      <c r="B52" s="99">
        <v>42916</v>
      </c>
      <c r="C52" s="105">
        <f>Dat_01!B104</f>
        <v>20336.407753128002</v>
      </c>
    </row>
    <row r="53" spans="1:3" ht="11.25" customHeight="1">
      <c r="A53" s="104" t="s">
        <v>111</v>
      </c>
      <c r="B53" s="99">
        <v>42947</v>
      </c>
      <c r="C53" s="105">
        <f>Dat_01!B105</f>
        <v>22180.933956064</v>
      </c>
    </row>
    <row r="54" spans="1:3" ht="11.25" customHeight="1">
      <c r="A54" s="104" t="s">
        <v>111</v>
      </c>
      <c r="B54" s="99">
        <v>42978</v>
      </c>
      <c r="C54" s="105">
        <f>Dat_01!B106</f>
        <v>21984.329555839999</v>
      </c>
    </row>
    <row r="55" spans="1:3" ht="11.25" customHeight="1">
      <c r="A55" s="104" t="s">
        <v>112</v>
      </c>
      <c r="B55" s="99">
        <v>43008</v>
      </c>
      <c r="C55" s="105">
        <f>Dat_01!B107</f>
        <v>20742.566139269999</v>
      </c>
    </row>
    <row r="56" spans="1:3" ht="11.25" customHeight="1">
      <c r="A56" s="104" t="s">
        <v>113</v>
      </c>
      <c r="B56" s="99">
        <v>43039</v>
      </c>
      <c r="C56" s="105">
        <f>Dat_01!B108</f>
        <v>20289.253281038</v>
      </c>
    </row>
    <row r="57" spans="1:3" ht="11.25" customHeight="1">
      <c r="A57" s="104" t="s">
        <v>114</v>
      </c>
      <c r="B57" s="99">
        <v>43069</v>
      </c>
      <c r="C57" s="105">
        <f>Dat_01!B109</f>
        <v>20902.808771653999</v>
      </c>
    </row>
    <row r="58" spans="1:3" ht="11.25" customHeight="1">
      <c r="A58" s="104" t="s">
        <v>115</v>
      </c>
      <c r="B58" s="99">
        <v>43100</v>
      </c>
      <c r="C58" s="105">
        <f>Dat_01!B110</f>
        <v>21174.476467412002</v>
      </c>
    </row>
    <row r="59" spans="1:3" ht="11.25" customHeight="1">
      <c r="A59" s="104" t="s">
        <v>116</v>
      </c>
      <c r="B59" s="99">
        <v>43131</v>
      </c>
      <c r="C59" s="105">
        <f>Dat_01!B111</f>
        <v>23295.866808549999</v>
      </c>
    </row>
    <row r="60" spans="1:3" ht="11.25" customHeight="1">
      <c r="A60" s="104" t="s">
        <v>117</v>
      </c>
      <c r="B60" s="99">
        <v>43159</v>
      </c>
      <c r="C60" s="105">
        <f>Dat_01!B112</f>
        <v>20153.644368353998</v>
      </c>
    </row>
    <row r="61" spans="1:3" ht="11.25" customHeight="1">
      <c r="A61" s="104" t="s">
        <v>118</v>
      </c>
      <c r="B61" s="99">
        <v>43190</v>
      </c>
      <c r="C61" s="105">
        <f>Dat_01!B113</f>
        <v>20726.400546252</v>
      </c>
    </row>
    <row r="62" spans="1:3" ht="11.25" customHeight="1">
      <c r="A62" s="104" t="s">
        <v>119</v>
      </c>
      <c r="B62" s="99">
        <v>43220</v>
      </c>
      <c r="C62" s="105">
        <f>Dat_01!B114</f>
        <v>19509.074065887999</v>
      </c>
    </row>
    <row r="63" spans="1:3" ht="11.25" customHeight="1">
      <c r="A63" s="104" t="s">
        <v>112</v>
      </c>
      <c r="B63" s="99">
        <v>43251</v>
      </c>
      <c r="C63" s="105">
        <f>Dat_01!B115</f>
        <v>19913.518644284999</v>
      </c>
    </row>
    <row r="64" spans="1:3" ht="11.25" customHeight="1">
      <c r="A64" s="104" t="s">
        <v>119</v>
      </c>
      <c r="B64" s="99">
        <v>43281</v>
      </c>
      <c r="C64" s="105">
        <f>Dat_01!B116</f>
        <v>19966.555829706002</v>
      </c>
    </row>
    <row r="65" spans="1:4" ht="11.25" customHeight="1">
      <c r="A65" s="104" t="s">
        <v>111</v>
      </c>
      <c r="B65" s="99">
        <v>43312</v>
      </c>
      <c r="C65" s="105">
        <f>Dat_01!B117</f>
        <v>22697.667647208</v>
      </c>
    </row>
    <row r="66" spans="1:4" ht="11.25" customHeight="1">
      <c r="A66" s="104" t="s">
        <v>111</v>
      </c>
      <c r="B66" s="106">
        <v>43343</v>
      </c>
      <c r="C66" s="107">
        <f>Dat_01!B118</f>
        <v>21139.244336888001</v>
      </c>
    </row>
    <row r="68" spans="1:4" ht="11.25" customHeight="1">
      <c r="B68" s="94" t="s">
        <v>10</v>
      </c>
    </row>
    <row r="69" spans="1:4" ht="45.75" customHeight="1">
      <c r="B69" s="97" t="s">
        <v>120</v>
      </c>
      <c r="C69" s="98" t="s">
        <v>9</v>
      </c>
      <c r="D69" s="98" t="s">
        <v>8</v>
      </c>
    </row>
    <row r="70" spans="1:4" ht="11.25" customHeight="1">
      <c r="A70" s="93">
        <v>1</v>
      </c>
      <c r="B70" s="99" t="str">
        <f>Dat_01!A129</f>
        <v>01/10/2019</v>
      </c>
      <c r="C70" s="105">
        <f>Dat_01!B129</f>
        <v>33091.392999999996</v>
      </c>
      <c r="D70" s="105">
        <f>Dat_01!D129</f>
        <v>694.63929199999995</v>
      </c>
    </row>
    <row r="71" spans="1:4" ht="11.25" customHeight="1">
      <c r="A71" s="93">
        <v>2</v>
      </c>
      <c r="B71" s="99" t="str">
        <f>Dat_01!A130</f>
        <v>02/10/2019</v>
      </c>
      <c r="C71" s="105">
        <f>Dat_01!B130</f>
        <v>32518.136999999999</v>
      </c>
      <c r="D71" s="105">
        <f>Dat_01!D130</f>
        <v>687.47721945000001</v>
      </c>
    </row>
    <row r="72" spans="1:4" ht="11.25" customHeight="1">
      <c r="A72" s="93">
        <v>3</v>
      </c>
      <c r="B72" s="99" t="str">
        <f>Dat_01!A131</f>
        <v>03/10/2019</v>
      </c>
      <c r="C72" s="105">
        <f>Dat_01!B131</f>
        <v>32045.883000000002</v>
      </c>
      <c r="D72" s="105">
        <f>Dat_01!D131</f>
        <v>676.774719</v>
      </c>
    </row>
    <row r="73" spans="1:4" ht="11.25" customHeight="1">
      <c r="A73" s="93">
        <v>4</v>
      </c>
      <c r="B73" s="99" t="str">
        <f>Dat_01!A132</f>
        <v>04/10/2019</v>
      </c>
      <c r="C73" s="105">
        <f>Dat_01!B132</f>
        <v>32110.109</v>
      </c>
      <c r="D73" s="105">
        <f>Dat_01!D132</f>
        <v>672.53431399999999</v>
      </c>
    </row>
    <row r="74" spans="1:4" ht="11.25" customHeight="1">
      <c r="A74" s="93">
        <v>5</v>
      </c>
      <c r="B74" s="99" t="str">
        <f>Dat_01!A133</f>
        <v>05/10/2019</v>
      </c>
      <c r="C74" s="105">
        <f>Dat_01!B133</f>
        <v>28272.6852</v>
      </c>
      <c r="D74" s="105">
        <f>Dat_01!D133</f>
        <v>602.40445199999999</v>
      </c>
    </row>
    <row r="75" spans="1:4" ht="11.25" customHeight="1">
      <c r="A75" s="93">
        <v>6</v>
      </c>
      <c r="B75" s="99" t="str">
        <f>Dat_01!A134</f>
        <v>06/10/2019</v>
      </c>
      <c r="C75" s="105">
        <f>Dat_01!B134</f>
        <v>27278.620999999999</v>
      </c>
      <c r="D75" s="105">
        <f>Dat_01!D134</f>
        <v>555.60394719999999</v>
      </c>
    </row>
    <row r="76" spans="1:4" ht="11.25" customHeight="1">
      <c r="A76" s="93">
        <v>7</v>
      </c>
      <c r="B76" s="99" t="str">
        <f>Dat_01!A135</f>
        <v>07/10/2019</v>
      </c>
      <c r="C76" s="105">
        <f>Dat_01!B135</f>
        <v>32114.857</v>
      </c>
      <c r="D76" s="105">
        <f>Dat_01!D135</f>
        <v>662.70071199999995</v>
      </c>
    </row>
    <row r="77" spans="1:4" ht="11.25" customHeight="1">
      <c r="A77" s="93">
        <v>8</v>
      </c>
      <c r="B77" s="99" t="str">
        <f>Dat_01!A136</f>
        <v>08/10/2019</v>
      </c>
      <c r="C77" s="105">
        <f>Dat_01!B136</f>
        <v>32943.447</v>
      </c>
      <c r="D77" s="105">
        <f>Dat_01!D136</f>
        <v>685.57047999999998</v>
      </c>
    </row>
    <row r="78" spans="1:4" ht="11.25" customHeight="1">
      <c r="A78" s="93">
        <v>9</v>
      </c>
      <c r="B78" s="99" t="str">
        <f>Dat_01!A137</f>
        <v>09/10/2019</v>
      </c>
      <c r="C78" s="105">
        <f>Dat_01!B137</f>
        <v>32075.147000000001</v>
      </c>
      <c r="D78" s="105">
        <f>Dat_01!D137</f>
        <v>674.04997100000003</v>
      </c>
    </row>
    <row r="79" spans="1:4" ht="11.25" customHeight="1">
      <c r="A79" s="93">
        <v>10</v>
      </c>
      <c r="B79" s="99" t="str">
        <f>Dat_01!A138</f>
        <v>10/10/2019</v>
      </c>
      <c r="C79" s="105">
        <f>Dat_01!B138</f>
        <v>32444.34</v>
      </c>
      <c r="D79" s="105">
        <f>Dat_01!D138</f>
        <v>681.43526899999995</v>
      </c>
    </row>
    <row r="80" spans="1:4" ht="11.25" customHeight="1">
      <c r="A80" s="93">
        <v>11</v>
      </c>
      <c r="B80" s="99" t="str">
        <f>Dat_01!A139</f>
        <v>11/10/2019</v>
      </c>
      <c r="C80" s="105">
        <f>Dat_01!B139</f>
        <v>31884.294000000002</v>
      </c>
      <c r="D80" s="105">
        <f>Dat_01!D139</f>
        <v>673.29805599999997</v>
      </c>
    </row>
    <row r="81" spans="1:4" ht="11.25" customHeight="1">
      <c r="A81" s="93">
        <v>12</v>
      </c>
      <c r="B81" s="99" t="str">
        <f>Dat_01!A140</f>
        <v>12/10/2019</v>
      </c>
      <c r="C81" s="105">
        <f>Dat_01!B140</f>
        <v>27136.6584</v>
      </c>
      <c r="D81" s="105">
        <f>Dat_01!D140</f>
        <v>583.60592701999997</v>
      </c>
    </row>
    <row r="82" spans="1:4" ht="11.25" customHeight="1">
      <c r="A82" s="93">
        <v>13</v>
      </c>
      <c r="B82" s="99" t="str">
        <f>Dat_01!A141</f>
        <v>13/10/2019</v>
      </c>
      <c r="C82" s="105">
        <f>Dat_01!B141</f>
        <v>27190.674999999999</v>
      </c>
      <c r="D82" s="105">
        <f>Dat_01!D141</f>
        <v>552.20631303000005</v>
      </c>
    </row>
    <row r="83" spans="1:4" ht="11.25" customHeight="1">
      <c r="A83" s="93">
        <v>14</v>
      </c>
      <c r="B83" s="99" t="str">
        <f>Dat_01!A142</f>
        <v>14/10/2019</v>
      </c>
      <c r="C83" s="105">
        <f>Dat_01!B142</f>
        <v>32114.642400000001</v>
      </c>
      <c r="D83" s="105">
        <f>Dat_01!D142</f>
        <v>665.16714960000002</v>
      </c>
    </row>
    <row r="84" spans="1:4" ht="11.25" customHeight="1">
      <c r="A84" s="93">
        <v>15</v>
      </c>
      <c r="B84" s="99" t="str">
        <f>Dat_01!A143</f>
        <v>15/10/2019</v>
      </c>
      <c r="C84" s="105">
        <f>Dat_01!B143</f>
        <v>32111.6522</v>
      </c>
      <c r="D84" s="105">
        <f>Dat_01!D143</f>
        <v>664.85820649000004</v>
      </c>
    </row>
    <row r="85" spans="1:4" ht="11.25" customHeight="1">
      <c r="A85" s="93">
        <v>16</v>
      </c>
      <c r="B85" s="99" t="str">
        <f>Dat_01!A144</f>
        <v>16/10/2019</v>
      </c>
      <c r="C85" s="105">
        <f>Dat_01!B144</f>
        <v>32305.456999999999</v>
      </c>
      <c r="D85" s="105">
        <f>Dat_01!D144</f>
        <v>668.48031808999997</v>
      </c>
    </row>
    <row r="86" spans="1:4" ht="11.25" customHeight="1">
      <c r="A86" s="93">
        <v>17</v>
      </c>
      <c r="B86" s="99" t="str">
        <f>Dat_01!A145</f>
        <v>17/10/2019</v>
      </c>
      <c r="C86" s="105">
        <f>Dat_01!B145</f>
        <v>32163.6024</v>
      </c>
      <c r="D86" s="105">
        <f>Dat_01!D145</f>
        <v>669.88204020000001</v>
      </c>
    </row>
    <row r="87" spans="1:4" ht="11.25" customHeight="1">
      <c r="A87" s="93">
        <v>18</v>
      </c>
      <c r="B87" s="99" t="str">
        <f>Dat_01!A146</f>
        <v>18/10/2019</v>
      </c>
      <c r="C87" s="105">
        <f>Dat_01!B146</f>
        <v>31075.157999999999</v>
      </c>
      <c r="D87" s="105">
        <f>Dat_01!D146</f>
        <v>658.96913959999995</v>
      </c>
    </row>
    <row r="88" spans="1:4" ht="11.25" customHeight="1">
      <c r="A88" s="93">
        <v>19</v>
      </c>
      <c r="B88" s="99" t="str">
        <f>Dat_01!A147</f>
        <v>19/10/2019</v>
      </c>
      <c r="C88" s="105">
        <f>Dat_01!B147</f>
        <v>28167.438999999998</v>
      </c>
      <c r="D88" s="105">
        <f>Dat_01!D147</f>
        <v>597.52383899999995</v>
      </c>
    </row>
    <row r="89" spans="1:4" ht="11.25" customHeight="1">
      <c r="A89" s="93">
        <v>20</v>
      </c>
      <c r="B89" s="99" t="str">
        <f>Dat_01!A148</f>
        <v>20/10/2019</v>
      </c>
      <c r="C89" s="105">
        <f>Dat_01!B148</f>
        <v>27140.405999999999</v>
      </c>
      <c r="D89" s="105">
        <f>Dat_01!D148</f>
        <v>551.40393400000005</v>
      </c>
    </row>
    <row r="90" spans="1:4" ht="11.25" customHeight="1">
      <c r="A90" s="93">
        <v>21</v>
      </c>
      <c r="B90" s="99" t="str">
        <f>Dat_01!A149</f>
        <v>21/10/2019</v>
      </c>
      <c r="C90" s="105">
        <f>Dat_01!B149</f>
        <v>32427.228999999999</v>
      </c>
      <c r="D90" s="105">
        <f>Dat_01!D149</f>
        <v>656.00963999999999</v>
      </c>
    </row>
    <row r="91" spans="1:4" ht="11.25" customHeight="1">
      <c r="A91" s="93">
        <v>22</v>
      </c>
      <c r="B91" s="99" t="str">
        <f>Dat_01!A150</f>
        <v>22/10/2019</v>
      </c>
      <c r="C91" s="105">
        <f>Dat_01!B150</f>
        <v>33259.391000000003</v>
      </c>
      <c r="D91" s="105">
        <f>Dat_01!D150</f>
        <v>686.55084482999996</v>
      </c>
    </row>
    <row r="92" spans="1:4" ht="11.25" customHeight="1">
      <c r="A92" s="93">
        <v>23</v>
      </c>
      <c r="B92" s="99" t="str">
        <f>Dat_01!A151</f>
        <v>23/10/2019</v>
      </c>
      <c r="C92" s="105">
        <f>Dat_01!B151</f>
        <v>33518.843999999997</v>
      </c>
      <c r="D92" s="105">
        <f>Dat_01!D151</f>
        <v>689.57245195999997</v>
      </c>
    </row>
    <row r="93" spans="1:4" ht="11.25" customHeight="1">
      <c r="A93" s="93">
        <v>24</v>
      </c>
      <c r="B93" s="99" t="str">
        <f>Dat_01!A152</f>
        <v>24/10/2019</v>
      </c>
      <c r="C93" s="105">
        <f>Dat_01!B152</f>
        <v>33182.642999999996</v>
      </c>
      <c r="D93" s="105">
        <f>Dat_01!D152</f>
        <v>687.72431500000005</v>
      </c>
    </row>
    <row r="94" spans="1:4" ht="11.25" customHeight="1">
      <c r="A94" s="93">
        <v>25</v>
      </c>
      <c r="B94" s="99" t="str">
        <f>Dat_01!A153</f>
        <v>25/10/2019</v>
      </c>
      <c r="C94" s="105">
        <f>Dat_01!B153</f>
        <v>31910.736000000001</v>
      </c>
      <c r="D94" s="105">
        <f>Dat_01!D153</f>
        <v>679.04062799999997</v>
      </c>
    </row>
    <row r="95" spans="1:4" ht="11.25" customHeight="1">
      <c r="A95" s="93">
        <v>26</v>
      </c>
      <c r="B95" s="99" t="str">
        <f>Dat_01!A154</f>
        <v>26/10/2019</v>
      </c>
      <c r="C95" s="105">
        <f>Dat_01!B154</f>
        <v>27910.178</v>
      </c>
      <c r="D95" s="105">
        <f>Dat_01!D154</f>
        <v>599.41169660000003</v>
      </c>
    </row>
    <row r="96" spans="1:4" ht="11.25" customHeight="1">
      <c r="A96" s="93">
        <v>27</v>
      </c>
      <c r="B96" s="99" t="str">
        <f>Dat_01!A155</f>
        <v>27/10/2019</v>
      </c>
      <c r="C96" s="105">
        <f>Dat_01!B155</f>
        <v>27374.695400000001</v>
      </c>
      <c r="D96" s="105">
        <f>Dat_01!D155</f>
        <v>576.59086420000006</v>
      </c>
    </row>
    <row r="97" spans="1:9" ht="11.25" customHeight="1">
      <c r="A97" s="93">
        <v>28</v>
      </c>
      <c r="B97" s="99" t="str">
        <f>Dat_01!A156</f>
        <v>28/10/2019</v>
      </c>
      <c r="C97" s="105">
        <f>Dat_01!B156</f>
        <v>32557.84</v>
      </c>
      <c r="D97" s="105">
        <f>Dat_01!D156</f>
        <v>663.35538099999997</v>
      </c>
    </row>
    <row r="98" spans="1:9" ht="11.25" customHeight="1">
      <c r="A98" s="93">
        <v>29</v>
      </c>
      <c r="B98" s="99" t="str">
        <f>Dat_01!A157</f>
        <v>29/10/2019</v>
      </c>
      <c r="C98" s="105">
        <f>Dat_01!B157</f>
        <v>32528.956999999999</v>
      </c>
      <c r="D98" s="105">
        <f>Dat_01!D157</f>
        <v>678.05926699999998</v>
      </c>
    </row>
    <row r="99" spans="1:9" ht="11.25" customHeight="1">
      <c r="A99" s="93">
        <v>30</v>
      </c>
      <c r="B99" s="99" t="str">
        <f>Dat_01!A158</f>
        <v>30/10/2019</v>
      </c>
      <c r="C99" s="105">
        <f>Dat_01!B158</f>
        <v>32023.611000000001</v>
      </c>
      <c r="D99" s="105">
        <f>Dat_01!D158</f>
        <v>673.78560300000004</v>
      </c>
    </row>
    <row r="100" spans="1:9" ht="11.25" customHeight="1">
      <c r="A100" s="93">
        <v>31</v>
      </c>
      <c r="B100" s="99" t="str">
        <f>Dat_01!A159</f>
        <v>31/10/2019</v>
      </c>
      <c r="C100" s="105">
        <f>Dat_01!B159</f>
        <v>31345.440999999999</v>
      </c>
      <c r="D100" s="105">
        <f>Dat_01!D159</f>
        <v>664.01883399999997</v>
      </c>
    </row>
    <row r="101" spans="1:9" ht="11.25" customHeight="1">
      <c r="A101" s="93"/>
      <c r="B101" s="101" t="s">
        <v>121</v>
      </c>
      <c r="C101" s="108">
        <f>MAX(C70:C100)</f>
        <v>33518.843999999997</v>
      </c>
      <c r="D101" s="108">
        <f>MAX(D70:D100)</f>
        <v>694.63929199999995</v>
      </c>
      <c r="E101" s="109">
        <v>751</v>
      </c>
      <c r="F101" s="122">
        <f>(D101/E101-1)*100</f>
        <v>-7.504754727030627</v>
      </c>
    </row>
    <row r="103" spans="1:9" ht="11.25" customHeight="1">
      <c r="B103" s="94" t="s">
        <v>122</v>
      </c>
    </row>
    <row r="104" spans="1:9" ht="11.25" customHeight="1">
      <c r="B104" s="97"/>
      <c r="C104" s="110" t="s">
        <v>14</v>
      </c>
      <c r="D104" s="110" t="s">
        <v>13</v>
      </c>
      <c r="E104" s="110"/>
      <c r="F104" s="110" t="s">
        <v>12</v>
      </c>
      <c r="G104" s="97" t="s">
        <v>11</v>
      </c>
    </row>
    <row r="105" spans="1:9" ht="11.25" customHeight="1">
      <c r="B105" s="111" t="str">
        <f>Dat_01!A183</f>
        <v>Histórico</v>
      </c>
      <c r="C105" s="112">
        <f>Dat_01!D179</f>
        <v>41318</v>
      </c>
      <c r="D105" s="112">
        <f>Dat_01!B179</f>
        <v>45450</v>
      </c>
      <c r="E105" s="112"/>
      <c r="F105" s="113" t="str">
        <f>Dat_01!D183</f>
        <v>19 julio 2010 (13:26 h)</v>
      </c>
      <c r="G105" s="113" t="str">
        <f>Dat_01!E183</f>
        <v>17 diciembre 2007 (18:53 h)</v>
      </c>
    </row>
    <row r="106" spans="1:9" ht="11.25" customHeight="1">
      <c r="B106" s="111"/>
      <c r="C106" s="112"/>
      <c r="D106" s="112"/>
      <c r="E106" s="112"/>
      <c r="F106" s="113"/>
      <c r="G106" s="113"/>
    </row>
    <row r="107" spans="1:9" ht="11.25" customHeight="1">
      <c r="B107" s="111">
        <f>Dat_01!A185</f>
        <v>2018</v>
      </c>
      <c r="C107" s="112">
        <f>Dat_01!D173</f>
        <v>39996</v>
      </c>
      <c r="D107" s="112">
        <f>Dat_01!B173</f>
        <v>40947</v>
      </c>
      <c r="E107" s="112"/>
      <c r="F107" s="113" t="str">
        <f>Dat_01!D185</f>
        <v>3 agosto (13:45 h)</v>
      </c>
      <c r="G107" s="113" t="str">
        <f>Dat_01!E185</f>
        <v>8 febrero (20:24 h)</v>
      </c>
    </row>
    <row r="108" spans="1:9" ht="11.25" customHeight="1">
      <c r="B108" s="111">
        <f>Dat_01!A186</f>
        <v>2019</v>
      </c>
      <c r="C108" s="112">
        <f>Dat_01!D174</f>
        <v>40021</v>
      </c>
      <c r="D108" s="112">
        <f>Dat_01!B174</f>
        <v>40455</v>
      </c>
      <c r="E108" s="112"/>
      <c r="F108" s="113" t="str">
        <f>Dat_01!D186</f>
        <v>23 julio (13:25 h)</v>
      </c>
      <c r="G108" s="113" t="str">
        <f>Dat_01!E186</f>
        <v>22 enero (20:08 h)</v>
      </c>
    </row>
    <row r="109" spans="1:9" ht="11.25" customHeight="1">
      <c r="B109" s="114" t="str">
        <f>Dat_01!A187</f>
        <v>oct-19</v>
      </c>
      <c r="C109" s="115">
        <f>Dat_01!B166</f>
        <v>34007</v>
      </c>
      <c r="D109" s="115"/>
      <c r="E109" s="115"/>
      <c r="F109" s="116" t="str">
        <f>Dat_01!D187</f>
        <v/>
      </c>
      <c r="G109" s="116"/>
      <c r="H109" s="117">
        <v>37292</v>
      </c>
      <c r="I109" s="122">
        <f>(C109/H109-1)*100</f>
        <v>-8.8088598090743311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94" t="s">
        <v>29</v>
      </c>
    </row>
    <row r="112" spans="1:9" ht="24.75" customHeight="1">
      <c r="B112" s="97"/>
      <c r="C112" s="118" t="s">
        <v>4</v>
      </c>
      <c r="D112" s="118" t="s">
        <v>0</v>
      </c>
      <c r="E112" s="118" t="s">
        <v>22</v>
      </c>
      <c r="F112" s="118" t="s">
        <v>5</v>
      </c>
    </row>
    <row r="113" spans="1:6" ht="11.25" customHeight="1">
      <c r="A113" s="104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O</v>
      </c>
      <c r="B113" s="99" t="str">
        <f>Dat_01!A33</f>
        <v>Octubre 2018</v>
      </c>
      <c r="C113" s="100">
        <f>Dat_01!C33*100</f>
        <v>0.63800000000000001</v>
      </c>
      <c r="D113" s="100">
        <f>Dat_01!D33*100</f>
        <v>0.877</v>
      </c>
      <c r="E113" s="100">
        <f>Dat_01!E33*100</f>
        <v>-0.218</v>
      </c>
      <c r="F113" s="100">
        <f>Dat_01!F33*100</f>
        <v>-2.1000000000000001E-2</v>
      </c>
    </row>
    <row r="114" spans="1:6" ht="11.25" customHeight="1">
      <c r="A114" s="104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N</v>
      </c>
      <c r="B114" s="99" t="str">
        <f>Dat_01!A34</f>
        <v>Noviembre 2018</v>
      </c>
      <c r="C114" s="100">
        <f>Dat_01!C34*100</f>
        <v>4.4999999999999998E-2</v>
      </c>
      <c r="D114" s="100">
        <f>Dat_01!D34*100</f>
        <v>-0.44799999999999995</v>
      </c>
      <c r="E114" s="100">
        <f>Dat_01!E34*100</f>
        <v>1.232</v>
      </c>
      <c r="F114" s="100">
        <f>Dat_01!F34*100</f>
        <v>-0.73899999999999999</v>
      </c>
    </row>
    <row r="115" spans="1:6" ht="11.25" customHeight="1">
      <c r="A115" s="104" t="str">
        <f t="shared" si="1"/>
        <v>D</v>
      </c>
      <c r="B115" s="99" t="str">
        <f>Dat_01!A35</f>
        <v>Diciembre 2018</v>
      </c>
      <c r="C115" s="100">
        <f>Dat_01!C35*100</f>
        <v>-4.4130000000000003</v>
      </c>
      <c r="D115" s="100">
        <f>Dat_01!D35*100</f>
        <v>0.29599999999999999</v>
      </c>
      <c r="E115" s="100">
        <f>Dat_01!E35*100</f>
        <v>-1.524</v>
      </c>
      <c r="F115" s="100">
        <f>Dat_01!F35*100</f>
        <v>-3.1850000000000005</v>
      </c>
    </row>
    <row r="116" spans="1:6" ht="11.25" customHeight="1">
      <c r="A116" s="104" t="str">
        <f t="shared" si="1"/>
        <v>E</v>
      </c>
      <c r="B116" s="99" t="str">
        <f>Dat_01!A36</f>
        <v>Enero 2019</v>
      </c>
      <c r="C116" s="100">
        <f>Dat_01!C36*100</f>
        <v>3.0990000000000002</v>
      </c>
      <c r="D116" s="100">
        <f>Dat_01!D36*100</f>
        <v>3.9E-2</v>
      </c>
      <c r="E116" s="100">
        <f>Dat_01!E36*100</f>
        <v>1.851</v>
      </c>
      <c r="F116" s="100">
        <f>Dat_01!F36*100</f>
        <v>1.2090000000000001</v>
      </c>
    </row>
    <row r="117" spans="1:6" ht="11.25" customHeight="1">
      <c r="A117" s="104" t="str">
        <f t="shared" si="1"/>
        <v>F</v>
      </c>
      <c r="B117" s="99" t="str">
        <f>Dat_01!A37</f>
        <v>Febrero 2019</v>
      </c>
      <c r="C117" s="100">
        <f>Dat_01!C37*100</f>
        <v>-5.27</v>
      </c>
      <c r="D117" s="100">
        <f>Dat_01!D37*100</f>
        <v>0.20799999999999999</v>
      </c>
      <c r="E117" s="100">
        <f>Dat_01!E37*100</f>
        <v>-3.4840000000000004</v>
      </c>
      <c r="F117" s="100">
        <f>Dat_01!F37*100</f>
        <v>-1.994</v>
      </c>
    </row>
    <row r="118" spans="1:6" ht="11.25" customHeight="1">
      <c r="A118" s="104" t="str">
        <f t="shared" si="1"/>
        <v>M</v>
      </c>
      <c r="B118" s="99" t="str">
        <f>Dat_01!A38</f>
        <v>Marzo 2019</v>
      </c>
      <c r="C118" s="100">
        <f>Dat_01!C38*100</f>
        <v>-6.1120000000000001</v>
      </c>
      <c r="D118" s="100">
        <f>Dat_01!D38*100</f>
        <v>1.2670000000000001</v>
      </c>
      <c r="E118" s="100">
        <f>Dat_01!E38*100</f>
        <v>-2.948</v>
      </c>
      <c r="F118" s="100">
        <f>Dat_01!F38*100</f>
        <v>-4.431</v>
      </c>
    </row>
    <row r="119" spans="1:6" ht="11.25" customHeight="1">
      <c r="A119" s="104" t="str">
        <f t="shared" si="1"/>
        <v>A</v>
      </c>
      <c r="B119" s="99" t="str">
        <f>Dat_01!A39</f>
        <v>Abril 2019</v>
      </c>
      <c r="C119" s="100">
        <f>Dat_01!C39*100</f>
        <v>-2.0920000000000001</v>
      </c>
      <c r="D119" s="100">
        <f>Dat_01!D39*100</f>
        <v>-0.92300000000000004</v>
      </c>
      <c r="E119" s="100">
        <f>Dat_01!E39*100</f>
        <v>-7.3999999999999996E-2</v>
      </c>
      <c r="F119" s="100">
        <f>Dat_01!F39*100</f>
        <v>-1.095</v>
      </c>
    </row>
    <row r="120" spans="1:6" ht="11.25" customHeight="1">
      <c r="A120" s="104" t="str">
        <f t="shared" si="1"/>
        <v>M</v>
      </c>
      <c r="B120" s="99" t="str">
        <f>Dat_01!A40</f>
        <v>Mayo 2019</v>
      </c>
      <c r="C120" s="100">
        <f>Dat_01!C40*100</f>
        <v>-0.84699999999999998</v>
      </c>
      <c r="D120" s="100">
        <f>Dat_01!D40*100</f>
        <v>0.68300000000000005</v>
      </c>
      <c r="E120" s="100">
        <f>Dat_01!E40*100</f>
        <v>0.90200000000000002</v>
      </c>
      <c r="F120" s="100">
        <f>Dat_01!F40*100</f>
        <v>-2.4319999999999999</v>
      </c>
    </row>
    <row r="121" spans="1:6" ht="11.25" customHeight="1">
      <c r="A121" s="104" t="str">
        <f t="shared" si="1"/>
        <v>J</v>
      </c>
      <c r="B121" s="99" t="str">
        <f>Dat_01!A41</f>
        <v>Junio 2019</v>
      </c>
      <c r="C121" s="100">
        <f>Dat_01!C41*100</f>
        <v>-1.8190000000000002</v>
      </c>
      <c r="D121" s="100">
        <f>Dat_01!D41*100</f>
        <v>-0.84399999999999997</v>
      </c>
      <c r="E121" s="100">
        <f>Dat_01!E41*100</f>
        <v>1.5820000000000001</v>
      </c>
      <c r="F121" s="100">
        <f>Dat_01!F41*100</f>
        <v>-2.5569999999999999</v>
      </c>
    </row>
    <row r="122" spans="1:6" ht="11.25" customHeight="1">
      <c r="A122" s="104" t="str">
        <f t="shared" si="1"/>
        <v>J</v>
      </c>
      <c r="B122" s="99" t="str">
        <f>Dat_01!A42</f>
        <v>Julio 2019</v>
      </c>
      <c r="C122" s="100">
        <f>Dat_01!C42*100</f>
        <v>2.33</v>
      </c>
      <c r="D122" s="100">
        <f>Dat_01!D42*100</f>
        <v>2.3330000000000002</v>
      </c>
      <c r="E122" s="100">
        <f>Dat_01!E42*100</f>
        <v>2.94</v>
      </c>
      <c r="F122" s="100">
        <f>Dat_01!F42*100</f>
        <v>-2.9430000000000001</v>
      </c>
    </row>
    <row r="123" spans="1:6" ht="11.25" customHeight="1">
      <c r="A123" s="104" t="str">
        <f t="shared" si="1"/>
        <v>A</v>
      </c>
      <c r="B123" s="99" t="str">
        <f>Dat_01!A43</f>
        <v>Agosto 2019</v>
      </c>
      <c r="C123" s="100">
        <f>Dat_01!C43*100</f>
        <v>-3.8440000000000003</v>
      </c>
      <c r="D123" s="100">
        <f>Dat_01!D43*100</f>
        <v>3.2620000000000005</v>
      </c>
      <c r="E123" s="100">
        <f>Dat_01!E43*100</f>
        <v>1.036</v>
      </c>
      <c r="F123" s="100">
        <f>Dat_01!F43*100</f>
        <v>-8.1420000000000012</v>
      </c>
    </row>
    <row r="124" spans="1:6" ht="11.25" customHeight="1">
      <c r="A124" s="104" t="str">
        <f t="shared" si="1"/>
        <v>S</v>
      </c>
      <c r="B124" s="99" t="str">
        <f>Dat_01!A44</f>
        <v>Septiembre 2019</v>
      </c>
      <c r="C124" s="100">
        <f>Dat_01!C44*100</f>
        <v>-4.056</v>
      </c>
      <c r="D124" s="100">
        <f>Dat_01!D44*100</f>
        <v>1.476</v>
      </c>
      <c r="E124" s="100">
        <f>Dat_01!E44*100</f>
        <v>-0.496</v>
      </c>
      <c r="F124" s="100">
        <f>Dat_01!F44*100</f>
        <v>-5.0360000000000005</v>
      </c>
    </row>
    <row r="125" spans="1:6" ht="11.25" customHeight="1">
      <c r="A125" s="104" t="str">
        <f t="shared" si="1"/>
        <v>O</v>
      </c>
      <c r="B125" s="106" t="str">
        <f>Dat_01!A45</f>
        <v>Octubre 2019</v>
      </c>
      <c r="C125" s="100">
        <f>Dat_01!C45*100</f>
        <v>-0.77200000000000002</v>
      </c>
      <c r="D125" s="100">
        <f>Dat_01!D45*100</f>
        <v>1.1339999999999999</v>
      </c>
      <c r="E125" s="119">
        <f>Dat_01!E45*100</f>
        <v>0.13500000000000001</v>
      </c>
      <c r="F125" s="119">
        <f>Dat_01!F45*100</f>
        <v>-2.0409999999999999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O188"/>
  <sheetViews>
    <sheetView topLeftCell="A32" workbookViewId="0">
      <selection activeCell="F50" sqref="F50"/>
    </sheetView>
  </sheetViews>
  <sheetFormatPr baseColWidth="10" defaultColWidth="11.42578125" defaultRowHeight="14.25"/>
  <cols>
    <col min="1" max="1" width="14.7109375" style="49" customWidth="1"/>
    <col min="2" max="5" width="23.140625" style="49" customWidth="1"/>
    <col min="6" max="6" width="14.7109375" style="49" customWidth="1"/>
    <col min="7" max="8" width="23.140625" style="49" customWidth="1"/>
    <col min="9" max="9" width="23.28515625" style="49" bestFit="1" customWidth="1"/>
    <col min="10" max="10" width="31.140625" style="49" bestFit="1" customWidth="1"/>
    <col min="11" max="11" width="30.85546875" style="49" bestFit="1" customWidth="1"/>
    <col min="12" max="12" width="26.85546875" style="49" bestFit="1" customWidth="1"/>
    <col min="13" max="13" width="28" style="49" bestFit="1" customWidth="1"/>
    <col min="14" max="14" width="35.85546875" style="49" bestFit="1" customWidth="1"/>
    <col min="15" max="16384" width="11.42578125" style="49"/>
  </cols>
  <sheetData>
    <row r="1" spans="1:10">
      <c r="A1" s="60" t="s">
        <v>53</v>
      </c>
      <c r="B1" s="60" t="s">
        <v>88</v>
      </c>
    </row>
    <row r="2" spans="1:10">
      <c r="A2" s="53" t="s">
        <v>165</v>
      </c>
      <c r="B2" s="53" t="s">
        <v>166</v>
      </c>
      <c r="C2" s="88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octubre</v>
      </c>
    </row>
    <row r="4" spans="1:10">
      <c r="A4" s="51" t="s">
        <v>53</v>
      </c>
      <c r="B4" s="139" t="s">
        <v>165</v>
      </c>
      <c r="C4" s="140"/>
      <c r="D4" s="140"/>
      <c r="E4" s="140"/>
      <c r="F4" s="140"/>
      <c r="G4" s="140"/>
      <c r="H4" s="140"/>
      <c r="I4" s="140"/>
      <c r="J4" s="140"/>
    </row>
    <row r="5" spans="1:10">
      <c r="A5" s="51" t="s">
        <v>54</v>
      </c>
      <c r="B5" s="141" t="s">
        <v>46</v>
      </c>
      <c r="C5" s="142"/>
      <c r="D5" s="142"/>
      <c r="E5" s="142"/>
      <c r="F5" s="142"/>
      <c r="G5" s="142"/>
      <c r="H5" s="142"/>
      <c r="I5" s="142"/>
      <c r="J5" s="142"/>
    </row>
    <row r="6" spans="1:10">
      <c r="A6" s="51" t="s">
        <v>55</v>
      </c>
      <c r="B6" s="59" t="s">
        <v>47</v>
      </c>
      <c r="C6" s="59" t="s">
        <v>146</v>
      </c>
      <c r="D6" s="59" t="s">
        <v>48</v>
      </c>
      <c r="E6" s="59" t="s">
        <v>49</v>
      </c>
      <c r="F6" s="59" t="s">
        <v>147</v>
      </c>
      <c r="G6" s="59" t="s">
        <v>50</v>
      </c>
      <c r="H6" s="59" t="s">
        <v>51</v>
      </c>
      <c r="I6" s="59" t="s">
        <v>148</v>
      </c>
      <c r="J6" s="59" t="s">
        <v>52</v>
      </c>
    </row>
    <row r="7" spans="1:10">
      <c r="A7" s="51" t="s">
        <v>56</v>
      </c>
      <c r="B7" s="61"/>
      <c r="C7" s="61"/>
      <c r="D7" s="61"/>
      <c r="E7" s="61"/>
      <c r="F7" s="61"/>
      <c r="G7" s="61"/>
      <c r="H7" s="61"/>
      <c r="I7" s="61"/>
      <c r="J7" s="61"/>
    </row>
    <row r="8" spans="1:10">
      <c r="A8" s="53" t="s">
        <v>32</v>
      </c>
      <c r="B8" s="86">
        <v>1119198.3094599999</v>
      </c>
      <c r="C8" s="86">
        <v>1462415.0283280001</v>
      </c>
      <c r="D8" s="66">
        <v>-0.23469173400000001</v>
      </c>
      <c r="E8" s="86">
        <v>17404764.049435999</v>
      </c>
      <c r="F8" s="86">
        <v>29465759.913414001</v>
      </c>
      <c r="G8" s="66">
        <v>-0.40932241009999998</v>
      </c>
      <c r="H8" s="86">
        <v>22052968.365894001</v>
      </c>
      <c r="I8" s="86">
        <v>31548766.475616001</v>
      </c>
      <c r="J8" s="66">
        <v>-0.30098793619999997</v>
      </c>
    </row>
    <row r="9" spans="1:10">
      <c r="A9" s="53" t="s">
        <v>33</v>
      </c>
      <c r="B9" s="86">
        <v>116034.24181000001</v>
      </c>
      <c r="C9" s="86">
        <v>206750.95075799999</v>
      </c>
      <c r="D9" s="66">
        <v>-0.43877287440000001</v>
      </c>
      <c r="E9" s="86">
        <v>1151360.00973</v>
      </c>
      <c r="F9" s="86">
        <v>1722756.8722300001</v>
      </c>
      <c r="G9" s="66">
        <v>-0.33167585729999999</v>
      </c>
      <c r="H9" s="86">
        <v>1422599.146194</v>
      </c>
      <c r="I9" s="86">
        <v>2254434.5940279998</v>
      </c>
      <c r="J9" s="66">
        <v>-0.3689774146</v>
      </c>
    </row>
    <row r="10" spans="1:10">
      <c r="A10" s="53" t="s">
        <v>34</v>
      </c>
      <c r="B10" s="86">
        <v>4530668.7620000001</v>
      </c>
      <c r="C10" s="86">
        <v>5150671.8030000003</v>
      </c>
      <c r="D10" s="66">
        <v>-0.1203732377</v>
      </c>
      <c r="E10" s="86">
        <v>48046812.239</v>
      </c>
      <c r="F10" s="86">
        <v>45080873.306999996</v>
      </c>
      <c r="G10" s="66">
        <v>6.5791514499999995E-2</v>
      </c>
      <c r="H10" s="86">
        <v>56163556.362000003</v>
      </c>
      <c r="I10" s="86">
        <v>53721554.325000003</v>
      </c>
      <c r="J10" s="66">
        <v>4.5456652700000003E-2</v>
      </c>
    </row>
    <row r="11" spans="1:10">
      <c r="A11" s="53" t="s">
        <v>35</v>
      </c>
      <c r="B11" s="86">
        <v>675625.06499999994</v>
      </c>
      <c r="C11" s="86">
        <v>3364371.9849999999</v>
      </c>
      <c r="D11" s="66">
        <v>-0.7991824126</v>
      </c>
      <c r="E11" s="86">
        <v>9750660.3039999995</v>
      </c>
      <c r="F11" s="86">
        <v>28160606.041000001</v>
      </c>
      <c r="G11" s="66">
        <v>-0.65374820810000001</v>
      </c>
      <c r="H11" s="86">
        <v>16471089.048</v>
      </c>
      <c r="I11" s="86">
        <v>36953418.640000001</v>
      </c>
      <c r="J11" s="66">
        <v>-0.55427428219999997</v>
      </c>
    </row>
    <row r="12" spans="1:10">
      <c r="A12" s="53" t="s">
        <v>36</v>
      </c>
      <c r="B12" s="86">
        <v>-1E-3</v>
      </c>
      <c r="C12" s="86">
        <v>0</v>
      </c>
      <c r="D12" s="66">
        <v>0</v>
      </c>
      <c r="E12" s="86">
        <v>-1E-3</v>
      </c>
      <c r="F12" s="86">
        <v>-1E-3</v>
      </c>
      <c r="G12" s="66">
        <v>0</v>
      </c>
      <c r="H12" s="86">
        <v>-1E-3</v>
      </c>
      <c r="I12" s="86">
        <v>-1E-3</v>
      </c>
      <c r="J12" s="66">
        <v>0</v>
      </c>
    </row>
    <row r="13" spans="1:10">
      <c r="A13" s="53" t="s">
        <v>37</v>
      </c>
      <c r="B13" s="86">
        <v>5623026.1040000003</v>
      </c>
      <c r="C13" s="86">
        <v>2501819.3909999998</v>
      </c>
      <c r="D13" s="66">
        <v>1.2475747547</v>
      </c>
      <c r="E13" s="86">
        <v>44522628.983000003</v>
      </c>
      <c r="F13" s="86">
        <v>20345374.618999999</v>
      </c>
      <c r="G13" s="66">
        <v>1.1883415674</v>
      </c>
      <c r="H13" s="86">
        <v>50580177.432999998</v>
      </c>
      <c r="I13" s="86">
        <v>27919919.690000001</v>
      </c>
      <c r="J13" s="66">
        <v>0.81161615060000003</v>
      </c>
    </row>
    <row r="14" spans="1:10">
      <c r="A14" s="53" t="s">
        <v>38</v>
      </c>
      <c r="B14" s="86">
        <v>3719343.6329999999</v>
      </c>
      <c r="C14" s="86">
        <v>4298998.091</v>
      </c>
      <c r="D14" s="66">
        <v>-0.1348347791</v>
      </c>
      <c r="E14" s="86">
        <v>40353518.891000003</v>
      </c>
      <c r="F14" s="86">
        <v>40110662.703000002</v>
      </c>
      <c r="G14" s="66">
        <v>6.0546541000000001E-3</v>
      </c>
      <c r="H14" s="86">
        <v>49198559.281000003</v>
      </c>
      <c r="I14" s="86">
        <v>49821447.236000001</v>
      </c>
      <c r="J14" s="66">
        <v>-1.2502405899999999E-2</v>
      </c>
    </row>
    <row r="15" spans="1:10">
      <c r="A15" s="53" t="s">
        <v>39</v>
      </c>
      <c r="B15" s="86">
        <v>758149.45900000003</v>
      </c>
      <c r="C15" s="86">
        <v>544354.15599999996</v>
      </c>
      <c r="D15" s="66">
        <v>0.39275038249999999</v>
      </c>
      <c r="E15" s="86">
        <v>7816660.0549999997</v>
      </c>
      <c r="F15" s="86">
        <v>6621546.8090000004</v>
      </c>
      <c r="G15" s="66">
        <v>0.18048852939999999</v>
      </c>
      <c r="H15" s="86">
        <v>8575660.8279999997</v>
      </c>
      <c r="I15" s="86">
        <v>7547731.665</v>
      </c>
      <c r="J15" s="66">
        <v>0.1361904753</v>
      </c>
    </row>
    <row r="16" spans="1:10">
      <c r="A16" s="53" t="s">
        <v>40</v>
      </c>
      <c r="B16" s="86">
        <v>303085.25699999998</v>
      </c>
      <c r="C16" s="86">
        <v>292493.43099999998</v>
      </c>
      <c r="D16" s="66">
        <v>3.6212184199999997E-2</v>
      </c>
      <c r="E16" s="86">
        <v>5027482.358</v>
      </c>
      <c r="F16" s="86">
        <v>4236175.6830000002</v>
      </c>
      <c r="G16" s="66">
        <v>0.18679741690000001</v>
      </c>
      <c r="H16" s="86">
        <v>5215633.3490000004</v>
      </c>
      <c r="I16" s="86">
        <v>4588023.3339999998</v>
      </c>
      <c r="J16" s="66">
        <v>0.13679311750000001</v>
      </c>
    </row>
    <row r="17" spans="1:14">
      <c r="A17" s="53" t="s">
        <v>41</v>
      </c>
      <c r="B17" s="86">
        <v>309888.71000000002</v>
      </c>
      <c r="C17" s="86">
        <v>296895.08600000001</v>
      </c>
      <c r="D17" s="66">
        <v>4.3765035600000002E-2</v>
      </c>
      <c r="E17" s="86">
        <v>2996970.36</v>
      </c>
      <c r="F17" s="86">
        <v>2955191.0860000001</v>
      </c>
      <c r="G17" s="66">
        <v>1.4137588E-2</v>
      </c>
      <c r="H17" s="86">
        <v>3588954.1919999998</v>
      </c>
      <c r="I17" s="86">
        <v>3574071.2919999999</v>
      </c>
      <c r="J17" s="66">
        <v>4.1641307000000001E-3</v>
      </c>
    </row>
    <row r="18" spans="1:14">
      <c r="A18" s="53" t="s">
        <v>42</v>
      </c>
      <c r="B18" s="86">
        <v>2483371.537</v>
      </c>
      <c r="C18" s="86">
        <v>2520072.432</v>
      </c>
      <c r="D18" s="66">
        <v>-1.4563428600000001E-2</v>
      </c>
      <c r="E18" s="86">
        <v>24749040.669</v>
      </c>
      <c r="F18" s="86">
        <v>23969654.964000002</v>
      </c>
      <c r="G18" s="66">
        <v>3.2515516199999997E-2</v>
      </c>
      <c r="H18" s="86">
        <v>29751168.499000002</v>
      </c>
      <c r="I18" s="86">
        <v>28900869.918000001</v>
      </c>
      <c r="J18" s="66">
        <v>2.9421210600000001E-2</v>
      </c>
    </row>
    <row r="19" spans="1:14">
      <c r="A19" s="53" t="s">
        <v>44</v>
      </c>
      <c r="B19" s="86">
        <v>61976.173000000003</v>
      </c>
      <c r="C19" s="86">
        <v>66706.254000000001</v>
      </c>
      <c r="D19" s="66">
        <v>-7.0909108499999998E-2</v>
      </c>
      <c r="E19" s="86">
        <v>613466.08499999996</v>
      </c>
      <c r="F19" s="86">
        <v>601463.94449999998</v>
      </c>
      <c r="G19" s="66">
        <v>1.99548794E-2</v>
      </c>
      <c r="H19" s="86">
        <v>744972.80200000003</v>
      </c>
      <c r="I19" s="86">
        <v>737993.46200000006</v>
      </c>
      <c r="J19" s="66">
        <v>9.4571841E-3</v>
      </c>
    </row>
    <row r="20" spans="1:14">
      <c r="A20" s="53" t="s">
        <v>43</v>
      </c>
      <c r="B20" s="86">
        <v>169376.19899999999</v>
      </c>
      <c r="C20" s="86">
        <v>201645.288</v>
      </c>
      <c r="D20" s="66">
        <v>-0.16002897620000001</v>
      </c>
      <c r="E20" s="86">
        <v>1766055.007</v>
      </c>
      <c r="F20" s="86">
        <v>1911148.3374999999</v>
      </c>
      <c r="G20" s="66">
        <v>-7.5919449900000005E-2</v>
      </c>
      <c r="H20" s="86">
        <v>2148764.872</v>
      </c>
      <c r="I20" s="86">
        <v>2336200.4130000002</v>
      </c>
      <c r="J20" s="66">
        <v>-8.0230933899999995E-2</v>
      </c>
    </row>
    <row r="21" spans="1:14">
      <c r="A21" s="67" t="s">
        <v>94</v>
      </c>
      <c r="B21" s="87">
        <v>19869743.449269999</v>
      </c>
      <c r="C21" s="87">
        <v>20907193.896086</v>
      </c>
      <c r="D21" s="68">
        <v>-4.9621697300000003E-2</v>
      </c>
      <c r="E21" s="87">
        <v>204199419.009166</v>
      </c>
      <c r="F21" s="87">
        <v>205181214.278644</v>
      </c>
      <c r="G21" s="68">
        <v>-4.7850154000000002E-3</v>
      </c>
      <c r="H21" s="87">
        <v>245914104.17708799</v>
      </c>
      <c r="I21" s="87">
        <v>249904431.04364401</v>
      </c>
      <c r="J21" s="68">
        <v>-1.5967411399999999E-2</v>
      </c>
    </row>
    <row r="22" spans="1:14">
      <c r="A22" s="53" t="s">
        <v>95</v>
      </c>
      <c r="B22" s="86">
        <v>-180314.976</v>
      </c>
      <c r="C22" s="86">
        <v>-343464.47804800002</v>
      </c>
      <c r="D22" s="66">
        <v>-0.47501128199999998</v>
      </c>
      <c r="E22" s="86">
        <v>-1990665.390197</v>
      </c>
      <c r="F22" s="86">
        <v>-2754810.8041170002</v>
      </c>
      <c r="G22" s="66">
        <v>-0.27738580550000003</v>
      </c>
      <c r="H22" s="86">
        <v>-2434286.965053</v>
      </c>
      <c r="I22" s="86">
        <v>-3580366.6901170001</v>
      </c>
      <c r="J22" s="66">
        <v>-0.32010121429999999</v>
      </c>
    </row>
    <row r="23" spans="1:14">
      <c r="A23" s="53" t="s">
        <v>45</v>
      </c>
      <c r="B23" s="86">
        <v>-137665.57</v>
      </c>
      <c r="C23" s="86">
        <v>-92007.577000000005</v>
      </c>
      <c r="D23" s="66">
        <v>0.49624166279999998</v>
      </c>
      <c r="E23" s="86">
        <v>-1483829.41</v>
      </c>
      <c r="F23" s="86">
        <v>-1055714.3859999999</v>
      </c>
      <c r="G23" s="66">
        <v>0.4055216351</v>
      </c>
      <c r="H23" s="86">
        <v>-1661473.166</v>
      </c>
      <c r="I23" s="86">
        <v>-1217643.1850000001</v>
      </c>
      <c r="J23" s="66">
        <v>0.36449921159999998</v>
      </c>
    </row>
    <row r="24" spans="1:14">
      <c r="A24" s="53" t="s">
        <v>96</v>
      </c>
      <c r="B24" s="86">
        <v>580941.92099999997</v>
      </c>
      <c r="C24" s="86">
        <v>-182468.56</v>
      </c>
      <c r="D24" s="66">
        <v>-4.1837918871999999</v>
      </c>
      <c r="E24" s="86">
        <v>6710912.2419999996</v>
      </c>
      <c r="F24" s="86">
        <v>10118445.744000001</v>
      </c>
      <c r="G24" s="66">
        <v>-0.3367645178</v>
      </c>
      <c r="H24" s="86">
        <v>7694777.6440000003</v>
      </c>
      <c r="I24" s="86">
        <v>9428302.7510000002</v>
      </c>
      <c r="J24" s="66">
        <v>-0.18386396290000001</v>
      </c>
    </row>
    <row r="25" spans="1:14">
      <c r="A25" s="67" t="s">
        <v>97</v>
      </c>
      <c r="B25" s="87">
        <v>20132704.824269999</v>
      </c>
      <c r="C25" s="87">
        <v>20289253.281038001</v>
      </c>
      <c r="D25" s="68">
        <v>-7.7158314000000004E-3</v>
      </c>
      <c r="E25" s="87">
        <v>207435836.45096901</v>
      </c>
      <c r="F25" s="87">
        <v>211489134.83252701</v>
      </c>
      <c r="G25" s="68">
        <v>-1.9165515899999999E-2</v>
      </c>
      <c r="H25" s="87">
        <v>249513121.69003499</v>
      </c>
      <c r="I25" s="87">
        <v>254534723.91952699</v>
      </c>
      <c r="J25" s="68">
        <v>-1.9728554700000001E-2</v>
      </c>
    </row>
    <row r="26" spans="1:14">
      <c r="A26"/>
      <c r="B26"/>
      <c r="C26"/>
      <c r="D26"/>
      <c r="E26"/>
      <c r="F26"/>
      <c r="G26"/>
    </row>
    <row r="27" spans="1:14">
      <c r="A27"/>
      <c r="B27"/>
      <c r="C27"/>
      <c r="D27"/>
      <c r="E27"/>
      <c r="F27"/>
      <c r="G27"/>
    </row>
    <row r="30" spans="1:14">
      <c r="A30" s="124"/>
      <c r="B30" s="124" t="s">
        <v>54</v>
      </c>
      <c r="C30" s="144" t="s">
        <v>46</v>
      </c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</row>
    <row r="31" spans="1:14">
      <c r="A31" s="124"/>
      <c r="B31" s="124" t="s">
        <v>55</v>
      </c>
      <c r="C31" s="132" t="s">
        <v>134</v>
      </c>
      <c r="D31" s="132" t="s">
        <v>135</v>
      </c>
      <c r="E31" s="132" t="s">
        <v>136</v>
      </c>
      <c r="F31" s="132" t="s">
        <v>137</v>
      </c>
      <c r="G31" s="132" t="s">
        <v>138</v>
      </c>
      <c r="H31" s="132" t="s">
        <v>139</v>
      </c>
      <c r="I31" s="132" t="s">
        <v>140</v>
      </c>
      <c r="J31" s="132" t="s">
        <v>141</v>
      </c>
      <c r="K31" s="132" t="s">
        <v>142</v>
      </c>
      <c r="L31" s="132" t="s">
        <v>143</v>
      </c>
      <c r="M31" s="132" t="s">
        <v>144</v>
      </c>
      <c r="N31" s="132" t="s">
        <v>145</v>
      </c>
    </row>
    <row r="32" spans="1:14">
      <c r="A32" s="124" t="s">
        <v>53</v>
      </c>
      <c r="B32" s="124" t="s">
        <v>61</v>
      </c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</row>
    <row r="33" spans="1:15">
      <c r="A33" s="126" t="s">
        <v>123</v>
      </c>
      <c r="B33" s="126" t="s">
        <v>153</v>
      </c>
      <c r="C33" s="130">
        <v>6.3800000000000003E-3</v>
      </c>
      <c r="D33" s="130">
        <v>8.77E-3</v>
      </c>
      <c r="E33" s="130">
        <v>-2.1800000000000001E-3</v>
      </c>
      <c r="F33" s="130">
        <v>-2.1000000000000001E-4</v>
      </c>
      <c r="G33" s="130">
        <v>9.6799999999999994E-3</v>
      </c>
      <c r="H33" s="130">
        <v>-3.2799999999999999E-3</v>
      </c>
      <c r="I33" s="130">
        <v>2.4199999999999998E-3</v>
      </c>
      <c r="J33" s="130">
        <v>1.0540000000000001E-2</v>
      </c>
      <c r="K33" s="130">
        <v>1.251E-2</v>
      </c>
      <c r="L33" s="130">
        <v>-3.7100000000000002E-3</v>
      </c>
      <c r="M33" s="130">
        <v>4.6000000000000001E-4</v>
      </c>
      <c r="N33" s="130">
        <v>1.576E-2</v>
      </c>
      <c r="O33" s="65" t="str">
        <f t="shared" ref="O33:O45" si="0">MID(UPPER(TEXT(A33,"mmm")),1,1)</f>
        <v>O</v>
      </c>
    </row>
    <row r="34" spans="1:15">
      <c r="A34" s="126" t="s">
        <v>124</v>
      </c>
      <c r="B34" s="126" t="s">
        <v>154</v>
      </c>
      <c r="C34" s="130">
        <v>4.4999999999999999E-4</v>
      </c>
      <c r="D34" s="130">
        <v>-4.4799999999999996E-3</v>
      </c>
      <c r="E34" s="130">
        <v>1.2319999999999999E-2</v>
      </c>
      <c r="F34" s="130">
        <v>-7.3899999999999999E-3</v>
      </c>
      <c r="G34" s="130">
        <v>8.8500000000000002E-3</v>
      </c>
      <c r="H34" s="130">
        <v>-3.3899999999999998E-3</v>
      </c>
      <c r="I34" s="130">
        <v>3.3600000000000001E-3</v>
      </c>
      <c r="J34" s="130">
        <v>8.8800000000000007E-3</v>
      </c>
      <c r="K34" s="130">
        <v>1.1480000000000001E-2</v>
      </c>
      <c r="L34" s="130">
        <v>-4.3699999999999998E-3</v>
      </c>
      <c r="M34" s="130">
        <v>3.1900000000000001E-3</v>
      </c>
      <c r="N34" s="130">
        <v>1.2659999999999999E-2</v>
      </c>
      <c r="O34" s="65" t="str">
        <f t="shared" si="0"/>
        <v>N</v>
      </c>
    </row>
    <row r="35" spans="1:15">
      <c r="A35" s="126" t="s">
        <v>125</v>
      </c>
      <c r="B35" s="126" t="s">
        <v>155</v>
      </c>
      <c r="C35" s="130">
        <v>-4.4130000000000003E-2</v>
      </c>
      <c r="D35" s="130">
        <v>2.96E-3</v>
      </c>
      <c r="E35" s="130">
        <v>-1.524E-2</v>
      </c>
      <c r="F35" s="130">
        <v>-3.1850000000000003E-2</v>
      </c>
      <c r="G35" s="130">
        <v>4.1999999999999997E-3</v>
      </c>
      <c r="H35" s="130">
        <v>-2.66E-3</v>
      </c>
      <c r="I35" s="130">
        <v>1.66E-3</v>
      </c>
      <c r="J35" s="130">
        <v>5.1999999999999998E-3</v>
      </c>
      <c r="K35" s="130">
        <v>4.1999999999999997E-3</v>
      </c>
      <c r="L35" s="130">
        <v>-2.66E-3</v>
      </c>
      <c r="M35" s="130">
        <v>1.66E-3</v>
      </c>
      <c r="N35" s="130">
        <v>5.1999999999999998E-3</v>
      </c>
      <c r="O35" s="65" t="str">
        <f t="shared" si="0"/>
        <v>D</v>
      </c>
    </row>
    <row r="36" spans="1:15">
      <c r="A36" s="126" t="s">
        <v>126</v>
      </c>
      <c r="B36" s="126" t="s">
        <v>156</v>
      </c>
      <c r="C36" s="130">
        <v>3.099E-2</v>
      </c>
      <c r="D36" s="130">
        <v>3.8999999999999999E-4</v>
      </c>
      <c r="E36" s="130">
        <v>1.8509999999999999E-2</v>
      </c>
      <c r="F36" s="130">
        <v>1.209E-2</v>
      </c>
      <c r="G36" s="130">
        <v>3.099E-2</v>
      </c>
      <c r="H36" s="130">
        <v>3.8999999999999999E-4</v>
      </c>
      <c r="I36" s="130">
        <v>1.8509999999999999E-2</v>
      </c>
      <c r="J36" s="130">
        <v>1.209E-2</v>
      </c>
      <c r="K36" s="130">
        <v>8.8999999999999999E-3</v>
      </c>
      <c r="L36" s="130">
        <v>-4.0099999999999997E-3</v>
      </c>
      <c r="M36" s="130">
        <v>4.8300000000000001E-3</v>
      </c>
      <c r="N36" s="130">
        <v>8.0800000000000004E-3</v>
      </c>
      <c r="O36" s="65" t="str">
        <f t="shared" si="0"/>
        <v>E</v>
      </c>
    </row>
    <row r="37" spans="1:15">
      <c r="A37" s="126" t="s">
        <v>127</v>
      </c>
      <c r="B37" s="126" t="s">
        <v>157</v>
      </c>
      <c r="C37" s="130">
        <v>-5.2699999999999997E-2</v>
      </c>
      <c r="D37" s="130">
        <v>2.0799999999999998E-3</v>
      </c>
      <c r="E37" s="130">
        <v>-3.4840000000000003E-2</v>
      </c>
      <c r="F37" s="130">
        <v>-1.9939999999999999E-2</v>
      </c>
      <c r="G37" s="130">
        <v>-9.5999999999999992E-3</v>
      </c>
      <c r="H37" s="130">
        <v>1.06E-3</v>
      </c>
      <c r="I37" s="130">
        <v>-7.5100000000000002E-3</v>
      </c>
      <c r="J37" s="130">
        <v>-3.15E-3</v>
      </c>
      <c r="K37" s="130">
        <v>-7.6999999999999996E-4</v>
      </c>
      <c r="L37" s="130">
        <v>-3.8800000000000002E-3</v>
      </c>
      <c r="M37" s="130">
        <v>-1.08E-3</v>
      </c>
      <c r="N37" s="130">
        <v>4.1900000000000001E-3</v>
      </c>
      <c r="O37" s="65" t="str">
        <f t="shared" si="0"/>
        <v>F</v>
      </c>
    </row>
    <row r="38" spans="1:15">
      <c r="A38" s="126" t="s">
        <v>129</v>
      </c>
      <c r="B38" s="126" t="s">
        <v>158</v>
      </c>
      <c r="C38" s="130">
        <v>-6.1120000000000001E-2</v>
      </c>
      <c r="D38" s="130">
        <v>1.2670000000000001E-2</v>
      </c>
      <c r="E38" s="130">
        <v>-2.9479999999999999E-2</v>
      </c>
      <c r="F38" s="130">
        <v>-4.4310000000000002E-2</v>
      </c>
      <c r="G38" s="130">
        <v>-2.6839999999999999E-2</v>
      </c>
      <c r="H38" s="130">
        <v>5.2100000000000002E-3</v>
      </c>
      <c r="I38" s="130">
        <v>-1.472E-2</v>
      </c>
      <c r="J38" s="130">
        <v>-1.7330000000000002E-2</v>
      </c>
      <c r="K38" s="130">
        <v>-9.9600000000000001E-3</v>
      </c>
      <c r="L38" s="130">
        <v>-5.4000000000000001E-4</v>
      </c>
      <c r="M38" s="130">
        <v>-5.5500000000000002E-3</v>
      </c>
      <c r="N38" s="130">
        <v>-3.8700000000000002E-3</v>
      </c>
      <c r="O38" s="65" t="str">
        <f t="shared" si="0"/>
        <v>M</v>
      </c>
    </row>
    <row r="39" spans="1:15">
      <c r="A39" s="126" t="s">
        <v>130</v>
      </c>
      <c r="B39" s="126" t="s">
        <v>159</v>
      </c>
      <c r="C39" s="130">
        <v>-2.0920000000000001E-2</v>
      </c>
      <c r="D39" s="130">
        <v>-9.2300000000000004E-3</v>
      </c>
      <c r="E39" s="130">
        <v>-7.3999999999999999E-4</v>
      </c>
      <c r="F39" s="130">
        <v>-1.095E-2</v>
      </c>
      <c r="G39" s="130">
        <v>-2.547E-2</v>
      </c>
      <c r="H39" s="130">
        <v>1.83E-3</v>
      </c>
      <c r="I39" s="130">
        <v>-1.142E-2</v>
      </c>
      <c r="J39" s="130">
        <v>-1.5879999999999998E-2</v>
      </c>
      <c r="K39" s="130">
        <v>-1.532E-2</v>
      </c>
      <c r="L39" s="130">
        <v>-2.8700000000000002E-3</v>
      </c>
      <c r="M39" s="130">
        <v>-6.2300000000000003E-3</v>
      </c>
      <c r="N39" s="130">
        <v>-6.2199999999999998E-3</v>
      </c>
      <c r="O39" s="65" t="str">
        <f t="shared" si="0"/>
        <v>A</v>
      </c>
    </row>
    <row r="40" spans="1:15">
      <c r="A40" s="126" t="s">
        <v>131</v>
      </c>
      <c r="B40" s="126" t="s">
        <v>160</v>
      </c>
      <c r="C40" s="130">
        <v>-8.4700000000000001E-3</v>
      </c>
      <c r="D40" s="130">
        <v>6.8300000000000001E-3</v>
      </c>
      <c r="E40" s="130">
        <v>9.0200000000000002E-3</v>
      </c>
      <c r="F40" s="130">
        <v>-2.4320000000000001E-2</v>
      </c>
      <c r="G40" s="130">
        <v>-2.2249999999999999E-2</v>
      </c>
      <c r="H40" s="130">
        <v>2.7599999999999999E-3</v>
      </c>
      <c r="I40" s="130">
        <v>-7.5300000000000002E-3</v>
      </c>
      <c r="J40" s="130">
        <v>-1.7479999999999999E-2</v>
      </c>
      <c r="K40" s="130">
        <v>-1.5520000000000001E-2</v>
      </c>
      <c r="L40" s="130">
        <v>-2.0100000000000001E-3</v>
      </c>
      <c r="M40" s="130">
        <v>-4.2399999999999998E-3</v>
      </c>
      <c r="N40" s="130">
        <v>-9.2700000000000005E-3</v>
      </c>
      <c r="O40" s="65" t="str">
        <f t="shared" si="0"/>
        <v>M</v>
      </c>
    </row>
    <row r="41" spans="1:15">
      <c r="A41" s="126" t="s">
        <v>132</v>
      </c>
      <c r="B41" s="126" t="s">
        <v>161</v>
      </c>
      <c r="C41" s="130">
        <v>-1.8190000000000001E-2</v>
      </c>
      <c r="D41" s="130">
        <v>-8.4399999999999996E-3</v>
      </c>
      <c r="E41" s="130">
        <v>1.5820000000000001E-2</v>
      </c>
      <c r="F41" s="130">
        <v>-2.5569999999999999E-2</v>
      </c>
      <c r="G41" s="130">
        <v>-2.1590000000000002E-2</v>
      </c>
      <c r="H41" s="130">
        <v>9.7000000000000005E-4</v>
      </c>
      <c r="I41" s="130">
        <v>-3.7399999999999998E-3</v>
      </c>
      <c r="J41" s="130">
        <v>-1.882E-2</v>
      </c>
      <c r="K41" s="130">
        <v>-1.1769999999999999E-2</v>
      </c>
      <c r="L41" s="130">
        <v>-2.2300000000000002E-3</v>
      </c>
      <c r="M41" s="130">
        <v>-6.6E-4</v>
      </c>
      <c r="N41" s="130">
        <v>-8.8800000000000007E-3</v>
      </c>
      <c r="O41" s="65" t="str">
        <f t="shared" si="0"/>
        <v>J</v>
      </c>
    </row>
    <row r="42" spans="1:15">
      <c r="A42" s="126" t="s">
        <v>149</v>
      </c>
      <c r="B42" s="126" t="s">
        <v>150</v>
      </c>
      <c r="C42" s="130">
        <v>2.3300000000000001E-2</v>
      </c>
      <c r="D42" s="130">
        <v>2.333E-2</v>
      </c>
      <c r="E42" s="130">
        <v>2.9399999999999999E-2</v>
      </c>
      <c r="F42" s="130">
        <v>-2.9430000000000001E-2</v>
      </c>
      <c r="G42" s="130">
        <v>-1.489E-2</v>
      </c>
      <c r="H42" s="130">
        <v>4.2700000000000004E-3</v>
      </c>
      <c r="I42" s="130">
        <v>1.23E-3</v>
      </c>
      <c r="J42" s="130">
        <v>-2.0389999999999998E-2</v>
      </c>
      <c r="K42" s="130">
        <v>-8.8199999999999997E-3</v>
      </c>
      <c r="L42" s="130">
        <v>4.4000000000000002E-4</v>
      </c>
      <c r="M42" s="130">
        <v>2.2200000000000002E-3</v>
      </c>
      <c r="N42" s="130">
        <v>-1.1480000000000001E-2</v>
      </c>
      <c r="O42" s="65" t="str">
        <f t="shared" si="0"/>
        <v>J</v>
      </c>
    </row>
    <row r="43" spans="1:15">
      <c r="A43" s="126" t="s">
        <v>152</v>
      </c>
      <c r="B43" s="126" t="s">
        <v>162</v>
      </c>
      <c r="C43" s="130">
        <v>-3.8440000000000002E-2</v>
      </c>
      <c r="D43" s="130">
        <v>3.2620000000000003E-2</v>
      </c>
      <c r="E43" s="130">
        <v>1.0359999999999999E-2</v>
      </c>
      <c r="F43" s="130">
        <v>-8.1420000000000006E-2</v>
      </c>
      <c r="G43" s="130">
        <v>-1.7919999999999998E-2</v>
      </c>
      <c r="H43" s="130">
        <v>8.26E-3</v>
      </c>
      <c r="I43" s="130">
        <v>2.31E-3</v>
      </c>
      <c r="J43" s="130">
        <v>-2.8490000000000001E-2</v>
      </c>
      <c r="K43" s="130">
        <v>-1.299E-2</v>
      </c>
      <c r="L43" s="130">
        <v>4.8999999999999998E-3</v>
      </c>
      <c r="M43" s="130">
        <v>2.3800000000000002E-3</v>
      </c>
      <c r="N43" s="130">
        <v>-2.027E-2</v>
      </c>
      <c r="O43" s="65" t="str">
        <f t="shared" si="0"/>
        <v>A</v>
      </c>
    </row>
    <row r="44" spans="1:15">
      <c r="A44" s="126" t="s">
        <v>163</v>
      </c>
      <c r="B44" s="126" t="s">
        <v>164</v>
      </c>
      <c r="C44" s="130">
        <v>-4.0559999999999999E-2</v>
      </c>
      <c r="D44" s="130">
        <v>1.4760000000000001E-2</v>
      </c>
      <c r="E44" s="130">
        <v>-4.96E-3</v>
      </c>
      <c r="F44" s="130">
        <v>-5.0360000000000002E-2</v>
      </c>
      <c r="G44" s="130">
        <v>-2.0379999999999999E-2</v>
      </c>
      <c r="H44" s="130">
        <v>8.9599999999999992E-3</v>
      </c>
      <c r="I44" s="130">
        <v>1.5100000000000001E-3</v>
      </c>
      <c r="J44" s="130">
        <v>-3.0849999999999999E-2</v>
      </c>
      <c r="K44" s="130">
        <v>-1.8620000000000001E-2</v>
      </c>
      <c r="L44" s="130">
        <v>7.4400000000000004E-3</v>
      </c>
      <c r="M44" s="130">
        <v>5.5999999999999995E-4</v>
      </c>
      <c r="N44" s="130">
        <v>-2.6620000000000001E-2</v>
      </c>
      <c r="O44" s="65" t="str">
        <f t="shared" si="0"/>
        <v>S</v>
      </c>
    </row>
    <row r="45" spans="1:15">
      <c r="A45" s="126" t="s">
        <v>165</v>
      </c>
      <c r="B45" s="126" t="s">
        <v>166</v>
      </c>
      <c r="C45" s="130">
        <v>-7.7200000000000003E-3</v>
      </c>
      <c r="D45" s="130">
        <v>1.1339999999999999E-2</v>
      </c>
      <c r="E45" s="130">
        <v>1.3500000000000001E-3</v>
      </c>
      <c r="F45" s="130">
        <v>-2.0410000000000001E-2</v>
      </c>
      <c r="G45" s="130">
        <v>-1.917E-2</v>
      </c>
      <c r="H45" s="130">
        <v>9.1999999999999998E-3</v>
      </c>
      <c r="I45" s="130">
        <v>1.4599999999999999E-3</v>
      </c>
      <c r="J45" s="130">
        <v>-2.9829999999999999E-2</v>
      </c>
      <c r="K45" s="130">
        <v>-1.9730000000000001E-2</v>
      </c>
      <c r="L45" s="130">
        <v>7.6499999999999997E-3</v>
      </c>
      <c r="M45" s="130">
        <v>8.7000000000000001E-4</v>
      </c>
      <c r="N45" s="130">
        <v>-2.8250000000000001E-2</v>
      </c>
      <c r="O45" s="65" t="str">
        <f t="shared" si="0"/>
        <v>O</v>
      </c>
    </row>
    <row r="49" spans="1:9">
      <c r="B49" s="56" t="str">
        <f>"Máxima "&amp;MID(B2,7,4)</f>
        <v>Máxima 2019</v>
      </c>
      <c r="C49" s="56" t="str">
        <f>"Media "&amp;MID(B2,7,4)</f>
        <v>Media 2019</v>
      </c>
      <c r="D49" s="56" t="str">
        <f>"Mínima "&amp;MID(B2,7,4)</f>
        <v>Mínima 2019</v>
      </c>
      <c r="E49" s="57" t="str">
        <f>"Media "&amp;MID(B2,7,4)-1</f>
        <v>Media 2018</v>
      </c>
      <c r="F49" s="58"/>
      <c r="G49" s="57" t="str">
        <f>"Banda máxima "&amp;MID(B2,7,4)-20&amp;"-"&amp;MID(B2,7,4)-1</f>
        <v>Banda máxima 1999-2018</v>
      </c>
      <c r="H49" s="56" t="str">
        <f>"Banda mínima "&amp;MID(B2,7,4)-20&amp;"-"&amp;MID(B2,7,4)-1</f>
        <v>Banda mínima 1999-2018</v>
      </c>
    </row>
    <row r="50" spans="1:9">
      <c r="A50" s="51" t="s">
        <v>55</v>
      </c>
      <c r="B50" s="133" t="s">
        <v>57</v>
      </c>
      <c r="C50" s="133" t="s">
        <v>58</v>
      </c>
      <c r="D50" s="133" t="s">
        <v>59</v>
      </c>
      <c r="E50" s="133" t="s">
        <v>60</v>
      </c>
      <c r="F50" s="51" t="s">
        <v>55</v>
      </c>
      <c r="G50" s="133" t="s">
        <v>62</v>
      </c>
      <c r="H50" s="133" t="s">
        <v>63</v>
      </c>
    </row>
    <row r="51" spans="1:9">
      <c r="A51" s="51" t="s">
        <v>61</v>
      </c>
      <c r="B51" s="52"/>
      <c r="C51" s="52"/>
      <c r="D51" s="52"/>
      <c r="E51" s="52"/>
      <c r="F51" s="51" t="s">
        <v>61</v>
      </c>
      <c r="G51" s="52"/>
      <c r="H51" s="52"/>
    </row>
    <row r="52" spans="1:9">
      <c r="A52" s="53" t="s">
        <v>170</v>
      </c>
      <c r="B52" s="54">
        <v>27.155000000000001</v>
      </c>
      <c r="C52" s="54">
        <v>21.67</v>
      </c>
      <c r="D52" s="54">
        <v>16.184000000000001</v>
      </c>
      <c r="E52" s="54">
        <v>20.303999999999998</v>
      </c>
      <c r="F52" s="55">
        <v>1</v>
      </c>
      <c r="G52" s="54">
        <v>24.4744210526</v>
      </c>
      <c r="H52" s="54">
        <v>14.758631578899999</v>
      </c>
      <c r="I52" s="129"/>
    </row>
    <row r="53" spans="1:9">
      <c r="A53" s="53" t="s">
        <v>171</v>
      </c>
      <c r="B53" s="54">
        <v>24.658000000000001</v>
      </c>
      <c r="C53" s="54">
        <v>19.942</v>
      </c>
      <c r="D53" s="54">
        <v>15.225</v>
      </c>
      <c r="E53" s="54">
        <v>18.573</v>
      </c>
      <c r="F53" s="55">
        <v>2</v>
      </c>
      <c r="G53" s="54">
        <v>24.626999999999999</v>
      </c>
      <c r="H53" s="54">
        <v>14.5491578947</v>
      </c>
      <c r="I53" s="129"/>
    </row>
    <row r="54" spans="1:9">
      <c r="A54" s="53" t="s">
        <v>172</v>
      </c>
      <c r="B54" s="54">
        <v>25.375</v>
      </c>
      <c r="C54" s="54">
        <v>19.331</v>
      </c>
      <c r="D54" s="54">
        <v>13.287000000000001</v>
      </c>
      <c r="E54" s="54">
        <v>18.713000000000001</v>
      </c>
      <c r="F54" s="55">
        <v>3</v>
      </c>
      <c r="G54" s="54">
        <v>24.024631578899999</v>
      </c>
      <c r="H54" s="54">
        <v>14.427684210500001</v>
      </c>
      <c r="I54" s="129"/>
    </row>
    <row r="55" spans="1:9">
      <c r="A55" s="53" t="s">
        <v>173</v>
      </c>
      <c r="B55" s="54">
        <v>25.34</v>
      </c>
      <c r="C55" s="54">
        <v>19.667999999999999</v>
      </c>
      <c r="D55" s="54">
        <v>13.996</v>
      </c>
      <c r="E55" s="54">
        <v>19.361000000000001</v>
      </c>
      <c r="F55" s="55">
        <v>4</v>
      </c>
      <c r="G55" s="54">
        <v>23.826263157900001</v>
      </c>
      <c r="H55" s="54">
        <v>13.7871578947</v>
      </c>
      <c r="I55" s="129"/>
    </row>
    <row r="56" spans="1:9">
      <c r="A56" s="53" t="s">
        <v>174</v>
      </c>
      <c r="B56" s="54">
        <v>25.012</v>
      </c>
      <c r="C56" s="54">
        <v>19.838999999999999</v>
      </c>
      <c r="D56" s="54">
        <v>14.666</v>
      </c>
      <c r="E56" s="54">
        <v>20.061</v>
      </c>
      <c r="F56" s="55">
        <v>5</v>
      </c>
      <c r="G56" s="54">
        <v>24.3027368421</v>
      </c>
      <c r="H56" s="54">
        <v>13.5827894737</v>
      </c>
      <c r="I56" s="129"/>
    </row>
    <row r="57" spans="1:9">
      <c r="A57" s="53" t="s">
        <v>175</v>
      </c>
      <c r="B57" s="54">
        <v>25.024000000000001</v>
      </c>
      <c r="C57" s="54">
        <v>19.738</v>
      </c>
      <c r="D57" s="54">
        <v>14.452</v>
      </c>
      <c r="E57" s="54">
        <v>19.506</v>
      </c>
      <c r="F57" s="55">
        <v>6</v>
      </c>
      <c r="G57" s="54">
        <v>23.7379473684</v>
      </c>
      <c r="H57" s="54">
        <v>13.5563684211</v>
      </c>
      <c r="I57" s="129"/>
    </row>
    <row r="58" spans="1:9">
      <c r="A58" s="53" t="s">
        <v>176</v>
      </c>
      <c r="B58" s="54">
        <v>26.66</v>
      </c>
      <c r="C58" s="54">
        <v>20.475000000000001</v>
      </c>
      <c r="D58" s="54">
        <v>14.289</v>
      </c>
      <c r="E58" s="54">
        <v>17.331</v>
      </c>
      <c r="F58" s="55">
        <v>7</v>
      </c>
      <c r="G58" s="54">
        <v>23.6777368421</v>
      </c>
      <c r="H58" s="54">
        <v>13.619473684200001</v>
      </c>
      <c r="I58" s="129"/>
    </row>
    <row r="59" spans="1:9">
      <c r="A59" s="53" t="s">
        <v>177</v>
      </c>
      <c r="B59" s="54">
        <v>26.995000000000001</v>
      </c>
      <c r="C59" s="54">
        <v>20.882999999999999</v>
      </c>
      <c r="D59" s="54">
        <v>14.772</v>
      </c>
      <c r="E59" s="54">
        <v>16.472000000000001</v>
      </c>
      <c r="F59" s="55">
        <v>8</v>
      </c>
      <c r="G59" s="54">
        <v>23.674105263200001</v>
      </c>
      <c r="H59" s="54">
        <v>13.863473684200001</v>
      </c>
      <c r="I59" s="129"/>
    </row>
    <row r="60" spans="1:9">
      <c r="A60" s="53" t="s">
        <v>178</v>
      </c>
      <c r="B60" s="54">
        <v>25.100999999999999</v>
      </c>
      <c r="C60" s="54">
        <v>20.024999999999999</v>
      </c>
      <c r="D60" s="54">
        <v>14.949</v>
      </c>
      <c r="E60" s="54">
        <v>15.161</v>
      </c>
      <c r="F60" s="55">
        <v>9</v>
      </c>
      <c r="G60" s="54">
        <v>22.9706842105</v>
      </c>
      <c r="H60" s="54">
        <v>13.556842105299999</v>
      </c>
      <c r="I60" s="129"/>
    </row>
    <row r="61" spans="1:9">
      <c r="A61" s="53" t="s">
        <v>179</v>
      </c>
      <c r="B61" s="54">
        <v>24.326000000000001</v>
      </c>
      <c r="C61" s="54">
        <v>19.332000000000001</v>
      </c>
      <c r="D61" s="54">
        <v>14.337</v>
      </c>
      <c r="E61" s="54">
        <v>18.422999999999998</v>
      </c>
      <c r="F61" s="55">
        <v>10</v>
      </c>
      <c r="G61" s="54">
        <v>22.6075789474</v>
      </c>
      <c r="H61" s="54">
        <v>13.3816842105</v>
      </c>
      <c r="I61" s="129"/>
    </row>
    <row r="62" spans="1:9">
      <c r="A62" s="53" t="s">
        <v>180</v>
      </c>
      <c r="B62" s="54">
        <v>26.026</v>
      </c>
      <c r="C62" s="54">
        <v>20.62</v>
      </c>
      <c r="D62" s="54">
        <v>15.215</v>
      </c>
      <c r="E62" s="54">
        <v>19.483000000000001</v>
      </c>
      <c r="F62" s="55">
        <v>11</v>
      </c>
      <c r="G62" s="54">
        <v>22.5782631579</v>
      </c>
      <c r="H62" s="54">
        <v>13.8425789474</v>
      </c>
      <c r="I62" s="129"/>
    </row>
    <row r="63" spans="1:9">
      <c r="A63" s="53" t="s">
        <v>181</v>
      </c>
      <c r="B63" s="54">
        <v>26.364000000000001</v>
      </c>
      <c r="C63" s="54">
        <v>21.817</v>
      </c>
      <c r="D63" s="54">
        <v>17.271000000000001</v>
      </c>
      <c r="E63" s="54">
        <v>20.382000000000001</v>
      </c>
      <c r="F63" s="55">
        <v>12</v>
      </c>
      <c r="G63" s="54">
        <v>21.9367368421</v>
      </c>
      <c r="H63" s="54">
        <v>14.026263157900001</v>
      </c>
      <c r="I63" s="129"/>
    </row>
    <row r="64" spans="1:9">
      <c r="A64" s="53" t="s">
        <v>182</v>
      </c>
      <c r="B64" s="54">
        <v>25.152000000000001</v>
      </c>
      <c r="C64" s="54">
        <v>20.856000000000002</v>
      </c>
      <c r="D64" s="54">
        <v>16.559999999999999</v>
      </c>
      <c r="E64" s="54">
        <v>20.965</v>
      </c>
      <c r="F64" s="55">
        <v>13</v>
      </c>
      <c r="G64" s="54">
        <v>21.767210526300001</v>
      </c>
      <c r="H64" s="54">
        <v>12.8596315789</v>
      </c>
      <c r="I64" s="129"/>
    </row>
    <row r="65" spans="1:9">
      <c r="A65" s="53" t="s">
        <v>183</v>
      </c>
      <c r="B65" s="54">
        <v>22.035</v>
      </c>
      <c r="C65" s="54">
        <v>17.885999999999999</v>
      </c>
      <c r="D65" s="54">
        <v>13.736000000000001</v>
      </c>
      <c r="E65" s="54">
        <v>17.436</v>
      </c>
      <c r="F65" s="55">
        <v>14</v>
      </c>
      <c r="G65" s="54">
        <v>21.570684210500001</v>
      </c>
      <c r="H65" s="54">
        <v>12.253473684199999</v>
      </c>
      <c r="I65" s="129"/>
    </row>
    <row r="66" spans="1:9">
      <c r="A66" s="53" t="s">
        <v>184</v>
      </c>
      <c r="B66" s="54">
        <v>20.093</v>
      </c>
      <c r="C66" s="54">
        <v>15.411</v>
      </c>
      <c r="D66" s="54">
        <v>10.728999999999999</v>
      </c>
      <c r="E66" s="54">
        <v>15.993</v>
      </c>
      <c r="F66" s="55">
        <v>15</v>
      </c>
      <c r="G66" s="54">
        <v>21.6092105263</v>
      </c>
      <c r="H66" s="54">
        <v>12.3206315789</v>
      </c>
      <c r="I66" s="129"/>
    </row>
    <row r="67" spans="1:9">
      <c r="A67" s="53" t="s">
        <v>185</v>
      </c>
      <c r="B67" s="54">
        <v>22.050999999999998</v>
      </c>
      <c r="C67" s="54">
        <v>16.527999999999999</v>
      </c>
      <c r="D67" s="54">
        <v>11.006</v>
      </c>
      <c r="E67" s="54">
        <v>16.946000000000002</v>
      </c>
      <c r="F67" s="55">
        <v>16</v>
      </c>
      <c r="G67" s="54">
        <v>21.933368421099999</v>
      </c>
      <c r="H67" s="54">
        <v>12.490368421099999</v>
      </c>
      <c r="I67" s="129"/>
    </row>
    <row r="68" spans="1:9">
      <c r="A68" s="53" t="s">
        <v>186</v>
      </c>
      <c r="B68" s="54">
        <v>22.405999999999999</v>
      </c>
      <c r="C68" s="54">
        <v>17.167999999999999</v>
      </c>
      <c r="D68" s="54">
        <v>11.93</v>
      </c>
      <c r="E68" s="54">
        <v>17.475999999999999</v>
      </c>
      <c r="F68" s="55">
        <v>17</v>
      </c>
      <c r="G68" s="54">
        <v>21.4313684211</v>
      </c>
      <c r="H68" s="54">
        <v>12.710631578899999</v>
      </c>
      <c r="I68" s="129"/>
    </row>
    <row r="69" spans="1:9">
      <c r="A69" s="53" t="s">
        <v>187</v>
      </c>
      <c r="B69" s="54">
        <v>22.111999999999998</v>
      </c>
      <c r="C69" s="54">
        <v>18.201000000000001</v>
      </c>
      <c r="D69" s="54">
        <v>14.289</v>
      </c>
      <c r="E69" s="54">
        <v>16.960999999999999</v>
      </c>
      <c r="F69" s="55">
        <v>18</v>
      </c>
      <c r="G69" s="54">
        <v>21.088105263199999</v>
      </c>
      <c r="H69" s="54">
        <v>12.5947368421</v>
      </c>
      <c r="I69" s="129"/>
    </row>
    <row r="70" spans="1:9">
      <c r="A70" s="53" t="s">
        <v>188</v>
      </c>
      <c r="B70" s="54">
        <v>21.41</v>
      </c>
      <c r="C70" s="54">
        <v>17.443999999999999</v>
      </c>
      <c r="D70" s="54">
        <v>13.477</v>
      </c>
      <c r="E70" s="54">
        <v>17.440000000000001</v>
      </c>
      <c r="F70" s="55">
        <v>19</v>
      </c>
      <c r="G70" s="54">
        <v>21.109052631600001</v>
      </c>
      <c r="H70" s="54">
        <v>12.729631578899999</v>
      </c>
      <c r="I70" s="129"/>
    </row>
    <row r="71" spans="1:9">
      <c r="A71" s="53" t="s">
        <v>189</v>
      </c>
      <c r="B71" s="54">
        <v>17.951000000000001</v>
      </c>
      <c r="C71" s="54">
        <v>14.522</v>
      </c>
      <c r="D71" s="54">
        <v>11.093</v>
      </c>
      <c r="E71" s="54">
        <v>17.637</v>
      </c>
      <c r="F71" s="55">
        <v>20</v>
      </c>
      <c r="G71" s="54">
        <v>21.174684210500001</v>
      </c>
      <c r="H71" s="54">
        <v>13.176263157899999</v>
      </c>
      <c r="I71" s="129"/>
    </row>
    <row r="72" spans="1:9">
      <c r="A72" s="53" t="s">
        <v>190</v>
      </c>
      <c r="B72" s="54">
        <v>17.422000000000001</v>
      </c>
      <c r="C72" s="54">
        <v>13.29</v>
      </c>
      <c r="D72" s="54">
        <v>9.1590000000000007</v>
      </c>
      <c r="E72" s="54">
        <v>18.695</v>
      </c>
      <c r="F72" s="55">
        <v>21</v>
      </c>
      <c r="G72" s="54">
        <v>20.619</v>
      </c>
      <c r="H72" s="54">
        <v>12.7448421053</v>
      </c>
      <c r="I72" s="129"/>
    </row>
    <row r="73" spans="1:9">
      <c r="A73" s="53" t="s">
        <v>191</v>
      </c>
      <c r="B73" s="54">
        <v>15.786</v>
      </c>
      <c r="C73" s="54">
        <v>12.558</v>
      </c>
      <c r="D73" s="54">
        <v>9.33</v>
      </c>
      <c r="E73" s="54">
        <v>17.925000000000001</v>
      </c>
      <c r="F73" s="55">
        <v>22</v>
      </c>
      <c r="G73" s="54">
        <v>20.6344736842</v>
      </c>
      <c r="H73" s="54">
        <v>12.3646842105</v>
      </c>
      <c r="I73" s="129"/>
    </row>
    <row r="74" spans="1:9">
      <c r="A74" s="53" t="s">
        <v>192</v>
      </c>
      <c r="B74" s="54">
        <v>16.518999999999998</v>
      </c>
      <c r="C74" s="54">
        <v>13.411</v>
      </c>
      <c r="D74" s="54">
        <v>10.304</v>
      </c>
      <c r="E74" s="54">
        <v>17.199000000000002</v>
      </c>
      <c r="F74" s="55">
        <v>23</v>
      </c>
      <c r="G74" s="54">
        <v>21.040631578900001</v>
      </c>
      <c r="H74" s="54">
        <v>12.317578947399999</v>
      </c>
      <c r="I74" s="129"/>
    </row>
    <row r="75" spans="1:9">
      <c r="A75" s="53" t="s">
        <v>193</v>
      </c>
      <c r="B75" s="54">
        <v>18.923999999999999</v>
      </c>
      <c r="C75" s="54">
        <v>14.582000000000001</v>
      </c>
      <c r="D75" s="54">
        <v>10.24</v>
      </c>
      <c r="E75" s="54">
        <v>17.779</v>
      </c>
      <c r="F75" s="55">
        <v>24</v>
      </c>
      <c r="G75" s="54">
        <v>21.1468947368</v>
      </c>
      <c r="H75" s="54">
        <v>12.1573157895</v>
      </c>
      <c r="I75" s="129"/>
    </row>
    <row r="76" spans="1:9">
      <c r="A76" s="53" t="s">
        <v>194</v>
      </c>
      <c r="B76" s="54">
        <v>22.15</v>
      </c>
      <c r="C76" s="54">
        <v>16.238</v>
      </c>
      <c r="D76" s="54">
        <v>10.327</v>
      </c>
      <c r="E76" s="54">
        <v>17.231999999999999</v>
      </c>
      <c r="F76" s="55">
        <v>25</v>
      </c>
      <c r="G76" s="54">
        <v>20.941789473699998</v>
      </c>
      <c r="H76" s="54">
        <v>12.3121578947</v>
      </c>
      <c r="I76" s="129"/>
    </row>
    <row r="77" spans="1:9">
      <c r="A77" s="53" t="s">
        <v>195</v>
      </c>
      <c r="B77" s="54">
        <v>23.706</v>
      </c>
      <c r="C77" s="54">
        <v>17.152999999999999</v>
      </c>
      <c r="D77" s="54">
        <v>10.599</v>
      </c>
      <c r="E77" s="54">
        <v>15.608000000000001</v>
      </c>
      <c r="F77" s="55">
        <v>26</v>
      </c>
      <c r="G77" s="54">
        <v>20.907368421099999</v>
      </c>
      <c r="H77" s="54">
        <v>11.938526315800001</v>
      </c>
      <c r="I77" s="129"/>
    </row>
    <row r="78" spans="1:9">
      <c r="A78" s="53" t="s">
        <v>196</v>
      </c>
      <c r="B78" s="54">
        <v>22.381</v>
      </c>
      <c r="C78" s="54">
        <v>17.097000000000001</v>
      </c>
      <c r="D78" s="54">
        <v>11.813000000000001</v>
      </c>
      <c r="E78" s="54">
        <v>11.911</v>
      </c>
      <c r="F78" s="55">
        <v>27</v>
      </c>
      <c r="G78" s="54">
        <v>21.0492631579</v>
      </c>
      <c r="H78" s="54">
        <v>11.447105263199999</v>
      </c>
      <c r="I78" s="129"/>
    </row>
    <row r="79" spans="1:9">
      <c r="A79" s="53" t="s">
        <v>197</v>
      </c>
      <c r="B79" s="54">
        <v>21.783000000000001</v>
      </c>
      <c r="C79" s="54">
        <v>17.443999999999999</v>
      </c>
      <c r="D79" s="54">
        <v>13.106</v>
      </c>
      <c r="E79" s="54">
        <v>8.7029999999999994</v>
      </c>
      <c r="F79" s="55">
        <v>28</v>
      </c>
      <c r="G79" s="54">
        <v>20.498000000000001</v>
      </c>
      <c r="H79" s="54">
        <v>11.7017894737</v>
      </c>
      <c r="I79" s="129"/>
    </row>
    <row r="80" spans="1:9">
      <c r="A80" s="53" t="s">
        <v>198</v>
      </c>
      <c r="B80" s="54">
        <v>22</v>
      </c>
      <c r="C80" s="54">
        <v>17.440000000000001</v>
      </c>
      <c r="D80" s="54">
        <v>12.88</v>
      </c>
      <c r="E80" s="54">
        <v>9.0190000000000001</v>
      </c>
      <c r="F80" s="55">
        <v>29</v>
      </c>
      <c r="G80" s="54">
        <v>20.298421052599998</v>
      </c>
      <c r="H80" s="54">
        <v>11.152105263199999</v>
      </c>
      <c r="I80" s="129"/>
    </row>
    <row r="81" spans="1:9">
      <c r="A81" s="53" t="s">
        <v>199</v>
      </c>
      <c r="B81" s="54">
        <v>21.934999999999999</v>
      </c>
      <c r="C81" s="54">
        <v>17.512</v>
      </c>
      <c r="D81" s="54">
        <v>13.089</v>
      </c>
      <c r="E81" s="54">
        <v>9.9290000000000003</v>
      </c>
      <c r="F81" s="55">
        <v>30</v>
      </c>
      <c r="G81" s="54">
        <v>19.648684210500001</v>
      </c>
      <c r="H81" s="54">
        <v>10.859894736799999</v>
      </c>
      <c r="I81" s="129"/>
    </row>
    <row r="82" spans="1:9">
      <c r="A82" s="53" t="s">
        <v>166</v>
      </c>
      <c r="B82" s="54">
        <v>22.991</v>
      </c>
      <c r="C82" s="54">
        <v>19.138999999999999</v>
      </c>
      <c r="D82" s="54">
        <v>15.288</v>
      </c>
      <c r="E82" s="54">
        <v>11.047000000000001</v>
      </c>
      <c r="F82" s="55">
        <v>31</v>
      </c>
      <c r="G82" s="54">
        <v>19.1679473684</v>
      </c>
      <c r="H82" s="54">
        <v>10.996736842100001</v>
      </c>
      <c r="I82" s="128"/>
    </row>
    <row r="85" spans="1:9">
      <c r="A85" s="51" t="s">
        <v>55</v>
      </c>
      <c r="B85" s="59" t="s">
        <v>77</v>
      </c>
    </row>
    <row r="86" spans="1:9" ht="15" thickBot="1">
      <c r="A86" s="60" t="s">
        <v>53</v>
      </c>
      <c r="B86" s="61"/>
    </row>
    <row r="87" spans="1:9">
      <c r="A87" s="53" t="s">
        <v>64</v>
      </c>
      <c r="B87" s="63">
        <v>23078.327512280001</v>
      </c>
      <c r="C87" s="77" t="str">
        <f>MID(UPPER(TEXT(D87,"mmm")),1,1)</f>
        <v>O</v>
      </c>
      <c r="D87" s="80" t="str">
        <f t="shared" ref="D87:D109" si="1">TEXT(EDATE(D88,-1),"mmmm aaaa")</f>
        <v>octubre 2017</v>
      </c>
      <c r="E87" s="81">
        <f>VLOOKUP(D87,A$87:B$122,2,FALSE)</f>
        <v>20160.571298999999</v>
      </c>
    </row>
    <row r="88" spans="1:9">
      <c r="A88" s="53" t="s">
        <v>65</v>
      </c>
      <c r="B88" s="63">
        <v>19959.317583791999</v>
      </c>
      <c r="C88" s="78" t="str">
        <f t="shared" ref="C88:C111" si="2">MID(UPPER(TEXT(D88,"mmm")),1,1)</f>
        <v>N</v>
      </c>
      <c r="D88" s="82" t="str">
        <f t="shared" si="1"/>
        <v>noviembre 2017</v>
      </c>
      <c r="E88" s="83">
        <f t="shared" ref="E88:E111" si="3">VLOOKUP(D88,A$87:B$122,2,FALSE)</f>
        <v>20893.499284000001</v>
      </c>
    </row>
    <row r="89" spans="1:9">
      <c r="A89" s="53" t="s">
        <v>66</v>
      </c>
      <c r="B89" s="63">
        <v>21086.734901833999</v>
      </c>
      <c r="C89" s="78" t="str">
        <f t="shared" si="2"/>
        <v>D</v>
      </c>
      <c r="D89" s="82" t="str">
        <f t="shared" si="1"/>
        <v>diciembre 2017</v>
      </c>
      <c r="E89" s="83">
        <f t="shared" si="3"/>
        <v>22152.089802999999</v>
      </c>
    </row>
    <row r="90" spans="1:9">
      <c r="A90" s="53" t="s">
        <v>67</v>
      </c>
      <c r="B90" s="63">
        <v>18963.081304259998</v>
      </c>
      <c r="C90" s="78" t="str">
        <f t="shared" si="2"/>
        <v>E</v>
      </c>
      <c r="D90" s="82" t="str">
        <f t="shared" si="1"/>
        <v>enero 2018</v>
      </c>
      <c r="E90" s="83">
        <f t="shared" si="3"/>
        <v>22595.726236999999</v>
      </c>
    </row>
    <row r="91" spans="1:9">
      <c r="A91" s="53" t="s">
        <v>68</v>
      </c>
      <c r="B91" s="63">
        <v>20204.909726176</v>
      </c>
      <c r="C91" s="78" t="str">
        <f t="shared" si="2"/>
        <v>F</v>
      </c>
      <c r="D91" s="82" t="str">
        <f t="shared" si="1"/>
        <v>febrero 2018</v>
      </c>
      <c r="E91" s="83">
        <f t="shared" si="3"/>
        <v>21274.776162999999</v>
      </c>
    </row>
    <row r="92" spans="1:9">
      <c r="A92" s="53" t="s">
        <v>69</v>
      </c>
      <c r="B92" s="63">
        <v>21680.301562000001</v>
      </c>
      <c r="C92" s="78" t="str">
        <f t="shared" si="2"/>
        <v>M</v>
      </c>
      <c r="D92" s="82" t="str">
        <f t="shared" si="1"/>
        <v>marzo 2018</v>
      </c>
      <c r="E92" s="83">
        <f t="shared" si="3"/>
        <v>22075.624411000001</v>
      </c>
    </row>
    <row r="93" spans="1:9">
      <c r="A93" s="53" t="s">
        <v>70</v>
      </c>
      <c r="B93" s="63">
        <v>22413.194793999999</v>
      </c>
      <c r="C93" s="78" t="str">
        <f t="shared" si="2"/>
        <v>A</v>
      </c>
      <c r="D93" s="82" t="str">
        <f t="shared" si="1"/>
        <v>abril 2018</v>
      </c>
      <c r="E93" s="83">
        <f t="shared" si="3"/>
        <v>19925.867210815999</v>
      </c>
    </row>
    <row r="94" spans="1:9">
      <c r="A94" s="53" t="s">
        <v>71</v>
      </c>
      <c r="B94" s="63">
        <v>21769.084502999998</v>
      </c>
      <c r="C94" s="78" t="str">
        <f t="shared" si="2"/>
        <v>M</v>
      </c>
      <c r="D94" s="82" t="str">
        <f t="shared" si="1"/>
        <v>mayo 2018</v>
      </c>
      <c r="E94" s="83">
        <f t="shared" si="3"/>
        <v>20083.650125371001</v>
      </c>
    </row>
    <row r="95" spans="1:9">
      <c r="A95" s="53" t="s">
        <v>72</v>
      </c>
      <c r="B95" s="63">
        <v>20145.293416</v>
      </c>
      <c r="C95" s="78" t="str">
        <f t="shared" si="2"/>
        <v>J</v>
      </c>
      <c r="D95" s="82" t="str">
        <f t="shared" si="1"/>
        <v>junio 2018</v>
      </c>
      <c r="E95" s="83">
        <f t="shared" si="3"/>
        <v>20336.407753128002</v>
      </c>
    </row>
    <row r="96" spans="1:9">
      <c r="A96" s="53" t="s">
        <v>73</v>
      </c>
      <c r="B96" s="63">
        <v>20160.571298999999</v>
      </c>
      <c r="C96" s="78" t="str">
        <f t="shared" si="2"/>
        <v>J</v>
      </c>
      <c r="D96" s="82" t="str">
        <f t="shared" si="1"/>
        <v>julio 2018</v>
      </c>
      <c r="E96" s="83">
        <f t="shared" si="3"/>
        <v>22180.933956064</v>
      </c>
    </row>
    <row r="97" spans="1:5">
      <c r="A97" s="53" t="s">
        <v>74</v>
      </c>
      <c r="B97" s="63">
        <v>20893.499284000001</v>
      </c>
      <c r="C97" s="78" t="str">
        <f t="shared" si="2"/>
        <v>A</v>
      </c>
      <c r="D97" s="82" t="str">
        <f t="shared" si="1"/>
        <v>agosto 2018</v>
      </c>
      <c r="E97" s="83">
        <f t="shared" si="3"/>
        <v>21984.329555839999</v>
      </c>
    </row>
    <row r="98" spans="1:5">
      <c r="A98" s="53" t="s">
        <v>75</v>
      </c>
      <c r="B98" s="63">
        <v>22152.089802999999</v>
      </c>
      <c r="C98" s="78" t="str">
        <f t="shared" si="2"/>
        <v>S</v>
      </c>
      <c r="D98" s="82" t="str">
        <f t="shared" si="1"/>
        <v>septiembre 2018</v>
      </c>
      <c r="E98" s="83">
        <f t="shared" si="3"/>
        <v>20742.566139269999</v>
      </c>
    </row>
    <row r="99" spans="1:5">
      <c r="A99" s="53" t="s">
        <v>76</v>
      </c>
      <c r="B99" s="63">
        <v>22595.726236999999</v>
      </c>
      <c r="C99" s="78" t="str">
        <f t="shared" si="2"/>
        <v>O</v>
      </c>
      <c r="D99" s="82" t="str">
        <f t="shared" si="1"/>
        <v>octubre 2018</v>
      </c>
      <c r="E99" s="83">
        <f t="shared" si="3"/>
        <v>20289.253281038</v>
      </c>
    </row>
    <row r="100" spans="1:5">
      <c r="A100" s="53" t="s">
        <v>31</v>
      </c>
      <c r="B100" s="63">
        <v>21274.776162999999</v>
      </c>
      <c r="C100" s="78" t="str">
        <f t="shared" si="2"/>
        <v>N</v>
      </c>
      <c r="D100" s="82" t="str">
        <f t="shared" si="1"/>
        <v>noviembre 2018</v>
      </c>
      <c r="E100" s="83">
        <f t="shared" si="3"/>
        <v>20902.808771653999</v>
      </c>
    </row>
    <row r="101" spans="1:5">
      <c r="A101" s="53" t="s">
        <v>90</v>
      </c>
      <c r="B101" s="63">
        <v>22075.624411000001</v>
      </c>
      <c r="C101" s="78" t="str">
        <f t="shared" si="2"/>
        <v>D</v>
      </c>
      <c r="D101" s="82" t="str">
        <f t="shared" si="1"/>
        <v>diciembre 2018</v>
      </c>
      <c r="E101" s="83">
        <f t="shared" si="3"/>
        <v>21174.476467412002</v>
      </c>
    </row>
    <row r="102" spans="1:5">
      <c r="A102" s="53" t="s">
        <v>89</v>
      </c>
      <c r="B102" s="63">
        <v>19925.867210815999</v>
      </c>
      <c r="C102" s="78" t="str">
        <f t="shared" si="2"/>
        <v>E</v>
      </c>
      <c r="D102" s="82" t="str">
        <f t="shared" si="1"/>
        <v>enero 2019</v>
      </c>
      <c r="E102" s="83">
        <f t="shared" si="3"/>
        <v>23295.866808549999</v>
      </c>
    </row>
    <row r="103" spans="1:5">
      <c r="A103" s="53" t="s">
        <v>91</v>
      </c>
      <c r="B103" s="63">
        <v>20083.650125371001</v>
      </c>
      <c r="C103" s="78" t="str">
        <f t="shared" si="2"/>
        <v>F</v>
      </c>
      <c r="D103" s="82" t="str">
        <f t="shared" si="1"/>
        <v>febrero 2019</v>
      </c>
      <c r="E103" s="83">
        <f t="shared" si="3"/>
        <v>20153.644368353998</v>
      </c>
    </row>
    <row r="104" spans="1:5">
      <c r="A104" s="53" t="s">
        <v>98</v>
      </c>
      <c r="B104" s="63">
        <v>20336.407753128002</v>
      </c>
      <c r="C104" s="78" t="str">
        <f t="shared" si="2"/>
        <v>M</v>
      </c>
      <c r="D104" s="82" t="str">
        <f t="shared" si="1"/>
        <v>marzo 2019</v>
      </c>
      <c r="E104" s="83">
        <f t="shared" si="3"/>
        <v>20726.400546252</v>
      </c>
    </row>
    <row r="105" spans="1:5">
      <c r="A105" s="53" t="s">
        <v>99</v>
      </c>
      <c r="B105" s="63">
        <v>22180.933956064</v>
      </c>
      <c r="C105" s="78" t="str">
        <f t="shared" si="2"/>
        <v>A</v>
      </c>
      <c r="D105" s="82" t="str">
        <f t="shared" si="1"/>
        <v>abril 2019</v>
      </c>
      <c r="E105" s="83">
        <f t="shared" si="3"/>
        <v>19509.074065887999</v>
      </c>
    </row>
    <row r="106" spans="1:5">
      <c r="A106" s="53" t="s">
        <v>93</v>
      </c>
      <c r="B106" s="63">
        <v>21984.329555839999</v>
      </c>
      <c r="C106" s="78" t="str">
        <f t="shared" si="2"/>
        <v>M</v>
      </c>
      <c r="D106" s="82" t="str">
        <f t="shared" si="1"/>
        <v>mayo 2019</v>
      </c>
      <c r="E106" s="83">
        <f t="shared" si="3"/>
        <v>19913.518644284999</v>
      </c>
    </row>
    <row r="107" spans="1:5">
      <c r="A107" s="53" t="s">
        <v>100</v>
      </c>
      <c r="B107" s="63">
        <v>20742.566139269999</v>
      </c>
      <c r="C107" s="78" t="str">
        <f t="shared" si="2"/>
        <v>J</v>
      </c>
      <c r="D107" s="82" t="str">
        <f t="shared" si="1"/>
        <v>junio 2019</v>
      </c>
      <c r="E107" s="83">
        <f t="shared" si="3"/>
        <v>19966.555829706002</v>
      </c>
    </row>
    <row r="108" spans="1:5">
      <c r="A108" s="53" t="s">
        <v>123</v>
      </c>
      <c r="B108" s="63">
        <v>20289.253281038</v>
      </c>
      <c r="C108" s="78" t="str">
        <f t="shared" si="2"/>
        <v>J</v>
      </c>
      <c r="D108" s="82" t="str">
        <f t="shared" si="1"/>
        <v>julio 2019</v>
      </c>
      <c r="E108" s="83">
        <f t="shared" si="3"/>
        <v>22697.667647208</v>
      </c>
    </row>
    <row r="109" spans="1:5">
      <c r="A109" s="53" t="s">
        <v>124</v>
      </c>
      <c r="B109" s="63">
        <v>20902.808771653999</v>
      </c>
      <c r="C109" s="78" t="str">
        <f t="shared" si="2"/>
        <v>A</v>
      </c>
      <c r="D109" s="82" t="str">
        <f t="shared" si="1"/>
        <v>agosto 2019</v>
      </c>
      <c r="E109" s="83">
        <f t="shared" si="3"/>
        <v>21139.244336888001</v>
      </c>
    </row>
    <row r="110" spans="1:5">
      <c r="A110" s="53" t="s">
        <v>125</v>
      </c>
      <c r="B110" s="63">
        <v>21174.476467412002</v>
      </c>
      <c r="C110" s="78" t="str">
        <f t="shared" si="2"/>
        <v>S</v>
      </c>
      <c r="D110" s="82" t="str">
        <f>TEXT(EDATE(D111,-1),"mmmm aaaa")</f>
        <v>septiembre 2019</v>
      </c>
      <c r="E110" s="83">
        <f t="shared" si="3"/>
        <v>19901.159379567998</v>
      </c>
    </row>
    <row r="111" spans="1:5" ht="15" thickBot="1">
      <c r="A111" s="53" t="s">
        <v>126</v>
      </c>
      <c r="B111" s="63">
        <v>23295.866808549999</v>
      </c>
      <c r="C111" s="79" t="str">
        <f t="shared" si="2"/>
        <v>O</v>
      </c>
      <c r="D111" s="84" t="str">
        <f>A2</f>
        <v>Octubre 2019</v>
      </c>
      <c r="E111" s="85">
        <f t="shared" si="3"/>
        <v>20132.70482427</v>
      </c>
    </row>
    <row r="112" spans="1:5">
      <c r="A112" s="53" t="s">
        <v>127</v>
      </c>
      <c r="B112" s="63">
        <v>20153.644368353998</v>
      </c>
    </row>
    <row r="113" spans="1:4">
      <c r="A113" s="53" t="s">
        <v>129</v>
      </c>
      <c r="B113" s="63">
        <v>20726.400546252</v>
      </c>
    </row>
    <row r="114" spans="1:4">
      <c r="A114" s="53" t="s">
        <v>130</v>
      </c>
      <c r="B114" s="63">
        <v>19509.074065887999</v>
      </c>
    </row>
    <row r="115" spans="1:4">
      <c r="A115" s="53" t="s">
        <v>131</v>
      </c>
      <c r="B115" s="63">
        <v>19913.518644284999</v>
      </c>
      <c r="C115"/>
      <c r="D115"/>
    </row>
    <row r="116" spans="1:4">
      <c r="A116" s="53" t="s">
        <v>132</v>
      </c>
      <c r="B116" s="63">
        <v>19966.555829706002</v>
      </c>
      <c r="C116"/>
      <c r="D116"/>
    </row>
    <row r="117" spans="1:4">
      <c r="A117" s="53" t="s">
        <v>149</v>
      </c>
      <c r="B117" s="63">
        <v>22697.667647208</v>
      </c>
      <c r="C117"/>
      <c r="D117"/>
    </row>
    <row r="118" spans="1:4">
      <c r="A118" s="53" t="s">
        <v>152</v>
      </c>
      <c r="B118" s="63">
        <v>21139.244336888001</v>
      </c>
      <c r="C118"/>
      <c r="D118"/>
    </row>
    <row r="119" spans="1:4">
      <c r="A119" s="53" t="s">
        <v>163</v>
      </c>
      <c r="B119" s="63">
        <v>19901.159379567998</v>
      </c>
      <c r="C119"/>
      <c r="D119"/>
    </row>
    <row r="120" spans="1:4">
      <c r="A120" s="53" t="s">
        <v>165</v>
      </c>
      <c r="B120" s="63">
        <v>20132.70482427</v>
      </c>
      <c r="C120"/>
      <c r="D120"/>
    </row>
    <row r="121" spans="1:4">
      <c r="A121" s="53"/>
      <c r="B121" s="63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1" t="s">
        <v>55</v>
      </c>
      <c r="B127" s="59" t="s">
        <v>9</v>
      </c>
      <c r="C127" s="51" t="s">
        <v>55</v>
      </c>
      <c r="D127" s="131" t="s">
        <v>8</v>
      </c>
    </row>
    <row r="128" spans="1:4">
      <c r="A128" s="60" t="s">
        <v>61</v>
      </c>
      <c r="B128" s="61"/>
      <c r="C128" s="51" t="s">
        <v>61</v>
      </c>
      <c r="D128" s="52"/>
    </row>
    <row r="129" spans="1:5">
      <c r="A129" s="53" t="s">
        <v>170</v>
      </c>
      <c r="B129" s="62">
        <v>33091.392999999996</v>
      </c>
      <c r="C129" s="55">
        <v>1</v>
      </c>
      <c r="D129" s="62">
        <v>694.63929199999995</v>
      </c>
      <c r="E129" s="88">
        <f>MAX(D129:D159)</f>
        <v>694.63929199999995</v>
      </c>
    </row>
    <row r="130" spans="1:5">
      <c r="A130" s="53" t="s">
        <v>171</v>
      </c>
      <c r="B130" s="62">
        <v>32518.136999999999</v>
      </c>
      <c r="C130" s="55">
        <v>2</v>
      </c>
      <c r="D130" s="62">
        <v>687.47721945000001</v>
      </c>
    </row>
    <row r="131" spans="1:5">
      <c r="A131" s="53" t="s">
        <v>172</v>
      </c>
      <c r="B131" s="62">
        <v>32045.883000000002</v>
      </c>
      <c r="C131" s="55">
        <v>3</v>
      </c>
      <c r="D131" s="62">
        <v>676.774719</v>
      </c>
    </row>
    <row r="132" spans="1:5">
      <c r="A132" s="53" t="s">
        <v>173</v>
      </c>
      <c r="B132" s="62">
        <v>32110.109</v>
      </c>
      <c r="C132" s="55">
        <v>4</v>
      </c>
      <c r="D132" s="62">
        <v>672.53431399999999</v>
      </c>
    </row>
    <row r="133" spans="1:5">
      <c r="A133" s="53" t="s">
        <v>174</v>
      </c>
      <c r="B133" s="62">
        <v>28272.6852</v>
      </c>
      <c r="C133" s="55">
        <v>5</v>
      </c>
      <c r="D133" s="62">
        <v>602.40445199999999</v>
      </c>
    </row>
    <row r="134" spans="1:5">
      <c r="A134" s="53" t="s">
        <v>175</v>
      </c>
      <c r="B134" s="62">
        <v>27278.620999999999</v>
      </c>
      <c r="C134" s="55">
        <v>6</v>
      </c>
      <c r="D134" s="62">
        <v>555.60394719999999</v>
      </c>
    </row>
    <row r="135" spans="1:5">
      <c r="A135" s="53" t="s">
        <v>176</v>
      </c>
      <c r="B135" s="62">
        <v>32114.857</v>
      </c>
      <c r="C135" s="55">
        <v>7</v>
      </c>
      <c r="D135" s="62">
        <v>662.70071199999995</v>
      </c>
    </row>
    <row r="136" spans="1:5">
      <c r="A136" s="53" t="s">
        <v>177</v>
      </c>
      <c r="B136" s="62">
        <v>32943.447</v>
      </c>
      <c r="C136" s="55">
        <v>8</v>
      </c>
      <c r="D136" s="62">
        <v>685.57047999999998</v>
      </c>
    </row>
    <row r="137" spans="1:5">
      <c r="A137" s="53" t="s">
        <v>178</v>
      </c>
      <c r="B137" s="62">
        <v>32075.147000000001</v>
      </c>
      <c r="C137" s="55">
        <v>9</v>
      </c>
      <c r="D137" s="62">
        <v>674.04997100000003</v>
      </c>
    </row>
    <row r="138" spans="1:5">
      <c r="A138" s="53" t="s">
        <v>179</v>
      </c>
      <c r="B138" s="62">
        <v>32444.34</v>
      </c>
      <c r="C138" s="55">
        <v>10</v>
      </c>
      <c r="D138" s="62">
        <v>681.43526899999995</v>
      </c>
    </row>
    <row r="139" spans="1:5">
      <c r="A139" s="53" t="s">
        <v>180</v>
      </c>
      <c r="B139" s="62">
        <v>31884.294000000002</v>
      </c>
      <c r="C139" s="55">
        <v>11</v>
      </c>
      <c r="D139" s="62">
        <v>673.29805599999997</v>
      </c>
    </row>
    <row r="140" spans="1:5">
      <c r="A140" s="53" t="s">
        <v>181</v>
      </c>
      <c r="B140" s="62">
        <v>27136.6584</v>
      </c>
      <c r="C140" s="55">
        <v>12</v>
      </c>
      <c r="D140" s="62">
        <v>583.60592701999997</v>
      </c>
    </row>
    <row r="141" spans="1:5">
      <c r="A141" s="53" t="s">
        <v>182</v>
      </c>
      <c r="B141" s="62">
        <v>27190.674999999999</v>
      </c>
      <c r="C141" s="55">
        <v>13</v>
      </c>
      <c r="D141" s="62">
        <v>552.20631303000005</v>
      </c>
    </row>
    <row r="142" spans="1:5">
      <c r="A142" s="53" t="s">
        <v>183</v>
      </c>
      <c r="B142" s="62">
        <v>32114.642400000001</v>
      </c>
      <c r="C142" s="55">
        <v>14</v>
      </c>
      <c r="D142" s="62">
        <v>665.16714960000002</v>
      </c>
    </row>
    <row r="143" spans="1:5">
      <c r="A143" s="53" t="s">
        <v>184</v>
      </c>
      <c r="B143" s="62">
        <v>32111.6522</v>
      </c>
      <c r="C143" s="55">
        <v>15</v>
      </c>
      <c r="D143" s="62">
        <v>664.85820649000004</v>
      </c>
    </row>
    <row r="144" spans="1:5">
      <c r="A144" s="53" t="s">
        <v>185</v>
      </c>
      <c r="B144" s="62">
        <v>32305.456999999999</v>
      </c>
      <c r="C144" s="55">
        <v>16</v>
      </c>
      <c r="D144" s="62">
        <v>668.48031808999997</v>
      </c>
    </row>
    <row r="145" spans="1:5">
      <c r="A145" s="53" t="s">
        <v>186</v>
      </c>
      <c r="B145" s="62">
        <v>32163.6024</v>
      </c>
      <c r="C145" s="55">
        <v>17</v>
      </c>
      <c r="D145" s="62">
        <v>669.88204020000001</v>
      </c>
    </row>
    <row r="146" spans="1:5">
      <c r="A146" s="53" t="s">
        <v>187</v>
      </c>
      <c r="B146" s="62">
        <v>31075.157999999999</v>
      </c>
      <c r="C146" s="55">
        <v>18</v>
      </c>
      <c r="D146" s="62">
        <v>658.96913959999995</v>
      </c>
    </row>
    <row r="147" spans="1:5">
      <c r="A147" s="53" t="s">
        <v>188</v>
      </c>
      <c r="B147" s="62">
        <v>28167.438999999998</v>
      </c>
      <c r="C147" s="55">
        <v>19</v>
      </c>
      <c r="D147" s="62">
        <v>597.52383899999995</v>
      </c>
    </row>
    <row r="148" spans="1:5">
      <c r="A148" s="53" t="s">
        <v>189</v>
      </c>
      <c r="B148" s="62">
        <v>27140.405999999999</v>
      </c>
      <c r="C148" s="55">
        <v>20</v>
      </c>
      <c r="D148" s="62">
        <v>551.40393400000005</v>
      </c>
    </row>
    <row r="149" spans="1:5">
      <c r="A149" s="53" t="s">
        <v>190</v>
      </c>
      <c r="B149" s="62">
        <v>32427.228999999999</v>
      </c>
      <c r="C149" s="55">
        <v>21</v>
      </c>
      <c r="D149" s="62">
        <v>656.00963999999999</v>
      </c>
    </row>
    <row r="150" spans="1:5">
      <c r="A150" s="53" t="s">
        <v>191</v>
      </c>
      <c r="B150" s="62">
        <v>33259.391000000003</v>
      </c>
      <c r="C150" s="55">
        <v>22</v>
      </c>
      <c r="D150" s="62">
        <v>686.55084482999996</v>
      </c>
    </row>
    <row r="151" spans="1:5">
      <c r="A151" s="53" t="s">
        <v>192</v>
      </c>
      <c r="B151" s="62">
        <v>33518.843999999997</v>
      </c>
      <c r="C151" s="55">
        <v>23</v>
      </c>
      <c r="D151" s="62">
        <v>689.57245195999997</v>
      </c>
    </row>
    <row r="152" spans="1:5">
      <c r="A152" s="53" t="s">
        <v>193</v>
      </c>
      <c r="B152" s="62">
        <v>33182.642999999996</v>
      </c>
      <c r="C152" s="55">
        <v>24</v>
      </c>
      <c r="D152" s="62">
        <v>687.72431500000005</v>
      </c>
    </row>
    <row r="153" spans="1:5">
      <c r="A153" s="53" t="s">
        <v>194</v>
      </c>
      <c r="B153" s="62">
        <v>31910.736000000001</v>
      </c>
      <c r="C153" s="55">
        <v>25</v>
      </c>
      <c r="D153" s="62">
        <v>679.04062799999997</v>
      </c>
    </row>
    <row r="154" spans="1:5">
      <c r="A154" s="53" t="s">
        <v>195</v>
      </c>
      <c r="B154" s="62">
        <v>27910.178</v>
      </c>
      <c r="C154" s="55">
        <v>26</v>
      </c>
      <c r="D154" s="62">
        <v>599.41169660000003</v>
      </c>
    </row>
    <row r="155" spans="1:5">
      <c r="A155" s="53" t="s">
        <v>196</v>
      </c>
      <c r="B155" s="62">
        <v>27374.695400000001</v>
      </c>
      <c r="C155" s="55">
        <v>27</v>
      </c>
      <c r="D155" s="62">
        <v>576.59086420000006</v>
      </c>
    </row>
    <row r="156" spans="1:5">
      <c r="A156" s="53" t="s">
        <v>197</v>
      </c>
      <c r="B156" s="62">
        <v>32557.84</v>
      </c>
      <c r="C156" s="55">
        <v>28</v>
      </c>
      <c r="D156" s="62">
        <v>663.35538099999997</v>
      </c>
    </row>
    <row r="157" spans="1:5">
      <c r="A157" s="53" t="s">
        <v>198</v>
      </c>
      <c r="B157" s="62">
        <v>32528.956999999999</v>
      </c>
      <c r="C157" s="55">
        <v>29</v>
      </c>
      <c r="D157" s="62">
        <v>678.05926699999998</v>
      </c>
      <c r="E157"/>
    </row>
    <row r="158" spans="1:5">
      <c r="A158" s="53" t="s">
        <v>199</v>
      </c>
      <c r="B158" s="62">
        <v>32023.611000000001</v>
      </c>
      <c r="C158" s="55">
        <v>30</v>
      </c>
      <c r="D158" s="62">
        <v>673.78560300000004</v>
      </c>
      <c r="E158"/>
    </row>
    <row r="159" spans="1:5">
      <c r="A159" s="53" t="s">
        <v>166</v>
      </c>
      <c r="B159" s="62">
        <v>31345.440999999999</v>
      </c>
      <c r="C159" s="55">
        <v>31</v>
      </c>
      <c r="D159" s="62">
        <v>664.01883399999997</v>
      </c>
      <c r="E159"/>
    </row>
    <row r="160" spans="1:5">
      <c r="A160"/>
      <c r="C160"/>
      <c r="D160" s="89">
        <v>736</v>
      </c>
      <c r="E160" s="121">
        <f>(MAX(D129:D159)/D160-1)*100</f>
        <v>-5.6196614130434863</v>
      </c>
    </row>
    <row r="161" spans="1:5">
      <c r="A161"/>
      <c r="B161"/>
      <c r="C161"/>
      <c r="D161"/>
      <c r="E161" s="90"/>
    </row>
    <row r="162" spans="1:5">
      <c r="E162" s="88"/>
    </row>
    <row r="163" spans="1:5">
      <c r="A163" s="51" t="s">
        <v>81</v>
      </c>
      <c r="B163" s="139" t="s">
        <v>13</v>
      </c>
      <c r="C163" s="140"/>
      <c r="D163"/>
      <c r="E163" s="90"/>
    </row>
    <row r="164" spans="1:5">
      <c r="A164" s="51" t="s">
        <v>55</v>
      </c>
      <c r="B164" s="131" t="s">
        <v>79</v>
      </c>
      <c r="C164" s="131" t="s">
        <v>80</v>
      </c>
      <c r="D164"/>
      <c r="E164" s="90"/>
    </row>
    <row r="165" spans="1:5">
      <c r="A165" s="51" t="s">
        <v>53</v>
      </c>
      <c r="B165" s="52"/>
      <c r="C165" s="52"/>
      <c r="D165"/>
      <c r="E165" s="90"/>
    </row>
    <row r="166" spans="1:5">
      <c r="A166" s="53" t="s">
        <v>165</v>
      </c>
      <c r="B166" s="63">
        <v>34007</v>
      </c>
      <c r="C166" s="123" t="s">
        <v>204</v>
      </c>
      <c r="D166" s="89">
        <v>36287</v>
      </c>
      <c r="E166" s="121">
        <f>(B166/D166-1)*100</f>
        <v>-6.2832419323724746</v>
      </c>
    </row>
    <row r="167" spans="1:5">
      <c r="A167"/>
      <c r="B167"/>
      <c r="C167"/>
    </row>
    <row r="169" spans="1:5">
      <c r="A169" s="51" t="s">
        <v>81</v>
      </c>
      <c r="B169" s="139" t="s">
        <v>13</v>
      </c>
      <c r="C169" s="143"/>
      <c r="D169" s="139" t="s">
        <v>14</v>
      </c>
      <c r="E169" s="140"/>
    </row>
    <row r="170" spans="1:5">
      <c r="A170" s="51" t="s">
        <v>55</v>
      </c>
      <c r="B170" s="131" t="s">
        <v>79</v>
      </c>
      <c r="C170" s="131" t="s">
        <v>80</v>
      </c>
      <c r="D170" s="131" t="s">
        <v>79</v>
      </c>
      <c r="E170" s="131" t="s">
        <v>80</v>
      </c>
    </row>
    <row r="171" spans="1:5">
      <c r="A171" s="51" t="s">
        <v>84</v>
      </c>
      <c r="B171" s="52"/>
      <c r="C171" s="52"/>
      <c r="D171" s="52"/>
      <c r="E171" s="52"/>
    </row>
    <row r="172" spans="1:5">
      <c r="A172" s="55">
        <v>2017</v>
      </c>
      <c r="B172" s="63">
        <v>41381</v>
      </c>
      <c r="C172" s="123" t="s">
        <v>82</v>
      </c>
      <c r="D172" s="63">
        <v>39536</v>
      </c>
      <c r="E172" s="123" t="s">
        <v>83</v>
      </c>
    </row>
    <row r="173" spans="1:5">
      <c r="A173" s="55">
        <v>2018</v>
      </c>
      <c r="B173" s="63">
        <v>40947</v>
      </c>
      <c r="C173" s="123" t="s">
        <v>78</v>
      </c>
      <c r="D173" s="63">
        <v>39996</v>
      </c>
      <c r="E173" s="123" t="s">
        <v>92</v>
      </c>
    </row>
    <row r="174" spans="1:5">
      <c r="A174" s="55">
        <v>2019</v>
      </c>
      <c r="B174" s="63">
        <v>40455</v>
      </c>
      <c r="C174" s="123" t="s">
        <v>128</v>
      </c>
      <c r="D174" s="63">
        <v>40021</v>
      </c>
      <c r="E174" s="123" t="s">
        <v>151</v>
      </c>
    </row>
    <row r="176" spans="1:5">
      <c r="A176"/>
      <c r="B176"/>
      <c r="C176"/>
      <c r="D176"/>
      <c r="E176"/>
    </row>
    <row r="177" spans="1:6">
      <c r="A177" s="51" t="s">
        <v>81</v>
      </c>
      <c r="B177" s="139" t="s">
        <v>13</v>
      </c>
      <c r="C177" s="143"/>
      <c r="D177" s="139" t="s">
        <v>14</v>
      </c>
      <c r="E177" s="140"/>
    </row>
    <row r="178" spans="1:6">
      <c r="A178" s="51" t="s">
        <v>55</v>
      </c>
      <c r="B178" s="131" t="s">
        <v>79</v>
      </c>
      <c r="C178" s="131" t="s">
        <v>80</v>
      </c>
      <c r="D178" s="131" t="s">
        <v>79</v>
      </c>
      <c r="E178" s="131" t="s">
        <v>80</v>
      </c>
    </row>
    <row r="179" spans="1:6">
      <c r="A179" s="64"/>
      <c r="B179" s="63">
        <v>45450</v>
      </c>
      <c r="C179" s="123" t="s">
        <v>85</v>
      </c>
      <c r="D179" s="63">
        <v>41318</v>
      </c>
      <c r="E179" s="123" t="s">
        <v>86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0"/>
      <c r="B182" s="76" t="s">
        <v>14</v>
      </c>
      <c r="C182" s="76" t="s">
        <v>13</v>
      </c>
      <c r="D182" s="76" t="s">
        <v>12</v>
      </c>
      <c r="E182" s="76" t="s">
        <v>11</v>
      </c>
    </row>
    <row r="183" spans="1:6">
      <c r="A183" s="69" t="s">
        <v>87</v>
      </c>
      <c r="B183" s="70">
        <f>D179</f>
        <v>41318</v>
      </c>
      <c r="C183" s="70">
        <f>B179</f>
        <v>45450</v>
      </c>
      <c r="D183" s="71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1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9"/>
      <c r="B184" s="70"/>
      <c r="C184" s="70"/>
      <c r="D184" s="71"/>
      <c r="E184" s="71"/>
    </row>
    <row r="185" spans="1:6">
      <c r="A185" s="72">
        <f>A173</f>
        <v>2018</v>
      </c>
      <c r="B185" s="70">
        <f>D173</f>
        <v>39996</v>
      </c>
      <c r="C185" s="70">
        <f>B173</f>
        <v>40947</v>
      </c>
      <c r="D185" s="71" t="str">
        <f>MID(Dat_01!E173,1,2)+0&amp;" "&amp;TEXT(DATE(MID(Dat_01!E173,7,4),MID(Dat_01!E173,4,2),MID(Dat_01!E173,1,2)),"mmmm")&amp;" ("&amp;MID(Dat_01!E173,12,16)&amp;" h)"</f>
        <v>3 agosto (13:45 h)</v>
      </c>
      <c r="E185" s="71" t="str">
        <f>MID(Dat_01!C173,1,2)+0&amp;" "&amp;TEXT(DATE(MID(Dat_01!C173,7,4),MID(Dat_01!C173,4,2),MID(Dat_01!C173,1,2)),"mmmm")&amp;" ("&amp;MID(Dat_01!C173,12,16)&amp;" h)"</f>
        <v>8 febrero (20:24 h)</v>
      </c>
    </row>
    <row r="186" spans="1:6">
      <c r="A186" s="72">
        <f>A174</f>
        <v>2019</v>
      </c>
      <c r="B186" s="70">
        <f>D174</f>
        <v>40021</v>
      </c>
      <c r="C186" s="70">
        <f>B174</f>
        <v>40455</v>
      </c>
      <c r="D186" s="71" t="str">
        <f>MID(Dat_01!E174,1,2)+0&amp;" "&amp;TEXT(DATE(MID(Dat_01!E174,7,4),MID(Dat_01!E174,4,2),MID(Dat_01!E174,1,2)),"mmmm")&amp;" ("&amp;MID(Dat_01!E174,12,16)&amp;" h)"</f>
        <v>23 julio (13:25 h)</v>
      </c>
      <c r="E186" s="71" t="str">
        <f>MID(Dat_01!C174,1,2)+0&amp;" "&amp;TEXT(DATE(MID(Dat_01!C174,7,4),MID(Dat_01!C174,4,2),MID(Dat_01!C174,1,2)),"mmmm")&amp;" ("&amp;MID(Dat_01!C174,12,16)&amp;" h)"</f>
        <v>22 enero (20:08 h)</v>
      </c>
    </row>
    <row r="187" spans="1:6">
      <c r="A187" s="73" t="str">
        <f>LOWER(MID(A166,1,3))&amp;"-"&amp;MID(A174,3,2)</f>
        <v>oct-19</v>
      </c>
      <c r="B187" s="74" t="str">
        <f>IF(B163="Invierno","",B166)</f>
        <v/>
      </c>
      <c r="C187" s="74">
        <f>IF(B163="Invierno",B166,"")</f>
        <v>34007</v>
      </c>
      <c r="D187" s="75" t="str">
        <f>IF(B187="","",MID(Dat_01!C166,1,2)+0&amp;" "&amp;TEXT(DATE(MID(Dat_01!C166,7,4),MID(Dat_01!C166,4,2),MID(Dat_01!C166,1,2)),"mmmm")&amp;" ("&amp;MID(Dat_01!C166,12,16)&amp;" h)")</f>
        <v/>
      </c>
      <c r="E187" s="75" t="str">
        <f>IF(C187="","",MID(Dat_01!C166,1,2)+0&amp;" "&amp;TEXT(DATE(MID(Dat_01!C166,7,4),MID(Dat_01!C166,4,2),MID(Dat_01!C166,1,2)),"mmmm")&amp;" ("&amp;MID(Dat_01!C166,12,16)&amp;" h)")</f>
        <v>23 octubre (20:58 h)</v>
      </c>
    </row>
    <row r="188" spans="1:6" ht="15">
      <c r="E188" s="127" t="str">
        <f>CONCATENATE(MID(E187,1,FIND(" ",E187)+3)," ",MID(E187,FIND("(",E187)+1,7))</f>
        <v>23 oct 20:58 h</v>
      </c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MSTR.Variación_y_componentes_mensual_de_la_demanda.1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2019-11-12T16:07:06Z</dcterms:modified>
</cp:coreProperties>
</file>