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OCT\INF_ELABORADA\"/>
    </mc:Choice>
  </mc:AlternateContent>
  <bookViews>
    <workbookView xWindow="0" yWindow="0" windowWidth="28800" windowHeight="12135" tabRatio="756"/>
  </bookViews>
  <sheets>
    <sheet name="Indice" sheetId="8" r:id="rId1"/>
    <sheet name="D1" sheetId="1" r:id="rId2"/>
    <sheet name="D2" sheetId="7" r:id="rId3"/>
    <sheet name="D4" sheetId="4" r:id="rId4"/>
    <sheet name="D3" sheetId="15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Dat_01!$A$127:$B$159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0" i="10" l="1"/>
  <c r="C61" i="10" l="1"/>
  <c r="D61" i="10"/>
  <c r="B61" i="10"/>
  <c r="B100" i="16" l="1"/>
  <c r="C100" i="16"/>
  <c r="D100" i="16"/>
  <c r="B37" i="16"/>
  <c r="C37" i="16"/>
  <c r="D37" i="16"/>
  <c r="E37" i="16"/>
  <c r="F37" i="16"/>
  <c r="G37" i="16"/>
  <c r="H37" i="16"/>
  <c r="E166" i="10" l="1"/>
  <c r="E129" i="10"/>
  <c r="B105" i="16" l="1"/>
  <c r="H109" i="16" l="1"/>
  <c r="D108" i="16"/>
  <c r="D107" i="16"/>
  <c r="C109" i="16"/>
  <c r="C108" i="16"/>
  <c r="C107" i="16"/>
  <c r="D105" i="16"/>
  <c r="C105" i="16"/>
  <c r="E101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I109" i="16" l="1"/>
  <c r="C101" i="16"/>
  <c r="A5" i="16"/>
  <c r="E38" i="16"/>
  <c r="F38" i="16"/>
  <c r="G38" i="16"/>
  <c r="H38" i="16"/>
  <c r="D101" i="16"/>
  <c r="F101" i="16" s="1"/>
  <c r="D38" i="16"/>
  <c r="C38" i="16"/>
  <c r="C2" i="10" l="1"/>
  <c r="E186" i="10" l="1"/>
  <c r="G108" i="16" s="1"/>
  <c r="C186" i="10"/>
  <c r="B186" i="10"/>
  <c r="D186" i="10" s="1"/>
  <c r="F108" i="16" s="1"/>
  <c r="E185" i="10"/>
  <c r="G107" i="16" s="1"/>
  <c r="C185" i="10"/>
  <c r="D185" i="10"/>
  <c r="F107" i="16" s="1"/>
  <c r="B185" i="10"/>
  <c r="A186" i="10"/>
  <c r="B108" i="16" s="1"/>
  <c r="A185" i="10"/>
  <c r="B107" i="16" s="1"/>
  <c r="K9" i="1"/>
  <c r="J9" i="1"/>
  <c r="I9" i="1"/>
  <c r="H9" i="1"/>
  <c r="G9" i="1"/>
  <c r="F9" i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B187" i="10"/>
  <c r="D187" i="10" s="1"/>
  <c r="F109" i="16" s="1"/>
  <c r="E183" i="10"/>
  <c r="G105" i="16" s="1"/>
  <c r="D183" i="10"/>
  <c r="F105" i="16" s="1"/>
  <c r="C183" i="10"/>
  <c r="B183" i="10"/>
  <c r="E3" i="8"/>
  <c r="D3" i="6" s="1"/>
  <c r="D108" i="10" l="1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A45" i="10"/>
  <c r="A44" i="10" l="1"/>
  <c r="A43" i="10" s="1"/>
  <c r="E125" i="16"/>
  <c r="D125" i="16"/>
  <c r="F45" i="10"/>
  <c r="C125" i="16"/>
  <c r="F125" i="16"/>
  <c r="B125" i="16"/>
  <c r="A125" i="16" s="1"/>
  <c r="D103" i="10"/>
  <c r="E104" i="10"/>
  <c r="C104" i="10"/>
  <c r="F43" i="10" l="1"/>
  <c r="C123" i="16"/>
  <c r="F123" i="16"/>
  <c r="E123" i="16"/>
  <c r="D123" i="16"/>
  <c r="B123" i="16"/>
  <c r="A123" i="16" s="1"/>
  <c r="F124" i="16"/>
  <c r="E124" i="16"/>
  <c r="D124" i="16"/>
  <c r="F44" i="10"/>
  <c r="C124" i="16"/>
  <c r="B124" i="16"/>
  <c r="A124" i="16" s="1"/>
  <c r="D102" i="10"/>
  <c r="E103" i="10"/>
  <c r="C103" i="10"/>
  <c r="A42" i="10"/>
  <c r="D122" i="16" l="1"/>
  <c r="F42" i="10"/>
  <c r="C122" i="16"/>
  <c r="F122" i="16"/>
  <c r="E122" i="16"/>
  <c r="B122" i="16"/>
  <c r="A122" i="16" s="1"/>
  <c r="D101" i="10"/>
  <c r="E102" i="10"/>
  <c r="C102" i="10"/>
  <c r="F7" i="1"/>
  <c r="G8" i="1" s="1"/>
  <c r="A41" i="10"/>
  <c r="E121" i="16" l="1"/>
  <c r="D121" i="16"/>
  <c r="F41" i="10"/>
  <c r="C121" i="16"/>
  <c r="F121" i="16"/>
  <c r="B121" i="16"/>
  <c r="A121" i="16" s="1"/>
  <c r="D100" i="10"/>
  <c r="E101" i="10"/>
  <c r="C101" i="10"/>
  <c r="A40" i="10"/>
  <c r="F120" i="16" l="1"/>
  <c r="E120" i="16"/>
  <c r="D120" i="16"/>
  <c r="F40" i="10"/>
  <c r="C120" i="16"/>
  <c r="B120" i="16"/>
  <c r="A120" i="16" s="1"/>
  <c r="D99" i="10"/>
  <c r="E100" i="10"/>
  <c r="C100" i="10"/>
  <c r="A39" i="10"/>
  <c r="F39" i="10" l="1"/>
  <c r="C119" i="16"/>
  <c r="F119" i="16"/>
  <c r="E119" i="16"/>
  <c r="D119" i="16"/>
  <c r="B119" i="16"/>
  <c r="A119" i="16" s="1"/>
  <c r="D98" i="10"/>
  <c r="E99" i="10"/>
  <c r="C99" i="10"/>
  <c r="A38" i="10"/>
  <c r="D118" i="16" l="1"/>
  <c r="F38" i="10"/>
  <c r="C118" i="16"/>
  <c r="F118" i="16"/>
  <c r="E118" i="16"/>
  <c r="B118" i="16"/>
  <c r="A118" i="16" s="1"/>
  <c r="D97" i="10"/>
  <c r="E98" i="10"/>
  <c r="C98" i="10"/>
  <c r="A37" i="10"/>
  <c r="E117" i="16" l="1"/>
  <c r="D117" i="16"/>
  <c r="F37" i="10"/>
  <c r="C117" i="16"/>
  <c r="F117" i="16"/>
  <c r="B117" i="16"/>
  <c r="A117" i="16" s="1"/>
  <c r="D96" i="10"/>
  <c r="E97" i="10"/>
  <c r="C97" i="10"/>
  <c r="A36" i="10"/>
  <c r="F116" i="16" l="1"/>
  <c r="E116" i="16"/>
  <c r="D116" i="16"/>
  <c r="F36" i="10"/>
  <c r="C116" i="16"/>
  <c r="B116" i="16"/>
  <c r="A116" i="16" s="1"/>
  <c r="D95" i="10"/>
  <c r="E96" i="10"/>
  <c r="C96" i="10"/>
  <c r="A35" i="10"/>
  <c r="K8" i="1"/>
  <c r="I8" i="1"/>
  <c r="F35" i="10" l="1"/>
  <c r="C115" i="16"/>
  <c r="F115" i="16"/>
  <c r="E115" i="16"/>
  <c r="D115" i="16"/>
  <c r="B115" i="16"/>
  <c r="A115" i="16" s="1"/>
  <c r="D94" i="10"/>
  <c r="E95" i="10"/>
  <c r="C95" i="10"/>
  <c r="A34" i="10"/>
  <c r="E13" i="8"/>
  <c r="E11" i="8"/>
  <c r="E9" i="8"/>
  <c r="D114" i="16" l="1"/>
  <c r="F34" i="10"/>
  <c r="C114" i="16"/>
  <c r="F114" i="16"/>
  <c r="E114" i="16"/>
  <c r="B114" i="16"/>
  <c r="A114" i="16" s="1"/>
  <c r="D93" i="10"/>
  <c r="E94" i="10"/>
  <c r="C94" i="10"/>
  <c r="A33" i="10"/>
  <c r="E12" i="8"/>
  <c r="E8" i="8"/>
  <c r="E113" i="16" l="1"/>
  <c r="D113" i="16"/>
  <c r="F33" i="10"/>
  <c r="C113" i="16"/>
  <c r="F113" i="16"/>
  <c r="B113" i="16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<sst xmlns="http://schemas.openxmlformats.org/spreadsheetml/2006/main" count="302" uniqueCount="183">
  <si>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</si>
  <si>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</si>
  <si>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</si>
  <si>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</si>
  <si>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</si>
  <si>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</si>
  <si>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</si>
  <si>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</si>
  <si>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</si>
  <si>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</si>
  <si>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</si>
  <si>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</si>
  <si>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</si>
  <si>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</si>
  <si>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</si>
  <si>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</si>
  <si>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</si>
  <si>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</si>
  <si>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</si>
  <si>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</si>
  <si>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</si>
  <si>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</si>
  <si>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</si>
  <si>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</si>
  <si>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</si>
  <si>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</si>
  <si>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</si>
  <si>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</si>
  <si>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</si>
  <si>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</si>
  <si>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Evolución de los componentes de la variación de la demanda peninsular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</si>
  <si>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</si>
  <si>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</si>
  <si>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</si>
  <si>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</si>
  <si>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</si>
  <si>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</si>
  <si>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</si>
  <si>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</si>
  <si>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</si>
  <si>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</si>
  <si>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</si>
  <si>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</si>
  <si>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</si>
  <si>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</si>
  <si>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</si>
  <si>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</si>
  <si>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</si>
  <si>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</si>
  <si>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</si>
  <si>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</si>
  <si>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</si>
  <si>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</si>
  <si>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</si>
  <si>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</si>
  <si>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</si>
  <si>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</si>
  <si>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</si>
  <si>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</si>
  <si>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</si>
  <si>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</si>
  <si>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</si>
  <si>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</si>
  <si>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</si>
  <si>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</si>
  <si>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</si>
  <si>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</si>
  <si>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</si>
  <si>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</si>
  <si>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</si>
  <si>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</si>
  <si>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</si>
  <si>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</si>
  <si>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</si>
  <si>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</si>
  <si>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</si>
  <si>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</si>
  <si>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</si>
  <si>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</si>
  <si>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</si>
  <si>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</si>
  <si>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</si>
  <si>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</si>
  <si>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</si>
  <si>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</si>
  <si>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</si>
  <si>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</si>
  <si>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</si>
  <si>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</si>
  <si>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</si>
  <si>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</si>
  <si>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</si>
  <si>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</si>
  <si>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</si>
  <si>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</si>
  <si>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</si>
  <si>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</si>
  <si>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</si>
  <si>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</si>
  <si>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</si>
  <si>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</si>
  <si>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17/02/2016 20:37</t>
  </si>
  <si>
    <t>06/09/2016 13:32</t>
  </si>
  <si>
    <t>Enero 2016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</si>
  <si>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</si>
  <si>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</si>
  <si>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</si>
  <si>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</si>
  <si>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</si>
  <si>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</si>
  <si>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</si>
  <si>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</si>
  <si>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</si>
  <si>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</si>
  <si>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</si>
  <si>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</si>
  <si>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</si>
  <si>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</si>
  <si>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</si>
  <si>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</si>
  <si>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</si>
  <si>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</si>
  <si>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</si>
  <si>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</si>
  <si>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</si>
  <si>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</si>
  <si>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</si>
  <si>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</si>
  <si>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</si>
  <si>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</si>
  <si>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</si>
  <si>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</si>
  <si>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</si>
  <si>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</si>
  <si>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</si>
  <si>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</si>
  <si>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</si>
  <si>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</si>
  <si>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</si>
  <si>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ut="11/12/2018 09:03:13"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msgID="C6ECB5DB11E8E6590D760080EF8592D1"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nrr="23" nrc="92"&gt;&lt;pg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</si>
  <si>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ut="11/12/2018 09:03:16"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msgID="C7083BB711E8E6590D760080EF5533D2"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nrr="721" nrc="26"&gt;&lt;pg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</si>
  <si>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</si>
  <si>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</si>
  <si>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</si>
  <si>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</si>
  <si>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</si>
  <si>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</si>
  <si>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</si>
  <si>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</si>
  <si>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</si>
  <si>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</si>
  <si>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</si>
  <si>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</si>
  <si>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</si>
  <si>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</si>
  <si>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</si>
  <si>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</si>
  <si>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</si>
  <si>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</si>
  <si>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</si>
  <si>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</si>
  <si>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</si>
  <si>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</si>
  <si>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</si>
  <si>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</si>
  <si>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</si>
  <si>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</si>
  <si>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</si>
  <si>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</si>
  <si>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</si>
  <si>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</si>
  <si>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</si>
  <si>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ut="11/12/2018 09:03:20"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msgID="C6FAC19811E8E6590D760080EF6552D0"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nrr="598" nrc="80"&gt;&lt;pg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</si>
  <si>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ut="11/12/2018 09:03:24"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msgID="CF04C75911E8E6590D760080EFA5D2D1"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</si>
  <si>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ut="11/12/2018 09:03:29"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msgID="CC90D73211E8E6590D760080EF6551CE"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nrr="66" nrc="96"&gt;&lt;pg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</si>
  <si>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30/10/2018 20:23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</si>
  <si>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ut="11/12/2018 09:03:32"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msgID="D1D8872711E8E6590D760080EF7571CE"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nrr="23" nrc="46"&gt;&lt;pg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</si>
  <si>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ut="11/12/2018 09:03:36"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msgID="C6FB99F611E8E6590D760080EF7573D2"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nrr="658" nrc="44"&gt;&lt;pg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</si>
  <si>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Noviembre 2018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</si>
  <si>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ut="11/12/2018 09:06:55"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msgID="CA6704B911E8E6590D760080EFF572CF"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rows="37" cols="2" /&gt;&lt;esdo ews="" ece="" ptn="" /&gt;&lt;/excel&gt;&lt;pgs&gt;&lt;pg rows="35" cols="1" nrr="568" nrc="20"&gt;&lt;pg /&gt;&lt;bls&gt;&lt;bl sr="1" sc="1" rfetch="35" cfetch="1" posid="1" darows="0" dacols="1"&gt;&lt;excel&gt;&lt;epo ews="Dat_01" ece="A85" enr="MSTR.Serie_Balance_B.C._Mensual" ptn="" qtn="" rows="37" cols="2" /&gt;&lt;esdo ews="" ece="" ptn="" /&gt;&lt;/excel&gt;&lt;gridRng&gt;&lt;sect id="TITLE_AREA" rngprop="1:1:2:1" /&gt;&lt;sect id="ROWHEADERS_AREA" rngprop="3:1:35:1" /&gt;&lt;sect id="COLUMNHEADERS_AREA" rngprop="1:2:2:1" /&gt;&lt;sect id="DATA_AREA" rngprop="3:2:35:1"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</si>
  <si>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ut="11/12/2018 09:07:44"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msgID="D451794011E8E6590D760080EF7571CE"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cols="7" /&gt;&lt;esdo ews="" ece="" ptn="" /&gt;&lt;/excel&gt;&lt;pgs&gt;&lt;pg rows="18" cols="6" nrr="388" nrc="120"&gt;&lt;pg /&gt;&lt;bls&gt;&lt;bl sr="1" sc="1" rfetch="18" cfetch="6" posid="1" darows="0" dacols="1"&gt;&lt;excel&gt;&lt;epo ews="Dat_01" ece="A4" enr="MSTR.Balance_B.C._Mensual_Sistema_eléctrico"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</si>
  <si>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db15a322208d413991f93b632df99a8d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</si>
  <si>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ut="11/12/2018 09:07:47"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msgID="C6EC00E011E8E6590D760080EF8593D3"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nrr="691" nrc="25"&gt;&lt;pg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</si>
</sst>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dd/mm/yyyy\ hh:mm"/>
    <numFmt numFmtId="175" formatCode="mmmm\ yyyy"/>
    <numFmt numFmtId="176" formatCode="#,##0.000"/>
    <numFmt numFmtId="177" formatCode="0.0_)"/>
  </numFmts>
  <fonts count="4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11"/>
      <color theme="1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28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4" fontId="25" fillId="4" borderId="6">
      <alignment horizontal="right" vertical="center"/>
    </xf>
    <xf numFmtId="176" fontId="25" fillId="4" borderId="6">
      <alignment horizontal="right" vertical="center"/>
    </xf>
    <xf numFmtId="176" fontId="23" fillId="5" borderId="6">
      <alignment horizontal="right" vertical="center"/>
    </xf>
    <xf numFmtId="0" fontId="1" fillId="0" borderId="0"/>
  </cellStyleXfs>
  <cellXfs count="146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0" borderId="0" xfId="8" applyFont="1" applyFill="1" applyBorder="1" applyAlignment="1" applyProtection="1"/>
    <xf numFmtId="0" fontId="31" fillId="0" borderId="0" xfId="8" applyFont="1"/>
    <xf numFmtId="0" fontId="30" fillId="3" borderId="4" xfId="6" applyFont="1" applyFill="1" applyBorder="1" applyAlignment="1" applyProtection="1">
      <alignment horizontal="left"/>
    </xf>
    <xf numFmtId="0" fontId="30" fillId="3" borderId="4" xfId="6" applyFont="1" applyFill="1" applyBorder="1" applyAlignment="1" applyProtection="1">
      <alignment horizontal="right" wrapText="1"/>
    </xf>
    <xf numFmtId="14" fontId="32" fillId="3" borderId="0" xfId="6" applyNumberFormat="1" applyFont="1" applyFill="1" applyBorder="1" applyAlignment="1" applyProtection="1">
      <alignment horizontal="left" indent="1"/>
    </xf>
    <xf numFmtId="169" fontId="32" fillId="3" borderId="0" xfId="6" applyNumberFormat="1" applyFont="1" applyFill="1" applyBorder="1" applyAlignment="1" applyProtection="1">
      <alignment horizontal="right" indent="1"/>
    </xf>
    <xf numFmtId="14" fontId="32" fillId="3" borderId="1" xfId="6" applyNumberFormat="1" applyFont="1" applyFill="1" applyBorder="1" applyAlignment="1" applyProtection="1">
      <alignment horizontal="left" indent="1"/>
    </xf>
    <xf numFmtId="169" fontId="32" fillId="3" borderId="1" xfId="6" applyNumberFormat="1" applyFont="1" applyFill="1" applyBorder="1" applyAlignment="1" applyProtection="1">
      <alignment horizontal="right" indent="1"/>
    </xf>
    <xf numFmtId="171" fontId="29" fillId="0" borderId="0" xfId="0" applyNumberFormat="1" applyFont="1"/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74" fontId="25" fillId="4" borderId="6" xfId="24" quotePrefix="1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5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5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5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6" fontId="25" fillId="4" borderId="6" xfId="25" applyAlignment="1">
      <alignment horizontal="right" vertical="center"/>
    </xf>
    <xf numFmtId="176" fontId="23" fillId="5" borderId="6" xfId="26" applyAlignment="1">
      <alignment horizontal="right" vertical="center"/>
    </xf>
    <xf numFmtId="164" fontId="34" fillId="0" borderId="0" xfId="0" applyFont="1"/>
    <xf numFmtId="164" fontId="29" fillId="9" borderId="0" xfId="0" applyFont="1" applyFill="1"/>
    <xf numFmtId="164" fontId="35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6" fillId="0" borderId="0" xfId="27" applyFont="1"/>
    <xf numFmtId="0" fontId="17" fillId="0" borderId="0" xfId="27" applyFont="1" applyFill="1" applyBorder="1" applyAlignment="1" applyProtection="1"/>
    <xf numFmtId="0" fontId="1" fillId="0" borderId="0" xfId="27"/>
    <xf numFmtId="1" fontId="36" fillId="0" borderId="0" xfId="27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7" applyNumberFormat="1"/>
    <xf numFmtId="14" fontId="37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7" applyNumberFormat="1" applyFont="1" applyFill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7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7" applyNumberFormat="1"/>
    <xf numFmtId="177" fontId="38" fillId="0" borderId="0" xfId="0" applyNumberFormat="1" applyFont="1"/>
    <xf numFmtId="170" fontId="39" fillId="0" borderId="0" xfId="27" applyNumberFormat="1" applyFont="1"/>
    <xf numFmtId="14" fontId="40" fillId="3" borderId="0" xfId="6" applyNumberFormat="1" applyFont="1" applyFill="1" applyBorder="1" applyAlignment="1" applyProtection="1">
      <alignment horizontal="left" indent="1"/>
    </xf>
    <xf numFmtId="3" fontId="40" fillId="3" borderId="0" xfId="6" applyNumberFormat="1" applyFont="1" applyFill="1" applyBorder="1" applyAlignment="1" applyProtection="1">
      <alignment horizontal="right" indent="1"/>
    </xf>
    <xf numFmtId="169" fontId="40" fillId="3" borderId="0" xfId="6" applyNumberFormat="1" applyFont="1" applyFill="1" applyBorder="1" applyAlignment="1" applyProtection="1">
      <alignment horizontal="right" indent="1"/>
    </xf>
    <xf numFmtId="164" fontId="24" fillId="6" borderId="6" xfId="20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</cellXfs>
  <cellStyles count="28">
    <cellStyle name="Hipervínculo 2" xfId="7"/>
    <cellStyle name="MSTRStyle.Todos.c1_2c913d8e-cf7b-4366-94f2-1adc5f40bb97" xfId="19"/>
    <cellStyle name="MSTRStyle.Todos.c12_f704ee73-96a5-4086-bfc3-d56b88a938df" xfId="22"/>
    <cellStyle name="MSTRStyle.Todos.c13_4e2c9c7a-2f85-403c-8a48-2ddc8d18a8ca" xfId="17"/>
    <cellStyle name="MSTRStyle.Todos.c15_15fbff46-fe6a-4e3e-a0de-d99014ad5935" xfId="25"/>
    <cellStyle name="MSTRStyle.Todos.c16_82e1650e-68bf-48d7-97ce-db30de7478bd" xfId="24"/>
    <cellStyle name="MSTRStyle.Todos.c16_9385c3dc-f9cb-498f-b97e-db2bbb43de3a" xfId="13"/>
    <cellStyle name="MSTRStyle.Todos.c16_d62fb555-b642-4aa7-9c1a-a58cdf9c66eb" xfId="23"/>
    <cellStyle name="MSTRStyle.Todos.c18_c74e16a5-566e-4e4a-bdc3-b6cacdd638cc" xfId="14"/>
    <cellStyle name="MSTRStyle.Todos.c19_5273395b-330c-4453-bb5e-3d097a5f9a38" xfId="26"/>
    <cellStyle name="MSTRStyle.Todos.c2_3a581374-dd4c-4b65-a07e-d5e7fd3fec7a" xfId="11"/>
    <cellStyle name="MSTRStyle.Todos.c20_42996945-cecb-47d3-b352-9514bde58bf7" xfId="9"/>
    <cellStyle name="MSTRStyle.Todos.c21_73aef9dd-ca35-490f-bae6-5a1e9031cba5" xfId="16"/>
    <cellStyle name="MSTRStyle.Todos.c22_8ff8ac70-2ad1-4e8d-b36a-325273c52159" xfId="18"/>
    <cellStyle name="MSTRStyle.Todos.c23_20f3c4b4-7f1b-493f-a6a4-7e0091975384" xfId="10"/>
    <cellStyle name="MSTRStyle.Todos.c24_08dad9a3-f282-4d8f-8754-383bda6f9464" xfId="12"/>
    <cellStyle name="MSTRStyle.Todos.c3_12fa68d3-c457-4d25-994e-10345e19d365" xfId="15"/>
    <cellStyle name="MSTRStyle.Todos.c7_b84543c2-03f4-4e81-b8f7-f2c3af7c6370" xfId="21"/>
    <cellStyle name="MSTRStyle.Todos.c9_4640f619-39fa-4d3e-98e7-beb9e4e71513" xfId="20"/>
    <cellStyle name="Normal" xfId="0" builtinId="0"/>
    <cellStyle name="Normal 2" xfId="4"/>
    <cellStyle name="Normal 2 2" xfId="6"/>
    <cellStyle name="Normal 3" xfId="3"/>
    <cellStyle name="Normal 4" xfId="8"/>
    <cellStyle name="Normal 4 2" xfId="27"/>
    <cellStyle name="Normal 7" xfId="2"/>
    <cellStyle name="Normal_A1 Comparacion Internacional" xfId="1"/>
    <cellStyle name="Normal_Plantilla CUADROS INF.OPE" xf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FF"/>
      <color rgb="FFF5F5F5"/>
      <color rgb="FFC0C0C0"/>
      <color rgb="FF8FAADC"/>
      <color rgb="FF97B9E0"/>
      <color rgb="FF5B9BD5"/>
      <color rgb="FFE2AA00"/>
      <color rgb="FF000000"/>
      <color rgb="FF004563"/>
      <color rgb="FFD26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Dat_01!$C$32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0.18556809834222587</c:v>
                </c:pt>
                <c:pt idx="1">
                  <c:v>0.33434528383335937</c:v>
                </c:pt>
                <c:pt idx="2">
                  <c:v>-1.389162023808721</c:v>
                </c:pt>
                <c:pt idx="3">
                  <c:v>1.5057460642021625</c:v>
                </c:pt>
                <c:pt idx="4">
                  <c:v>-0.13980804405766545</c:v>
                </c:pt>
                <c:pt idx="5">
                  <c:v>-2.8250612894685556</c:v>
                </c:pt>
                <c:pt idx="6">
                  <c:v>2.2655268729212974</c:v>
                </c:pt>
                <c:pt idx="7">
                  <c:v>-0.4292095377119387</c:v>
                </c:pt>
                <c:pt idx="8">
                  <c:v>-0.4864798511772026</c:v>
                </c:pt>
                <c:pt idx="9">
                  <c:v>-0.71396157129065552</c:v>
                </c:pt>
                <c:pt idx="10">
                  <c:v>-1.4742335517099026</c:v>
                </c:pt>
                <c:pt idx="11">
                  <c:v>-1.8327038798771511</c:v>
                </c:pt>
                <c:pt idx="12">
                  <c:v>0.87446389212507691</c:v>
                </c:pt>
              </c:numCache>
            </c:numRef>
          </c:val>
        </c:ser>
        <c:ser>
          <c:idx val="2"/>
          <c:order val="2"/>
          <c:tx>
            <c:strRef>
              <c:f>Dat_01!$D$32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Dat_01!$D$33:$D$45</c:f>
              <c:numCache>
                <c:formatCode>#,##0.0</c:formatCode>
                <c:ptCount val="13"/>
                <c:pt idx="0">
                  <c:v>1.1996964545285094</c:v>
                </c:pt>
                <c:pt idx="1">
                  <c:v>-2.0417972470950563</c:v>
                </c:pt>
                <c:pt idx="2">
                  <c:v>6.817445710021186E-2</c:v>
                </c:pt>
                <c:pt idx="3">
                  <c:v>-1.6082705993146318</c:v>
                </c:pt>
                <c:pt idx="4">
                  <c:v>3.6962079264392766</c:v>
                </c:pt>
                <c:pt idx="5">
                  <c:v>2.3743739143770481</c:v>
                </c:pt>
                <c:pt idx="6">
                  <c:v>1.1061577761221741</c:v>
                </c:pt>
                <c:pt idx="7">
                  <c:v>-1.5432761005792384</c:v>
                </c:pt>
                <c:pt idx="8">
                  <c:v>-2.6747369714020928</c:v>
                </c:pt>
                <c:pt idx="9">
                  <c:v>-0.35399188282606575</c:v>
                </c:pt>
                <c:pt idx="10">
                  <c:v>0.70091697227172567</c:v>
                </c:pt>
                <c:pt idx="11">
                  <c:v>1.7894488595743274</c:v>
                </c:pt>
                <c:pt idx="12">
                  <c:v>-6.6012475254662029E-2</c:v>
                </c:pt>
              </c:numCache>
            </c:numRef>
          </c:val>
        </c:ser>
        <c:ser>
          <c:idx val="3"/>
          <c:order val="3"/>
          <c:tx>
            <c:strRef>
              <c:f>Dat_01!$E$32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Dat_01!$E$33:$E$45</c:f>
              <c:numCache>
                <c:formatCode>#,##0.0</c:formatCode>
                <c:ptCount val="13"/>
                <c:pt idx="0">
                  <c:v>0.34517287814117559</c:v>
                </c:pt>
                <c:pt idx="1">
                  <c:v>2.9903787133597204</c:v>
                </c:pt>
                <c:pt idx="2">
                  <c:v>5.3188839958136169</c:v>
                </c:pt>
                <c:pt idx="3">
                  <c:v>-2.0158295094770295</c:v>
                </c:pt>
                <c:pt idx="4">
                  <c:v>3.0249781616989546</c:v>
                </c:pt>
                <c:pt idx="5">
                  <c:v>5.0195907385145899</c:v>
                </c:pt>
                <c:pt idx="6">
                  <c:v>1.668138553851839</c:v>
                </c:pt>
                <c:pt idx="7">
                  <c:v>1.3062486759423231</c:v>
                </c:pt>
                <c:pt idx="8">
                  <c:v>-3.0983795626049679</c:v>
                </c:pt>
                <c:pt idx="9">
                  <c:v>8.855631973359035E-3</c:v>
                </c:pt>
                <c:pt idx="10">
                  <c:v>1.7000557072053502</c:v>
                </c:pt>
                <c:pt idx="11">
                  <c:v>2.9997246029297875</c:v>
                </c:pt>
                <c:pt idx="12">
                  <c:v>-0.18911721672209003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598984"/>
        <c:axId val="1906599376"/>
      </c:barChart>
      <c:lineChart>
        <c:grouping val="standard"/>
        <c:varyColors val="0"/>
        <c:ser>
          <c:idx val="0"/>
          <c:order val="0"/>
          <c:tx>
            <c:strRef>
              <c:f>Dat_01!$B$32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Dat_01!$F$33:$F$45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Dat_01!$B$33:$B$45</c:f>
              <c:numCache>
                <c:formatCode>#,##0.0</c:formatCode>
                <c:ptCount val="13"/>
                <c:pt idx="0">
                  <c:v>1.7304374310119108</c:v>
                </c:pt>
                <c:pt idx="1">
                  <c:v>1.2829267500980235</c:v>
                </c:pt>
                <c:pt idx="2">
                  <c:v>3.9978964291051078</c:v>
                </c:pt>
                <c:pt idx="3">
                  <c:v>-2.1183540445894988</c:v>
                </c:pt>
                <c:pt idx="4">
                  <c:v>6.5813780440805658</c:v>
                </c:pt>
                <c:pt idx="5">
                  <c:v>4.5689033634230825</c:v>
                </c:pt>
                <c:pt idx="6">
                  <c:v>5.0398232028953105</c:v>
                </c:pt>
                <c:pt idx="7">
                  <c:v>-0.66623696234885399</c:v>
                </c:pt>
                <c:pt idx="8">
                  <c:v>-6.2595963851842633</c:v>
                </c:pt>
                <c:pt idx="9">
                  <c:v>-1.0590978221433622</c:v>
                </c:pt>
                <c:pt idx="10">
                  <c:v>0.92673912776717327</c:v>
                </c:pt>
                <c:pt idx="11">
                  <c:v>2.9564695826269638</c:v>
                </c:pt>
                <c:pt idx="12">
                  <c:v>0.61933420014832485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598984"/>
        <c:axId val="1906599376"/>
      </c:lineChart>
      <c:catAx>
        <c:axId val="1906598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06599376"/>
        <c:crosses val="autoZero"/>
        <c:auto val="1"/>
        <c:lblAlgn val="ctr"/>
        <c:lblOffset val="100"/>
        <c:noMultiLvlLbl val="0"/>
      </c:catAx>
      <c:valAx>
        <c:axId val="1906599376"/>
        <c:scaling>
          <c:orientation val="minMax"/>
          <c:max val="10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06598984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19817.639448048001</c:v>
                </c:pt>
                <c:pt idx="1">
                  <c:v>20628.846296624</c:v>
                </c:pt>
                <c:pt idx="2">
                  <c:v>21300.517187000001</c:v>
                </c:pt>
                <c:pt idx="3">
                  <c:v>23078.327512280001</c:v>
                </c:pt>
                <c:pt idx="4">
                  <c:v>19959.317583791999</c:v>
                </c:pt>
                <c:pt idx="5">
                  <c:v>21086.734901833999</c:v>
                </c:pt>
                <c:pt idx="6">
                  <c:v>18963.081304259998</c:v>
                </c:pt>
                <c:pt idx="7">
                  <c:v>20204.909726176</c:v>
                </c:pt>
                <c:pt idx="8">
                  <c:v>21680.301562000001</c:v>
                </c:pt>
                <c:pt idx="9">
                  <c:v>22413.194793999999</c:v>
                </c:pt>
                <c:pt idx="10">
                  <c:v>21769.084502999998</c:v>
                </c:pt>
                <c:pt idx="11">
                  <c:v>20145.293416</c:v>
                </c:pt>
                <c:pt idx="12">
                  <c:v>20160.571298999999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6600160"/>
        <c:axId val="1906600552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20160.571298999999</c:v>
                </c:pt>
                <c:pt idx="1">
                  <c:v>20893.499284000001</c:v>
                </c:pt>
                <c:pt idx="2">
                  <c:v>22152.089802999999</c:v>
                </c:pt>
                <c:pt idx="3">
                  <c:v>22589.446828</c:v>
                </c:pt>
                <c:pt idx="4">
                  <c:v>21272.915729</c:v>
                </c:pt>
                <c:pt idx="5">
                  <c:v>22050.167442000002</c:v>
                </c:pt>
                <c:pt idx="6">
                  <c:v>19918.787075815999</c:v>
                </c:pt>
                <c:pt idx="7">
                  <c:v>20070.297149370999</c:v>
                </c:pt>
                <c:pt idx="8">
                  <c:v>20323.202189127998</c:v>
                </c:pt>
                <c:pt idx="9">
                  <c:v>22175.817136064001</c:v>
                </c:pt>
                <c:pt idx="10">
                  <c:v>21970.827126846001</c:v>
                </c:pt>
                <c:pt idx="11">
                  <c:v>20740.882888175001</c:v>
                </c:pt>
                <c:pt idx="12">
                  <c:v>20285.432612000001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600160"/>
        <c:axId val="1906600552"/>
      </c:lineChart>
      <c:catAx>
        <c:axId val="190660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06600552"/>
        <c:crosses val="autoZero"/>
        <c:auto val="1"/>
        <c:lblAlgn val="ctr"/>
        <c:lblOffset val="100"/>
        <c:noMultiLvlLbl val="0"/>
      </c:catAx>
      <c:valAx>
        <c:axId val="1906600552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06600160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1998-2017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24.218684210500001</c:v>
                </c:pt>
                <c:pt idx="1">
                  <c:v>24.4511578947</c:v>
                </c:pt>
                <c:pt idx="2">
                  <c:v>23.838315789500001</c:v>
                </c:pt>
                <c:pt idx="3">
                  <c:v>23.478894736800001</c:v>
                </c:pt>
                <c:pt idx="4">
                  <c:v>23.8291578947</c:v>
                </c:pt>
                <c:pt idx="5">
                  <c:v>23.4043157895</c:v>
                </c:pt>
                <c:pt idx="6">
                  <c:v>23.5225263158</c:v>
                </c:pt>
                <c:pt idx="7">
                  <c:v>23.519315789499998</c:v>
                </c:pt>
                <c:pt idx="8">
                  <c:v>22.858315789500001</c:v>
                </c:pt>
                <c:pt idx="9">
                  <c:v>22.4074210526</c:v>
                </c:pt>
                <c:pt idx="10">
                  <c:v>22.441526315800001</c:v>
                </c:pt>
                <c:pt idx="11">
                  <c:v>21.830578947399999</c:v>
                </c:pt>
                <c:pt idx="12">
                  <c:v>21.577684210499999</c:v>
                </c:pt>
                <c:pt idx="13">
                  <c:v>21.676052631600001</c:v>
                </c:pt>
                <c:pt idx="14">
                  <c:v>21.751736842100001</c:v>
                </c:pt>
                <c:pt idx="15">
                  <c:v>22.024263157899998</c:v>
                </c:pt>
                <c:pt idx="16">
                  <c:v>21.422421052600001</c:v>
                </c:pt>
                <c:pt idx="17">
                  <c:v>21.130842105300001</c:v>
                </c:pt>
                <c:pt idx="18">
                  <c:v>20.969105263199999</c:v>
                </c:pt>
                <c:pt idx="19">
                  <c:v>21.0889473684</c:v>
                </c:pt>
                <c:pt idx="20">
                  <c:v>20.5244736842</c:v>
                </c:pt>
                <c:pt idx="21">
                  <c:v>20.62</c:v>
                </c:pt>
                <c:pt idx="22">
                  <c:v>21.095315789499999</c:v>
                </c:pt>
                <c:pt idx="23">
                  <c:v>21.117315789500001</c:v>
                </c:pt>
                <c:pt idx="24">
                  <c:v>20.911157894700001</c:v>
                </c:pt>
                <c:pt idx="25">
                  <c:v>20.998421052600001</c:v>
                </c:pt>
                <c:pt idx="26">
                  <c:v>21.305473684199999</c:v>
                </c:pt>
                <c:pt idx="27">
                  <c:v>21.0794736842</c:v>
                </c:pt>
                <c:pt idx="28">
                  <c:v>20.774000000000001</c:v>
                </c:pt>
                <c:pt idx="29">
                  <c:v>19.999157894700001</c:v>
                </c:pt>
                <c:pt idx="30">
                  <c:v>19.5097894737</c:v>
                </c:pt>
              </c:numCache>
            </c:numRef>
          </c:val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1998-2017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14.6533684211</c:v>
                </c:pt>
                <c:pt idx="1">
                  <c:v>14.5546842105</c:v>
                </c:pt>
                <c:pt idx="2">
                  <c:v>14.3773684211</c:v>
                </c:pt>
                <c:pt idx="3">
                  <c:v>13.8707894737</c:v>
                </c:pt>
                <c:pt idx="4">
                  <c:v>13.568894736800001</c:v>
                </c:pt>
                <c:pt idx="5">
                  <c:v>13.407263157899999</c:v>
                </c:pt>
                <c:pt idx="6">
                  <c:v>13.480421052600001</c:v>
                </c:pt>
                <c:pt idx="7">
                  <c:v>13.821789473700001</c:v>
                </c:pt>
                <c:pt idx="8">
                  <c:v>13.5280526316</c:v>
                </c:pt>
                <c:pt idx="9">
                  <c:v>13.1294210526</c:v>
                </c:pt>
                <c:pt idx="10">
                  <c:v>13.608526315800001</c:v>
                </c:pt>
                <c:pt idx="11">
                  <c:v>13.894263157899999</c:v>
                </c:pt>
                <c:pt idx="12">
                  <c:v>12.7313157895</c:v>
                </c:pt>
                <c:pt idx="13">
                  <c:v>12.1421578947</c:v>
                </c:pt>
                <c:pt idx="14">
                  <c:v>12.2935789474</c:v>
                </c:pt>
                <c:pt idx="15">
                  <c:v>12.441421052600001</c:v>
                </c:pt>
                <c:pt idx="16">
                  <c:v>12.7189473684</c:v>
                </c:pt>
                <c:pt idx="17">
                  <c:v>12.538736842100001</c:v>
                </c:pt>
                <c:pt idx="18">
                  <c:v>12.575315789499999</c:v>
                </c:pt>
                <c:pt idx="19">
                  <c:v>12.8507368421</c:v>
                </c:pt>
                <c:pt idx="20">
                  <c:v>12.395157894700001</c:v>
                </c:pt>
                <c:pt idx="21">
                  <c:v>12.150736842100001</c:v>
                </c:pt>
                <c:pt idx="22">
                  <c:v>12.1867368421</c:v>
                </c:pt>
                <c:pt idx="23">
                  <c:v>12.156000000000001</c:v>
                </c:pt>
                <c:pt idx="24">
                  <c:v>12.486210526300001</c:v>
                </c:pt>
                <c:pt idx="25">
                  <c:v>12.0187894737</c:v>
                </c:pt>
                <c:pt idx="26">
                  <c:v>11.504473684200001</c:v>
                </c:pt>
                <c:pt idx="27">
                  <c:v>11.8889473684</c:v>
                </c:pt>
                <c:pt idx="28">
                  <c:v>11.345105263200001</c:v>
                </c:pt>
                <c:pt idx="29">
                  <c:v>11.026368421100001</c:v>
                </c:pt>
                <c:pt idx="30">
                  <c:v>11.0425263158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6601336"/>
        <c:axId val="1906601728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2018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26.021999999999998</c:v>
                </c:pt>
                <c:pt idx="1">
                  <c:v>24.742999999999999</c:v>
                </c:pt>
                <c:pt idx="2">
                  <c:v>25.288</c:v>
                </c:pt>
                <c:pt idx="3">
                  <c:v>26.501000000000001</c:v>
                </c:pt>
                <c:pt idx="4">
                  <c:v>27.12</c:v>
                </c:pt>
                <c:pt idx="5">
                  <c:v>25.379000000000001</c:v>
                </c:pt>
                <c:pt idx="6">
                  <c:v>22.001000000000001</c:v>
                </c:pt>
                <c:pt idx="7">
                  <c:v>21.335000000000001</c:v>
                </c:pt>
                <c:pt idx="8">
                  <c:v>19.835999999999999</c:v>
                </c:pt>
                <c:pt idx="9">
                  <c:v>21.057333333333332</c:v>
                </c:pt>
                <c:pt idx="10">
                  <c:v>23.902000000000001</c:v>
                </c:pt>
                <c:pt idx="11">
                  <c:v>25.859000000000002</c:v>
                </c:pt>
                <c:pt idx="12">
                  <c:v>26.866</c:v>
                </c:pt>
                <c:pt idx="13">
                  <c:v>21.303000000000001</c:v>
                </c:pt>
                <c:pt idx="14">
                  <c:v>20.105</c:v>
                </c:pt>
                <c:pt idx="15">
                  <c:v>21.677</c:v>
                </c:pt>
                <c:pt idx="16">
                  <c:v>22.462</c:v>
                </c:pt>
                <c:pt idx="17">
                  <c:v>20.065999999999999</c:v>
                </c:pt>
                <c:pt idx="18">
                  <c:v>20.672000000000001</c:v>
                </c:pt>
                <c:pt idx="19">
                  <c:v>21.256</c:v>
                </c:pt>
                <c:pt idx="20">
                  <c:v>22.984000000000002</c:v>
                </c:pt>
                <c:pt idx="21">
                  <c:v>22.472000000000001</c:v>
                </c:pt>
                <c:pt idx="22">
                  <c:v>21.716999999999999</c:v>
                </c:pt>
                <c:pt idx="23">
                  <c:v>23.727</c:v>
                </c:pt>
                <c:pt idx="24">
                  <c:v>23.384</c:v>
                </c:pt>
                <c:pt idx="25">
                  <c:v>19.588000000000001</c:v>
                </c:pt>
                <c:pt idx="26">
                  <c:v>15.911</c:v>
                </c:pt>
                <c:pt idx="27">
                  <c:v>11.737</c:v>
                </c:pt>
                <c:pt idx="28">
                  <c:v>12.826000000000001</c:v>
                </c:pt>
                <c:pt idx="29">
                  <c:v>13.484</c:v>
                </c:pt>
                <c:pt idx="30">
                  <c:v>14.138999999999999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20.305</c:v>
                </c:pt>
                <c:pt idx="1">
                  <c:v>18.571000000000002</c:v>
                </c:pt>
                <c:pt idx="2">
                  <c:v>18.709</c:v>
                </c:pt>
                <c:pt idx="3">
                  <c:v>19.356999999999999</c:v>
                </c:pt>
                <c:pt idx="4">
                  <c:v>20.059999999999999</c:v>
                </c:pt>
                <c:pt idx="5">
                  <c:v>19.506</c:v>
                </c:pt>
                <c:pt idx="6">
                  <c:v>17.324000000000002</c:v>
                </c:pt>
                <c:pt idx="7">
                  <c:v>16.465</c:v>
                </c:pt>
                <c:pt idx="8">
                  <c:v>15.163</c:v>
                </c:pt>
                <c:pt idx="9">
                  <c:v>16.317333333333334</c:v>
                </c:pt>
                <c:pt idx="10">
                  <c:v>19.068999999999999</c:v>
                </c:pt>
                <c:pt idx="11">
                  <c:v>20.375</c:v>
                </c:pt>
                <c:pt idx="12">
                  <c:v>20.957000000000001</c:v>
                </c:pt>
                <c:pt idx="13">
                  <c:v>17.431999999999999</c:v>
                </c:pt>
                <c:pt idx="14">
                  <c:v>15.983000000000001</c:v>
                </c:pt>
                <c:pt idx="15">
                  <c:v>16.943000000000001</c:v>
                </c:pt>
                <c:pt idx="16">
                  <c:v>17.472000000000001</c:v>
                </c:pt>
                <c:pt idx="17">
                  <c:v>16.960999999999999</c:v>
                </c:pt>
                <c:pt idx="18">
                  <c:v>17.436</c:v>
                </c:pt>
                <c:pt idx="19">
                  <c:v>17.635000000000002</c:v>
                </c:pt>
                <c:pt idx="20">
                  <c:v>18.689</c:v>
                </c:pt>
                <c:pt idx="21">
                  <c:v>17.920999999999999</c:v>
                </c:pt>
                <c:pt idx="22">
                  <c:v>17.196000000000002</c:v>
                </c:pt>
                <c:pt idx="23">
                  <c:v>17.774999999999999</c:v>
                </c:pt>
                <c:pt idx="24">
                  <c:v>17.23</c:v>
                </c:pt>
                <c:pt idx="25">
                  <c:v>15.603</c:v>
                </c:pt>
                <c:pt idx="26">
                  <c:v>11.901</c:v>
                </c:pt>
                <c:pt idx="27">
                  <c:v>8.6969999999999992</c:v>
                </c:pt>
                <c:pt idx="28">
                  <c:v>9.0120000000000005</c:v>
                </c:pt>
                <c:pt idx="29">
                  <c:v>9.9250000000000007</c:v>
                </c:pt>
                <c:pt idx="30">
                  <c:v>11.042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2018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14.587999999999999</c:v>
                </c:pt>
                <c:pt idx="1">
                  <c:v>12.398</c:v>
                </c:pt>
                <c:pt idx="2">
                  <c:v>12.131</c:v>
                </c:pt>
                <c:pt idx="3">
                  <c:v>12.212999999999999</c:v>
                </c:pt>
                <c:pt idx="4">
                  <c:v>13.000999999999999</c:v>
                </c:pt>
                <c:pt idx="5">
                  <c:v>13.632999999999999</c:v>
                </c:pt>
                <c:pt idx="6">
                  <c:v>12.648</c:v>
                </c:pt>
                <c:pt idx="7">
                  <c:v>11.595000000000001</c:v>
                </c:pt>
                <c:pt idx="8">
                  <c:v>10.491</c:v>
                </c:pt>
                <c:pt idx="9">
                  <c:v>11.578000000000001</c:v>
                </c:pt>
                <c:pt idx="10">
                  <c:v>14.234999999999999</c:v>
                </c:pt>
                <c:pt idx="11">
                  <c:v>14.891</c:v>
                </c:pt>
                <c:pt idx="12">
                  <c:v>15.047000000000001</c:v>
                </c:pt>
                <c:pt idx="13">
                  <c:v>13.56</c:v>
                </c:pt>
                <c:pt idx="14">
                  <c:v>11.86</c:v>
                </c:pt>
                <c:pt idx="15">
                  <c:v>12.208</c:v>
                </c:pt>
                <c:pt idx="16">
                  <c:v>12.481</c:v>
                </c:pt>
                <c:pt idx="17">
                  <c:v>13.856</c:v>
                </c:pt>
                <c:pt idx="18">
                  <c:v>14.199</c:v>
                </c:pt>
                <c:pt idx="19">
                  <c:v>14.013999999999999</c:v>
                </c:pt>
                <c:pt idx="20">
                  <c:v>14.393000000000001</c:v>
                </c:pt>
                <c:pt idx="21">
                  <c:v>13.37</c:v>
                </c:pt>
                <c:pt idx="22">
                  <c:v>12.676</c:v>
                </c:pt>
                <c:pt idx="23">
                  <c:v>11.823</c:v>
                </c:pt>
                <c:pt idx="24">
                  <c:v>11.074999999999999</c:v>
                </c:pt>
                <c:pt idx="25">
                  <c:v>11.618</c:v>
                </c:pt>
                <c:pt idx="26">
                  <c:v>7.8920000000000003</c:v>
                </c:pt>
                <c:pt idx="27">
                  <c:v>5.6580000000000004</c:v>
                </c:pt>
                <c:pt idx="28">
                  <c:v>5.1980000000000004</c:v>
                </c:pt>
                <c:pt idx="29">
                  <c:v>6.367</c:v>
                </c:pt>
                <c:pt idx="30">
                  <c:v>7.9450000000000003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2017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20.597000000000001</c:v>
                </c:pt>
                <c:pt idx="1">
                  <c:v>21.89</c:v>
                </c:pt>
                <c:pt idx="2">
                  <c:v>22.102</c:v>
                </c:pt>
                <c:pt idx="3">
                  <c:v>21.849</c:v>
                </c:pt>
                <c:pt idx="4">
                  <c:v>21.791</c:v>
                </c:pt>
                <c:pt idx="5">
                  <c:v>20.707999999999998</c:v>
                </c:pt>
                <c:pt idx="6">
                  <c:v>19.088000000000001</c:v>
                </c:pt>
                <c:pt idx="7">
                  <c:v>19.123000000000001</c:v>
                </c:pt>
                <c:pt idx="8">
                  <c:v>19.128</c:v>
                </c:pt>
                <c:pt idx="9">
                  <c:v>19.617999999999999</c:v>
                </c:pt>
                <c:pt idx="10">
                  <c:v>19.812000000000001</c:v>
                </c:pt>
                <c:pt idx="11">
                  <c:v>20.295999999999999</c:v>
                </c:pt>
                <c:pt idx="12">
                  <c:v>20.853999999999999</c:v>
                </c:pt>
                <c:pt idx="13">
                  <c:v>21.15</c:v>
                </c:pt>
                <c:pt idx="14">
                  <c:v>22.571999999999999</c:v>
                </c:pt>
                <c:pt idx="15">
                  <c:v>20.888999999999999</c:v>
                </c:pt>
                <c:pt idx="16">
                  <c:v>19.02</c:v>
                </c:pt>
                <c:pt idx="17">
                  <c:v>16.465</c:v>
                </c:pt>
                <c:pt idx="18">
                  <c:v>15.776</c:v>
                </c:pt>
                <c:pt idx="19">
                  <c:v>18.574000000000002</c:v>
                </c:pt>
                <c:pt idx="20">
                  <c:v>18.143000000000001</c:v>
                </c:pt>
                <c:pt idx="21">
                  <c:v>16.274000000000001</c:v>
                </c:pt>
                <c:pt idx="22">
                  <c:v>16.219000000000001</c:v>
                </c:pt>
                <c:pt idx="23">
                  <c:v>18.103999999999999</c:v>
                </c:pt>
                <c:pt idx="24">
                  <c:v>18.305</c:v>
                </c:pt>
                <c:pt idx="25">
                  <c:v>18.670999999999999</c:v>
                </c:pt>
                <c:pt idx="26">
                  <c:v>19.152000000000001</c:v>
                </c:pt>
                <c:pt idx="27">
                  <c:v>17.684999999999999</c:v>
                </c:pt>
                <c:pt idx="28">
                  <c:v>16.774000000000001</c:v>
                </c:pt>
                <c:pt idx="29">
                  <c:v>15.616</c:v>
                </c:pt>
                <c:pt idx="30">
                  <c:v>15.144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601336"/>
        <c:axId val="1906601728"/>
      </c:lineChart>
      <c:catAx>
        <c:axId val="1906601336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906601728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1906601728"/>
        <c:scaling>
          <c:orientation val="minMax"/>
          <c:max val="35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906601336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2017 </c:v>
                </c:pt>
                <c:pt idx="3">
                  <c:v>2018 </c:v>
                </c:pt>
                <c:pt idx="4">
                  <c:v>oct-18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39536</c:v>
                </c:pt>
                <c:pt idx="3">
                  <c:v>39996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2017 </c:v>
                </c:pt>
                <c:pt idx="3">
                  <c:v>2018 </c:v>
                </c:pt>
                <c:pt idx="4">
                  <c:v>oct-18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41381</c:v>
                </c:pt>
                <c:pt idx="3">
                  <c:v>40947</c:v>
                </c:pt>
                <c:pt idx="4">
                  <c:v>36287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1906602512"/>
        <c:axId val="1906602904"/>
      </c:barChart>
      <c:catAx>
        <c:axId val="190660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1906602904"/>
        <c:crosses val="autoZero"/>
        <c:auto val="1"/>
        <c:lblAlgn val="ctr"/>
        <c:lblOffset val="100"/>
        <c:tickMarkSkip val="1"/>
        <c:noMultiLvlLbl val="0"/>
      </c:catAx>
      <c:valAx>
        <c:axId val="190660290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660251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688.44038899999998</c:v>
                </c:pt>
                <c:pt idx="1">
                  <c:v>692.23694699999999</c:v>
                </c:pt>
                <c:pt idx="2">
                  <c:v>695.44151099999999</c:v>
                </c:pt>
                <c:pt idx="3">
                  <c:v>697.157195</c:v>
                </c:pt>
                <c:pt idx="4">
                  <c:v>686.45054100000004</c:v>
                </c:pt>
                <c:pt idx="5">
                  <c:v>613.71479799999997</c:v>
                </c:pt>
                <c:pt idx="6">
                  <c:v>564.869281</c:v>
                </c:pt>
                <c:pt idx="7">
                  <c:v>657.35880599999996</c:v>
                </c:pt>
                <c:pt idx="8">
                  <c:v>663.10521800000004</c:v>
                </c:pt>
                <c:pt idx="9">
                  <c:v>677.00141399999995</c:v>
                </c:pt>
                <c:pt idx="10">
                  <c:v>676.33472500000005</c:v>
                </c:pt>
                <c:pt idx="11">
                  <c:v>580.12803199999996</c:v>
                </c:pt>
                <c:pt idx="12">
                  <c:v>582.68389300000001</c:v>
                </c:pt>
                <c:pt idx="13">
                  <c:v>557.12813600000004</c:v>
                </c:pt>
                <c:pt idx="14">
                  <c:v>654.65462500000001</c:v>
                </c:pt>
                <c:pt idx="15">
                  <c:v>673.88089600000001</c:v>
                </c:pt>
                <c:pt idx="16">
                  <c:v>681.14862100000005</c:v>
                </c:pt>
                <c:pt idx="17">
                  <c:v>682.02331100000004</c:v>
                </c:pt>
                <c:pt idx="18">
                  <c:v>673.82601199999999</c:v>
                </c:pt>
                <c:pt idx="19">
                  <c:v>600.25770999999997</c:v>
                </c:pt>
                <c:pt idx="20">
                  <c:v>555.41536199999996</c:v>
                </c:pt>
                <c:pt idx="21">
                  <c:v>659.99154299999998</c:v>
                </c:pt>
                <c:pt idx="22">
                  <c:v>676.75775199999998</c:v>
                </c:pt>
                <c:pt idx="23">
                  <c:v>675.26050999999995</c:v>
                </c:pt>
                <c:pt idx="24">
                  <c:v>673.86359100000004</c:v>
                </c:pt>
                <c:pt idx="25">
                  <c:v>675.42080899999996</c:v>
                </c:pt>
                <c:pt idx="26">
                  <c:v>607.42543000000001</c:v>
                </c:pt>
                <c:pt idx="27">
                  <c:v>594.296694</c:v>
                </c:pt>
                <c:pt idx="28">
                  <c:v>703.92274499999996</c:v>
                </c:pt>
                <c:pt idx="29">
                  <c:v>734.885043</c:v>
                </c:pt>
                <c:pt idx="30">
                  <c:v>730.35107200000004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603688"/>
        <c:axId val="190660408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33138.540999999997</c:v>
                </c:pt>
                <c:pt idx="1">
                  <c:v>32864.239999999998</c:v>
                </c:pt>
                <c:pt idx="2">
                  <c:v>32981.205000000002</c:v>
                </c:pt>
                <c:pt idx="3">
                  <c:v>32971.940999999999</c:v>
                </c:pt>
                <c:pt idx="4">
                  <c:v>32596.707999999999</c:v>
                </c:pt>
                <c:pt idx="5">
                  <c:v>28785.735000000001</c:v>
                </c:pt>
                <c:pt idx="6">
                  <c:v>27331.186000000002</c:v>
                </c:pt>
                <c:pt idx="7">
                  <c:v>31932.45</c:v>
                </c:pt>
                <c:pt idx="8">
                  <c:v>31691.763999999999</c:v>
                </c:pt>
                <c:pt idx="9">
                  <c:v>32471.116000000002</c:v>
                </c:pt>
                <c:pt idx="10">
                  <c:v>32143.134999999998</c:v>
                </c:pt>
                <c:pt idx="11">
                  <c:v>27095.593000000001</c:v>
                </c:pt>
                <c:pt idx="12">
                  <c:v>27692.135999999999</c:v>
                </c:pt>
                <c:pt idx="13">
                  <c:v>27203.468000000001</c:v>
                </c:pt>
                <c:pt idx="14">
                  <c:v>32312.064999999999</c:v>
                </c:pt>
                <c:pt idx="15">
                  <c:v>32466.1</c:v>
                </c:pt>
                <c:pt idx="16">
                  <c:v>32988.813999999998</c:v>
                </c:pt>
                <c:pt idx="17">
                  <c:v>32632.978999999999</c:v>
                </c:pt>
                <c:pt idx="18">
                  <c:v>31940.663</c:v>
                </c:pt>
                <c:pt idx="19">
                  <c:v>28202.614000000001</c:v>
                </c:pt>
                <c:pt idx="20">
                  <c:v>27526.506000000001</c:v>
                </c:pt>
                <c:pt idx="21">
                  <c:v>32537.191999999999</c:v>
                </c:pt>
                <c:pt idx="22">
                  <c:v>32709.351999999999</c:v>
                </c:pt>
                <c:pt idx="23">
                  <c:v>32747.491999999998</c:v>
                </c:pt>
                <c:pt idx="24">
                  <c:v>32548.072</c:v>
                </c:pt>
                <c:pt idx="25">
                  <c:v>32042.653999999999</c:v>
                </c:pt>
                <c:pt idx="26">
                  <c:v>28517.127</c:v>
                </c:pt>
                <c:pt idx="27">
                  <c:v>28756.946</c:v>
                </c:pt>
                <c:pt idx="28">
                  <c:v>34950.593000000001</c:v>
                </c:pt>
                <c:pt idx="29">
                  <c:v>35813.889000000003</c:v>
                </c:pt>
                <c:pt idx="30">
                  <c:v>34252.288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604864"/>
        <c:axId val="1906604472"/>
      </c:lineChart>
      <c:catAx>
        <c:axId val="190660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06604080"/>
        <c:crosses val="autoZero"/>
        <c:auto val="0"/>
        <c:lblAlgn val="ctr"/>
        <c:lblOffset val="100"/>
        <c:noMultiLvlLbl val="0"/>
      </c:catAx>
      <c:valAx>
        <c:axId val="190660408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06603688"/>
        <c:crosses val="autoZero"/>
        <c:crossBetween val="between"/>
      </c:valAx>
      <c:valAx>
        <c:axId val="190660447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06604864"/>
        <c:crosses val="max"/>
        <c:crossBetween val="between"/>
      </c:valAx>
      <c:catAx>
        <c:axId val="190660486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190660447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0.83108</cdr:x>
      <cdr:y>0.30312</cdr:y>
    </cdr:from>
    <cdr:to>
      <cdr:x>0.99595</cdr:x>
      <cdr:y>0.38497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7875" y="883482"/>
          <a:ext cx="1162050" cy="238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0.62685</cdr:x>
      <cdr:y>0.62314</cdr:y>
    </cdr:from>
    <cdr:to>
      <cdr:x>0.84865</cdr:x>
      <cdr:y>0.71395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8352" y="1816222"/>
          <a:ext cx="1563358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13 julio (13:36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#REF!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359BAEC-6584-411F-8EE2-ED4D54DEAE1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18 enero (19:50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0.18567</cdr:x>
      <cdr:y>0.19598</cdr:y>
    </cdr:from>
    <cdr:to>
      <cdr:x>0.60492</cdr:x>
      <cdr:y>0.24318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5088" y="573080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DC469C5B-0DB1-4D9D-863F-3026D6DB466C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octubre (20:23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3 agosto (13:45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E8" sqref="E8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31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Octubre 2018</v>
      </c>
    </row>
    <row r="4" spans="1:15" s="20" customFormat="1" ht="20.25" customHeight="1">
      <c r="B4" s="19"/>
      <c r="C4" s="29" t="s">
        <v>31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/>
    <hyperlink ref="E12" location="'D5'!A1" display="'D5'!A1"/>
    <hyperlink ref="E11" location="'D4'!A1" display="'D4'!A1"/>
    <hyperlink ref="E9" location="'D2'!A1" display="'D2'!A1"/>
    <hyperlink ref="E8" location="'D1'!A1" display="'D1'!A1"/>
    <hyperlink ref="E13" location="'D6'!A1" display="'D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181</v>
      </c>
    </row>
    <row r="2" spans="1:2">
      <c r="A2" t="s">
        <v>140</v>
      </c>
    </row>
    <row r="3" spans="1:2">
      <c r="A3" t="s">
        <v>172</v>
      </c>
    </row>
    <row r="4" spans="1:2">
      <c r="A4" t="s">
        <v>177</v>
      </c>
    </row>
    <row r="5" spans="1:2">
      <c r="A5" t="s">
        <v>182</v>
      </c>
    </row>
    <row r="6" spans="1:2">
      <c r="A6" t="s">
        <v>139</v>
      </c>
    </row>
    <row r="7" spans="1:2">
      <c r="A7" t="s">
        <v>179</v>
      </c>
    </row>
    <row r="8" spans="1:2">
      <c r="A8" t="s">
        <v>174</v>
      </c>
    </row>
    <row r="9" spans="1:2">
      <c r="A9" t="s">
        <v>173</v>
      </c>
    </row>
    <row r="10" spans="1:2">
      <c r="A10" t="s">
        <v>176</v>
      </c>
    </row>
    <row r="11" spans="1:2">
      <c r="A1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24"/>
  <sheetViews>
    <sheetView showGridLines="0" showRowColHeaders="0" topLeftCell="A2" workbookViewId="0">
      <selection activeCell="M22" sqref="M2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Octubre 2018</v>
      </c>
      <c r="L3" s="2"/>
    </row>
    <row r="4" spans="3:12" ht="19.899999999999999" customHeight="1">
      <c r="C4" s="29" t="s">
        <v>31</v>
      </c>
    </row>
    <row r="5" spans="3:12" ht="12.6" customHeight="1"/>
    <row r="7" spans="3:12" ht="12.75" customHeight="1">
      <c r="C7" s="136" t="s">
        <v>7</v>
      </c>
      <c r="E7" s="4"/>
      <c r="F7" s="138" t="str">
        <f>K3</f>
        <v>Octubre 2018</v>
      </c>
      <c r="G7" s="139"/>
      <c r="H7" s="139" t="s">
        <v>1</v>
      </c>
      <c r="I7" s="139"/>
      <c r="J7" s="139" t="s">
        <v>2</v>
      </c>
      <c r="K7" s="139"/>
    </row>
    <row r="8" spans="3:12">
      <c r="C8" s="136"/>
      <c r="E8" s="5"/>
      <c r="F8" s="42" t="s">
        <v>3</v>
      </c>
      <c r="G8" s="46" t="str">
        <f>CONCATENATE("% ",RIGHT(F7,2),"/",RIGHT(F7,2)-1)</f>
        <v>% 18/17</v>
      </c>
      <c r="H8" s="42" t="s">
        <v>3</v>
      </c>
      <c r="I8" s="45" t="str">
        <f>G8</f>
        <v>% 18/17</v>
      </c>
      <c r="J8" s="42" t="s">
        <v>3</v>
      </c>
      <c r="K8" s="45" t="str">
        <f>G8</f>
        <v>% 18/17</v>
      </c>
    </row>
    <row r="9" spans="3:12">
      <c r="C9" s="37"/>
      <c r="E9" s="30" t="s">
        <v>4</v>
      </c>
      <c r="F9" s="31">
        <f>VLOOKUP("Demanda transporte (b.c.)",Dat_01!A4:G29,2,FALSE)/1000</f>
        <v>20285.432612000001</v>
      </c>
      <c r="G9" s="47">
        <f>VLOOKUP("Demanda transporte (b.c.)",Dat_01!A4:G29,3,FALSE)*100</f>
        <v>0.61933420000000006</v>
      </c>
      <c r="H9" s="31">
        <f>VLOOKUP("Demanda transporte (b.c.)",Dat_01!A4:G29,4,FALSE)/1000</f>
        <v>211397.77617640002</v>
      </c>
      <c r="I9" s="47">
        <f>VLOOKUP("Demanda transporte (b.c.)",Dat_01!A4:G29,5,FALSE)*100</f>
        <v>0.924736</v>
      </c>
      <c r="J9" s="31">
        <f>VLOOKUP("Demanda transporte (b.c.)",Dat_01!A4:G29,6,FALSE)/1000</f>
        <v>254443.36526339999</v>
      </c>
      <c r="K9" s="47">
        <f>VLOOKUP("Demanda transporte (b.c.)",Dat_01!A4:G29,7,FALSE)*100</f>
        <v>1.2145204600000001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v>0.87446389212507691</v>
      </c>
      <c r="H12" s="43"/>
      <c r="I12" s="43">
        <v>-0.3265676340230117</v>
      </c>
      <c r="J12" s="43"/>
      <c r="K12" s="43">
        <v>-0.36788002859102775</v>
      </c>
    </row>
    <row r="13" spans="3:12">
      <c r="E13" s="34" t="s">
        <v>26</v>
      </c>
      <c r="F13" s="33"/>
      <c r="G13" s="43">
        <v>-6.6012475254662029E-2</v>
      </c>
      <c r="H13" s="43"/>
      <c r="I13" s="43">
        <v>0.26157794325982753</v>
      </c>
      <c r="J13" s="43"/>
      <c r="K13" s="43">
        <v>6.1669971979871896E-2</v>
      </c>
    </row>
    <row r="14" spans="3:12">
      <c r="E14" s="35" t="s">
        <v>5</v>
      </c>
      <c r="F14" s="36"/>
      <c r="G14" s="44">
        <v>-0.18911721672209003</v>
      </c>
      <c r="H14" s="44"/>
      <c r="I14" s="44">
        <v>0.98972568935113969</v>
      </c>
      <c r="J14" s="44"/>
      <c r="K14" s="44">
        <v>1.5207305189418374</v>
      </c>
    </row>
    <row r="15" spans="3:12">
      <c r="E15" s="140" t="s">
        <v>27</v>
      </c>
      <c r="F15" s="140"/>
      <c r="G15" s="140"/>
      <c r="H15" s="140"/>
      <c r="I15" s="140"/>
      <c r="J15" s="140"/>
      <c r="K15" s="140"/>
    </row>
    <row r="16" spans="3:12" ht="21.75" customHeight="1">
      <c r="E16" s="137" t="s">
        <v>28</v>
      </c>
      <c r="F16" s="137"/>
      <c r="G16" s="137"/>
      <c r="H16" s="137"/>
      <c r="I16" s="137"/>
      <c r="J16" s="137"/>
      <c r="K16" s="137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K21"/>
  <sheetViews>
    <sheetView showGridLines="0" showRowColHeaders="0" topLeftCell="A2" workbookViewId="0">
      <selection activeCell="F37" sqref="F3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Octubre 2018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30</v>
      </c>
      <c r="E7" s="9"/>
    </row>
    <row r="8" spans="3:11">
      <c r="C8" s="136"/>
      <c r="E8" s="9"/>
      <c r="I8" t="s">
        <v>116</v>
      </c>
    </row>
    <row r="9" spans="3:11">
      <c r="C9" s="136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K21"/>
  <sheetViews>
    <sheetView showGridLines="0" showRowColHeaders="0" topLeftCell="A2" zoomScaleNormal="100" workbookViewId="0">
      <selection activeCell="I24" sqref="I2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Octubre 2018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18</v>
      </c>
      <c r="E7" s="9"/>
    </row>
    <row r="8" spans="3:11">
      <c r="C8" s="136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3"/>
  <sheetViews>
    <sheetView showGridLines="0" showRowColHeaders="0" topLeftCell="A2" zoomScaleNormal="100" workbookViewId="0">
      <selection activeCell="E28" sqref="E2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Octubre 2018</v>
      </c>
    </row>
    <row r="4" spans="3:5" ht="19.899999999999999" customHeight="1">
      <c r="C4" s="29" t="s">
        <v>31</v>
      </c>
    </row>
    <row r="5" spans="3:5" ht="12.6" customHeight="1"/>
    <row r="6" spans="3:5" ht="12.75" customHeight="1"/>
    <row r="7" spans="3:5" ht="12.75" customHeight="1">
      <c r="C7" s="136" t="s">
        <v>16</v>
      </c>
      <c r="E7" s="9"/>
    </row>
    <row r="8" spans="3:5">
      <c r="C8" s="136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showGridLines="0" showRowColHeaders="0" workbookViewId="0">
      <selection activeCell="G13" sqref="G13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Octubre 2018</v>
      </c>
      <c r="E3" s="11"/>
    </row>
    <row r="4" spans="2:5" customFormat="1" ht="19.5" customHeight="1">
      <c r="B4" s="29" t="s">
        <v>31</v>
      </c>
      <c r="C4" s="3"/>
    </row>
    <row r="5" spans="2:5">
      <c r="B5" s="3"/>
    </row>
    <row r="7" spans="2:5" ht="12.75" customHeight="1">
      <c r="B7" s="136" t="s">
        <v>21</v>
      </c>
      <c r="D7" s="12"/>
      <c r="E7" s="12"/>
    </row>
    <row r="8" spans="2:5">
      <c r="B8" s="136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AA22"/>
  <sheetViews>
    <sheetView showGridLines="0" showRowColHeaders="0" workbookViewId="0">
      <selection activeCell="E35" sqref="E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Octubre 2018</v>
      </c>
    </row>
    <row r="4" spans="3:27" ht="19.899999999999999" customHeight="1">
      <c r="C4" s="29" t="s">
        <v>31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6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6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opLeftCell="A88" workbookViewId="0">
      <selection activeCell="I123" sqref="I123"/>
    </sheetView>
  </sheetViews>
  <sheetFormatPr baseColWidth="10" defaultColWidth="11.42578125" defaultRowHeight="11.25" customHeight="1"/>
  <cols>
    <col min="1" max="1" width="2.7109375" style="104" customWidth="1"/>
    <col min="2" max="2" width="16.5703125" style="104" customWidth="1"/>
    <col min="3" max="5" width="11.42578125" style="104"/>
    <col min="6" max="7" width="22.7109375" style="104" customWidth="1"/>
    <col min="8" max="16384" width="11.42578125" style="104"/>
  </cols>
  <sheetData>
    <row r="1" spans="1:16" s="100" customFormat="1" ht="21" customHeight="1">
      <c r="D1" s="101"/>
      <c r="G1" s="18" t="s">
        <v>6</v>
      </c>
    </row>
    <row r="2" spans="1:16" s="100" customFormat="1" ht="15" customHeight="1">
      <c r="D2" s="101"/>
      <c r="G2" s="38" t="s">
        <v>114</v>
      </c>
    </row>
    <row r="3" spans="1:16" s="100" customFormat="1" ht="20.25" customHeight="1">
      <c r="B3" s="29" t="s">
        <v>31</v>
      </c>
      <c r="D3" s="101"/>
    </row>
    <row r="5" spans="1:16" ht="11.25" customHeight="1">
      <c r="A5" s="10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octubre</v>
      </c>
      <c r="B5" s="103" t="s">
        <v>117</v>
      </c>
    </row>
    <row r="6" spans="1:16" ht="15">
      <c r="A6" s="105">
        <f>YEAR(B7)-1</f>
        <v>2017</v>
      </c>
      <c r="B6" s="106"/>
      <c r="C6" s="106" t="s">
        <v>118</v>
      </c>
      <c r="D6" s="106" t="s">
        <v>119</v>
      </c>
      <c r="E6" s="106" t="s">
        <v>120</v>
      </c>
      <c r="F6" s="107" t="s">
        <v>121</v>
      </c>
      <c r="G6" s="107" t="s">
        <v>122</v>
      </c>
      <c r="H6" s="106" t="s">
        <v>123</v>
      </c>
    </row>
    <row r="7" spans="1:16" ht="11.25" customHeight="1">
      <c r="A7" s="102">
        <v>1</v>
      </c>
      <c r="B7" s="108" t="str">
        <f>Dat_01!A52</f>
        <v>01/10/2018</v>
      </c>
      <c r="C7" s="109">
        <f>Dat_01!B52</f>
        <v>26.021999999999998</v>
      </c>
      <c r="D7" s="109">
        <f>Dat_01!C52</f>
        <v>20.305</v>
      </c>
      <c r="E7" s="109">
        <f>Dat_01!D52</f>
        <v>14.587999999999999</v>
      </c>
      <c r="F7" s="109">
        <f>Dat_01!H52</f>
        <v>14.6533684211</v>
      </c>
      <c r="G7" s="109">
        <f>Dat_01!G52</f>
        <v>24.218684210500001</v>
      </c>
      <c r="H7" s="109">
        <f>Dat_01!E52</f>
        <v>20.597000000000001</v>
      </c>
    </row>
    <row r="8" spans="1:16" ht="11.25" customHeight="1">
      <c r="A8" s="102">
        <v>2</v>
      </c>
      <c r="B8" s="108" t="str">
        <f>Dat_01!A53</f>
        <v>02/10/2018</v>
      </c>
      <c r="C8" s="109">
        <f>Dat_01!B53</f>
        <v>24.742999999999999</v>
      </c>
      <c r="D8" s="109">
        <f>Dat_01!C53</f>
        <v>18.571000000000002</v>
      </c>
      <c r="E8" s="109">
        <f>Dat_01!D53</f>
        <v>12.398</v>
      </c>
      <c r="F8" s="109">
        <f>Dat_01!H53</f>
        <v>14.5546842105</v>
      </c>
      <c r="G8" s="109">
        <f>Dat_01!G53</f>
        <v>24.4511578947</v>
      </c>
      <c r="H8" s="109">
        <f>Dat_01!E53</f>
        <v>21.89</v>
      </c>
      <c r="J8" s="129"/>
      <c r="K8" s="129"/>
      <c r="L8" s="129"/>
      <c r="M8" s="129"/>
      <c r="N8" s="129"/>
      <c r="O8" s="129"/>
      <c r="P8" s="129"/>
    </row>
    <row r="9" spans="1:16" ht="11.25" customHeight="1">
      <c r="A9" s="102">
        <v>3</v>
      </c>
      <c r="B9" s="108" t="str">
        <f>Dat_01!A54</f>
        <v>03/10/2018</v>
      </c>
      <c r="C9" s="109">
        <f>Dat_01!B54</f>
        <v>25.288</v>
      </c>
      <c r="D9" s="109">
        <f>Dat_01!C54</f>
        <v>18.709</v>
      </c>
      <c r="E9" s="109">
        <f>Dat_01!D54</f>
        <v>12.131</v>
      </c>
      <c r="F9" s="109">
        <f>Dat_01!H54</f>
        <v>14.3773684211</v>
      </c>
      <c r="G9" s="109">
        <f>Dat_01!G54</f>
        <v>23.838315789500001</v>
      </c>
      <c r="H9" s="109">
        <f>Dat_01!E54</f>
        <v>22.102</v>
      </c>
      <c r="J9" s="129"/>
      <c r="K9" s="129"/>
      <c r="L9" s="129"/>
      <c r="M9" s="129"/>
      <c r="N9" s="129"/>
      <c r="O9" s="129"/>
      <c r="P9" s="129"/>
    </row>
    <row r="10" spans="1:16" ht="11.25" customHeight="1">
      <c r="A10" s="102">
        <v>4</v>
      </c>
      <c r="B10" s="108" t="str">
        <f>Dat_01!A55</f>
        <v>04/10/2018</v>
      </c>
      <c r="C10" s="109">
        <f>Dat_01!B55</f>
        <v>26.501000000000001</v>
      </c>
      <c r="D10" s="109">
        <f>Dat_01!C55</f>
        <v>19.356999999999999</v>
      </c>
      <c r="E10" s="109">
        <f>Dat_01!D55</f>
        <v>12.212999999999999</v>
      </c>
      <c r="F10" s="109">
        <f>Dat_01!H55</f>
        <v>13.8707894737</v>
      </c>
      <c r="G10" s="109">
        <f>Dat_01!G55</f>
        <v>23.478894736800001</v>
      </c>
      <c r="H10" s="109">
        <f>Dat_01!E55</f>
        <v>21.849</v>
      </c>
      <c r="J10" s="129"/>
      <c r="K10" s="129"/>
      <c r="L10" s="129"/>
      <c r="M10" s="129"/>
      <c r="N10" s="129"/>
      <c r="O10" s="129"/>
      <c r="P10" s="129"/>
    </row>
    <row r="11" spans="1:16" ht="11.25" customHeight="1">
      <c r="A11" s="102">
        <v>5</v>
      </c>
      <c r="B11" s="108" t="str">
        <f>Dat_01!A56</f>
        <v>05/10/2018</v>
      </c>
      <c r="C11" s="109">
        <f>Dat_01!B56</f>
        <v>27.12</v>
      </c>
      <c r="D11" s="109">
        <f>Dat_01!C56</f>
        <v>20.059999999999999</v>
      </c>
      <c r="E11" s="109">
        <f>Dat_01!D56</f>
        <v>13.000999999999999</v>
      </c>
      <c r="F11" s="109">
        <f>Dat_01!H56</f>
        <v>13.568894736800001</v>
      </c>
      <c r="G11" s="109">
        <f>Dat_01!G56</f>
        <v>23.8291578947</v>
      </c>
      <c r="H11" s="109">
        <f>Dat_01!E56</f>
        <v>21.791</v>
      </c>
      <c r="J11" s="129"/>
      <c r="K11" s="129"/>
      <c r="L11" s="129"/>
      <c r="M11" s="129"/>
      <c r="N11" s="129"/>
      <c r="O11" s="129"/>
      <c r="P11" s="129"/>
    </row>
    <row r="12" spans="1:16" ht="11.25" customHeight="1">
      <c r="A12" s="102">
        <v>6</v>
      </c>
      <c r="B12" s="108" t="str">
        <f>Dat_01!A57</f>
        <v>06/10/2018</v>
      </c>
      <c r="C12" s="109">
        <f>Dat_01!B57</f>
        <v>25.379000000000001</v>
      </c>
      <c r="D12" s="109">
        <f>Dat_01!C57</f>
        <v>19.506</v>
      </c>
      <c r="E12" s="109">
        <f>Dat_01!D57</f>
        <v>13.632999999999999</v>
      </c>
      <c r="F12" s="109">
        <f>Dat_01!H57</f>
        <v>13.407263157899999</v>
      </c>
      <c r="G12" s="109">
        <f>Dat_01!G57</f>
        <v>23.4043157895</v>
      </c>
      <c r="H12" s="109">
        <f>Dat_01!E57</f>
        <v>20.707999999999998</v>
      </c>
      <c r="J12" s="129"/>
      <c r="K12" s="129"/>
      <c r="L12" s="129"/>
      <c r="M12" s="129"/>
      <c r="N12" s="129"/>
      <c r="O12" s="129"/>
      <c r="P12" s="129"/>
    </row>
    <row r="13" spans="1:16" ht="11.25" customHeight="1">
      <c r="A13" s="102">
        <v>7</v>
      </c>
      <c r="B13" s="108" t="str">
        <f>Dat_01!A58</f>
        <v>07/10/2018</v>
      </c>
      <c r="C13" s="109">
        <f>Dat_01!B58</f>
        <v>22.001000000000001</v>
      </c>
      <c r="D13" s="109">
        <f>Dat_01!C58</f>
        <v>17.324000000000002</v>
      </c>
      <c r="E13" s="109">
        <f>Dat_01!D58</f>
        <v>12.648</v>
      </c>
      <c r="F13" s="109">
        <f>Dat_01!H58</f>
        <v>13.480421052600001</v>
      </c>
      <c r="G13" s="109">
        <f>Dat_01!G58</f>
        <v>23.5225263158</v>
      </c>
      <c r="H13" s="109">
        <f>Dat_01!E58</f>
        <v>19.088000000000001</v>
      </c>
      <c r="J13" s="129"/>
      <c r="K13" s="129"/>
      <c r="L13" s="129"/>
      <c r="M13" s="129"/>
      <c r="N13" s="129"/>
      <c r="O13" s="129"/>
      <c r="P13" s="129"/>
    </row>
    <row r="14" spans="1:16" ht="11.25" customHeight="1">
      <c r="A14" s="102">
        <v>8</v>
      </c>
      <c r="B14" s="108" t="str">
        <f>Dat_01!A59</f>
        <v>08/10/2018</v>
      </c>
      <c r="C14" s="109">
        <f>Dat_01!B59</f>
        <v>21.335000000000001</v>
      </c>
      <c r="D14" s="109">
        <f>Dat_01!C59</f>
        <v>16.465</v>
      </c>
      <c r="E14" s="109">
        <f>Dat_01!D59</f>
        <v>11.595000000000001</v>
      </c>
      <c r="F14" s="109">
        <f>Dat_01!H59</f>
        <v>13.821789473700001</v>
      </c>
      <c r="G14" s="109">
        <f>Dat_01!G59</f>
        <v>23.519315789499998</v>
      </c>
      <c r="H14" s="109">
        <f>Dat_01!E59</f>
        <v>19.123000000000001</v>
      </c>
      <c r="J14" s="129"/>
      <c r="K14" s="129"/>
      <c r="L14" s="129"/>
      <c r="M14" s="129"/>
      <c r="N14" s="129"/>
      <c r="O14" s="129"/>
      <c r="P14" s="129"/>
    </row>
    <row r="15" spans="1:16" ht="11.25" customHeight="1">
      <c r="A15" s="102">
        <v>9</v>
      </c>
      <c r="B15" s="108" t="str">
        <f>Dat_01!A60</f>
        <v>09/10/2018</v>
      </c>
      <c r="C15" s="109">
        <f>Dat_01!B60</f>
        <v>19.835999999999999</v>
      </c>
      <c r="D15" s="109">
        <f>Dat_01!C60</f>
        <v>15.163</v>
      </c>
      <c r="E15" s="109">
        <f>Dat_01!D60</f>
        <v>10.491</v>
      </c>
      <c r="F15" s="109">
        <f>Dat_01!H60</f>
        <v>13.5280526316</v>
      </c>
      <c r="G15" s="109">
        <f>Dat_01!G60</f>
        <v>22.858315789500001</v>
      </c>
      <c r="H15" s="109">
        <f>Dat_01!E60</f>
        <v>19.128</v>
      </c>
      <c r="J15" s="129"/>
      <c r="K15" s="129"/>
      <c r="L15" s="129"/>
      <c r="M15" s="129"/>
      <c r="N15" s="129"/>
      <c r="O15" s="129"/>
      <c r="P15" s="129"/>
    </row>
    <row r="16" spans="1:16" ht="11.25" customHeight="1">
      <c r="A16" s="102">
        <v>10</v>
      </c>
      <c r="B16" s="108" t="str">
        <f>Dat_01!A61</f>
        <v>10/10/2018</v>
      </c>
      <c r="C16" s="109">
        <f>Dat_01!B61</f>
        <v>21.057333333333332</v>
      </c>
      <c r="D16" s="109">
        <f>Dat_01!C61</f>
        <v>16.317333333333334</v>
      </c>
      <c r="E16" s="109">
        <f>Dat_01!D61</f>
        <v>11.578000000000001</v>
      </c>
      <c r="F16" s="109">
        <f>Dat_01!H61</f>
        <v>13.1294210526</v>
      </c>
      <c r="G16" s="109">
        <f>Dat_01!G61</f>
        <v>22.4074210526</v>
      </c>
      <c r="H16" s="109">
        <f>Dat_01!E61</f>
        <v>19.617999999999999</v>
      </c>
      <c r="J16" s="129"/>
      <c r="K16" s="129"/>
      <c r="L16" s="129"/>
      <c r="M16" s="129"/>
      <c r="N16" s="129"/>
      <c r="O16" s="129"/>
      <c r="P16" s="129"/>
    </row>
    <row r="17" spans="1:16" ht="11.25" customHeight="1">
      <c r="A17" s="102">
        <v>11</v>
      </c>
      <c r="B17" s="108" t="str">
        <f>Dat_01!A62</f>
        <v>11/10/2018</v>
      </c>
      <c r="C17" s="109">
        <f>Dat_01!B62</f>
        <v>23.902000000000001</v>
      </c>
      <c r="D17" s="109">
        <f>Dat_01!C62</f>
        <v>19.068999999999999</v>
      </c>
      <c r="E17" s="109">
        <f>Dat_01!D62</f>
        <v>14.234999999999999</v>
      </c>
      <c r="F17" s="109">
        <f>Dat_01!H62</f>
        <v>13.608526315800001</v>
      </c>
      <c r="G17" s="109">
        <f>Dat_01!G62</f>
        <v>22.441526315800001</v>
      </c>
      <c r="H17" s="109">
        <f>Dat_01!E62</f>
        <v>19.812000000000001</v>
      </c>
      <c r="J17" s="129"/>
      <c r="K17" s="129"/>
      <c r="L17" s="129"/>
      <c r="M17" s="129"/>
      <c r="N17" s="129"/>
      <c r="O17" s="129"/>
      <c r="P17" s="129"/>
    </row>
    <row r="18" spans="1:16" ht="11.25" customHeight="1">
      <c r="A18" s="102">
        <v>12</v>
      </c>
      <c r="B18" s="108" t="str">
        <f>Dat_01!A63</f>
        <v>12/10/2018</v>
      </c>
      <c r="C18" s="109">
        <f>Dat_01!B63</f>
        <v>25.859000000000002</v>
      </c>
      <c r="D18" s="109">
        <f>Dat_01!C63</f>
        <v>20.375</v>
      </c>
      <c r="E18" s="109">
        <f>Dat_01!D63</f>
        <v>14.891</v>
      </c>
      <c r="F18" s="109">
        <f>Dat_01!H63</f>
        <v>13.894263157899999</v>
      </c>
      <c r="G18" s="109">
        <f>Dat_01!G63</f>
        <v>21.830578947399999</v>
      </c>
      <c r="H18" s="109">
        <f>Dat_01!E63</f>
        <v>20.295999999999999</v>
      </c>
      <c r="J18" s="129"/>
      <c r="K18" s="129"/>
      <c r="L18" s="129"/>
      <c r="M18" s="129"/>
      <c r="N18" s="129"/>
      <c r="O18" s="129"/>
      <c r="P18" s="129"/>
    </row>
    <row r="19" spans="1:16" ht="11.25" customHeight="1">
      <c r="A19" s="102">
        <v>13</v>
      </c>
      <c r="B19" s="108" t="str">
        <f>Dat_01!A64</f>
        <v>13/10/2018</v>
      </c>
      <c r="C19" s="109">
        <f>Dat_01!B64</f>
        <v>26.866</v>
      </c>
      <c r="D19" s="109">
        <f>Dat_01!C64</f>
        <v>20.957000000000001</v>
      </c>
      <c r="E19" s="109">
        <f>Dat_01!D64</f>
        <v>15.047000000000001</v>
      </c>
      <c r="F19" s="109">
        <f>Dat_01!H64</f>
        <v>12.7313157895</v>
      </c>
      <c r="G19" s="109">
        <f>Dat_01!G64</f>
        <v>21.577684210499999</v>
      </c>
      <c r="H19" s="109">
        <f>Dat_01!E64</f>
        <v>20.853999999999999</v>
      </c>
      <c r="J19" s="129"/>
      <c r="K19" s="129"/>
      <c r="L19" s="129"/>
      <c r="M19" s="129"/>
      <c r="N19" s="129"/>
      <c r="O19" s="129"/>
      <c r="P19" s="129"/>
    </row>
    <row r="20" spans="1:16" ht="11.25" customHeight="1">
      <c r="A20" s="102">
        <v>14</v>
      </c>
      <c r="B20" s="108" t="str">
        <f>Dat_01!A65</f>
        <v>14/10/2018</v>
      </c>
      <c r="C20" s="109">
        <f>Dat_01!B65</f>
        <v>21.303000000000001</v>
      </c>
      <c r="D20" s="109">
        <f>Dat_01!C65</f>
        <v>17.431999999999999</v>
      </c>
      <c r="E20" s="109">
        <f>Dat_01!D65</f>
        <v>13.56</v>
      </c>
      <c r="F20" s="109">
        <f>Dat_01!H65</f>
        <v>12.1421578947</v>
      </c>
      <c r="G20" s="109">
        <f>Dat_01!G65</f>
        <v>21.676052631600001</v>
      </c>
      <c r="H20" s="109">
        <f>Dat_01!E65</f>
        <v>21.15</v>
      </c>
      <c r="J20" s="129"/>
      <c r="K20" s="129"/>
      <c r="L20" s="129"/>
      <c r="M20" s="129"/>
      <c r="N20" s="129"/>
      <c r="O20" s="129"/>
      <c r="P20" s="129"/>
    </row>
    <row r="21" spans="1:16" ht="11.25" customHeight="1">
      <c r="A21" s="102">
        <v>15</v>
      </c>
      <c r="B21" s="108" t="str">
        <f>Dat_01!A66</f>
        <v>15/10/2018</v>
      </c>
      <c r="C21" s="109">
        <f>Dat_01!B66</f>
        <v>20.105</v>
      </c>
      <c r="D21" s="109">
        <f>Dat_01!C66</f>
        <v>15.983000000000001</v>
      </c>
      <c r="E21" s="109">
        <f>Dat_01!D66</f>
        <v>11.86</v>
      </c>
      <c r="F21" s="109">
        <f>Dat_01!H66</f>
        <v>12.2935789474</v>
      </c>
      <c r="G21" s="109">
        <f>Dat_01!G66</f>
        <v>21.751736842100001</v>
      </c>
      <c r="H21" s="109">
        <f>Dat_01!E66</f>
        <v>22.571999999999999</v>
      </c>
      <c r="J21" s="129"/>
      <c r="K21" s="129"/>
      <c r="L21" s="129"/>
      <c r="M21" s="129"/>
      <c r="N21" s="129"/>
      <c r="O21" s="129"/>
      <c r="P21" s="129"/>
    </row>
    <row r="22" spans="1:16" ht="11.25" customHeight="1">
      <c r="A22" s="102">
        <v>16</v>
      </c>
      <c r="B22" s="108" t="str">
        <f>Dat_01!A67</f>
        <v>16/10/2018</v>
      </c>
      <c r="C22" s="109">
        <f>Dat_01!B67</f>
        <v>21.677</v>
      </c>
      <c r="D22" s="109">
        <f>Dat_01!C67</f>
        <v>16.943000000000001</v>
      </c>
      <c r="E22" s="109">
        <f>Dat_01!D67</f>
        <v>12.208</v>
      </c>
      <c r="F22" s="109">
        <f>Dat_01!H67</f>
        <v>12.441421052600001</v>
      </c>
      <c r="G22" s="109">
        <f>Dat_01!G67</f>
        <v>22.024263157899998</v>
      </c>
      <c r="H22" s="109">
        <f>Dat_01!E67</f>
        <v>20.888999999999999</v>
      </c>
      <c r="J22" s="129"/>
      <c r="K22" s="129"/>
      <c r="L22" s="129"/>
      <c r="M22" s="129"/>
      <c r="N22" s="129"/>
      <c r="O22" s="129"/>
      <c r="P22" s="129"/>
    </row>
    <row r="23" spans="1:16" ht="11.25" customHeight="1">
      <c r="A23" s="102">
        <v>17</v>
      </c>
      <c r="B23" s="108" t="str">
        <f>Dat_01!A68</f>
        <v>17/10/2018</v>
      </c>
      <c r="C23" s="109">
        <f>Dat_01!B68</f>
        <v>22.462</v>
      </c>
      <c r="D23" s="109">
        <f>Dat_01!C68</f>
        <v>17.472000000000001</v>
      </c>
      <c r="E23" s="109">
        <f>Dat_01!D68</f>
        <v>12.481</v>
      </c>
      <c r="F23" s="109">
        <f>Dat_01!H68</f>
        <v>12.7189473684</v>
      </c>
      <c r="G23" s="109">
        <f>Dat_01!G68</f>
        <v>21.422421052600001</v>
      </c>
      <c r="H23" s="109">
        <f>Dat_01!E68</f>
        <v>19.02</v>
      </c>
      <c r="J23" s="129"/>
      <c r="K23" s="129"/>
      <c r="L23" s="129"/>
      <c r="M23" s="129"/>
      <c r="N23" s="129"/>
      <c r="O23" s="129"/>
      <c r="P23" s="129"/>
    </row>
    <row r="24" spans="1:16" ht="11.25" customHeight="1">
      <c r="A24" s="102">
        <v>18</v>
      </c>
      <c r="B24" s="108" t="str">
        <f>Dat_01!A69</f>
        <v>18/10/2018</v>
      </c>
      <c r="C24" s="109">
        <f>Dat_01!B69</f>
        <v>20.065999999999999</v>
      </c>
      <c r="D24" s="109">
        <f>Dat_01!C69</f>
        <v>16.960999999999999</v>
      </c>
      <c r="E24" s="109">
        <f>Dat_01!D69</f>
        <v>13.856</v>
      </c>
      <c r="F24" s="109">
        <f>Dat_01!H69</f>
        <v>12.538736842100001</v>
      </c>
      <c r="G24" s="109">
        <f>Dat_01!G69</f>
        <v>21.130842105300001</v>
      </c>
      <c r="H24" s="109">
        <f>Dat_01!E69</f>
        <v>16.465</v>
      </c>
      <c r="J24" s="129"/>
      <c r="K24" s="129"/>
      <c r="L24" s="129"/>
      <c r="M24" s="129"/>
      <c r="N24" s="129"/>
      <c r="O24" s="129"/>
      <c r="P24" s="129"/>
    </row>
    <row r="25" spans="1:16" ht="11.25" customHeight="1">
      <c r="A25" s="102">
        <v>19</v>
      </c>
      <c r="B25" s="108" t="str">
        <f>Dat_01!A70</f>
        <v>19/10/2018</v>
      </c>
      <c r="C25" s="109">
        <f>Dat_01!B70</f>
        <v>20.672000000000001</v>
      </c>
      <c r="D25" s="109">
        <f>Dat_01!C70</f>
        <v>17.436</v>
      </c>
      <c r="E25" s="109">
        <f>Dat_01!D70</f>
        <v>14.199</v>
      </c>
      <c r="F25" s="109">
        <f>Dat_01!H70</f>
        <v>12.575315789499999</v>
      </c>
      <c r="G25" s="109">
        <f>Dat_01!G70</f>
        <v>20.969105263199999</v>
      </c>
      <c r="H25" s="109">
        <f>Dat_01!E70</f>
        <v>15.776</v>
      </c>
      <c r="J25" s="129"/>
      <c r="K25" s="129"/>
      <c r="L25" s="129"/>
      <c r="M25" s="129"/>
      <c r="N25" s="129"/>
      <c r="O25" s="129"/>
      <c r="P25" s="129"/>
    </row>
    <row r="26" spans="1:16" ht="11.25" customHeight="1">
      <c r="A26" s="102">
        <v>20</v>
      </c>
      <c r="B26" s="108" t="str">
        <f>Dat_01!A71</f>
        <v>20/10/2018</v>
      </c>
      <c r="C26" s="109">
        <f>Dat_01!B71</f>
        <v>21.256</v>
      </c>
      <c r="D26" s="109">
        <f>Dat_01!C71</f>
        <v>17.635000000000002</v>
      </c>
      <c r="E26" s="109">
        <f>Dat_01!D71</f>
        <v>14.013999999999999</v>
      </c>
      <c r="F26" s="109">
        <f>Dat_01!H71</f>
        <v>12.8507368421</v>
      </c>
      <c r="G26" s="109">
        <f>Dat_01!G71</f>
        <v>21.0889473684</v>
      </c>
      <c r="H26" s="109">
        <f>Dat_01!E71</f>
        <v>18.574000000000002</v>
      </c>
      <c r="J26" s="129"/>
      <c r="K26" s="129"/>
      <c r="L26" s="129"/>
      <c r="M26" s="129"/>
      <c r="N26" s="129"/>
      <c r="O26" s="129"/>
      <c r="P26" s="129"/>
    </row>
    <row r="27" spans="1:16" ht="11.25" customHeight="1">
      <c r="A27" s="102">
        <v>21</v>
      </c>
      <c r="B27" s="108" t="str">
        <f>Dat_01!A72</f>
        <v>21/10/2018</v>
      </c>
      <c r="C27" s="109">
        <f>Dat_01!B72</f>
        <v>22.984000000000002</v>
      </c>
      <c r="D27" s="109">
        <f>Dat_01!C72</f>
        <v>18.689</v>
      </c>
      <c r="E27" s="109">
        <f>Dat_01!D72</f>
        <v>14.393000000000001</v>
      </c>
      <c r="F27" s="109">
        <f>Dat_01!H72</f>
        <v>12.395157894700001</v>
      </c>
      <c r="G27" s="109">
        <f>Dat_01!G72</f>
        <v>20.5244736842</v>
      </c>
      <c r="H27" s="109">
        <f>Dat_01!E72</f>
        <v>18.143000000000001</v>
      </c>
      <c r="J27" s="129"/>
      <c r="K27" s="129"/>
      <c r="L27" s="129"/>
      <c r="M27" s="129"/>
      <c r="N27" s="129"/>
      <c r="O27" s="129"/>
      <c r="P27" s="129"/>
    </row>
    <row r="28" spans="1:16" ht="11.25" customHeight="1">
      <c r="A28" s="102">
        <v>22</v>
      </c>
      <c r="B28" s="108" t="str">
        <f>Dat_01!A73</f>
        <v>22/10/2018</v>
      </c>
      <c r="C28" s="109">
        <f>Dat_01!B73</f>
        <v>22.472000000000001</v>
      </c>
      <c r="D28" s="109">
        <f>Dat_01!C73</f>
        <v>17.920999999999999</v>
      </c>
      <c r="E28" s="109">
        <f>Dat_01!D73</f>
        <v>13.37</v>
      </c>
      <c r="F28" s="109">
        <f>Dat_01!H73</f>
        <v>12.150736842100001</v>
      </c>
      <c r="G28" s="109">
        <f>Dat_01!G73</f>
        <v>20.62</v>
      </c>
      <c r="H28" s="109">
        <f>Dat_01!E73</f>
        <v>16.274000000000001</v>
      </c>
      <c r="J28" s="129"/>
      <c r="K28" s="129"/>
      <c r="L28" s="129"/>
      <c r="M28" s="129"/>
      <c r="N28" s="129"/>
      <c r="O28" s="129"/>
      <c r="P28" s="129"/>
    </row>
    <row r="29" spans="1:16" ht="11.25" customHeight="1">
      <c r="A29" s="102">
        <v>23</v>
      </c>
      <c r="B29" s="108" t="str">
        <f>Dat_01!A74</f>
        <v>23/10/2018</v>
      </c>
      <c r="C29" s="109">
        <f>Dat_01!B74</f>
        <v>21.716999999999999</v>
      </c>
      <c r="D29" s="109">
        <f>Dat_01!C74</f>
        <v>17.196000000000002</v>
      </c>
      <c r="E29" s="109">
        <f>Dat_01!D74</f>
        <v>12.676</v>
      </c>
      <c r="F29" s="109">
        <f>Dat_01!H74</f>
        <v>12.1867368421</v>
      </c>
      <c r="G29" s="109">
        <f>Dat_01!G74</f>
        <v>21.095315789499999</v>
      </c>
      <c r="H29" s="109">
        <f>Dat_01!E74</f>
        <v>16.219000000000001</v>
      </c>
      <c r="J29" s="129"/>
      <c r="K29" s="129"/>
      <c r="L29" s="129"/>
      <c r="M29" s="129"/>
      <c r="N29" s="129"/>
      <c r="O29" s="129"/>
      <c r="P29" s="129"/>
    </row>
    <row r="30" spans="1:16" ht="11.25" customHeight="1">
      <c r="A30" s="102">
        <v>24</v>
      </c>
      <c r="B30" s="108" t="str">
        <f>Dat_01!A75</f>
        <v>24/10/2018</v>
      </c>
      <c r="C30" s="109">
        <f>Dat_01!B75</f>
        <v>23.727</v>
      </c>
      <c r="D30" s="109">
        <f>Dat_01!C75</f>
        <v>17.774999999999999</v>
      </c>
      <c r="E30" s="109">
        <f>Dat_01!D75</f>
        <v>11.823</v>
      </c>
      <c r="F30" s="109">
        <f>Dat_01!H75</f>
        <v>12.156000000000001</v>
      </c>
      <c r="G30" s="109">
        <f>Dat_01!G75</f>
        <v>21.117315789500001</v>
      </c>
      <c r="H30" s="109">
        <f>Dat_01!E75</f>
        <v>18.103999999999999</v>
      </c>
      <c r="J30" s="129"/>
      <c r="K30" s="129"/>
      <c r="L30" s="129"/>
      <c r="M30" s="129"/>
      <c r="N30" s="129"/>
      <c r="O30" s="129"/>
      <c r="P30" s="129"/>
    </row>
    <row r="31" spans="1:16" ht="11.25" customHeight="1">
      <c r="A31" s="102">
        <v>25</v>
      </c>
      <c r="B31" s="108" t="str">
        <f>Dat_01!A76</f>
        <v>25/10/2018</v>
      </c>
      <c r="C31" s="109">
        <f>Dat_01!B76</f>
        <v>23.384</v>
      </c>
      <c r="D31" s="109">
        <f>Dat_01!C76</f>
        <v>17.23</v>
      </c>
      <c r="E31" s="109">
        <f>Dat_01!D76</f>
        <v>11.074999999999999</v>
      </c>
      <c r="F31" s="109">
        <f>Dat_01!H76</f>
        <v>12.486210526300001</v>
      </c>
      <c r="G31" s="109">
        <f>Dat_01!G76</f>
        <v>20.911157894700001</v>
      </c>
      <c r="H31" s="109">
        <f>Dat_01!E76</f>
        <v>18.305</v>
      </c>
      <c r="J31" s="129"/>
      <c r="K31" s="129"/>
      <c r="L31" s="129"/>
      <c r="M31" s="129"/>
      <c r="N31" s="129"/>
      <c r="O31" s="129"/>
      <c r="P31" s="129"/>
    </row>
    <row r="32" spans="1:16" ht="11.25" customHeight="1">
      <c r="A32" s="102">
        <v>26</v>
      </c>
      <c r="B32" s="108" t="str">
        <f>Dat_01!A77</f>
        <v>26/10/2018</v>
      </c>
      <c r="C32" s="109">
        <f>Dat_01!B77</f>
        <v>19.588000000000001</v>
      </c>
      <c r="D32" s="109">
        <f>Dat_01!C77</f>
        <v>15.603</v>
      </c>
      <c r="E32" s="109">
        <f>Dat_01!D77</f>
        <v>11.618</v>
      </c>
      <c r="F32" s="109">
        <f>Dat_01!H77</f>
        <v>12.0187894737</v>
      </c>
      <c r="G32" s="109">
        <f>Dat_01!G77</f>
        <v>20.998421052600001</v>
      </c>
      <c r="H32" s="109">
        <f>Dat_01!E77</f>
        <v>18.670999999999999</v>
      </c>
      <c r="J32" s="129"/>
      <c r="K32" s="129"/>
      <c r="L32" s="129"/>
      <c r="M32" s="129"/>
      <c r="N32" s="129"/>
      <c r="O32" s="129"/>
      <c r="P32" s="129"/>
    </row>
    <row r="33" spans="1:16" ht="11.25" customHeight="1">
      <c r="A33" s="102">
        <v>27</v>
      </c>
      <c r="B33" s="108" t="str">
        <f>Dat_01!A78</f>
        <v>27/10/2018</v>
      </c>
      <c r="C33" s="109">
        <f>Dat_01!B78</f>
        <v>15.911</v>
      </c>
      <c r="D33" s="109">
        <f>Dat_01!C78</f>
        <v>11.901</v>
      </c>
      <c r="E33" s="109">
        <f>Dat_01!D78</f>
        <v>7.8920000000000003</v>
      </c>
      <c r="F33" s="109">
        <f>Dat_01!H78</f>
        <v>11.504473684200001</v>
      </c>
      <c r="G33" s="109">
        <f>Dat_01!G78</f>
        <v>21.305473684199999</v>
      </c>
      <c r="H33" s="109">
        <f>Dat_01!E78</f>
        <v>19.152000000000001</v>
      </c>
      <c r="J33" s="129"/>
      <c r="K33" s="129"/>
      <c r="L33" s="129"/>
      <c r="M33" s="129"/>
      <c r="N33" s="129"/>
      <c r="O33" s="129"/>
      <c r="P33" s="129"/>
    </row>
    <row r="34" spans="1:16" ht="11.25" customHeight="1">
      <c r="A34" s="102">
        <v>28</v>
      </c>
      <c r="B34" s="108" t="str">
        <f>Dat_01!A79</f>
        <v>28/10/2018</v>
      </c>
      <c r="C34" s="109">
        <f>Dat_01!B79</f>
        <v>11.737</v>
      </c>
      <c r="D34" s="109">
        <f>Dat_01!C79</f>
        <v>8.6969999999999992</v>
      </c>
      <c r="E34" s="109">
        <f>Dat_01!D79</f>
        <v>5.6580000000000004</v>
      </c>
      <c r="F34" s="109">
        <f>Dat_01!H79</f>
        <v>11.8889473684</v>
      </c>
      <c r="G34" s="109">
        <f>Dat_01!G79</f>
        <v>21.0794736842</v>
      </c>
      <c r="H34" s="109">
        <f>Dat_01!E79</f>
        <v>17.684999999999999</v>
      </c>
      <c r="J34" s="129"/>
      <c r="K34" s="129"/>
      <c r="L34" s="129"/>
      <c r="M34" s="129"/>
      <c r="N34" s="129"/>
      <c r="O34" s="129"/>
      <c r="P34" s="129"/>
    </row>
    <row r="35" spans="1:16" ht="11.25" customHeight="1">
      <c r="A35" s="102">
        <v>29</v>
      </c>
      <c r="B35" s="108" t="str">
        <f>Dat_01!A80</f>
        <v>29/10/2018</v>
      </c>
      <c r="C35" s="109">
        <f>Dat_01!B80</f>
        <v>12.826000000000001</v>
      </c>
      <c r="D35" s="109">
        <f>Dat_01!C80</f>
        <v>9.0120000000000005</v>
      </c>
      <c r="E35" s="109">
        <f>Dat_01!D80</f>
        <v>5.1980000000000004</v>
      </c>
      <c r="F35" s="109">
        <f>Dat_01!H80</f>
        <v>11.345105263200001</v>
      </c>
      <c r="G35" s="109">
        <f>Dat_01!G80</f>
        <v>20.774000000000001</v>
      </c>
      <c r="H35" s="109">
        <f>Dat_01!E80</f>
        <v>16.774000000000001</v>
      </c>
      <c r="J35" s="129"/>
      <c r="K35" s="129"/>
      <c r="L35" s="129"/>
      <c r="M35" s="129"/>
      <c r="N35" s="129"/>
      <c r="O35" s="129"/>
      <c r="P35" s="129"/>
    </row>
    <row r="36" spans="1:16" ht="11.25" customHeight="1">
      <c r="A36" s="102">
        <v>30</v>
      </c>
      <c r="B36" s="108" t="str">
        <f>Dat_01!A81</f>
        <v>30/10/2018</v>
      </c>
      <c r="C36" s="109">
        <f>Dat_01!B81</f>
        <v>13.484</v>
      </c>
      <c r="D36" s="109">
        <f>Dat_01!C81</f>
        <v>9.9250000000000007</v>
      </c>
      <c r="E36" s="109">
        <f>Dat_01!D81</f>
        <v>6.367</v>
      </c>
      <c r="F36" s="109">
        <f>Dat_01!H81</f>
        <v>11.026368421100001</v>
      </c>
      <c r="G36" s="109">
        <f>Dat_01!G81</f>
        <v>19.999157894700001</v>
      </c>
      <c r="H36" s="109">
        <f>Dat_01!E81</f>
        <v>15.616</v>
      </c>
      <c r="J36" s="129"/>
      <c r="K36" s="129"/>
      <c r="L36" s="129"/>
      <c r="M36" s="129"/>
      <c r="N36" s="129"/>
      <c r="O36" s="129"/>
      <c r="P36" s="129"/>
    </row>
    <row r="37" spans="1:16" ht="11.25" customHeight="1">
      <c r="A37" s="102">
        <v>31</v>
      </c>
      <c r="B37" s="132" t="str">
        <f>Dat_01!A82</f>
        <v>31/10/2018</v>
      </c>
      <c r="C37" s="134">
        <f>Dat_01!B82</f>
        <v>14.138999999999999</v>
      </c>
      <c r="D37" s="134">
        <f>Dat_01!C82</f>
        <v>11.042</v>
      </c>
      <c r="E37" s="134">
        <f>Dat_01!D82</f>
        <v>7.9450000000000003</v>
      </c>
      <c r="F37" s="134">
        <f>Dat_01!H82</f>
        <v>11.0425263158</v>
      </c>
      <c r="G37" s="134">
        <f>Dat_01!G82</f>
        <v>19.5097894737</v>
      </c>
      <c r="H37" s="134">
        <f>Dat_01!E82</f>
        <v>15.144</v>
      </c>
      <c r="J37" s="129"/>
      <c r="K37" s="129"/>
      <c r="L37" s="129"/>
      <c r="M37" s="129"/>
      <c r="N37" s="129"/>
      <c r="O37" s="129"/>
      <c r="P37" s="129"/>
    </row>
    <row r="38" spans="1:16" ht="11.25" customHeight="1">
      <c r="A38" s="102"/>
      <c r="B38" s="110" t="s">
        <v>124</v>
      </c>
      <c r="C38" s="111">
        <f>AVERAGE(C7:C37)</f>
        <v>21.465139784946235</v>
      </c>
      <c r="D38" s="111">
        <f t="shared" ref="D38:H38" si="0">AVERAGE(D7:D37)</f>
        <v>16.678430107526882</v>
      </c>
      <c r="E38" s="111">
        <f t="shared" si="0"/>
        <v>11.891677419354837</v>
      </c>
      <c r="F38" s="111">
        <f t="shared" si="0"/>
        <v>12.786713073006451</v>
      </c>
      <c r="G38" s="111">
        <f t="shared" si="0"/>
        <v>21.915349745329038</v>
      </c>
      <c r="H38" s="111">
        <f t="shared" si="0"/>
        <v>19.077064516129028</v>
      </c>
      <c r="J38" s="129"/>
      <c r="K38" s="129"/>
      <c r="L38" s="129"/>
      <c r="M38" s="129"/>
      <c r="N38" s="129"/>
      <c r="O38" s="129"/>
      <c r="P38" s="129"/>
    </row>
    <row r="39" spans="1:16" ht="11.25" customHeight="1">
      <c r="C39" s="112"/>
    </row>
    <row r="40" spans="1:16" ht="11.25" customHeight="1">
      <c r="B40" s="103" t="s">
        <v>125</v>
      </c>
    </row>
    <row r="41" spans="1:16" ht="34.5" customHeight="1">
      <c r="B41" s="106"/>
      <c r="C41" s="107" t="s">
        <v>112</v>
      </c>
    </row>
    <row r="42" spans="1:16" ht="11.25" customHeight="1">
      <c r="A42" s="113" t="s">
        <v>126</v>
      </c>
      <c r="B42" s="108">
        <v>42613</v>
      </c>
      <c r="C42" s="114">
        <f>Dat_01!B94</f>
        <v>21425.564180223999</v>
      </c>
    </row>
    <row r="43" spans="1:16" ht="11.25" customHeight="1">
      <c r="A43" s="113" t="s">
        <v>127</v>
      </c>
      <c r="B43" s="108">
        <v>42643</v>
      </c>
      <c r="C43" s="114">
        <f>Dat_01!B95</f>
        <v>20808.253322</v>
      </c>
    </row>
    <row r="44" spans="1:16" ht="11.25" customHeight="1">
      <c r="A44" s="113" t="s">
        <v>128</v>
      </c>
      <c r="B44" s="108">
        <v>42674</v>
      </c>
      <c r="C44" s="114">
        <f>Dat_01!B96</f>
        <v>19817.639448048001</v>
      </c>
    </row>
    <row r="45" spans="1:16" ht="11.25" customHeight="1">
      <c r="A45" s="113" t="s">
        <v>129</v>
      </c>
      <c r="B45" s="108">
        <v>42704</v>
      </c>
      <c r="C45" s="114">
        <f>Dat_01!B97</f>
        <v>20628.846296624</v>
      </c>
    </row>
    <row r="46" spans="1:16" ht="11.25" customHeight="1">
      <c r="A46" s="113" t="s">
        <v>130</v>
      </c>
      <c r="B46" s="108">
        <v>42735</v>
      </c>
      <c r="C46" s="114">
        <f>Dat_01!B98</f>
        <v>21300.517187000001</v>
      </c>
    </row>
    <row r="47" spans="1:16" ht="11.25" customHeight="1">
      <c r="A47" s="113" t="s">
        <v>131</v>
      </c>
      <c r="B47" s="108">
        <v>42766</v>
      </c>
      <c r="C47" s="114">
        <f>Dat_01!B99</f>
        <v>23078.327512280001</v>
      </c>
    </row>
    <row r="48" spans="1:16" ht="11.25" customHeight="1">
      <c r="A48" s="113" t="s">
        <v>132</v>
      </c>
      <c r="B48" s="108">
        <v>42794</v>
      </c>
      <c r="C48" s="114">
        <f>Dat_01!B100</f>
        <v>19959.317583791999</v>
      </c>
    </row>
    <row r="49" spans="1:3" ht="11.25" customHeight="1">
      <c r="A49" s="113" t="s">
        <v>133</v>
      </c>
      <c r="B49" s="108">
        <v>42825</v>
      </c>
      <c r="C49" s="114">
        <f>Dat_01!B101</f>
        <v>21086.734901833999</v>
      </c>
    </row>
    <row r="50" spans="1:3" ht="11.25" customHeight="1">
      <c r="A50" s="113" t="s">
        <v>134</v>
      </c>
      <c r="B50" s="108">
        <v>42855</v>
      </c>
      <c r="C50" s="114">
        <f>Dat_01!B102</f>
        <v>18963.081304259998</v>
      </c>
    </row>
    <row r="51" spans="1:3" ht="11.25" customHeight="1">
      <c r="A51" s="113" t="s">
        <v>127</v>
      </c>
      <c r="B51" s="108">
        <v>42886</v>
      </c>
      <c r="C51" s="114">
        <f>Dat_01!B103</f>
        <v>20204.909726176</v>
      </c>
    </row>
    <row r="52" spans="1:3" ht="11.25" customHeight="1">
      <c r="A52" s="113" t="s">
        <v>134</v>
      </c>
      <c r="B52" s="108">
        <v>42916</v>
      </c>
      <c r="C52" s="114">
        <f>Dat_01!B104</f>
        <v>21680.301562000001</v>
      </c>
    </row>
    <row r="53" spans="1:3" ht="11.25" customHeight="1">
      <c r="A53" s="113" t="s">
        <v>126</v>
      </c>
      <c r="B53" s="108">
        <v>42947</v>
      </c>
      <c r="C53" s="114">
        <f>Dat_01!B105</f>
        <v>22413.194793999999</v>
      </c>
    </row>
    <row r="54" spans="1:3" ht="11.25" customHeight="1">
      <c r="A54" s="113" t="s">
        <v>126</v>
      </c>
      <c r="B54" s="108">
        <v>42978</v>
      </c>
      <c r="C54" s="114">
        <f>Dat_01!B106</f>
        <v>21769.084502999998</v>
      </c>
    </row>
    <row r="55" spans="1:3" ht="11.25" customHeight="1">
      <c r="A55" s="113" t="s">
        <v>127</v>
      </c>
      <c r="B55" s="108">
        <v>43008</v>
      </c>
      <c r="C55" s="114">
        <f>Dat_01!B107</f>
        <v>20145.293416</v>
      </c>
    </row>
    <row r="56" spans="1:3" ht="11.25" customHeight="1">
      <c r="A56" s="113" t="s">
        <v>128</v>
      </c>
      <c r="B56" s="108">
        <v>43039</v>
      </c>
      <c r="C56" s="114">
        <f>Dat_01!B108</f>
        <v>20160.571298999999</v>
      </c>
    </row>
    <row r="57" spans="1:3" ht="11.25" customHeight="1">
      <c r="A57" s="113" t="s">
        <v>129</v>
      </c>
      <c r="B57" s="108">
        <v>43069</v>
      </c>
      <c r="C57" s="114">
        <f>Dat_01!B109</f>
        <v>20893.499284000001</v>
      </c>
    </row>
    <row r="58" spans="1:3" ht="11.25" customHeight="1">
      <c r="A58" s="113" t="s">
        <v>130</v>
      </c>
      <c r="B58" s="108">
        <v>43100</v>
      </c>
      <c r="C58" s="114">
        <f>Dat_01!B110</f>
        <v>22152.089802999999</v>
      </c>
    </row>
    <row r="59" spans="1:3" ht="11.25" customHeight="1">
      <c r="A59" s="113" t="s">
        <v>131</v>
      </c>
      <c r="B59" s="108">
        <v>43131</v>
      </c>
      <c r="C59" s="114">
        <f>Dat_01!B111</f>
        <v>22589.446828</v>
      </c>
    </row>
    <row r="60" spans="1:3" ht="11.25" customHeight="1">
      <c r="A60" s="113" t="s">
        <v>132</v>
      </c>
      <c r="B60" s="108">
        <v>43159</v>
      </c>
      <c r="C60" s="114">
        <f>Dat_01!B112</f>
        <v>21272.915729</v>
      </c>
    </row>
    <row r="61" spans="1:3" ht="11.25" customHeight="1">
      <c r="A61" s="113" t="s">
        <v>133</v>
      </c>
      <c r="B61" s="108">
        <v>43190</v>
      </c>
      <c r="C61" s="114">
        <f>Dat_01!B113</f>
        <v>22050.167442000002</v>
      </c>
    </row>
    <row r="62" spans="1:3" ht="11.25" customHeight="1">
      <c r="A62" s="113" t="s">
        <v>134</v>
      </c>
      <c r="B62" s="108">
        <v>43220</v>
      </c>
      <c r="C62" s="114">
        <f>Dat_01!B114</f>
        <v>19918.787075815999</v>
      </c>
    </row>
    <row r="63" spans="1:3" ht="11.25" customHeight="1">
      <c r="A63" s="113" t="s">
        <v>127</v>
      </c>
      <c r="B63" s="108">
        <v>43251</v>
      </c>
      <c r="C63" s="114">
        <f>Dat_01!B115</f>
        <v>20070.297149370999</v>
      </c>
    </row>
    <row r="64" spans="1:3" ht="11.25" customHeight="1">
      <c r="A64" s="113" t="s">
        <v>134</v>
      </c>
      <c r="B64" s="108">
        <v>43281</v>
      </c>
      <c r="C64" s="114">
        <f>Dat_01!B116</f>
        <v>20323.202189127998</v>
      </c>
    </row>
    <row r="65" spans="1:4" ht="11.25" customHeight="1">
      <c r="A65" s="113" t="s">
        <v>126</v>
      </c>
      <c r="B65" s="108">
        <v>43312</v>
      </c>
      <c r="C65" s="114">
        <f>Dat_01!B117</f>
        <v>22175.817136064001</v>
      </c>
    </row>
    <row r="66" spans="1:4" ht="11.25" customHeight="1">
      <c r="A66" s="113" t="s">
        <v>126</v>
      </c>
      <c r="B66" s="115">
        <v>43343</v>
      </c>
      <c r="C66" s="116">
        <f>Dat_01!B118</f>
        <v>21970.827126846001</v>
      </c>
    </row>
    <row r="68" spans="1:4" ht="11.25" customHeight="1">
      <c r="B68" s="103" t="s">
        <v>10</v>
      </c>
    </row>
    <row r="69" spans="1:4" ht="45.75" customHeight="1">
      <c r="B69" s="106" t="s">
        <v>135</v>
      </c>
      <c r="C69" s="107" t="s">
        <v>9</v>
      </c>
      <c r="D69" s="107" t="s">
        <v>8</v>
      </c>
    </row>
    <row r="70" spans="1:4" ht="11.25" customHeight="1">
      <c r="A70" s="102">
        <v>1</v>
      </c>
      <c r="B70" s="108" t="str">
        <f>Dat_01!A129</f>
        <v>01/10/2018</v>
      </c>
      <c r="C70" s="114">
        <f>Dat_01!B129</f>
        <v>33138.540999999997</v>
      </c>
      <c r="D70" s="114">
        <f>Dat_01!D129</f>
        <v>688.44038899999998</v>
      </c>
    </row>
    <row r="71" spans="1:4" ht="11.25" customHeight="1">
      <c r="A71" s="102">
        <v>2</v>
      </c>
      <c r="B71" s="108" t="str">
        <f>Dat_01!A130</f>
        <v>02/10/2018</v>
      </c>
      <c r="C71" s="114">
        <f>Dat_01!B130</f>
        <v>32864.239999999998</v>
      </c>
      <c r="D71" s="114">
        <f>Dat_01!D130</f>
        <v>692.23694699999999</v>
      </c>
    </row>
    <row r="72" spans="1:4" ht="11.25" customHeight="1">
      <c r="A72" s="102">
        <v>3</v>
      </c>
      <c r="B72" s="108" t="str">
        <f>Dat_01!A131</f>
        <v>03/10/2018</v>
      </c>
      <c r="C72" s="114">
        <f>Dat_01!B131</f>
        <v>32981.205000000002</v>
      </c>
      <c r="D72" s="114">
        <f>Dat_01!D131</f>
        <v>695.44151099999999</v>
      </c>
    </row>
    <row r="73" spans="1:4" ht="11.25" customHeight="1">
      <c r="A73" s="102">
        <v>4</v>
      </c>
      <c r="B73" s="108" t="str">
        <f>Dat_01!A132</f>
        <v>04/10/2018</v>
      </c>
      <c r="C73" s="114">
        <f>Dat_01!B132</f>
        <v>32971.940999999999</v>
      </c>
      <c r="D73" s="114">
        <f>Dat_01!D132</f>
        <v>697.157195</v>
      </c>
    </row>
    <row r="74" spans="1:4" ht="11.25" customHeight="1">
      <c r="A74" s="102">
        <v>5</v>
      </c>
      <c r="B74" s="108" t="str">
        <f>Dat_01!A133</f>
        <v>05/10/2018</v>
      </c>
      <c r="C74" s="114">
        <f>Dat_01!B133</f>
        <v>32596.707999999999</v>
      </c>
      <c r="D74" s="114">
        <f>Dat_01!D133</f>
        <v>686.45054100000004</v>
      </c>
    </row>
    <row r="75" spans="1:4" ht="11.25" customHeight="1">
      <c r="A75" s="102">
        <v>6</v>
      </c>
      <c r="B75" s="108" t="str">
        <f>Dat_01!A134</f>
        <v>06/10/2018</v>
      </c>
      <c r="C75" s="114">
        <f>Dat_01!B134</f>
        <v>28785.735000000001</v>
      </c>
      <c r="D75" s="114">
        <f>Dat_01!D134</f>
        <v>613.71479799999997</v>
      </c>
    </row>
    <row r="76" spans="1:4" ht="11.25" customHeight="1">
      <c r="A76" s="102">
        <v>7</v>
      </c>
      <c r="B76" s="108" t="str">
        <f>Dat_01!A135</f>
        <v>07/10/2018</v>
      </c>
      <c r="C76" s="114">
        <f>Dat_01!B135</f>
        <v>27331.186000000002</v>
      </c>
      <c r="D76" s="114">
        <f>Dat_01!D135</f>
        <v>564.869281</v>
      </c>
    </row>
    <row r="77" spans="1:4" ht="11.25" customHeight="1">
      <c r="A77" s="102">
        <v>8</v>
      </c>
      <c r="B77" s="108" t="str">
        <f>Dat_01!A136</f>
        <v>08/10/2018</v>
      </c>
      <c r="C77" s="114">
        <f>Dat_01!B136</f>
        <v>31932.45</v>
      </c>
      <c r="D77" s="114">
        <f>Dat_01!D136</f>
        <v>657.35880599999996</v>
      </c>
    </row>
    <row r="78" spans="1:4" ht="11.25" customHeight="1">
      <c r="A78" s="102">
        <v>9</v>
      </c>
      <c r="B78" s="108" t="str">
        <f>Dat_01!A137</f>
        <v>09/10/2018</v>
      </c>
      <c r="C78" s="114">
        <f>Dat_01!B137</f>
        <v>31691.763999999999</v>
      </c>
      <c r="D78" s="114">
        <f>Dat_01!D137</f>
        <v>663.10521800000004</v>
      </c>
    </row>
    <row r="79" spans="1:4" ht="11.25" customHeight="1">
      <c r="A79" s="102">
        <v>10</v>
      </c>
      <c r="B79" s="108" t="str">
        <f>Dat_01!A138</f>
        <v>10/10/2018</v>
      </c>
      <c r="C79" s="114">
        <f>Dat_01!B138</f>
        <v>32471.116000000002</v>
      </c>
      <c r="D79" s="114">
        <f>Dat_01!D138</f>
        <v>677.00141399999995</v>
      </c>
    </row>
    <row r="80" spans="1:4" ht="11.25" customHeight="1">
      <c r="A80" s="102">
        <v>11</v>
      </c>
      <c r="B80" s="108" t="str">
        <f>Dat_01!A139</f>
        <v>11/10/2018</v>
      </c>
      <c r="C80" s="114">
        <f>Dat_01!B139</f>
        <v>32143.134999999998</v>
      </c>
      <c r="D80" s="114">
        <f>Dat_01!D139</f>
        <v>676.33472500000005</v>
      </c>
    </row>
    <row r="81" spans="1:4" ht="11.25" customHeight="1">
      <c r="A81" s="102">
        <v>12</v>
      </c>
      <c r="B81" s="108" t="str">
        <f>Dat_01!A140</f>
        <v>12/10/2018</v>
      </c>
      <c r="C81" s="114">
        <f>Dat_01!B140</f>
        <v>27095.593000000001</v>
      </c>
      <c r="D81" s="114">
        <f>Dat_01!D140</f>
        <v>580.12803199999996</v>
      </c>
    </row>
    <row r="82" spans="1:4" ht="11.25" customHeight="1">
      <c r="A82" s="102">
        <v>13</v>
      </c>
      <c r="B82" s="108" t="str">
        <f>Dat_01!A141</f>
        <v>13/10/2018</v>
      </c>
      <c r="C82" s="114">
        <f>Dat_01!B141</f>
        <v>27692.135999999999</v>
      </c>
      <c r="D82" s="114">
        <f>Dat_01!D141</f>
        <v>582.68389300000001</v>
      </c>
    </row>
    <row r="83" spans="1:4" ht="11.25" customHeight="1">
      <c r="A83" s="102">
        <v>14</v>
      </c>
      <c r="B83" s="108" t="str">
        <f>Dat_01!A142</f>
        <v>14/10/2018</v>
      </c>
      <c r="C83" s="114">
        <f>Dat_01!B142</f>
        <v>27203.468000000001</v>
      </c>
      <c r="D83" s="114">
        <f>Dat_01!D142</f>
        <v>557.12813600000004</v>
      </c>
    </row>
    <row r="84" spans="1:4" ht="11.25" customHeight="1">
      <c r="A84" s="102">
        <v>15</v>
      </c>
      <c r="B84" s="108" t="str">
        <f>Dat_01!A143</f>
        <v>15/10/2018</v>
      </c>
      <c r="C84" s="114">
        <f>Dat_01!B143</f>
        <v>32312.064999999999</v>
      </c>
      <c r="D84" s="114">
        <f>Dat_01!D143</f>
        <v>654.65462500000001</v>
      </c>
    </row>
    <row r="85" spans="1:4" ht="11.25" customHeight="1">
      <c r="A85" s="102">
        <v>16</v>
      </c>
      <c r="B85" s="108" t="str">
        <f>Dat_01!A144</f>
        <v>16/10/2018</v>
      </c>
      <c r="C85" s="114">
        <f>Dat_01!B144</f>
        <v>32466.1</v>
      </c>
      <c r="D85" s="114">
        <f>Dat_01!D144</f>
        <v>673.88089600000001</v>
      </c>
    </row>
    <row r="86" spans="1:4" ht="11.25" customHeight="1">
      <c r="A86" s="102">
        <v>17</v>
      </c>
      <c r="B86" s="108" t="str">
        <f>Dat_01!A145</f>
        <v>17/10/2018</v>
      </c>
      <c r="C86" s="114">
        <f>Dat_01!B145</f>
        <v>32988.813999999998</v>
      </c>
      <c r="D86" s="114">
        <f>Dat_01!D145</f>
        <v>681.14862100000005</v>
      </c>
    </row>
    <row r="87" spans="1:4" ht="11.25" customHeight="1">
      <c r="A87" s="102">
        <v>18</v>
      </c>
      <c r="B87" s="108" t="str">
        <f>Dat_01!A146</f>
        <v>18/10/2018</v>
      </c>
      <c r="C87" s="114">
        <f>Dat_01!B146</f>
        <v>32632.978999999999</v>
      </c>
      <c r="D87" s="114">
        <f>Dat_01!D146</f>
        <v>682.02331100000004</v>
      </c>
    </row>
    <row r="88" spans="1:4" ht="11.25" customHeight="1">
      <c r="A88" s="102">
        <v>19</v>
      </c>
      <c r="B88" s="108" t="str">
        <f>Dat_01!A147</f>
        <v>19/10/2018</v>
      </c>
      <c r="C88" s="114">
        <f>Dat_01!B147</f>
        <v>31940.663</v>
      </c>
      <c r="D88" s="114">
        <f>Dat_01!D147</f>
        <v>673.82601199999999</v>
      </c>
    </row>
    <row r="89" spans="1:4" ht="11.25" customHeight="1">
      <c r="A89" s="102">
        <v>20</v>
      </c>
      <c r="B89" s="108" t="str">
        <f>Dat_01!A148</f>
        <v>20/10/2018</v>
      </c>
      <c r="C89" s="114">
        <f>Dat_01!B148</f>
        <v>28202.614000000001</v>
      </c>
      <c r="D89" s="114">
        <f>Dat_01!D148</f>
        <v>600.25770999999997</v>
      </c>
    </row>
    <row r="90" spans="1:4" ht="11.25" customHeight="1">
      <c r="A90" s="102">
        <v>21</v>
      </c>
      <c r="B90" s="108" t="str">
        <f>Dat_01!A149</f>
        <v>21/10/2018</v>
      </c>
      <c r="C90" s="114">
        <f>Dat_01!B149</f>
        <v>27526.506000000001</v>
      </c>
      <c r="D90" s="114">
        <f>Dat_01!D149</f>
        <v>555.41536199999996</v>
      </c>
    </row>
    <row r="91" spans="1:4" ht="11.25" customHeight="1">
      <c r="A91" s="102">
        <v>22</v>
      </c>
      <c r="B91" s="108" t="str">
        <f>Dat_01!A150</f>
        <v>22/10/2018</v>
      </c>
      <c r="C91" s="114">
        <f>Dat_01!B150</f>
        <v>32537.191999999999</v>
      </c>
      <c r="D91" s="114">
        <f>Dat_01!D150</f>
        <v>659.99154299999998</v>
      </c>
    </row>
    <row r="92" spans="1:4" ht="11.25" customHeight="1">
      <c r="A92" s="102">
        <v>23</v>
      </c>
      <c r="B92" s="108" t="str">
        <f>Dat_01!A151</f>
        <v>23/10/2018</v>
      </c>
      <c r="C92" s="114">
        <f>Dat_01!B151</f>
        <v>32709.351999999999</v>
      </c>
      <c r="D92" s="114">
        <f>Dat_01!D151</f>
        <v>676.75775199999998</v>
      </c>
    </row>
    <row r="93" spans="1:4" ht="11.25" customHeight="1">
      <c r="A93" s="102">
        <v>24</v>
      </c>
      <c r="B93" s="108" t="str">
        <f>Dat_01!A152</f>
        <v>24/10/2018</v>
      </c>
      <c r="C93" s="114">
        <f>Dat_01!B152</f>
        <v>32747.491999999998</v>
      </c>
      <c r="D93" s="114">
        <f>Dat_01!D152</f>
        <v>675.26050999999995</v>
      </c>
    </row>
    <row r="94" spans="1:4" ht="11.25" customHeight="1">
      <c r="A94" s="102">
        <v>25</v>
      </c>
      <c r="B94" s="108" t="str">
        <f>Dat_01!A153</f>
        <v>25/10/2018</v>
      </c>
      <c r="C94" s="114">
        <f>Dat_01!B153</f>
        <v>32548.072</v>
      </c>
      <c r="D94" s="114">
        <f>Dat_01!D153</f>
        <v>673.86359100000004</v>
      </c>
    </row>
    <row r="95" spans="1:4" ht="11.25" customHeight="1">
      <c r="A95" s="102">
        <v>26</v>
      </c>
      <c r="B95" s="108" t="str">
        <f>Dat_01!A154</f>
        <v>26/10/2018</v>
      </c>
      <c r="C95" s="114">
        <f>Dat_01!B154</f>
        <v>32042.653999999999</v>
      </c>
      <c r="D95" s="114">
        <f>Dat_01!D154</f>
        <v>675.42080899999996</v>
      </c>
    </row>
    <row r="96" spans="1:4" ht="11.25" customHeight="1">
      <c r="A96" s="102">
        <v>27</v>
      </c>
      <c r="B96" s="108" t="str">
        <f>Dat_01!A155</f>
        <v>27/10/2018</v>
      </c>
      <c r="C96" s="114">
        <f>Dat_01!B155</f>
        <v>28517.127</v>
      </c>
      <c r="D96" s="114">
        <f>Dat_01!D155</f>
        <v>607.42543000000001</v>
      </c>
    </row>
    <row r="97" spans="1:9" ht="11.25" customHeight="1">
      <c r="A97" s="102">
        <v>28</v>
      </c>
      <c r="B97" s="108" t="str">
        <f>Dat_01!A156</f>
        <v>28/10/2018</v>
      </c>
      <c r="C97" s="114">
        <f>Dat_01!B156</f>
        <v>28756.946</v>
      </c>
      <c r="D97" s="114">
        <f>Dat_01!D156</f>
        <v>594.296694</v>
      </c>
    </row>
    <row r="98" spans="1:9" ht="11.25" customHeight="1">
      <c r="A98" s="102">
        <v>29</v>
      </c>
      <c r="B98" s="108" t="str">
        <f>Dat_01!A157</f>
        <v>29/10/2018</v>
      </c>
      <c r="C98" s="114">
        <f>Dat_01!B157</f>
        <v>34950.593000000001</v>
      </c>
      <c r="D98" s="114">
        <f>Dat_01!D157</f>
        <v>703.92274499999996</v>
      </c>
    </row>
    <row r="99" spans="1:9" ht="11.25" customHeight="1">
      <c r="A99" s="102">
        <v>30</v>
      </c>
      <c r="B99" s="108" t="str">
        <f>Dat_01!A158</f>
        <v>30/10/2018</v>
      </c>
      <c r="C99" s="114">
        <f>Dat_01!B158</f>
        <v>35813.889000000003</v>
      </c>
      <c r="D99" s="114">
        <f>Dat_01!D158</f>
        <v>734.885043</v>
      </c>
    </row>
    <row r="100" spans="1:9" ht="11.25" customHeight="1">
      <c r="A100" s="102">
        <v>31</v>
      </c>
      <c r="B100" s="132" t="str">
        <f>Dat_01!A159</f>
        <v>31/10/2018</v>
      </c>
      <c r="C100" s="133">
        <f>Dat_01!B159</f>
        <v>34252.288</v>
      </c>
      <c r="D100" s="133">
        <f>Dat_01!D159</f>
        <v>730.35107200000004</v>
      </c>
    </row>
    <row r="101" spans="1:9" ht="11.25" customHeight="1">
      <c r="A101" s="102"/>
      <c r="B101" s="110" t="s">
        <v>136</v>
      </c>
      <c r="C101" s="117">
        <f>MAX(C70:C100)</f>
        <v>35813.889000000003</v>
      </c>
      <c r="D101" s="117">
        <f>MAX(D70:D100)</f>
        <v>734.885043</v>
      </c>
      <c r="E101" s="118">
        <f>Dat_01!D160</f>
        <v>711</v>
      </c>
      <c r="F101" s="131">
        <f>(D101/E101-1)*100</f>
        <v>3.3593590717299504</v>
      </c>
    </row>
    <row r="103" spans="1:9" ht="11.25" customHeight="1">
      <c r="B103" s="103" t="s">
        <v>137</v>
      </c>
    </row>
    <row r="104" spans="1:9" ht="11.25" customHeight="1">
      <c r="B104" s="106"/>
      <c r="C104" s="119" t="s">
        <v>14</v>
      </c>
      <c r="D104" s="119" t="s">
        <v>13</v>
      </c>
      <c r="E104" s="119"/>
      <c r="F104" s="119" t="s">
        <v>12</v>
      </c>
      <c r="G104" s="106" t="s">
        <v>11</v>
      </c>
    </row>
    <row r="105" spans="1:9" ht="11.25" customHeight="1">
      <c r="B105" s="120" t="str">
        <f>Dat_01!A183</f>
        <v>Histórico</v>
      </c>
      <c r="C105" s="121">
        <f>Dat_01!D179</f>
        <v>41318</v>
      </c>
      <c r="D105" s="121">
        <f>Dat_01!B179</f>
        <v>45450</v>
      </c>
      <c r="E105" s="121"/>
      <c r="F105" s="122" t="str">
        <f>Dat_01!D183</f>
        <v>19 julio 2010 (13:26 h)</v>
      </c>
      <c r="G105" s="122" t="str">
        <f>Dat_01!E183</f>
        <v>17 diciembre 2007 (18:53 h)</v>
      </c>
    </row>
    <row r="106" spans="1:9" ht="11.25" customHeight="1">
      <c r="B106" s="120"/>
      <c r="C106" s="121"/>
      <c r="D106" s="121"/>
      <c r="E106" s="121"/>
      <c r="F106" s="122"/>
      <c r="G106" s="122"/>
    </row>
    <row r="107" spans="1:9" ht="11.25" customHeight="1">
      <c r="B107" s="120">
        <f>Dat_01!A185</f>
        <v>2017</v>
      </c>
      <c r="C107" s="121">
        <f>Dat_01!D173</f>
        <v>39536</v>
      </c>
      <c r="D107" s="121">
        <f>Dat_01!B173</f>
        <v>41381</v>
      </c>
      <c r="E107" s="121"/>
      <c r="F107" s="122" t="str">
        <f>Dat_01!D185</f>
        <v>13 julio (13:36 h)</v>
      </c>
      <c r="G107" s="122" t="str">
        <f>Dat_01!E185</f>
        <v>18 enero (19:50 h)</v>
      </c>
    </row>
    <row r="108" spans="1:9" ht="11.25" customHeight="1">
      <c r="B108" s="120">
        <f>Dat_01!A186</f>
        <v>2018</v>
      </c>
      <c r="C108" s="121">
        <f>Dat_01!D174</f>
        <v>39996</v>
      </c>
      <c r="D108" s="121">
        <f>Dat_01!B174</f>
        <v>40947</v>
      </c>
      <c r="E108" s="121"/>
      <c r="F108" s="122" t="str">
        <f>Dat_01!D186</f>
        <v>3 agosto (13:45 h)</v>
      </c>
      <c r="G108" s="122" t="str">
        <f>Dat_01!E186</f>
        <v>8 febrero (20:24 h)</v>
      </c>
    </row>
    <row r="109" spans="1:9" ht="11.25" customHeight="1">
      <c r="B109" s="123" t="str">
        <f>Dat_01!A187</f>
        <v>oct-18</v>
      </c>
      <c r="C109" s="124">
        <f>Dat_01!B166</f>
        <v>36287</v>
      </c>
      <c r="D109" s="124"/>
      <c r="E109" s="124"/>
      <c r="F109" s="125" t="str">
        <f>Dat_01!D187</f>
        <v/>
      </c>
      <c r="G109" s="125"/>
      <c r="H109" s="126">
        <f>Dat_01!D166</f>
        <v>34586</v>
      </c>
      <c r="I109" s="131">
        <f>(C109/H109-1)*100</f>
        <v>4.9181749840976119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103" t="s">
        <v>29</v>
      </c>
    </row>
    <row r="112" spans="1:9" ht="24.75" customHeight="1">
      <c r="B112" s="106"/>
      <c r="C112" s="127" t="s">
        <v>4</v>
      </c>
      <c r="D112" s="127" t="s">
        <v>0</v>
      </c>
      <c r="E112" s="127" t="s">
        <v>22</v>
      </c>
      <c r="F112" s="127" t="s">
        <v>5</v>
      </c>
    </row>
    <row r="113" spans="1:6" ht="11.25" customHeight="1">
      <c r="A113" s="11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O</v>
      </c>
      <c r="B113" s="108" t="str">
        <f>Dat_01!A33</f>
        <v>31/10/2017</v>
      </c>
      <c r="C113" s="109">
        <f>Dat_01!B33</f>
        <v>1.7304374310119108</v>
      </c>
      <c r="D113" s="109">
        <f>Dat_01!C33</f>
        <v>0.18556809834222587</v>
      </c>
      <c r="E113" s="109">
        <f>Dat_01!D33</f>
        <v>1.1996964545285094</v>
      </c>
      <c r="F113" s="109">
        <f>Dat_01!E33</f>
        <v>0.34517287814117559</v>
      </c>
    </row>
    <row r="114" spans="1:6" ht="11.25" customHeight="1">
      <c r="A114" s="11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N</v>
      </c>
      <c r="B114" s="108" t="str">
        <f>Dat_01!A34</f>
        <v>30/11/2017</v>
      </c>
      <c r="C114" s="109">
        <f>Dat_01!B34</f>
        <v>1.2829267500980235</v>
      </c>
      <c r="D114" s="109">
        <f>Dat_01!C34</f>
        <v>0.33434528383335937</v>
      </c>
      <c r="E114" s="109">
        <f>Dat_01!D34</f>
        <v>-2.0417972470950563</v>
      </c>
      <c r="F114" s="109">
        <f>Dat_01!E34</f>
        <v>2.9903787133597204</v>
      </c>
    </row>
    <row r="115" spans="1:6" ht="11.25" customHeight="1">
      <c r="A115" s="113" t="str">
        <f t="shared" si="1"/>
        <v>D</v>
      </c>
      <c r="B115" s="108" t="str">
        <f>Dat_01!A35</f>
        <v>31/12/2017</v>
      </c>
      <c r="C115" s="109">
        <f>Dat_01!B35</f>
        <v>3.9978964291051078</v>
      </c>
      <c r="D115" s="109">
        <f>Dat_01!C35</f>
        <v>-1.389162023808721</v>
      </c>
      <c r="E115" s="109">
        <f>Dat_01!D35</f>
        <v>6.817445710021186E-2</v>
      </c>
      <c r="F115" s="109">
        <f>Dat_01!E35</f>
        <v>5.3188839958136169</v>
      </c>
    </row>
    <row r="116" spans="1:6" ht="11.25" customHeight="1">
      <c r="A116" s="113" t="str">
        <f t="shared" si="1"/>
        <v>E</v>
      </c>
      <c r="B116" s="108" t="str">
        <f>Dat_01!A36</f>
        <v>31/01/2018</v>
      </c>
      <c r="C116" s="109">
        <f>Dat_01!B36</f>
        <v>-2.1183540445894988</v>
      </c>
      <c r="D116" s="109">
        <f>Dat_01!C36</f>
        <v>1.5057460642021625</v>
      </c>
      <c r="E116" s="109">
        <f>Dat_01!D36</f>
        <v>-1.6082705993146318</v>
      </c>
      <c r="F116" s="109">
        <f>Dat_01!E36</f>
        <v>-2.0158295094770295</v>
      </c>
    </row>
    <row r="117" spans="1:6" ht="11.25" customHeight="1">
      <c r="A117" s="113" t="str">
        <f t="shared" si="1"/>
        <v>F</v>
      </c>
      <c r="B117" s="108" t="str">
        <f>Dat_01!A37</f>
        <v>28/02/2018</v>
      </c>
      <c r="C117" s="109">
        <f>Dat_01!B37</f>
        <v>6.5813780440805658</v>
      </c>
      <c r="D117" s="109">
        <f>Dat_01!C37</f>
        <v>-0.13980804405766545</v>
      </c>
      <c r="E117" s="109">
        <f>Dat_01!D37</f>
        <v>3.6962079264392766</v>
      </c>
      <c r="F117" s="109">
        <f>Dat_01!E37</f>
        <v>3.0249781616989546</v>
      </c>
    </row>
    <row r="118" spans="1:6" ht="11.25" customHeight="1">
      <c r="A118" s="113" t="str">
        <f t="shared" si="1"/>
        <v>M</v>
      </c>
      <c r="B118" s="108" t="str">
        <f>Dat_01!A38</f>
        <v>31/03/2018</v>
      </c>
      <c r="C118" s="109">
        <f>Dat_01!B38</f>
        <v>4.5689033634230825</v>
      </c>
      <c r="D118" s="109">
        <f>Dat_01!C38</f>
        <v>-2.8250612894685556</v>
      </c>
      <c r="E118" s="109">
        <f>Dat_01!D38</f>
        <v>2.3743739143770481</v>
      </c>
      <c r="F118" s="109">
        <f>Dat_01!E38</f>
        <v>5.0195907385145899</v>
      </c>
    </row>
    <row r="119" spans="1:6" ht="11.25" customHeight="1">
      <c r="A119" s="113" t="str">
        <f t="shared" si="1"/>
        <v>A</v>
      </c>
      <c r="B119" s="108" t="str">
        <f>Dat_01!A39</f>
        <v>30/04/2018</v>
      </c>
      <c r="C119" s="109">
        <f>Dat_01!B39</f>
        <v>5.0398232028953105</v>
      </c>
      <c r="D119" s="109">
        <f>Dat_01!C39</f>
        <v>2.2655268729212974</v>
      </c>
      <c r="E119" s="109">
        <f>Dat_01!D39</f>
        <v>1.1061577761221741</v>
      </c>
      <c r="F119" s="109">
        <f>Dat_01!E39</f>
        <v>1.668138553851839</v>
      </c>
    </row>
    <row r="120" spans="1:6" ht="11.25" customHeight="1">
      <c r="A120" s="113" t="str">
        <f t="shared" si="1"/>
        <v>M</v>
      </c>
      <c r="B120" s="108" t="str">
        <f>Dat_01!A40</f>
        <v>31/05/2018</v>
      </c>
      <c r="C120" s="109">
        <f>Dat_01!B40</f>
        <v>-0.66623696234885399</v>
      </c>
      <c r="D120" s="109">
        <f>Dat_01!C40</f>
        <v>-0.4292095377119387</v>
      </c>
      <c r="E120" s="109">
        <f>Dat_01!D40</f>
        <v>-1.5432761005792384</v>
      </c>
      <c r="F120" s="109">
        <f>Dat_01!E40</f>
        <v>1.3062486759423231</v>
      </c>
    </row>
    <row r="121" spans="1:6" ht="11.25" customHeight="1">
      <c r="A121" s="113" t="str">
        <f t="shared" si="1"/>
        <v>J</v>
      </c>
      <c r="B121" s="108" t="str">
        <f>Dat_01!A41</f>
        <v>30/06/2018</v>
      </c>
      <c r="C121" s="109">
        <f>Dat_01!B41</f>
        <v>-6.2595963851842633</v>
      </c>
      <c r="D121" s="109">
        <f>Dat_01!C41</f>
        <v>-0.4864798511772026</v>
      </c>
      <c r="E121" s="109">
        <f>Dat_01!D41</f>
        <v>-2.6747369714020928</v>
      </c>
      <c r="F121" s="109">
        <f>Dat_01!E41</f>
        <v>-3.0983795626049679</v>
      </c>
    </row>
    <row r="122" spans="1:6" ht="11.25" customHeight="1">
      <c r="A122" s="113" t="str">
        <f t="shared" si="1"/>
        <v>J</v>
      </c>
      <c r="B122" s="108" t="str">
        <f>Dat_01!A42</f>
        <v>31/07/2018</v>
      </c>
      <c r="C122" s="109">
        <f>Dat_01!B42</f>
        <v>-1.0590978221433622</v>
      </c>
      <c r="D122" s="109">
        <f>Dat_01!C42</f>
        <v>-0.71396157129065552</v>
      </c>
      <c r="E122" s="109">
        <f>Dat_01!D42</f>
        <v>-0.35399188282606575</v>
      </c>
      <c r="F122" s="109">
        <f>Dat_01!E42</f>
        <v>8.855631973359035E-3</v>
      </c>
    </row>
    <row r="123" spans="1:6" ht="11.25" customHeight="1">
      <c r="A123" s="113" t="str">
        <f t="shared" si="1"/>
        <v>A</v>
      </c>
      <c r="B123" s="108" t="str">
        <f>Dat_01!A43</f>
        <v>31/08/2018</v>
      </c>
      <c r="C123" s="109">
        <f>Dat_01!B43</f>
        <v>0.92673912776717327</v>
      </c>
      <c r="D123" s="109">
        <f>Dat_01!C43</f>
        <v>-1.4742335517099026</v>
      </c>
      <c r="E123" s="109">
        <f>Dat_01!D43</f>
        <v>0.70091697227172567</v>
      </c>
      <c r="F123" s="109">
        <f>Dat_01!E43</f>
        <v>1.7000557072053502</v>
      </c>
    </row>
    <row r="124" spans="1:6" ht="11.25" customHeight="1">
      <c r="A124" s="113" t="str">
        <f t="shared" si="1"/>
        <v>S</v>
      </c>
      <c r="B124" s="108" t="str">
        <f>Dat_01!A44</f>
        <v>30/09/2018</v>
      </c>
      <c r="C124" s="109">
        <f>Dat_01!B44</f>
        <v>2.9564695826269638</v>
      </c>
      <c r="D124" s="109">
        <f>Dat_01!C44</f>
        <v>-1.8327038798771511</v>
      </c>
      <c r="E124" s="109">
        <f>Dat_01!D44</f>
        <v>1.7894488595743274</v>
      </c>
      <c r="F124" s="109">
        <f>Dat_01!E44</f>
        <v>2.9997246029297875</v>
      </c>
    </row>
    <row r="125" spans="1:6" ht="11.25" customHeight="1">
      <c r="A125" s="113" t="str">
        <f t="shared" si="1"/>
        <v>O</v>
      </c>
      <c r="B125" s="115" t="str">
        <f>Dat_01!A45</f>
        <v>31/10/2018</v>
      </c>
      <c r="C125" s="128">
        <f>Dat_01!B45</f>
        <v>0.61933420014832485</v>
      </c>
      <c r="D125" s="128">
        <f>Dat_01!C45</f>
        <v>0.87446389212507691</v>
      </c>
      <c r="E125" s="128">
        <f>Dat_01!D45</f>
        <v>-6.6012475254662029E-2</v>
      </c>
      <c r="F125" s="128">
        <f>Dat_01!E45</f>
        <v>-0.18911721672209003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selection activeCell="F161" sqref="F161"/>
    </sheetView>
  </sheetViews>
  <sheetFormatPr baseColWidth="10" defaultColWidth="11.42578125" defaultRowHeight="14.25"/>
  <cols>
    <col min="1" max="1" width="17.5703125" style="49" customWidth="1"/>
    <col min="2" max="2" width="23.140625" style="49" customWidth="1"/>
    <col min="3" max="7" width="14.7109375" style="49" customWidth="1"/>
    <col min="8" max="8" width="23.140625" style="49" customWidth="1"/>
    <col min="9" max="16384" width="11.42578125" style="49"/>
  </cols>
  <sheetData>
    <row r="1" spans="1:7">
      <c r="A1" s="68" t="s">
        <v>54</v>
      </c>
      <c r="B1" s="68" t="s">
        <v>100</v>
      </c>
    </row>
    <row r="2" spans="1:7">
      <c r="A2" s="61" t="s">
        <v>138</v>
      </c>
      <c r="B2" s="61" t="s">
        <v>171</v>
      </c>
      <c r="C2" s="9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octubre</v>
      </c>
    </row>
    <row r="4" spans="1:7">
      <c r="A4" s="59" t="s">
        <v>54</v>
      </c>
      <c r="B4" s="141" t="s">
        <v>138</v>
      </c>
      <c r="C4" s="142"/>
      <c r="D4" s="142"/>
      <c r="E4" s="142"/>
      <c r="F4" s="142"/>
      <c r="G4" s="142"/>
    </row>
    <row r="5" spans="1:7">
      <c r="A5" s="59" t="s">
        <v>55</v>
      </c>
      <c r="B5" s="144" t="s">
        <v>47</v>
      </c>
      <c r="C5" s="145"/>
      <c r="D5" s="145"/>
      <c r="E5" s="145"/>
      <c r="F5" s="145"/>
      <c r="G5" s="145"/>
    </row>
    <row r="6" spans="1:7">
      <c r="A6" s="59" t="s">
        <v>56</v>
      </c>
      <c r="B6" s="67" t="s">
        <v>48</v>
      </c>
      <c r="C6" s="67" t="s">
        <v>49</v>
      </c>
      <c r="D6" s="67" t="s">
        <v>50</v>
      </c>
      <c r="E6" s="67" t="s">
        <v>51</v>
      </c>
      <c r="F6" s="67" t="s">
        <v>52</v>
      </c>
      <c r="G6" s="67" t="s">
        <v>53</v>
      </c>
    </row>
    <row r="7" spans="1:7">
      <c r="A7" s="59" t="s">
        <v>57</v>
      </c>
      <c r="B7" s="69"/>
      <c r="C7" s="69"/>
      <c r="D7" s="69"/>
      <c r="E7" s="69"/>
      <c r="F7" s="69"/>
      <c r="G7" s="69"/>
    </row>
    <row r="8" spans="1:7">
      <c r="A8" s="61" t="s">
        <v>33</v>
      </c>
      <c r="B8" s="95">
        <v>1460273.611328</v>
      </c>
      <c r="C8" s="75">
        <v>0.88822873489999998</v>
      </c>
      <c r="D8" s="95">
        <v>29446789.282014001</v>
      </c>
      <c r="E8" s="75">
        <v>0.79944861239999998</v>
      </c>
      <c r="F8" s="95">
        <v>31529795.844216</v>
      </c>
      <c r="G8" s="75">
        <v>0.59973164459999995</v>
      </c>
    </row>
    <row r="9" spans="1:7">
      <c r="A9" s="61" t="s">
        <v>34</v>
      </c>
      <c r="B9" s="95">
        <v>215001.508672</v>
      </c>
      <c r="C9" s="75">
        <v>0.60663603639999997</v>
      </c>
      <c r="D9" s="95">
        <v>1731830.8579859999</v>
      </c>
      <c r="E9" s="75">
        <v>8.4692680999999999E-3</v>
      </c>
      <c r="F9" s="95">
        <v>2263508.5797839998</v>
      </c>
      <c r="G9" s="75">
        <v>1.6665315900000002E-2</v>
      </c>
    </row>
    <row r="10" spans="1:7">
      <c r="A10" s="61" t="s">
        <v>35</v>
      </c>
      <c r="B10" s="95">
        <v>5150671.8030000003</v>
      </c>
      <c r="C10" s="75">
        <v>0.19746153960000001</v>
      </c>
      <c r="D10" s="95">
        <v>45081075.166000001</v>
      </c>
      <c r="E10" s="75">
        <v>-3.8755786899999999E-2</v>
      </c>
      <c r="F10" s="95">
        <v>53721756.184</v>
      </c>
      <c r="G10" s="75">
        <v>-2.3037900699999999E-2</v>
      </c>
    </row>
    <row r="11" spans="1:7">
      <c r="A11" s="61" t="s">
        <v>36</v>
      </c>
      <c r="B11" s="95">
        <v>3364832.878</v>
      </c>
      <c r="C11" s="75">
        <v>-0.13751706750000001</v>
      </c>
      <c r="D11" s="95">
        <v>28182193.802999999</v>
      </c>
      <c r="E11" s="75">
        <v>-0.1619694267</v>
      </c>
      <c r="F11" s="95">
        <v>36975006.402000003</v>
      </c>
      <c r="G11" s="75">
        <v>-0.1421796877</v>
      </c>
    </row>
    <row r="12" spans="1:7">
      <c r="A12" s="61" t="s">
        <v>37</v>
      </c>
      <c r="B12" s="95">
        <v>0</v>
      </c>
      <c r="C12" s="75">
        <v>0</v>
      </c>
      <c r="D12" s="95">
        <v>-1E-3</v>
      </c>
      <c r="E12" s="75">
        <v>0</v>
      </c>
      <c r="F12" s="95">
        <v>-1E-3</v>
      </c>
      <c r="G12" s="75">
        <v>0</v>
      </c>
    </row>
    <row r="13" spans="1:7">
      <c r="A13" s="61" t="s">
        <v>38</v>
      </c>
      <c r="B13" s="95">
        <v>2501974.6660000002</v>
      </c>
      <c r="C13" s="75">
        <v>-0.34991448759999999</v>
      </c>
      <c r="D13" s="95">
        <v>20345583.701000001</v>
      </c>
      <c r="E13" s="75">
        <v>-0.21968152069999999</v>
      </c>
      <c r="F13" s="95">
        <v>27920128.772</v>
      </c>
      <c r="G13" s="75">
        <v>-0.14814962000000001</v>
      </c>
    </row>
    <row r="14" spans="1:7">
      <c r="A14" s="61" t="s">
        <v>39</v>
      </c>
      <c r="B14" s="95">
        <v>4295775.6229999997</v>
      </c>
      <c r="C14" s="75">
        <v>0.34802351879999999</v>
      </c>
      <c r="D14" s="95">
        <v>40047536.109999999</v>
      </c>
      <c r="E14" s="75">
        <v>5.9533707900000003E-2</v>
      </c>
      <c r="F14" s="95">
        <v>49758320.642999999</v>
      </c>
      <c r="G14" s="75">
        <v>0.1217500826</v>
      </c>
    </row>
    <row r="15" spans="1:7">
      <c r="A15" s="61" t="s">
        <v>40</v>
      </c>
      <c r="B15" s="95">
        <v>539813.25899999996</v>
      </c>
      <c r="C15" s="75">
        <v>-0.17291525769999999</v>
      </c>
      <c r="D15" s="95">
        <v>6597898.1210000003</v>
      </c>
      <c r="E15" s="75">
        <v>-6.7372584200000002E-2</v>
      </c>
      <c r="F15" s="95">
        <v>7524082.977</v>
      </c>
      <c r="G15" s="75">
        <v>-3.9770821999999997E-2</v>
      </c>
    </row>
    <row r="16" spans="1:7">
      <c r="A16" s="61" t="s">
        <v>41</v>
      </c>
      <c r="B16" s="95">
        <v>292493.43099999998</v>
      </c>
      <c r="C16" s="75">
        <v>-0.26655365520000002</v>
      </c>
      <c r="D16" s="95">
        <v>4236175.6830000002</v>
      </c>
      <c r="E16" s="75">
        <v>-0.1521043211</v>
      </c>
      <c r="F16" s="95">
        <v>4588023.3339999998</v>
      </c>
      <c r="G16" s="75">
        <v>-0.12674616250000001</v>
      </c>
    </row>
    <row r="17" spans="1:7">
      <c r="A17" s="61" t="s">
        <v>42</v>
      </c>
      <c r="B17" s="95">
        <v>296761.49900000001</v>
      </c>
      <c r="C17" s="75">
        <v>-3.9067308699999997E-2</v>
      </c>
      <c r="D17" s="95">
        <v>2954433.048</v>
      </c>
      <c r="E17" s="75">
        <v>-8.6712206999999993E-3</v>
      </c>
      <c r="F17" s="95">
        <v>3573313.2540000002</v>
      </c>
      <c r="G17" s="75">
        <v>-4.5605871000000001E-3</v>
      </c>
    </row>
    <row r="18" spans="1:7">
      <c r="A18" s="61" t="s">
        <v>43</v>
      </c>
      <c r="B18" s="95">
        <v>2519676.1919999998</v>
      </c>
      <c r="C18" s="75">
        <v>5.2951411300000001E-2</v>
      </c>
      <c r="D18" s="95">
        <v>23954700.320999999</v>
      </c>
      <c r="E18" s="75">
        <v>3.0560238600000001E-2</v>
      </c>
      <c r="F18" s="95">
        <v>28885915.274999999</v>
      </c>
      <c r="G18" s="75">
        <v>3.6616780100000003E-2</v>
      </c>
    </row>
    <row r="19" spans="1:7">
      <c r="A19" s="61" t="s">
        <v>45</v>
      </c>
      <c r="B19" s="95">
        <v>66706.254000000001</v>
      </c>
      <c r="C19" s="75">
        <v>8.7230789999999999E-3</v>
      </c>
      <c r="D19" s="95">
        <v>601463.94449999998</v>
      </c>
      <c r="E19" s="75">
        <v>1.66373919E-2</v>
      </c>
      <c r="F19" s="95">
        <v>737993.46200000006</v>
      </c>
      <c r="G19" s="75">
        <v>1.6145483799999999E-2</v>
      </c>
    </row>
    <row r="20" spans="1:7">
      <c r="A20" s="61" t="s">
        <v>44</v>
      </c>
      <c r="B20" s="95">
        <v>201641.67600000001</v>
      </c>
      <c r="C20" s="75">
        <v>-0.1172026695</v>
      </c>
      <c r="D20" s="95">
        <v>1912977.6214999999</v>
      </c>
      <c r="E20" s="75">
        <v>-5.9535197900000003E-2</v>
      </c>
      <c r="F20" s="95">
        <v>2338029.6970000002</v>
      </c>
      <c r="G20" s="75">
        <v>-4.2850321199999999E-2</v>
      </c>
    </row>
    <row r="21" spans="1:7">
      <c r="A21" s="76" t="s">
        <v>109</v>
      </c>
      <c r="B21" s="96">
        <v>20905622.401000001</v>
      </c>
      <c r="C21" s="77">
        <v>3.52885712E-2</v>
      </c>
      <c r="D21" s="96">
        <v>205092657.65799999</v>
      </c>
      <c r="E21" s="77">
        <v>8.3164485000000003E-3</v>
      </c>
      <c r="F21" s="96">
        <v>249815874.42300001</v>
      </c>
      <c r="G21" s="77">
        <v>2.01756869E-2</v>
      </c>
    </row>
    <row r="22" spans="1:7">
      <c r="A22" s="61" t="s">
        <v>110</v>
      </c>
      <c r="B22" s="95">
        <v>-345713.652</v>
      </c>
      <c r="C22" s="75">
        <v>0.5561406619</v>
      </c>
      <c r="D22" s="95">
        <v>-2757612.8396000001</v>
      </c>
      <c r="E22" s="75">
        <v>-8.7749969999999997E-3</v>
      </c>
      <c r="F22" s="95">
        <v>-3583168.7256</v>
      </c>
      <c r="G22" s="75">
        <v>3.0015964199999998E-2</v>
      </c>
    </row>
    <row r="23" spans="1:7">
      <c r="A23" s="61" t="s">
        <v>46</v>
      </c>
      <c r="B23" s="95">
        <v>-92007.577000000005</v>
      </c>
      <c r="C23" s="75">
        <v>-1.3707521800000001E-2</v>
      </c>
      <c r="D23" s="95">
        <v>-1055714.3859999999</v>
      </c>
      <c r="E23" s="75">
        <v>3.7681716099999998E-2</v>
      </c>
      <c r="F23" s="95">
        <v>-1217643.1850000001</v>
      </c>
      <c r="G23" s="75">
        <v>4.8350090700000001E-2</v>
      </c>
    </row>
    <row r="24" spans="1:7">
      <c r="A24" s="61" t="s">
        <v>111</v>
      </c>
      <c r="B24" s="95">
        <v>-182468.56</v>
      </c>
      <c r="C24" s="75">
        <v>-1.6448116697999999</v>
      </c>
      <c r="D24" s="95">
        <v>10118445.744000001</v>
      </c>
      <c r="E24" s="75">
        <v>2.6301413700000002E-2</v>
      </c>
      <c r="F24" s="95">
        <v>9428302.7510000002</v>
      </c>
      <c r="G24" s="75">
        <v>-0.15479662329999999</v>
      </c>
    </row>
    <row r="25" spans="1:7">
      <c r="A25" s="76" t="s">
        <v>112</v>
      </c>
      <c r="B25" s="96">
        <v>20285432.612</v>
      </c>
      <c r="C25" s="77">
        <v>6.1933420000000001E-3</v>
      </c>
      <c r="D25" s="96">
        <v>211397776.17640001</v>
      </c>
      <c r="E25" s="77">
        <v>9.2473599999999996E-3</v>
      </c>
      <c r="F25" s="96">
        <v>254443365.26339999</v>
      </c>
      <c r="G25" s="77">
        <v>1.2145204600000001E-2</v>
      </c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31" spans="1:7" ht="16.5">
      <c r="A31" s="50" t="s">
        <v>29</v>
      </c>
      <c r="B31" s="51"/>
      <c r="C31" s="51"/>
      <c r="D31" s="51"/>
      <c r="E31" s="51"/>
    </row>
    <row r="32" spans="1:7" ht="22.5">
      <c r="A32" s="52"/>
      <c r="B32" s="53" t="s">
        <v>4</v>
      </c>
      <c r="C32" s="53" t="s">
        <v>0</v>
      </c>
      <c r="D32" s="53" t="s">
        <v>22</v>
      </c>
      <c r="E32" s="53" t="s">
        <v>5</v>
      </c>
    </row>
    <row r="33" spans="1:10">
      <c r="A33" s="54" t="str">
        <f t="shared" ref="A33:A43" si="0">TEXT(DATE(YEAR(A34),MONTH(A34),"1")-1,"dd/mm/aaaa")</f>
        <v>31/10/2017</v>
      </c>
      <c r="B33" s="55">
        <v>1.7304374310119108</v>
      </c>
      <c r="C33" s="55">
        <v>0.18556809834222587</v>
      </c>
      <c r="D33" s="55">
        <v>1.1996964545285094</v>
      </c>
      <c r="E33" s="55">
        <v>0.34517287814117559</v>
      </c>
      <c r="F33" s="74" t="str">
        <f>MID(UPPER(TEXT(A33,"mmm")),1,1)</f>
        <v>O</v>
      </c>
      <c r="G33" s="58"/>
      <c r="H33" s="58"/>
      <c r="I33" s="58"/>
      <c r="J33" s="58"/>
    </row>
    <row r="34" spans="1:10">
      <c r="A34" s="54" t="str">
        <f t="shared" si="0"/>
        <v>30/11/2017</v>
      </c>
      <c r="B34" s="55">
        <v>1.2829267500980235</v>
      </c>
      <c r="C34" s="55">
        <v>0.33434528383335937</v>
      </c>
      <c r="D34" s="55">
        <v>-2.0417972470950563</v>
      </c>
      <c r="E34" s="55">
        <v>2.9903787133597204</v>
      </c>
      <c r="F34" s="74" t="str">
        <f t="shared" ref="F34:F45" si="1">MID(UPPER(TEXT(A34,"mmm")),1,1)</f>
        <v>N</v>
      </c>
      <c r="G34" s="58"/>
      <c r="H34" s="58"/>
      <c r="I34" s="58"/>
      <c r="J34" s="58"/>
    </row>
    <row r="35" spans="1:10">
      <c r="A35" s="54" t="str">
        <f t="shared" si="0"/>
        <v>31/12/2017</v>
      </c>
      <c r="B35" s="55">
        <v>3.9978964291051078</v>
      </c>
      <c r="C35" s="55">
        <v>-1.389162023808721</v>
      </c>
      <c r="D35" s="55">
        <v>6.817445710021186E-2</v>
      </c>
      <c r="E35" s="55">
        <v>5.3188839958136169</v>
      </c>
      <c r="F35" s="74" t="str">
        <f t="shared" si="1"/>
        <v>D</v>
      </c>
      <c r="G35" s="58"/>
      <c r="H35" s="58"/>
      <c r="I35" s="58"/>
      <c r="J35" s="58"/>
    </row>
    <row r="36" spans="1:10">
      <c r="A36" s="54" t="str">
        <f t="shared" si="0"/>
        <v>31/01/2018</v>
      </c>
      <c r="B36" s="55">
        <v>-2.1183540445894988</v>
      </c>
      <c r="C36" s="55">
        <v>1.5057460642021625</v>
      </c>
      <c r="D36" s="55">
        <v>-1.6082705993146318</v>
      </c>
      <c r="E36" s="55">
        <v>-2.0158295094770295</v>
      </c>
      <c r="F36" s="74" t="str">
        <f t="shared" si="1"/>
        <v>E</v>
      </c>
      <c r="G36" s="58"/>
      <c r="H36" s="58"/>
      <c r="I36" s="58"/>
      <c r="J36" s="58"/>
    </row>
    <row r="37" spans="1:10">
      <c r="A37" s="54" t="str">
        <f t="shared" si="0"/>
        <v>28/02/2018</v>
      </c>
      <c r="B37" s="55">
        <v>6.5813780440805658</v>
      </c>
      <c r="C37" s="55">
        <v>-0.13980804405766545</v>
      </c>
      <c r="D37" s="55">
        <v>3.6962079264392766</v>
      </c>
      <c r="E37" s="55">
        <v>3.0249781616989546</v>
      </c>
      <c r="F37" s="74" t="str">
        <f t="shared" si="1"/>
        <v>F</v>
      </c>
      <c r="G37" s="58"/>
      <c r="H37" s="58"/>
      <c r="I37" s="58"/>
      <c r="J37" s="58"/>
    </row>
    <row r="38" spans="1:10">
      <c r="A38" s="54" t="str">
        <f t="shared" si="0"/>
        <v>31/03/2018</v>
      </c>
      <c r="B38" s="55">
        <v>4.5689033634230825</v>
      </c>
      <c r="C38" s="55">
        <v>-2.8250612894685556</v>
      </c>
      <c r="D38" s="55">
        <v>2.3743739143770481</v>
      </c>
      <c r="E38" s="55">
        <v>5.0195907385145899</v>
      </c>
      <c r="F38" s="74" t="str">
        <f t="shared" si="1"/>
        <v>M</v>
      </c>
      <c r="G38" s="58"/>
      <c r="H38" s="58"/>
      <c r="I38" s="58"/>
      <c r="J38" s="58"/>
    </row>
    <row r="39" spans="1:10">
      <c r="A39" s="54" t="str">
        <f t="shared" si="0"/>
        <v>30/04/2018</v>
      </c>
      <c r="B39" s="55">
        <v>5.0398232028953105</v>
      </c>
      <c r="C39" s="55">
        <v>2.2655268729212974</v>
      </c>
      <c r="D39" s="55">
        <v>1.1061577761221741</v>
      </c>
      <c r="E39" s="55">
        <v>1.668138553851839</v>
      </c>
      <c r="F39" s="74" t="str">
        <f t="shared" si="1"/>
        <v>A</v>
      </c>
      <c r="G39" s="58"/>
      <c r="H39" s="58"/>
      <c r="I39" s="58"/>
      <c r="J39" s="58"/>
    </row>
    <row r="40" spans="1:10">
      <c r="A40" s="54" t="str">
        <f t="shared" si="0"/>
        <v>31/05/2018</v>
      </c>
      <c r="B40" s="55">
        <v>-0.66623696234885399</v>
      </c>
      <c r="C40" s="55">
        <v>-0.4292095377119387</v>
      </c>
      <c r="D40" s="55">
        <v>-1.5432761005792384</v>
      </c>
      <c r="E40" s="55">
        <v>1.3062486759423231</v>
      </c>
      <c r="F40" s="74" t="str">
        <f t="shared" si="1"/>
        <v>M</v>
      </c>
      <c r="G40" s="58"/>
      <c r="H40" s="58"/>
      <c r="I40" s="58"/>
      <c r="J40" s="58"/>
    </row>
    <row r="41" spans="1:10">
      <c r="A41" s="54" t="str">
        <f t="shared" si="0"/>
        <v>30/06/2018</v>
      </c>
      <c r="B41" s="55">
        <v>-6.2595963851842633</v>
      </c>
      <c r="C41" s="55">
        <v>-0.4864798511772026</v>
      </c>
      <c r="D41" s="55">
        <v>-2.6747369714020928</v>
      </c>
      <c r="E41" s="55">
        <v>-3.0983795626049679</v>
      </c>
      <c r="F41" s="74" t="str">
        <f t="shared" si="1"/>
        <v>J</v>
      </c>
      <c r="G41" s="58"/>
      <c r="H41" s="58"/>
      <c r="I41" s="58"/>
      <c r="J41" s="58"/>
    </row>
    <row r="42" spans="1:10">
      <c r="A42" s="54" t="str">
        <f t="shared" si="0"/>
        <v>31/07/2018</v>
      </c>
      <c r="B42" s="55">
        <v>-1.0590978221433622</v>
      </c>
      <c r="C42" s="55">
        <v>-0.71396157129065552</v>
      </c>
      <c r="D42" s="55">
        <v>-0.35399188282606575</v>
      </c>
      <c r="E42" s="55">
        <v>8.855631973359035E-3</v>
      </c>
      <c r="F42" s="74" t="str">
        <f t="shared" si="1"/>
        <v>J</v>
      </c>
      <c r="G42" s="58"/>
      <c r="H42" s="58"/>
      <c r="I42" s="58"/>
      <c r="J42" s="58"/>
    </row>
    <row r="43" spans="1:10">
      <c r="A43" s="54" t="str">
        <f t="shared" si="0"/>
        <v>31/08/2018</v>
      </c>
      <c r="B43" s="55">
        <v>0.92673912776717327</v>
      </c>
      <c r="C43" s="55">
        <v>-1.4742335517099026</v>
      </c>
      <c r="D43" s="55">
        <v>0.70091697227172567</v>
      </c>
      <c r="E43" s="55">
        <v>1.7000557072053502</v>
      </c>
      <c r="F43" s="74" t="str">
        <f t="shared" si="1"/>
        <v>A</v>
      </c>
      <c r="G43" s="58"/>
      <c r="H43" s="58"/>
      <c r="I43" s="58"/>
      <c r="J43" s="58"/>
    </row>
    <row r="44" spans="1:10">
      <c r="A44" s="54" t="str">
        <f>TEXT(DATE(YEAR(A45),MONTH(A45),"1")-1,"dd/mm/aaaa")</f>
        <v>30/09/2018</v>
      </c>
      <c r="B44" s="55">
        <v>2.9564695826269638</v>
      </c>
      <c r="C44" s="55">
        <v>-1.8327038798771511</v>
      </c>
      <c r="D44" s="55">
        <v>1.7894488595743274</v>
      </c>
      <c r="E44" s="55">
        <v>2.9997246029297875</v>
      </c>
      <c r="F44" s="74" t="str">
        <f t="shared" si="1"/>
        <v>S</v>
      </c>
      <c r="G44" s="58"/>
      <c r="H44" s="58"/>
      <c r="I44" s="58"/>
      <c r="J44" s="58"/>
    </row>
    <row r="45" spans="1:10">
      <c r="A45" s="56" t="str">
        <f>B2</f>
        <v>31/10/2018</v>
      </c>
      <c r="B45" s="57">
        <v>0.61933420014832485</v>
      </c>
      <c r="C45" s="57">
        <v>0.87446389212507691</v>
      </c>
      <c r="D45" s="57">
        <v>-6.6012475254662029E-2</v>
      </c>
      <c r="E45" s="57">
        <v>-0.18911721672209003</v>
      </c>
      <c r="F45" s="74" t="str">
        <f t="shared" si="1"/>
        <v>O</v>
      </c>
      <c r="G45" s="58"/>
      <c r="H45" s="58"/>
      <c r="I45" s="58"/>
      <c r="J45" s="58"/>
    </row>
    <row r="49" spans="1:8" ht="23.25">
      <c r="B49" s="64" t="str">
        <f>"Máxima "&amp;MID(B2,7,4)</f>
        <v>Máxima 2018</v>
      </c>
      <c r="C49" s="64" t="str">
        <f>"Media "&amp;MID(B2,7,4)</f>
        <v>Media 2018</v>
      </c>
      <c r="D49" s="64" t="str">
        <f>"Mínima "&amp;MID(B2,7,4)</f>
        <v>Mínima 2018</v>
      </c>
      <c r="E49" s="65" t="str">
        <f>"Media "&amp;MID(B2,7,4)-1</f>
        <v>Media 2017</v>
      </c>
      <c r="F49" s="66"/>
      <c r="G49" s="65" t="str">
        <f>"Banda máxima "&amp;MID(B2,7,4)-20&amp;"-"&amp;MID(B2,7,4)-1</f>
        <v>Banda máxima 1998-2017</v>
      </c>
      <c r="H49" s="64" t="str">
        <f>"Banda mínima "&amp;MID(B2,7,4)-20&amp;"-"&amp;MID(B2,7,4)-1</f>
        <v>Banda mínima 1998-2017</v>
      </c>
    </row>
    <row r="50" spans="1:8">
      <c r="A50" s="59" t="s">
        <v>56</v>
      </c>
      <c r="B50" s="135" t="s">
        <v>58</v>
      </c>
      <c r="C50" s="135" t="s">
        <v>59</v>
      </c>
      <c r="D50" s="135" t="s">
        <v>60</v>
      </c>
      <c r="E50" s="135" t="s">
        <v>61</v>
      </c>
      <c r="F50" s="59" t="s">
        <v>56</v>
      </c>
      <c r="G50" s="135" t="s">
        <v>63</v>
      </c>
      <c r="H50" s="135" t="s">
        <v>64</v>
      </c>
    </row>
    <row r="51" spans="1:8">
      <c r="A51" s="59" t="s">
        <v>62</v>
      </c>
      <c r="B51" s="60"/>
      <c r="C51" s="60"/>
      <c r="D51" s="60"/>
      <c r="E51" s="60"/>
      <c r="F51" s="59" t="s">
        <v>62</v>
      </c>
      <c r="G51" s="60"/>
      <c r="H51" s="60"/>
    </row>
    <row r="52" spans="1:8">
      <c r="A52" s="61" t="s">
        <v>141</v>
      </c>
      <c r="B52" s="62">
        <v>26.021999999999998</v>
      </c>
      <c r="C52" s="62">
        <v>20.305</v>
      </c>
      <c r="D52" s="62">
        <v>14.587999999999999</v>
      </c>
      <c r="E52" s="62">
        <v>20.597000000000001</v>
      </c>
      <c r="F52" s="63">
        <v>1</v>
      </c>
      <c r="G52" s="62">
        <v>24.218684210500001</v>
      </c>
      <c r="H52" s="62">
        <v>14.6533684211</v>
      </c>
    </row>
    <row r="53" spans="1:8">
      <c r="A53" s="61" t="s">
        <v>142</v>
      </c>
      <c r="B53" s="62">
        <v>24.742999999999999</v>
      </c>
      <c r="C53" s="62">
        <v>18.571000000000002</v>
      </c>
      <c r="D53" s="62">
        <v>12.398</v>
      </c>
      <c r="E53" s="62">
        <v>21.89</v>
      </c>
      <c r="F53" s="63">
        <v>2</v>
      </c>
      <c r="G53" s="62">
        <v>24.4511578947</v>
      </c>
      <c r="H53" s="62">
        <v>14.5546842105</v>
      </c>
    </row>
    <row r="54" spans="1:8">
      <c r="A54" s="61" t="s">
        <v>143</v>
      </c>
      <c r="B54" s="62">
        <v>25.288</v>
      </c>
      <c r="C54" s="62">
        <v>18.709</v>
      </c>
      <c r="D54" s="62">
        <v>12.131</v>
      </c>
      <c r="E54" s="62">
        <v>22.102</v>
      </c>
      <c r="F54" s="63">
        <v>3</v>
      </c>
      <c r="G54" s="62">
        <v>23.838315789500001</v>
      </c>
      <c r="H54" s="62">
        <v>14.3773684211</v>
      </c>
    </row>
    <row r="55" spans="1:8">
      <c r="A55" s="61" t="s">
        <v>144</v>
      </c>
      <c r="B55" s="62">
        <v>26.501000000000001</v>
      </c>
      <c r="C55" s="62">
        <v>19.356999999999999</v>
      </c>
      <c r="D55" s="62">
        <v>12.212999999999999</v>
      </c>
      <c r="E55" s="62">
        <v>21.849</v>
      </c>
      <c r="F55" s="63">
        <v>4</v>
      </c>
      <c r="G55" s="62">
        <v>23.478894736800001</v>
      </c>
      <c r="H55" s="62">
        <v>13.8707894737</v>
      </c>
    </row>
    <row r="56" spans="1:8">
      <c r="A56" s="61" t="s">
        <v>145</v>
      </c>
      <c r="B56" s="62">
        <v>27.12</v>
      </c>
      <c r="C56" s="62">
        <v>20.059999999999999</v>
      </c>
      <c r="D56" s="62">
        <v>13.000999999999999</v>
      </c>
      <c r="E56" s="62">
        <v>21.791</v>
      </c>
      <c r="F56" s="63">
        <v>5</v>
      </c>
      <c r="G56" s="62">
        <v>23.8291578947</v>
      </c>
      <c r="H56" s="62">
        <v>13.568894736800001</v>
      </c>
    </row>
    <row r="57" spans="1:8">
      <c r="A57" s="61" t="s">
        <v>146</v>
      </c>
      <c r="B57" s="62">
        <v>25.379000000000001</v>
      </c>
      <c r="C57" s="62">
        <v>19.506</v>
      </c>
      <c r="D57" s="62">
        <v>13.632999999999999</v>
      </c>
      <c r="E57" s="62">
        <v>20.707999999999998</v>
      </c>
      <c r="F57" s="63">
        <v>6</v>
      </c>
      <c r="G57" s="62">
        <v>23.4043157895</v>
      </c>
      <c r="H57" s="62">
        <v>13.407263157899999</v>
      </c>
    </row>
    <row r="58" spans="1:8">
      <c r="A58" s="61" t="s">
        <v>147</v>
      </c>
      <c r="B58" s="62">
        <v>22.001000000000001</v>
      </c>
      <c r="C58" s="62">
        <v>17.324000000000002</v>
      </c>
      <c r="D58" s="62">
        <v>12.648</v>
      </c>
      <c r="E58" s="62">
        <v>19.088000000000001</v>
      </c>
      <c r="F58" s="63">
        <v>7</v>
      </c>
      <c r="G58" s="62">
        <v>23.5225263158</v>
      </c>
      <c r="H58" s="62">
        <v>13.480421052600001</v>
      </c>
    </row>
    <row r="59" spans="1:8">
      <c r="A59" s="61" t="s">
        <v>148</v>
      </c>
      <c r="B59" s="62">
        <v>21.335000000000001</v>
      </c>
      <c r="C59" s="62">
        <v>16.465</v>
      </c>
      <c r="D59" s="62">
        <v>11.595000000000001</v>
      </c>
      <c r="E59" s="62">
        <v>19.123000000000001</v>
      </c>
      <c r="F59" s="63">
        <v>8</v>
      </c>
      <c r="G59" s="62">
        <v>23.519315789499998</v>
      </c>
      <c r="H59" s="62">
        <v>13.821789473700001</v>
      </c>
    </row>
    <row r="60" spans="1:8">
      <c r="A60" s="61" t="s">
        <v>149</v>
      </c>
      <c r="B60" s="62">
        <v>19.835999999999999</v>
      </c>
      <c r="C60" s="62">
        <v>15.163</v>
      </c>
      <c r="D60" s="62">
        <v>10.491</v>
      </c>
      <c r="E60" s="62">
        <v>19.128</v>
      </c>
      <c r="F60" s="63">
        <v>9</v>
      </c>
      <c r="G60" s="62">
        <v>22.858315789500001</v>
      </c>
      <c r="H60" s="62">
        <v>13.5280526316</v>
      </c>
    </row>
    <row r="61" spans="1:8">
      <c r="A61" s="61" t="s">
        <v>150</v>
      </c>
      <c r="B61" s="62">
        <f>AVERAGE(B58:B60)</f>
        <v>21.057333333333332</v>
      </c>
      <c r="C61" s="62">
        <f>AVERAGE(C58:C60)</f>
        <v>16.317333333333334</v>
      </c>
      <c r="D61" s="62">
        <f>AVERAGE(D58:D60)</f>
        <v>11.578000000000001</v>
      </c>
      <c r="E61" s="62">
        <v>19.617999999999999</v>
      </c>
      <c r="F61" s="63">
        <v>10</v>
      </c>
      <c r="G61" s="62">
        <v>22.4074210526</v>
      </c>
      <c r="H61" s="62">
        <v>13.1294210526</v>
      </c>
    </row>
    <row r="62" spans="1:8">
      <c r="A62" s="61" t="s">
        <v>151</v>
      </c>
      <c r="B62" s="62">
        <v>23.902000000000001</v>
      </c>
      <c r="C62" s="62">
        <v>19.068999999999999</v>
      </c>
      <c r="D62" s="62">
        <v>14.234999999999999</v>
      </c>
      <c r="E62" s="62">
        <v>19.812000000000001</v>
      </c>
      <c r="F62" s="63">
        <v>11</v>
      </c>
      <c r="G62" s="62">
        <v>22.441526315800001</v>
      </c>
      <c r="H62" s="62">
        <v>13.608526315800001</v>
      </c>
    </row>
    <row r="63" spans="1:8">
      <c r="A63" s="61" t="s">
        <v>152</v>
      </c>
      <c r="B63" s="62">
        <v>25.859000000000002</v>
      </c>
      <c r="C63" s="62">
        <v>20.375</v>
      </c>
      <c r="D63" s="62">
        <v>14.891</v>
      </c>
      <c r="E63" s="62">
        <v>20.295999999999999</v>
      </c>
      <c r="F63" s="63">
        <v>12</v>
      </c>
      <c r="G63" s="62">
        <v>21.830578947399999</v>
      </c>
      <c r="H63" s="62">
        <v>13.894263157899999</v>
      </c>
    </row>
    <row r="64" spans="1:8">
      <c r="A64" s="61" t="s">
        <v>153</v>
      </c>
      <c r="B64" s="62">
        <v>26.866</v>
      </c>
      <c r="C64" s="62">
        <v>20.957000000000001</v>
      </c>
      <c r="D64" s="62">
        <v>15.047000000000001</v>
      </c>
      <c r="E64" s="62">
        <v>20.853999999999999</v>
      </c>
      <c r="F64" s="63">
        <v>13</v>
      </c>
      <c r="G64" s="62">
        <v>21.577684210499999</v>
      </c>
      <c r="H64" s="62">
        <v>12.7313157895</v>
      </c>
    </row>
    <row r="65" spans="1:8">
      <c r="A65" s="61" t="s">
        <v>154</v>
      </c>
      <c r="B65" s="62">
        <v>21.303000000000001</v>
      </c>
      <c r="C65" s="62">
        <v>17.431999999999999</v>
      </c>
      <c r="D65" s="62">
        <v>13.56</v>
      </c>
      <c r="E65" s="62">
        <v>21.15</v>
      </c>
      <c r="F65" s="63">
        <v>14</v>
      </c>
      <c r="G65" s="62">
        <v>21.676052631600001</v>
      </c>
      <c r="H65" s="62">
        <v>12.1421578947</v>
      </c>
    </row>
    <row r="66" spans="1:8">
      <c r="A66" s="61" t="s">
        <v>155</v>
      </c>
      <c r="B66" s="62">
        <v>20.105</v>
      </c>
      <c r="C66" s="62">
        <v>15.983000000000001</v>
      </c>
      <c r="D66" s="62">
        <v>11.86</v>
      </c>
      <c r="E66" s="62">
        <v>22.571999999999999</v>
      </c>
      <c r="F66" s="63">
        <v>15</v>
      </c>
      <c r="G66" s="62">
        <v>21.751736842100001</v>
      </c>
      <c r="H66" s="62">
        <v>12.2935789474</v>
      </c>
    </row>
    <row r="67" spans="1:8">
      <c r="A67" s="61" t="s">
        <v>156</v>
      </c>
      <c r="B67" s="62">
        <v>21.677</v>
      </c>
      <c r="C67" s="62">
        <v>16.943000000000001</v>
      </c>
      <c r="D67" s="62">
        <v>12.208</v>
      </c>
      <c r="E67" s="62">
        <v>20.888999999999999</v>
      </c>
      <c r="F67" s="63">
        <v>16</v>
      </c>
      <c r="G67" s="62">
        <v>22.024263157899998</v>
      </c>
      <c r="H67" s="62">
        <v>12.441421052600001</v>
      </c>
    </row>
    <row r="68" spans="1:8">
      <c r="A68" s="61" t="s">
        <v>157</v>
      </c>
      <c r="B68" s="62">
        <v>22.462</v>
      </c>
      <c r="C68" s="62">
        <v>17.472000000000001</v>
      </c>
      <c r="D68" s="62">
        <v>12.481</v>
      </c>
      <c r="E68" s="62">
        <v>19.02</v>
      </c>
      <c r="F68" s="63">
        <v>17</v>
      </c>
      <c r="G68" s="62">
        <v>21.422421052600001</v>
      </c>
      <c r="H68" s="62">
        <v>12.7189473684</v>
      </c>
    </row>
    <row r="69" spans="1:8">
      <c r="A69" s="61" t="s">
        <v>158</v>
      </c>
      <c r="B69" s="62">
        <v>20.065999999999999</v>
      </c>
      <c r="C69" s="62">
        <v>16.960999999999999</v>
      </c>
      <c r="D69" s="62">
        <v>13.856</v>
      </c>
      <c r="E69" s="62">
        <v>16.465</v>
      </c>
      <c r="F69" s="63">
        <v>18</v>
      </c>
      <c r="G69" s="62">
        <v>21.130842105300001</v>
      </c>
      <c r="H69" s="62">
        <v>12.538736842100001</v>
      </c>
    </row>
    <row r="70" spans="1:8">
      <c r="A70" s="61" t="s">
        <v>159</v>
      </c>
      <c r="B70" s="62">
        <v>20.672000000000001</v>
      </c>
      <c r="C70" s="62">
        <v>17.436</v>
      </c>
      <c r="D70" s="62">
        <v>14.199</v>
      </c>
      <c r="E70" s="62">
        <v>15.776</v>
      </c>
      <c r="F70" s="63">
        <v>19</v>
      </c>
      <c r="G70" s="62">
        <v>20.969105263199999</v>
      </c>
      <c r="H70" s="62">
        <v>12.575315789499999</v>
      </c>
    </row>
    <row r="71" spans="1:8">
      <c r="A71" s="61" t="s">
        <v>160</v>
      </c>
      <c r="B71" s="62">
        <v>21.256</v>
      </c>
      <c r="C71" s="62">
        <v>17.635000000000002</v>
      </c>
      <c r="D71" s="62">
        <v>14.013999999999999</v>
      </c>
      <c r="E71" s="62">
        <v>18.574000000000002</v>
      </c>
      <c r="F71" s="63">
        <v>20</v>
      </c>
      <c r="G71" s="62">
        <v>21.0889473684</v>
      </c>
      <c r="H71" s="62">
        <v>12.8507368421</v>
      </c>
    </row>
    <row r="72" spans="1:8">
      <c r="A72" s="61" t="s">
        <v>161</v>
      </c>
      <c r="B72" s="62">
        <v>22.984000000000002</v>
      </c>
      <c r="C72" s="62">
        <v>18.689</v>
      </c>
      <c r="D72" s="62">
        <v>14.393000000000001</v>
      </c>
      <c r="E72" s="62">
        <v>18.143000000000001</v>
      </c>
      <c r="F72" s="63">
        <v>21</v>
      </c>
      <c r="G72" s="62">
        <v>20.5244736842</v>
      </c>
      <c r="H72" s="62">
        <v>12.395157894700001</v>
      </c>
    </row>
    <row r="73" spans="1:8">
      <c r="A73" s="61" t="s">
        <v>162</v>
      </c>
      <c r="B73" s="62">
        <v>22.472000000000001</v>
      </c>
      <c r="C73" s="62">
        <v>17.920999999999999</v>
      </c>
      <c r="D73" s="62">
        <v>13.37</v>
      </c>
      <c r="E73" s="62">
        <v>16.274000000000001</v>
      </c>
      <c r="F73" s="63">
        <v>22</v>
      </c>
      <c r="G73" s="62">
        <v>20.62</v>
      </c>
      <c r="H73" s="62">
        <v>12.150736842100001</v>
      </c>
    </row>
    <row r="74" spans="1:8">
      <c r="A74" s="61" t="s">
        <v>163</v>
      </c>
      <c r="B74" s="62">
        <v>21.716999999999999</v>
      </c>
      <c r="C74" s="62">
        <v>17.196000000000002</v>
      </c>
      <c r="D74" s="62">
        <v>12.676</v>
      </c>
      <c r="E74" s="62">
        <v>16.219000000000001</v>
      </c>
      <c r="F74" s="63">
        <v>23</v>
      </c>
      <c r="G74" s="62">
        <v>21.095315789499999</v>
      </c>
      <c r="H74" s="62">
        <v>12.1867368421</v>
      </c>
    </row>
    <row r="75" spans="1:8">
      <c r="A75" s="61" t="s">
        <v>164</v>
      </c>
      <c r="B75" s="62">
        <v>23.727</v>
      </c>
      <c r="C75" s="62">
        <v>17.774999999999999</v>
      </c>
      <c r="D75" s="62">
        <v>11.823</v>
      </c>
      <c r="E75" s="62">
        <v>18.103999999999999</v>
      </c>
      <c r="F75" s="63">
        <v>24</v>
      </c>
      <c r="G75" s="62">
        <v>21.117315789500001</v>
      </c>
      <c r="H75" s="62">
        <v>12.156000000000001</v>
      </c>
    </row>
    <row r="76" spans="1:8">
      <c r="A76" s="61" t="s">
        <v>165</v>
      </c>
      <c r="B76" s="62">
        <v>23.384</v>
      </c>
      <c r="C76" s="62">
        <v>17.23</v>
      </c>
      <c r="D76" s="62">
        <v>11.074999999999999</v>
      </c>
      <c r="E76" s="62">
        <v>18.305</v>
      </c>
      <c r="F76" s="63">
        <v>25</v>
      </c>
      <c r="G76" s="62">
        <v>20.911157894700001</v>
      </c>
      <c r="H76" s="62">
        <v>12.486210526300001</v>
      </c>
    </row>
    <row r="77" spans="1:8">
      <c r="A77" s="61" t="s">
        <v>166</v>
      </c>
      <c r="B77" s="62">
        <v>19.588000000000001</v>
      </c>
      <c r="C77" s="62">
        <v>15.603</v>
      </c>
      <c r="D77" s="62">
        <v>11.618</v>
      </c>
      <c r="E77" s="62">
        <v>18.670999999999999</v>
      </c>
      <c r="F77" s="63">
        <v>26</v>
      </c>
      <c r="G77" s="62">
        <v>20.998421052600001</v>
      </c>
      <c r="H77" s="62">
        <v>12.0187894737</v>
      </c>
    </row>
    <row r="78" spans="1:8">
      <c r="A78" s="61" t="s">
        <v>167</v>
      </c>
      <c r="B78" s="62">
        <v>15.911</v>
      </c>
      <c r="C78" s="62">
        <v>11.901</v>
      </c>
      <c r="D78" s="62">
        <v>7.8920000000000003</v>
      </c>
      <c r="E78" s="62">
        <v>19.152000000000001</v>
      </c>
      <c r="F78" s="63">
        <v>27</v>
      </c>
      <c r="G78" s="62">
        <v>21.305473684199999</v>
      </c>
      <c r="H78" s="62">
        <v>11.504473684200001</v>
      </c>
    </row>
    <row r="79" spans="1:8">
      <c r="A79" s="61" t="s">
        <v>168</v>
      </c>
      <c r="B79" s="62">
        <v>11.737</v>
      </c>
      <c r="C79" s="62">
        <v>8.6969999999999992</v>
      </c>
      <c r="D79" s="62">
        <v>5.6580000000000004</v>
      </c>
      <c r="E79" s="62">
        <v>17.684999999999999</v>
      </c>
      <c r="F79" s="63">
        <v>28</v>
      </c>
      <c r="G79" s="62">
        <v>21.0794736842</v>
      </c>
      <c r="H79" s="62">
        <v>11.8889473684</v>
      </c>
    </row>
    <row r="80" spans="1:8">
      <c r="A80" s="61" t="s">
        <v>169</v>
      </c>
      <c r="B80" s="62">
        <v>12.826000000000001</v>
      </c>
      <c r="C80" s="62">
        <v>9.0120000000000005</v>
      </c>
      <c r="D80" s="62">
        <v>5.1980000000000004</v>
      </c>
      <c r="E80" s="62">
        <v>16.774000000000001</v>
      </c>
      <c r="F80" s="63">
        <v>29</v>
      </c>
      <c r="G80" s="62">
        <v>20.774000000000001</v>
      </c>
      <c r="H80" s="62">
        <v>11.345105263200001</v>
      </c>
    </row>
    <row r="81" spans="1:8">
      <c r="A81" s="61" t="s">
        <v>170</v>
      </c>
      <c r="B81" s="62">
        <v>13.484</v>
      </c>
      <c r="C81" s="62">
        <v>9.9250000000000007</v>
      </c>
      <c r="D81" s="62">
        <v>6.367</v>
      </c>
      <c r="E81" s="62">
        <v>15.616</v>
      </c>
      <c r="F81" s="63">
        <v>30</v>
      </c>
      <c r="G81" s="62">
        <v>19.999157894700001</v>
      </c>
      <c r="H81" s="62">
        <v>11.026368421100001</v>
      </c>
    </row>
    <row r="82" spans="1:8">
      <c r="A82" s="61" t="s">
        <v>171</v>
      </c>
      <c r="B82" s="62">
        <v>14.138999999999999</v>
      </c>
      <c r="C82" s="62">
        <v>11.042</v>
      </c>
      <c r="D82" s="62">
        <v>7.9450000000000003</v>
      </c>
      <c r="E82" s="62">
        <v>15.144</v>
      </c>
      <c r="F82" s="63">
        <v>31</v>
      </c>
      <c r="G82" s="62">
        <v>19.5097894737</v>
      </c>
      <c r="H82" s="62">
        <v>11.0425263158</v>
      </c>
    </row>
    <row r="85" spans="1:8">
      <c r="A85" s="59" t="s">
        <v>56</v>
      </c>
      <c r="B85" s="67" t="s">
        <v>89</v>
      </c>
    </row>
    <row r="86" spans="1:8" ht="15" thickBot="1">
      <c r="A86" s="68" t="s">
        <v>54</v>
      </c>
      <c r="B86" s="69"/>
    </row>
    <row r="87" spans="1:8">
      <c r="A87" s="61" t="s">
        <v>103</v>
      </c>
      <c r="B87" s="71">
        <v>21463.891845999999</v>
      </c>
      <c r="C87" s="86" t="str">
        <f>MID(UPPER(TEXT(D87,"mmm")),1,1)</f>
        <v>O</v>
      </c>
      <c r="D87" s="89" t="str">
        <f t="shared" ref="D87:D109" si="2">TEXT(EDATE(D88,-1),"mmmm aaaa")</f>
        <v>octubre 2016</v>
      </c>
      <c r="E87" s="90">
        <f>VLOOKUP(D87,A$87:B$122,2,FALSE)</f>
        <v>19817.639448048001</v>
      </c>
    </row>
    <row r="88" spans="1:8">
      <c r="A88" s="61" t="s">
        <v>65</v>
      </c>
      <c r="B88" s="71">
        <v>20794.635063760001</v>
      </c>
      <c r="C88" s="87" t="str">
        <f t="shared" ref="C88:C111" si="3">MID(UPPER(TEXT(D88,"mmm")),1,1)</f>
        <v>N</v>
      </c>
      <c r="D88" s="91" t="str">
        <f t="shared" si="2"/>
        <v>noviembre 2016</v>
      </c>
      <c r="E88" s="92">
        <f t="shared" ref="E88:E111" si="4">VLOOKUP(D88,A$87:B$122,2,FALSE)</f>
        <v>20628.846296624</v>
      </c>
    </row>
    <row r="89" spans="1:8">
      <c r="A89" s="61" t="s">
        <v>66</v>
      </c>
      <c r="B89" s="71">
        <v>21429.101494507999</v>
      </c>
      <c r="C89" s="87" t="str">
        <f t="shared" si="3"/>
        <v>D</v>
      </c>
      <c r="D89" s="91" t="str">
        <f t="shared" si="2"/>
        <v>diciembre 2016</v>
      </c>
      <c r="E89" s="92">
        <f t="shared" si="4"/>
        <v>21300.517187000001</v>
      </c>
    </row>
    <row r="90" spans="1:8">
      <c r="A90" s="61" t="s">
        <v>67</v>
      </c>
      <c r="B90" s="71">
        <v>19902.377856096002</v>
      </c>
      <c r="C90" s="87" t="str">
        <f t="shared" si="3"/>
        <v>E</v>
      </c>
      <c r="D90" s="91" t="str">
        <f t="shared" si="2"/>
        <v>enero 2017</v>
      </c>
      <c r="E90" s="92">
        <f t="shared" si="4"/>
        <v>23078.327512280001</v>
      </c>
    </row>
    <row r="91" spans="1:8">
      <c r="A91" s="61" t="s">
        <v>68</v>
      </c>
      <c r="B91" s="71">
        <v>19690.88872028</v>
      </c>
      <c r="C91" s="87" t="str">
        <f t="shared" si="3"/>
        <v>F</v>
      </c>
      <c r="D91" s="91" t="str">
        <f t="shared" si="2"/>
        <v>febrero 2017</v>
      </c>
      <c r="E91" s="92">
        <f t="shared" si="4"/>
        <v>19959.317583791999</v>
      </c>
    </row>
    <row r="92" spans="1:8">
      <c r="A92" s="61" t="s">
        <v>69</v>
      </c>
      <c r="B92" s="71">
        <v>20216.385321559999</v>
      </c>
      <c r="C92" s="87" t="str">
        <f t="shared" si="3"/>
        <v>M</v>
      </c>
      <c r="D92" s="91" t="str">
        <f t="shared" si="2"/>
        <v>marzo 2017</v>
      </c>
      <c r="E92" s="92">
        <f t="shared" si="4"/>
        <v>21086.734901833999</v>
      </c>
    </row>
    <row r="93" spans="1:8">
      <c r="A93" s="61" t="s">
        <v>70</v>
      </c>
      <c r="B93" s="71">
        <v>22201.789245232001</v>
      </c>
      <c r="C93" s="87" t="str">
        <f t="shared" si="3"/>
        <v>A</v>
      </c>
      <c r="D93" s="91" t="str">
        <f t="shared" si="2"/>
        <v>abril 2017</v>
      </c>
      <c r="E93" s="92">
        <f t="shared" si="4"/>
        <v>18963.081304259998</v>
      </c>
    </row>
    <row r="94" spans="1:8">
      <c r="A94" s="61" t="s">
        <v>71</v>
      </c>
      <c r="B94" s="71">
        <v>21425.564180223999</v>
      </c>
      <c r="C94" s="87" t="str">
        <f t="shared" si="3"/>
        <v>M</v>
      </c>
      <c r="D94" s="91" t="str">
        <f t="shared" si="2"/>
        <v>mayo 2017</v>
      </c>
      <c r="E94" s="92">
        <f t="shared" si="4"/>
        <v>20204.909726176</v>
      </c>
    </row>
    <row r="95" spans="1:8">
      <c r="A95" s="61" t="s">
        <v>72</v>
      </c>
      <c r="B95" s="71">
        <v>20808.253322</v>
      </c>
      <c r="C95" s="87" t="str">
        <f t="shared" si="3"/>
        <v>J</v>
      </c>
      <c r="D95" s="91" t="str">
        <f t="shared" si="2"/>
        <v>junio 2017</v>
      </c>
      <c r="E95" s="92">
        <f t="shared" si="4"/>
        <v>21680.301562000001</v>
      </c>
    </row>
    <row r="96" spans="1:8">
      <c r="A96" s="61" t="s">
        <v>73</v>
      </c>
      <c r="B96" s="71">
        <v>19817.639448048001</v>
      </c>
      <c r="C96" s="87" t="str">
        <f t="shared" si="3"/>
        <v>J</v>
      </c>
      <c r="D96" s="91" t="str">
        <f t="shared" si="2"/>
        <v>julio 2017</v>
      </c>
      <c r="E96" s="92">
        <f t="shared" si="4"/>
        <v>22413.194793999999</v>
      </c>
    </row>
    <row r="97" spans="1:5">
      <c r="A97" s="61" t="s">
        <v>74</v>
      </c>
      <c r="B97" s="71">
        <v>20628.846296624</v>
      </c>
      <c r="C97" s="87" t="str">
        <f t="shared" si="3"/>
        <v>A</v>
      </c>
      <c r="D97" s="91" t="str">
        <f t="shared" si="2"/>
        <v>agosto 2017</v>
      </c>
      <c r="E97" s="92">
        <f t="shared" si="4"/>
        <v>21769.084502999998</v>
      </c>
    </row>
    <row r="98" spans="1:5">
      <c r="A98" s="61" t="s">
        <v>75</v>
      </c>
      <c r="B98" s="71">
        <v>21300.517187000001</v>
      </c>
      <c r="C98" s="87" t="str">
        <f t="shared" si="3"/>
        <v>S</v>
      </c>
      <c r="D98" s="91" t="str">
        <f t="shared" si="2"/>
        <v>septiembre 2017</v>
      </c>
      <c r="E98" s="92">
        <f t="shared" si="4"/>
        <v>20145.293416</v>
      </c>
    </row>
    <row r="99" spans="1:5">
      <c r="A99" s="61" t="s">
        <v>76</v>
      </c>
      <c r="B99" s="71">
        <v>23078.327512280001</v>
      </c>
      <c r="C99" s="87" t="str">
        <f t="shared" si="3"/>
        <v>O</v>
      </c>
      <c r="D99" s="91" t="str">
        <f t="shared" si="2"/>
        <v>octubre 2017</v>
      </c>
      <c r="E99" s="92">
        <f t="shared" si="4"/>
        <v>20160.571298999999</v>
      </c>
    </row>
    <row r="100" spans="1:5">
      <c r="A100" s="61" t="s">
        <v>77</v>
      </c>
      <c r="B100" s="71">
        <v>19959.317583791999</v>
      </c>
      <c r="C100" s="87" t="str">
        <f t="shared" si="3"/>
        <v>N</v>
      </c>
      <c r="D100" s="91" t="str">
        <f t="shared" si="2"/>
        <v>noviembre 2017</v>
      </c>
      <c r="E100" s="92">
        <f t="shared" si="4"/>
        <v>20893.499284000001</v>
      </c>
    </row>
    <row r="101" spans="1:5">
      <c r="A101" s="61" t="s">
        <v>78</v>
      </c>
      <c r="B101" s="71">
        <v>21086.734901833999</v>
      </c>
      <c r="C101" s="87" t="str">
        <f t="shared" si="3"/>
        <v>D</v>
      </c>
      <c r="D101" s="91" t="str">
        <f t="shared" si="2"/>
        <v>diciembre 2017</v>
      </c>
      <c r="E101" s="92">
        <f t="shared" si="4"/>
        <v>22152.089802999999</v>
      </c>
    </row>
    <row r="102" spans="1:5">
      <c r="A102" s="61" t="s">
        <v>79</v>
      </c>
      <c r="B102" s="71">
        <v>18963.081304259998</v>
      </c>
      <c r="C102" s="87" t="str">
        <f t="shared" si="3"/>
        <v>E</v>
      </c>
      <c r="D102" s="91" t="str">
        <f t="shared" si="2"/>
        <v>enero 2018</v>
      </c>
      <c r="E102" s="92">
        <f t="shared" si="4"/>
        <v>22589.446828</v>
      </c>
    </row>
    <row r="103" spans="1:5">
      <c r="A103" s="61" t="s">
        <v>80</v>
      </c>
      <c r="B103" s="71">
        <v>20204.909726176</v>
      </c>
      <c r="C103" s="87" t="str">
        <f t="shared" si="3"/>
        <v>F</v>
      </c>
      <c r="D103" s="91" t="str">
        <f t="shared" si="2"/>
        <v>febrero 2018</v>
      </c>
      <c r="E103" s="92">
        <f t="shared" si="4"/>
        <v>21272.915729</v>
      </c>
    </row>
    <row r="104" spans="1:5">
      <c r="A104" s="61" t="s">
        <v>81</v>
      </c>
      <c r="B104" s="71">
        <v>21680.301562000001</v>
      </c>
      <c r="C104" s="87" t="str">
        <f t="shared" si="3"/>
        <v>M</v>
      </c>
      <c r="D104" s="91" t="str">
        <f t="shared" si="2"/>
        <v>marzo 2018</v>
      </c>
      <c r="E104" s="92">
        <f t="shared" si="4"/>
        <v>22050.167442000002</v>
      </c>
    </row>
    <row r="105" spans="1:5">
      <c r="A105" s="61" t="s">
        <v>82</v>
      </c>
      <c r="B105" s="71">
        <v>22413.194793999999</v>
      </c>
      <c r="C105" s="87" t="str">
        <f t="shared" si="3"/>
        <v>A</v>
      </c>
      <c r="D105" s="91" t="str">
        <f t="shared" si="2"/>
        <v>abril 2018</v>
      </c>
      <c r="E105" s="92">
        <f t="shared" si="4"/>
        <v>19918.787075815999</v>
      </c>
    </row>
    <row r="106" spans="1:5">
      <c r="A106" s="61" t="s">
        <v>83</v>
      </c>
      <c r="B106" s="71">
        <v>21769.084502999998</v>
      </c>
      <c r="C106" s="87" t="str">
        <f t="shared" si="3"/>
        <v>M</v>
      </c>
      <c r="D106" s="91" t="str">
        <f t="shared" si="2"/>
        <v>mayo 2018</v>
      </c>
      <c r="E106" s="92">
        <f t="shared" si="4"/>
        <v>20070.297149370999</v>
      </c>
    </row>
    <row r="107" spans="1:5">
      <c r="A107" s="61" t="s">
        <v>84</v>
      </c>
      <c r="B107" s="71">
        <v>20145.293416</v>
      </c>
      <c r="C107" s="87" t="str">
        <f t="shared" si="3"/>
        <v>J</v>
      </c>
      <c r="D107" s="91" t="str">
        <f t="shared" si="2"/>
        <v>junio 2018</v>
      </c>
      <c r="E107" s="92">
        <f t="shared" si="4"/>
        <v>20323.202189127998</v>
      </c>
    </row>
    <row r="108" spans="1:5">
      <c r="A108" s="61" t="s">
        <v>85</v>
      </c>
      <c r="B108" s="71">
        <v>20160.571298999999</v>
      </c>
      <c r="C108" s="87" t="str">
        <f t="shared" si="3"/>
        <v>J</v>
      </c>
      <c r="D108" s="91" t="str">
        <f t="shared" si="2"/>
        <v>julio 2018</v>
      </c>
      <c r="E108" s="92">
        <f t="shared" si="4"/>
        <v>22175.817136064001</v>
      </c>
    </row>
    <row r="109" spans="1:5">
      <c r="A109" s="61" t="s">
        <v>86</v>
      </c>
      <c r="B109" s="71">
        <v>20893.499284000001</v>
      </c>
      <c r="C109" s="87" t="str">
        <f t="shared" si="3"/>
        <v>A</v>
      </c>
      <c r="D109" s="91" t="str">
        <f t="shared" si="2"/>
        <v>agosto 2018</v>
      </c>
      <c r="E109" s="92">
        <f t="shared" si="4"/>
        <v>21970.827126846001</v>
      </c>
    </row>
    <row r="110" spans="1:5">
      <c r="A110" s="61" t="s">
        <v>87</v>
      </c>
      <c r="B110" s="71">
        <v>22152.089802999999</v>
      </c>
      <c r="C110" s="87" t="str">
        <f t="shared" si="3"/>
        <v>S</v>
      </c>
      <c r="D110" s="91" t="str">
        <f>TEXT(EDATE(D111,-1),"mmmm aaaa")</f>
        <v>septiembre 2018</v>
      </c>
      <c r="E110" s="92">
        <f t="shared" si="4"/>
        <v>20740.882888175001</v>
      </c>
    </row>
    <row r="111" spans="1:5" ht="15" thickBot="1">
      <c r="A111" s="61" t="s">
        <v>88</v>
      </c>
      <c r="B111" s="71">
        <v>22589.446828</v>
      </c>
      <c r="C111" s="88" t="str">
        <f t="shared" si="3"/>
        <v>O</v>
      </c>
      <c r="D111" s="93" t="str">
        <f>A2</f>
        <v>Octubre 2018</v>
      </c>
      <c r="E111" s="94">
        <f t="shared" si="4"/>
        <v>20285.432612000001</v>
      </c>
    </row>
    <row r="112" spans="1:5">
      <c r="A112" s="61" t="s">
        <v>32</v>
      </c>
      <c r="B112" s="71">
        <v>21272.915729</v>
      </c>
    </row>
    <row r="113" spans="1:4">
      <c r="A113" s="61" t="s">
        <v>105</v>
      </c>
      <c r="B113" s="71">
        <v>22050.167442000002</v>
      </c>
    </row>
    <row r="114" spans="1:4">
      <c r="A114" s="61" t="s">
        <v>104</v>
      </c>
      <c r="B114" s="71">
        <v>19918.787075815999</v>
      </c>
    </row>
    <row r="115" spans="1:4">
      <c r="A115" s="61" t="s">
        <v>106</v>
      </c>
      <c r="B115" s="71">
        <v>20070.297149370999</v>
      </c>
      <c r="C115"/>
      <c r="D115"/>
    </row>
    <row r="116" spans="1:4">
      <c r="A116" s="61" t="s">
        <v>113</v>
      </c>
      <c r="B116" s="71">
        <v>20323.202189127998</v>
      </c>
      <c r="C116"/>
      <c r="D116"/>
    </row>
    <row r="117" spans="1:4">
      <c r="A117" s="61" t="s">
        <v>114</v>
      </c>
      <c r="B117" s="71">
        <v>22175.817136064001</v>
      </c>
      <c r="C117"/>
      <c r="D117"/>
    </row>
    <row r="118" spans="1:4">
      <c r="A118" s="61" t="s">
        <v>108</v>
      </c>
      <c r="B118" s="71">
        <v>21970.827126846001</v>
      </c>
      <c r="C118"/>
      <c r="D118"/>
    </row>
    <row r="119" spans="1:4">
      <c r="A119" s="61" t="s">
        <v>115</v>
      </c>
      <c r="B119" s="71">
        <v>20740.882888175001</v>
      </c>
      <c r="C119"/>
      <c r="D119"/>
    </row>
    <row r="120" spans="1:4">
      <c r="A120" s="61" t="s">
        <v>138</v>
      </c>
      <c r="B120" s="71">
        <v>20285.432612000001</v>
      </c>
      <c r="C120"/>
      <c r="D120"/>
    </row>
    <row r="121" spans="1:4">
      <c r="A121" s="61" t="s">
        <v>178</v>
      </c>
      <c r="B121" s="71">
        <v>8097.2907999999998</v>
      </c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9" t="s">
        <v>56</v>
      </c>
      <c r="B127" s="67" t="s">
        <v>9</v>
      </c>
      <c r="C127" s="59" t="s">
        <v>56</v>
      </c>
      <c r="D127" s="135" t="s">
        <v>8</v>
      </c>
    </row>
    <row r="128" spans="1:4">
      <c r="A128" s="68" t="s">
        <v>62</v>
      </c>
      <c r="B128" s="69"/>
      <c r="C128" s="59" t="s">
        <v>62</v>
      </c>
      <c r="D128" s="60"/>
    </row>
    <row r="129" spans="1:5">
      <c r="A129" s="61" t="s">
        <v>141</v>
      </c>
      <c r="B129" s="70">
        <v>33138.540999999997</v>
      </c>
      <c r="C129" s="63">
        <v>1</v>
      </c>
      <c r="D129" s="70">
        <v>688.44038899999998</v>
      </c>
      <c r="E129" s="97">
        <f>MAX(D129:D159)</f>
        <v>734.885043</v>
      </c>
    </row>
    <row r="130" spans="1:5">
      <c r="A130" s="61" t="s">
        <v>142</v>
      </c>
      <c r="B130" s="70">
        <v>32864.239999999998</v>
      </c>
      <c r="C130" s="63">
        <v>2</v>
      </c>
      <c r="D130" s="70">
        <v>692.23694699999999</v>
      </c>
    </row>
    <row r="131" spans="1:5">
      <c r="A131" s="61" t="s">
        <v>143</v>
      </c>
      <c r="B131" s="70">
        <v>32981.205000000002</v>
      </c>
      <c r="C131" s="63">
        <v>3</v>
      </c>
      <c r="D131" s="70">
        <v>695.44151099999999</v>
      </c>
    </row>
    <row r="132" spans="1:5">
      <c r="A132" s="61" t="s">
        <v>144</v>
      </c>
      <c r="B132" s="70">
        <v>32971.940999999999</v>
      </c>
      <c r="C132" s="63">
        <v>4</v>
      </c>
      <c r="D132" s="70">
        <v>697.157195</v>
      </c>
    </row>
    <row r="133" spans="1:5">
      <c r="A133" s="61" t="s">
        <v>145</v>
      </c>
      <c r="B133" s="70">
        <v>32596.707999999999</v>
      </c>
      <c r="C133" s="63">
        <v>5</v>
      </c>
      <c r="D133" s="70">
        <v>686.45054100000004</v>
      </c>
    </row>
    <row r="134" spans="1:5">
      <c r="A134" s="61" t="s">
        <v>146</v>
      </c>
      <c r="B134" s="70">
        <v>28785.735000000001</v>
      </c>
      <c r="C134" s="63">
        <v>6</v>
      </c>
      <c r="D134" s="70">
        <v>613.71479799999997</v>
      </c>
    </row>
    <row r="135" spans="1:5">
      <c r="A135" s="61" t="s">
        <v>147</v>
      </c>
      <c r="B135" s="70">
        <v>27331.186000000002</v>
      </c>
      <c r="C135" s="63">
        <v>7</v>
      </c>
      <c r="D135" s="70">
        <v>564.869281</v>
      </c>
    </row>
    <row r="136" spans="1:5">
      <c r="A136" s="61" t="s">
        <v>148</v>
      </c>
      <c r="B136" s="70">
        <v>31932.45</v>
      </c>
      <c r="C136" s="63">
        <v>8</v>
      </c>
      <c r="D136" s="70">
        <v>657.35880599999996</v>
      </c>
    </row>
    <row r="137" spans="1:5">
      <c r="A137" s="61" t="s">
        <v>149</v>
      </c>
      <c r="B137" s="70">
        <v>31691.763999999999</v>
      </c>
      <c r="C137" s="63">
        <v>9</v>
      </c>
      <c r="D137" s="70">
        <v>663.10521800000004</v>
      </c>
    </row>
    <row r="138" spans="1:5">
      <c r="A138" s="61" t="s">
        <v>150</v>
      </c>
      <c r="B138" s="70">
        <v>32471.116000000002</v>
      </c>
      <c r="C138" s="63">
        <v>10</v>
      </c>
      <c r="D138" s="70">
        <v>677.00141399999995</v>
      </c>
    </row>
    <row r="139" spans="1:5">
      <c r="A139" s="61" t="s">
        <v>151</v>
      </c>
      <c r="B139" s="70">
        <v>32143.134999999998</v>
      </c>
      <c r="C139" s="63">
        <v>11</v>
      </c>
      <c r="D139" s="70">
        <v>676.33472500000005</v>
      </c>
    </row>
    <row r="140" spans="1:5">
      <c r="A140" s="61" t="s">
        <v>152</v>
      </c>
      <c r="B140" s="70">
        <v>27095.593000000001</v>
      </c>
      <c r="C140" s="63">
        <v>12</v>
      </c>
      <c r="D140" s="70">
        <v>580.12803199999996</v>
      </c>
    </row>
    <row r="141" spans="1:5">
      <c r="A141" s="61" t="s">
        <v>153</v>
      </c>
      <c r="B141" s="70">
        <v>27692.135999999999</v>
      </c>
      <c r="C141" s="63">
        <v>13</v>
      </c>
      <c r="D141" s="70">
        <v>582.68389300000001</v>
      </c>
    </row>
    <row r="142" spans="1:5">
      <c r="A142" s="61" t="s">
        <v>154</v>
      </c>
      <c r="B142" s="70">
        <v>27203.468000000001</v>
      </c>
      <c r="C142" s="63">
        <v>14</v>
      </c>
      <c r="D142" s="70">
        <v>557.12813600000004</v>
      </c>
    </row>
    <row r="143" spans="1:5">
      <c r="A143" s="61" t="s">
        <v>155</v>
      </c>
      <c r="B143" s="70">
        <v>32312.064999999999</v>
      </c>
      <c r="C143" s="63">
        <v>15</v>
      </c>
      <c r="D143" s="70">
        <v>654.65462500000001</v>
      </c>
    </row>
    <row r="144" spans="1:5">
      <c r="A144" s="61" t="s">
        <v>156</v>
      </c>
      <c r="B144" s="70">
        <v>32466.1</v>
      </c>
      <c r="C144" s="63">
        <v>16</v>
      </c>
      <c r="D144" s="70">
        <v>673.88089600000001</v>
      </c>
    </row>
    <row r="145" spans="1:5">
      <c r="A145" s="61" t="s">
        <v>157</v>
      </c>
      <c r="B145" s="70">
        <v>32988.813999999998</v>
      </c>
      <c r="C145" s="63">
        <v>17</v>
      </c>
      <c r="D145" s="70">
        <v>681.14862100000005</v>
      </c>
    </row>
    <row r="146" spans="1:5">
      <c r="A146" s="61" t="s">
        <v>158</v>
      </c>
      <c r="B146" s="70">
        <v>32632.978999999999</v>
      </c>
      <c r="C146" s="63">
        <v>18</v>
      </c>
      <c r="D146" s="70">
        <v>682.02331100000004</v>
      </c>
    </row>
    <row r="147" spans="1:5">
      <c r="A147" s="61" t="s">
        <v>159</v>
      </c>
      <c r="B147" s="70">
        <v>31940.663</v>
      </c>
      <c r="C147" s="63">
        <v>19</v>
      </c>
      <c r="D147" s="70">
        <v>673.82601199999999</v>
      </c>
    </row>
    <row r="148" spans="1:5">
      <c r="A148" s="61" t="s">
        <v>160</v>
      </c>
      <c r="B148" s="70">
        <v>28202.614000000001</v>
      </c>
      <c r="C148" s="63">
        <v>20</v>
      </c>
      <c r="D148" s="70">
        <v>600.25770999999997</v>
      </c>
    </row>
    <row r="149" spans="1:5">
      <c r="A149" s="61" t="s">
        <v>161</v>
      </c>
      <c r="B149" s="70">
        <v>27526.506000000001</v>
      </c>
      <c r="C149" s="63">
        <v>21</v>
      </c>
      <c r="D149" s="70">
        <v>555.41536199999996</v>
      </c>
    </row>
    <row r="150" spans="1:5">
      <c r="A150" s="61" t="s">
        <v>162</v>
      </c>
      <c r="B150" s="70">
        <v>32537.191999999999</v>
      </c>
      <c r="C150" s="63">
        <v>22</v>
      </c>
      <c r="D150" s="70">
        <v>659.99154299999998</v>
      </c>
    </row>
    <row r="151" spans="1:5">
      <c r="A151" s="61" t="s">
        <v>163</v>
      </c>
      <c r="B151" s="70">
        <v>32709.351999999999</v>
      </c>
      <c r="C151" s="63">
        <v>23</v>
      </c>
      <c r="D151" s="70">
        <v>676.75775199999998</v>
      </c>
    </row>
    <row r="152" spans="1:5">
      <c r="A152" s="61" t="s">
        <v>164</v>
      </c>
      <c r="B152" s="70">
        <v>32747.491999999998</v>
      </c>
      <c r="C152" s="63">
        <v>24</v>
      </c>
      <c r="D152" s="70">
        <v>675.26050999999995</v>
      </c>
    </row>
    <row r="153" spans="1:5">
      <c r="A153" s="61" t="s">
        <v>165</v>
      </c>
      <c r="B153" s="70">
        <v>32548.072</v>
      </c>
      <c r="C153" s="63">
        <v>25</v>
      </c>
      <c r="D153" s="70">
        <v>673.86359100000004</v>
      </c>
    </row>
    <row r="154" spans="1:5">
      <c r="A154" s="61" t="s">
        <v>166</v>
      </c>
      <c r="B154" s="70">
        <v>32042.653999999999</v>
      </c>
      <c r="C154" s="63">
        <v>26</v>
      </c>
      <c r="D154" s="70">
        <v>675.42080899999996</v>
      </c>
    </row>
    <row r="155" spans="1:5">
      <c r="A155" s="61" t="s">
        <v>167</v>
      </c>
      <c r="B155" s="70">
        <v>28517.127</v>
      </c>
      <c r="C155" s="63">
        <v>27</v>
      </c>
      <c r="D155" s="70">
        <v>607.42543000000001</v>
      </c>
    </row>
    <row r="156" spans="1:5">
      <c r="A156" s="61" t="s">
        <v>168</v>
      </c>
      <c r="B156" s="70">
        <v>28756.946</v>
      </c>
      <c r="C156" s="63">
        <v>28</v>
      </c>
      <c r="D156" s="70">
        <v>594.296694</v>
      </c>
    </row>
    <row r="157" spans="1:5">
      <c r="A157" s="61" t="s">
        <v>169</v>
      </c>
      <c r="B157" s="70">
        <v>34950.593000000001</v>
      </c>
      <c r="C157" s="63">
        <v>29</v>
      </c>
      <c r="D157" s="70">
        <v>703.92274499999996</v>
      </c>
      <c r="E157"/>
    </row>
    <row r="158" spans="1:5">
      <c r="A158" s="61" t="s">
        <v>170</v>
      </c>
      <c r="B158" s="70">
        <v>35813.889000000003</v>
      </c>
      <c r="C158" s="63">
        <v>30</v>
      </c>
      <c r="D158" s="70">
        <v>734.885043</v>
      </c>
      <c r="E158"/>
    </row>
    <row r="159" spans="1:5">
      <c r="A159" s="61" t="s">
        <v>171</v>
      </c>
      <c r="B159" s="70">
        <v>34252.288</v>
      </c>
      <c r="C159" s="63">
        <v>31</v>
      </c>
      <c r="D159" s="70">
        <v>730.35107200000004</v>
      </c>
      <c r="E159"/>
    </row>
    <row r="160" spans="1:5">
      <c r="A160"/>
      <c r="C160"/>
      <c r="D160" s="98">
        <v>711</v>
      </c>
      <c r="E160" s="130">
        <f>(MAX(D129:D159)/D160-1)*100</f>
        <v>3.3593590717299504</v>
      </c>
    </row>
    <row r="161" spans="1:5">
      <c r="A161"/>
      <c r="B161"/>
      <c r="C161"/>
      <c r="D161"/>
      <c r="E161" s="99"/>
    </row>
    <row r="162" spans="1:5">
      <c r="E162" s="97"/>
    </row>
    <row r="163" spans="1:5">
      <c r="A163" s="59" t="s">
        <v>93</v>
      </c>
      <c r="B163" s="141" t="s">
        <v>13</v>
      </c>
      <c r="C163" s="142"/>
      <c r="D163"/>
      <c r="E163" s="99"/>
    </row>
    <row r="164" spans="1:5">
      <c r="A164" s="59" t="s">
        <v>56</v>
      </c>
      <c r="B164" s="135" t="s">
        <v>91</v>
      </c>
      <c r="C164" s="135" t="s">
        <v>92</v>
      </c>
      <c r="D164"/>
      <c r="E164" s="99"/>
    </row>
    <row r="165" spans="1:5">
      <c r="A165" s="59" t="s">
        <v>54</v>
      </c>
      <c r="B165" s="60"/>
      <c r="C165" s="60"/>
      <c r="D165"/>
      <c r="E165" s="99"/>
    </row>
    <row r="166" spans="1:5">
      <c r="A166" s="61" t="s">
        <v>138</v>
      </c>
      <c r="B166" s="71">
        <v>36287</v>
      </c>
      <c r="C166" s="72" t="s">
        <v>175</v>
      </c>
      <c r="D166" s="98">
        <v>34586</v>
      </c>
      <c r="E166" s="130">
        <f>(B166/D166-1)*100</f>
        <v>4.9181749840976119</v>
      </c>
    </row>
    <row r="167" spans="1:5">
      <c r="A167"/>
      <c r="B167"/>
      <c r="C167"/>
    </row>
    <row r="169" spans="1:5">
      <c r="A169" s="59" t="s">
        <v>93</v>
      </c>
      <c r="B169" s="141" t="s">
        <v>13</v>
      </c>
      <c r="C169" s="143"/>
      <c r="D169" s="141" t="s">
        <v>14</v>
      </c>
      <c r="E169" s="142"/>
    </row>
    <row r="170" spans="1:5">
      <c r="A170" s="59" t="s">
        <v>56</v>
      </c>
      <c r="B170" s="135" t="s">
        <v>91</v>
      </c>
      <c r="C170" s="135" t="s">
        <v>92</v>
      </c>
      <c r="D170" s="135" t="s">
        <v>91</v>
      </c>
      <c r="E170" s="135" t="s">
        <v>92</v>
      </c>
    </row>
    <row r="171" spans="1:5">
      <c r="A171" s="59" t="s">
        <v>96</v>
      </c>
      <c r="B171" s="60"/>
      <c r="C171" s="60"/>
      <c r="D171" s="60"/>
      <c r="E171" s="60"/>
    </row>
    <row r="172" spans="1:5">
      <c r="A172" s="63">
        <v>2016</v>
      </c>
      <c r="B172" s="71">
        <v>38464</v>
      </c>
      <c r="C172" s="72" t="s">
        <v>101</v>
      </c>
      <c r="D172" s="71">
        <v>40489</v>
      </c>
      <c r="E172" s="72" t="s">
        <v>102</v>
      </c>
    </row>
    <row r="173" spans="1:5">
      <c r="A173" s="63">
        <v>2017</v>
      </c>
      <c r="B173" s="71">
        <v>41381</v>
      </c>
      <c r="C173" s="72" t="s">
        <v>94</v>
      </c>
      <c r="D173" s="71">
        <v>39536</v>
      </c>
      <c r="E173" s="72" t="s">
        <v>95</v>
      </c>
    </row>
    <row r="174" spans="1:5">
      <c r="A174" s="63">
        <v>2018</v>
      </c>
      <c r="B174" s="71">
        <v>40947</v>
      </c>
      <c r="C174" s="72" t="s">
        <v>90</v>
      </c>
      <c r="D174" s="71">
        <v>39996</v>
      </c>
      <c r="E174" s="72" t="s">
        <v>107</v>
      </c>
    </row>
    <row r="176" spans="1:5">
      <c r="A176"/>
      <c r="B176"/>
      <c r="C176"/>
      <c r="D176"/>
      <c r="E176"/>
    </row>
    <row r="177" spans="1:6">
      <c r="A177" s="59" t="s">
        <v>93</v>
      </c>
      <c r="B177" s="141" t="s">
        <v>13</v>
      </c>
      <c r="C177" s="143"/>
      <c r="D177" s="141" t="s">
        <v>14</v>
      </c>
      <c r="E177" s="142"/>
    </row>
    <row r="178" spans="1:6">
      <c r="A178" s="59" t="s">
        <v>56</v>
      </c>
      <c r="B178" s="135" t="s">
        <v>91</v>
      </c>
      <c r="C178" s="135" t="s">
        <v>92</v>
      </c>
      <c r="D178" s="135" t="s">
        <v>91</v>
      </c>
      <c r="E178" s="135" t="s">
        <v>92</v>
      </c>
    </row>
    <row r="179" spans="1:6">
      <c r="A179" s="73"/>
      <c r="B179" s="71">
        <v>45450</v>
      </c>
      <c r="C179" s="72" t="s">
        <v>97</v>
      </c>
      <c r="D179" s="71">
        <v>41318</v>
      </c>
      <c r="E179" s="72" t="s">
        <v>98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2"/>
      <c r="B182" s="85" t="s">
        <v>14</v>
      </c>
      <c r="C182" s="85" t="s">
        <v>13</v>
      </c>
      <c r="D182" s="85" t="s">
        <v>12</v>
      </c>
      <c r="E182" s="85" t="s">
        <v>11</v>
      </c>
    </row>
    <row r="183" spans="1:6">
      <c r="A183" s="78" t="s">
        <v>99</v>
      </c>
      <c r="B183" s="79">
        <f>D179</f>
        <v>41318</v>
      </c>
      <c r="C183" s="79">
        <f>B179</f>
        <v>45450</v>
      </c>
      <c r="D183" s="8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8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78"/>
      <c r="B184" s="79"/>
      <c r="C184" s="79"/>
      <c r="D184" s="80"/>
      <c r="E184" s="80"/>
    </row>
    <row r="185" spans="1:6">
      <c r="A185" s="81">
        <f>A173</f>
        <v>2017</v>
      </c>
      <c r="B185" s="79">
        <f>D173</f>
        <v>39536</v>
      </c>
      <c r="C185" s="79">
        <f>B173</f>
        <v>41381</v>
      </c>
      <c r="D185" s="80" t="str">
        <f>MID(Dat_01!E173,1,2)+0&amp;" "&amp;TEXT(DATE(MID(Dat_01!E173,7,4),MID(Dat_01!E173,4,2),MID(Dat_01!E173,1,2)),"mmmm")&amp;" ("&amp;MID(Dat_01!E173,12,16)&amp;" h)"</f>
        <v>13 julio (13:36 h)</v>
      </c>
      <c r="E185" s="80" t="str">
        <f>MID(Dat_01!C173,1,2)+0&amp;" "&amp;TEXT(DATE(MID(Dat_01!C173,7,4),MID(Dat_01!C173,4,2),MID(Dat_01!C173,1,2)),"mmmm")&amp;" ("&amp;MID(Dat_01!C173,12,16)&amp;" h)"</f>
        <v>18 enero (19:50 h)</v>
      </c>
    </row>
    <row r="186" spans="1:6">
      <c r="A186" s="81">
        <f>A174</f>
        <v>2018</v>
      </c>
      <c r="B186" s="79">
        <f>D174</f>
        <v>39996</v>
      </c>
      <c r="C186" s="79">
        <f>B174</f>
        <v>40947</v>
      </c>
      <c r="D186" s="80" t="str">
        <f>IF(B186="","",MID(Dat_01!E174,1,2)+0&amp;" "&amp;TEXT(DATE(MID(Dat_01!E174,7,4),MID(Dat_01!E174,4,2),MID(Dat_01!E174,1,2)),"mmmm")&amp;" ("&amp;MID(Dat_01!E174,12,16)&amp;" h)")</f>
        <v>3 agosto (13:45 h)</v>
      </c>
      <c r="E186" s="80" t="str">
        <f>MID(Dat_01!C174,1,2)+0&amp;" "&amp;TEXT(DATE(MID(Dat_01!C174,7,4),MID(Dat_01!C174,4,2),MID(Dat_01!C174,1,2)),"mmmm")&amp;" ("&amp;MID(Dat_01!C174,12,16)&amp;" h)"</f>
        <v>8 febrero (20:24 h)</v>
      </c>
    </row>
    <row r="187" spans="1:6">
      <c r="A187" s="82" t="str">
        <f>LOWER(MID(A166,1,3))&amp;"-"&amp;MID(A174,3,2)</f>
        <v>oct-18</v>
      </c>
      <c r="B187" s="83" t="str">
        <f>IF(B163="Invierno","",B166)</f>
        <v/>
      </c>
      <c r="C187" s="83">
        <f>IF(B163="Invierno",B166,"")</f>
        <v>36287</v>
      </c>
      <c r="D187" s="84" t="str">
        <f>IF(B187="","",MID(Dat_01!C166,1,2)+0&amp;" "&amp;TEXT(DATE(MID(Dat_01!C166,7,4),MID(Dat_01!C166,4,2),MID(Dat_01!C166,1,2)),"mmmm")&amp;" ("&amp;MID(Dat_01!C166,12,16)&amp;" h)")</f>
        <v/>
      </c>
      <c r="E187" s="84" t="str">
        <f>IF(C187="","",MID(Dat_01!C166,1,2)+0&amp;" "&amp;TEXT(DATE(MID(Dat_01!C166,7,4),MID(Dat_01!C166,4,2),MID(Dat_01!C166,1,2)),"mmmm")&amp;" ("&amp;MID(Dat_01!C166,12,16)&amp;" h)")</f>
        <v>30 octubre (20:23 h)</v>
      </c>
    </row>
  </sheetData>
  <mergeCells count="7">
    <mergeCell ref="B163:C163"/>
    <mergeCell ref="B177:C177"/>
    <mergeCell ref="D177:E177"/>
    <mergeCell ref="B4:G4"/>
    <mergeCell ref="B5:G5"/>
    <mergeCell ref="B169:C169"/>
    <mergeCell ref="D169:E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D4</vt:lpstr>
      <vt:lpstr>D3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2018-11-15T07:40:45Z</dcterms:modified>
</cp:coreProperties>
</file>