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NOV\INF_ELABORADA\"/>
    </mc:Choice>
  </mc:AlternateContent>
  <xr:revisionPtr revIDLastSave="0" documentId="13_ncr:1_{9138AB62-8A60-4F98-B310-202500808754}" xr6:coauthVersionLast="46" xr6:coauthVersionMax="46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9" i="16" l="1"/>
  <c r="E160" i="10"/>
  <c r="E166" i="10"/>
  <c r="E129" i="10"/>
  <c r="B187" i="10" l="1"/>
  <c r="D186" i="10" l="1"/>
  <c r="F108" i="16" s="1"/>
  <c r="B186" i="10"/>
  <c r="D187" i="10"/>
  <c r="B185" i="10"/>
  <c r="B35" i="16" l="1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D185" i="10" l="1"/>
  <c r="C186" i="10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E188" i="10" l="1"/>
  <c r="G109" i="16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<sst xmlns="http://schemas.openxmlformats.org/spreadsheetml/2006/main" count="343" uniqueCount="212">
  <si>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</si>
  <si>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</si>
  <si>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</si>
  <si>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</si>
  <si>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</si>
  <si>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</si>
  <si>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</si>
  <si>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</si>
  <si>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</si>
  <si>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</si>
  <si>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</si>
  <si>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</si>
  <si>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</si>
  <si>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</si>
  <si>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</si>
  <si>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</si>
  <si>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</si>
  <si>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</si>
  <si>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</si>
  <si>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</si>
  <si>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</si>
  <si>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</si>
  <si>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</si>
  <si>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</si>
  <si>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</si>
  <si>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</si>
  <si>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</si>
  <si>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</si>
  <si>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</si>
  <si>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</si>
  <si>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</si>
  <si>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</si>
  <si>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</si>
  <si>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</si>
  <si>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</si>
  <si>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</si>
  <si>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</si>
  <si>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</si>
  <si>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</si>
  <si>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</si>
  <si>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</si>
  <si>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</si>
  <si>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</si>
  <si>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</si>
  <si>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</si>
  <si>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</si>
  <si>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</si>
  <si>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</si>
  <si>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</si>
  <si>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</si>
  <si>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</si>
  <si>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</si>
  <si>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</si>
  <si>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</si>
  <si>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</si>
  <si>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</si>
  <si>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</si>
  <si>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</si>
  <si>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</si>
  <si>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</si>
  <si>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</si>
  <si>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</si>
  <si>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</si>
  <si>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</si>
  <si>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</si>
  <si>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</si>
  <si>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</si>
  <si>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</si>
  <si>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</si>
  <si>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</si>
  <si>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</si>
  <si>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</si>
  <si>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</si>
  <si>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</si>
  <si>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</si>
  <si>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</si>
  <si>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</si>
  <si>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</si>
  <si>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</si>
  <si>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</si>
  <si>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</si>
  <si>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</si>
  <si>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</si>
  <si>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</si>
  <si>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</si>
  <si>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</si>
  <si>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</si>
  <si>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</si>
  <si>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</si>
  <si>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</si>
  <si>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</si>
  <si>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</si>
  <si>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</si>
  <si>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</si>
  <si>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</si>
  <si>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</si>
  <si>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</si>
  <si>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</si>
  <si>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</si>
  <si>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</si>
  <si>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</si>
  <si>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</si>
  <si>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</si>
  <si>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</si>
  <si>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</si>
  <si>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</si>
  <si>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</si>
  <si>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</si>
  <si>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</si>
  <si>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</si>
  <si>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</si>
  <si>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</si>
  <si>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</si>
  <si>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</si>
  <si>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</si>
  <si>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</si>
  <si>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</si>
  <si>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</si>
  <si>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</si>
  <si>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</si>
  <si>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</si>
  <si>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</si>
  <si>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</si>
  <si>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</si>
  <si>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</si>
  <si>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</si>
  <si>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Noviembre 2019</t>
  </si>
  <si>
    <t>Diciembre 2019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</si>
  <si>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</si>
  <si>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</si>
  <si>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</si>
  <si>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</si>
  <si>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</si>
  <si>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</si>
  <si>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</si>
  <si>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</si>
  <si>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</si>
  <si>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</si>
  <si>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</si>
  <si>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</si>
  <si>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Noviembre 2020</t>
  </si>
  <si>
    <t>30/11/2020</t>
  </si>
  <si>
    <t>Diciembre 2020</t>
  </si>
  <si>
    <t>31/12/2020</t>
  </si>
  <si>
    <t>Enero 2021</t>
  </si>
  <si>
    <t>31/01/2021</t>
  </si>
  <si>
    <t>Febrero 2021</t>
  </si>
  <si>
    <t>08/01/2021 14:05</t>
  </si>
  <si>
    <t>28/02/2021</t>
  </si>
  <si>
    <t>Marzo 2021</t>
  </si>
  <si>
    <t>31/03/2021</t>
  </si>
  <si>
    <t>Abril 2021</t>
  </si>
  <si>
    <t>30/04/2021</t>
  </si>
  <si>
    <t>Mayo 2021</t>
  </si>
  <si>
    <t>31/05/2021</t>
  </si>
  <si>
    <t>Junio 2021</t>
  </si>
  <si>
    <t>30/06/2021</t>
  </si>
  <si>
    <t>Julio 2021</t>
  </si>
  <si>
    <t>31/07/2021</t>
  </si>
  <si>
    <t>22/07/2021 14:43</t>
  </si>
  <si>
    <t>Agosto 2021</t>
  </si>
  <si>
    <t>31/08/2021</t>
  </si>
  <si>
    <t>Septiembre 2021</t>
  </si>
  <si>
    <t>30/09/2021</t>
  </si>
  <si>
    <t>Octubre 2021</t>
  </si>
  <si>
    <t>31/10/2021</t>
  </si>
  <si>
    <t>Noviembre 2021</t>
  </si>
  <si>
    <t>30/11/2021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</si>
  <si>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ut="12/02/2021 16:22:46" si="2.00000001e2b21a1816b98bca06196fd67fc724f7377fa01ba0dbdf91fb307f4fa8f41d17063f3f76374d11a28569b98ce684ea095e8d474700173d005278d45967ea693572935c239cc929aa93a11edb2c55bde28748f460259d175c1d6fbdb0a24046c78efa23b4becb4447d48e031c657a404d7af6b36e5fe2dcdadabc9a46bd30512703386d6e6891eb9f77d3a32402ffa35b81ee3ab5255e106910ed5d350378.p.3082.0.1.Europe/Madrid.upriv*_1*_pidn2*_9*_session*-lat*_1.000000017d4686dae0cac969b2e89fef28b9fa9abc6025e0771e394ed9baffa7e202d47fcfd085111680d2a8764c1e104fdbc6622c6d5554.0000000103b8df616a84e16e0c00b077cc82b700bc6025e0ca522af1f4a872b886df3d9d6d6e63f22f71544b109b5f61e1c0554af7bc3454.0.1.1.BDEbi.D066E1C611E6257C10D00080EF253B44.0-3082.1.1_-0.1.0_-3082.1.1_5.5.0.*0.000000019eb8dcd168bea8bfc0abbe02a8d7863ec911585ad985c9ebba478985ccb3ce787bcfe25e.0.23.11*.2*.0400*.31152J.e.00000001006ffb9f5cdf934d1388aa40562e0200c911585aaa763193f88e2546cd716f66a0f4fa33.0.10*.131*.122*.122.0.0" msgID="08CCE89311EC538C2CEF0080EFB5A266"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</si>
  <si>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ut="12/02/2021 16:45:15" si="2.00000001e2b21a1816b98bca06196fd67fc724f7377fa01ba0dbdf91fb307f4fa8f41d17063f3f76374d11a28569b98ce684ea095e8d474700173d005278d45967ea693572935c239cc929aa93a11edb2c55bde28748f460259d175c1d6fbdb0a24046c78efa23b4becb4447d48e031c657a404d7af6b36e5fe2dcdadabc9a46bd30512703386d6e6891eb9f77d3a32402ffa35b81ee3ab5255e106910ed5d350378.p.3082.0.1.Europe/Madrid.upriv*_1*_pidn2*_9*_session*-lat*_1.000000017d4686dae0cac969b2e89fef28b9fa9abc6025e0771e394ed9baffa7e202d47fcfd085111680d2a8764c1e104fdbc6622c6d5554.0000000103b8df616a84e16e0c00b077cc82b700bc6025e0ca522af1f4a872b886df3d9d6d6e63f22f71544b109b5f61e1c0554af7bc3454.0.1.1.BDEbi.D066E1C611E6257C10D00080EF253B44.0-3082.1.1_-0.1.0_-3082.1.1_5.5.0.*0.000000019eb8dcd168bea8bfc0abbe02a8d7863ec911585ad985c9ebba478985ccb3ce787bcfe25e.0.23.11*.2*.0400*.31152J.e.00000001006ffb9f5cdf934d1388aa40562e0200c911585aaa763193f88e2546cd716f66a0f4fa33.0.10*.131*.122*.122.0.0" msgID="21DD1C8111EC538C2CEF0080EF45C469"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nrr="1180" nrc="480"&gt;&lt;pg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</si>
  <si>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ut="12/02/2021 16:50:49" si="2.00000001e2b21a1816b98bca06196fd67fc724f7377fa01ba0dbdf91fb307f4fa8f41d17063f3f76374d11a28569b98ce684ea095e8d474700173d005278d45967ea693572935c239cc929aa93a11edb2c55bde28748f460259d175c1d6fbdb0a24046c78efa23b4becb4447d48e031c657a404d7af6b36e5fe2dcdadabc9a46bd30512703386d6e6891eb9f77d3a32402ffa35b81ee3ab5255e106910ed5d350378.p.3082.0.1.Europe/Madrid.upriv*_1*_pidn2*_9*_session*-lat*_1.000000017d4686dae0cac969b2e89fef28b9fa9abc6025e0771e394ed9baffa7e202d47fcfd085111680d2a8764c1e104fdbc6622c6d5554.0000000103b8df616a84e16e0c00b077cc82b700bc6025e0ca522af1f4a872b886df3d9d6d6e63f22f71544b109b5f61e1c0554af7bc3454.0.1.1.BDEbi.D066E1C611E6257C10D00080EF253B44.0-3082.1.1_-0.1.0_-3082.1.1_5.5.0.*0.000000019eb8dcd168bea8bfc0abbe02a8d7863ec911585ad985c9ebba478985ccb3ce787bcfe25e.0.23.11*.2*.0400*.31152J.e.00000001006ffb9f5cdf934d1388aa40562e0200c911585aaa763193f88e2546cd716f66a0f4fa33.0.10*.131*.122*.122.0.0" msgID="F3E2AF4F11EC538F2CEF0080EFC5C56A"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nrr="445" nrc="444"&gt;&lt;pg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</si>
  <si>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</si>
  <si>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</si>
  <si>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</si>
  <si>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</si>
  <si>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</si>
  <si>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</si>
  <si>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</si>
  <si>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</si>
  <si>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</si>
  <si>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</si>
  <si>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</si>
  <si>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</si>
  <si>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</si>
  <si>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</si>
  <si>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</si>
  <si>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</si>
  <si>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</si>
  <si>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</si>
  <si>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</si>
  <si>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</si>
  <si>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</si>
  <si>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</si>
  <si>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</si>
  <si>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</si>
  <si>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</si>
  <si>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</si>
  <si>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</si>
  <si>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</si>
  <si>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</si>
  <si>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ut="12/02/2021 16:51:07" si="2.00000001e2b21a1816b98bca06196fd67fc724f7377fa01ba0dbdf91fb307f4fa8f41d17063f3f76374d11a28569b98ce684ea095e8d474700173d005278d45967ea693572935c239cc929aa93a11edb2c55bde28748f460259d175c1d6fbdb0a24046c78efa23b4becb4447d48e031c657a404d7af6b36e5fe2dcdadabc9a46bd30512703386d6e6891eb9f77d3a32402ffa35b81ee3ab5255e106910ed5d350378.p.3082.0.1.Europe/Madrid.upriv*_1*_pidn2*_9*_session*-lat*_1.000000017d4686dae0cac969b2e89fef28b9fa9abc6025e0771e394ed9baffa7e202d47fcfd085111680d2a8764c1e104fdbc6622c6d5554.0000000103b8df616a84e16e0c00b077cc82b700bc6025e0ca522af1f4a872b886df3d9d6d6e63f22f71544b109b5f61e1c0554af7bc3454.0.1.1.BDEbi.D066E1C611E6257C10D00080EF253B44.0-3082.1.1_-0.1.0_-3082.1.1_5.5.0.*0.000000019eb8dcd168bea8bfc0abbe02a8d7863ec911585ad985c9ebba478985ccb3ce787bcfe25e.0.23.11*.2*.0400*.31152J.e.00000001006ffb9f5cdf934d1388aa40562e0200c911585aaa763193f88e2546cd716f66a0f4fa33.0.10*.131*.122*.122.0.0" msgID="09F1D4CC11EC53902CEF0080EFC5C468"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nrr="1965" nrc="260"&gt;&lt;pg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</si>
  <si>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ut="12/02/2021 16:51:17" si="2.00000001e2b21a1816b98bca06196fd67fc724f7377fa01ba0dbdf91fb307f4fa8f41d17063f3f76374d11a28569b98ce684ea095e8d474700173d005278d45967ea693572935c239cc929aa93a11edb2c55bde28748f460259d175c1d6fbdb0a24046c78efa23b4becb4447d48e031c657a404d7af6b36e5fe2dcdadabc9a46bd30512703386d6e6891eb9f77d3a32402ffa35b81ee3ab5255e106910ed5d350378.p.3082.0.1.Europe/Madrid.upriv*_1*_pidn2*_9*_session*-lat*_1.000000017d4686dae0cac969b2e89fef28b9fa9abc6025e0771e394ed9baffa7e202d47fcfd085111680d2a8764c1e104fdbc6622c6d5554.0000000103b8df616a84e16e0c00b077cc82b700bc6025e0ca522af1f4a872b886df3d9d6d6e63f22f71544b109b5f61e1c0554af7bc3454.0.1.1.BDEbi.D066E1C611E6257C10D00080EF253B44.0-3082.1.1_-0.1.0_-3082.1.1_5.5.0.*0.000000019eb8dcd168bea8bfc0abbe02a8d7863ec911585ad985c9ebba478985ccb3ce787bcfe25e.0.23.11*.2*.0400*.31152J.e.00000001006ffb9f5cdf934d1388aa40562e0200c911585aaa763193f88e2546cd716f66a0f4fa33.0.10*.131*.122*.122.0.0" msgID="1029D23611EC53902CEF0080EFB5A266"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nrr="2024" nrc="134"&gt;&lt;pg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</si>
  <si>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Diciembre 2021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</si>
  <si>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ut="12/02/2021 16:56:09" si="2.00000001e2b21a1816b98bca06196fd67fc724f7377fa01ba0dbdf91fb307f4fa8f41d17063f3f76374d11a28569b98ce684ea095e8d474700173d005278d45967ea693572935c239cc929aa93a11edb2c55bde28748f460259d175c1d6fbdb0a24046c78efa23b4becb4447d48e031c657a404d7af6b36e5fe2dcdadabc9a46bd30512703386d6e6891eb9f77d3a32402ffa35b81ee3ab5255e106910ed5d350378.p.3082.0.1.Europe/Madrid.upriv*_1*_pidn2*_9*_session*-lat*_1.000000017d4686dae0cac969b2e89fef28b9fa9abc6025e0771e394ed9baffa7e202d47fcfd085111680d2a8764c1e104fdbc6622c6d5554.0000000103b8df616a84e16e0c00b077cc82b700bc6025e0ca522af1f4a872b886df3d9d6d6e63f22f71544b109b5f61e1c0554af7bc3454.0.1.1.BDEbi.D066E1C611E6257C10D00080EF253B44.0-3082.1.1_-0.1.0_-3082.1.1_5.5.0.*0.000000019eb8dcd168bea8bfc0abbe02a8d7863ec911585ad985c9ebba478985ccb3ce787bcfe25e.0.23.11*.2*.0400*.31152J.e.00000001006ffb9f5cdf934d1388aa40562e0200c911585aaa763193f88e2546cd716f66a0f4fa33.0.10*.131*.122*.122.0.0" msgID="2D30632211EC53902CEF0080EFB5A46A"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nrr="1915" nrc="63"&gt;&lt;pg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</si>
  <si>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ut="12/02/2021 16:58:00" si="2.00000001e2b21a1816b98bca06196fd67fc724f7377fa01ba0dbdf91fb307f4fa8f41d17063f3f76374d11a28569b98ce684ea095e8d474700173d005278d45967ea693572935c239cc929aa93a11edb2c55bde28748f460259d175c1d6fbdb0a24046c78efa23b4becb4447d48e031c657a404d7af6b36e5fe2dcdadabc9a46bd30512703386d6e6891eb9f77d3a32402ffa35b81ee3ab5255e106910ed5d350378.p.3082.0.1.Europe/Madrid.upriv*_1*_pidn2*_9*_session*-lat*_1.000000017d4686dae0cac969b2e89fef28b9fa9abc6025e0771e394ed9baffa7e202d47fcfd085111680d2a8764c1e104fdbc6622c6d5554.0000000103b8df616a84e16e0c00b077cc82b700bc6025e0ca522af1f4a872b886df3d9d6d6e63f22f71544b109b5f61e1c0554af7bc3454.0.1.1.BDEbi.D066E1C611E6257C10D00080EF253B44.0-3082.1.1_-0.1.0_-3082.1.1_5.5.0.*0.000000019eb8dcd168bea8bfc0abbe02a8d7863ec911585ad985c9ebba478985ccb3ce787bcfe25e.0.23.11*.2*.0400*.31152J.e.00000001006ffb9f5cdf934d1388aa40562e0200c911585aaa763193f88e2546cd716f66a0f4fa33.0.10*.131*.122*.122.0.0" msgID="F540B6D311EC53902CEF0080EFC5C56A"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nrr="2027" nrc="69"&gt;&lt;pg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</si>
  <si>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ut="12/02/2021 16:58:08" si="2.00000001e2b21a1816b98bca06196fd67fc724f7377fa01ba0dbdf91fb307f4fa8f41d17063f3f76374d11a28569b98ce684ea095e8d474700173d005278d45967ea693572935c239cc929aa93a11edb2c55bde28748f460259d175c1d6fbdb0a24046c78efa23b4becb4447d48e031c657a404d7af6b36e5fe2dcdadabc9a46bd30512703386d6e6891eb9f77d3a32402ffa35b81ee3ab5255e106910ed5d350378.p.3082.0.1.Europe/Madrid.upriv*_1*_pidn2*_9*_session*-lat*_1.000000017d4686dae0cac969b2e89fef28b9fa9abc6025e0771e394ed9baffa7e202d47fcfd085111680d2a8764c1e104fdbc6622c6d5554.0000000103b8df616a84e16e0c00b077cc82b700bc6025e0ca522af1f4a872b886df3d9d6d6e63f22f71544b109b5f61e1c0554af7bc3454.0.1.1.BDEbi.D066E1C611E6257C10D00080EF253B44.0-3082.1.1_-0.1.0_-3082.1.1_5.5.0.*0.000000019eb8dcd168bea8bfc0abbe02a8d7863ec911585ad985c9ebba478985ccb3ce787bcfe25e.0.23.11*.2*.0400*.31152J.e.00000001006ffb9f5cdf934d1388aa40562e0200c911585aaa763193f88e2546cd716f66a0f4fa33.0.10*.131*.122*.122.0.0" msgID="05EA574A11EC53912CEF0080EFB5A266"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nrr="2027" nrc="69"&gt;&lt;pg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</si>
  <si>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29/11/2021 20:36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</si>
  <si>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ut="12/02/2021 17:02:25" si="2.00000001e2b21a1816b98bca06196fd67fc724f7377fa01ba0dbdf91fb307f4fa8f41d17063f3f76374d11a28569b98ce684ea095e8d474700173d005278d45967ea693572935c239cc929aa93a11edb2c55bde28748f460259d175c1d6fbdb0a24046c78efa23b4becb4447d48e031c657a404d7af6b36e5fe2dcdadabc9a46bd30512703386d6e6891eb9f77d3a32402ffa35b81ee3ab5255e106910ed5d350378.p.3082.0.1.Europe/Madrid.upriv*_1*_pidn2*_9*_session*-lat*_1.000000017d4686dae0cac969b2e89fef28b9fa9abc6025e0771e394ed9baffa7e202d47fcfd085111680d2a8764c1e104fdbc6622c6d5554.0000000103b8df616a84e16e0c00b077cc82b700bc6025e0ca522af1f4a872b886df3d9d6d6e63f22f71544b109b5f61e1c0554af7bc3454.0.1.1.BDEbi.D066E1C611E6257C10D00080EF253B44.0-3082.1.1_-0.1.0_-3082.1.1_5.5.0.*0.000000019eb8dcd168bea8bfc0abbe02a8d7863ec911585ad985c9ebba478985ccb3ce787bcfe25e.0.23.11*.2*.0400*.31152J.e.00000001006ffb9f5cdf934d1388aa40562e0200c911585aaa763193f88e2546cd716f66a0f4fa33.0.10*.131*.122*.122.0.0" msgID="9EA6245B11EC53912CEF0080EF45C469"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nrr="68" nrc="136"&gt;&lt;pg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</si>
  <si>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ut="12/02/2021 17:02:59" si="2.00000001e2b21a1816b98bca06196fd67fc724f7377fa01ba0dbdf91fb307f4fa8f41d17063f3f76374d11a28569b98ce684ea095e8d474700173d005278d45967ea693572935c239cc929aa93a11edb2c55bde28748f460259d175c1d6fbdb0a24046c78efa23b4becb4447d48e031c657a404d7af6b36e5fe2dcdadabc9a46bd30512703386d6e6891eb9f77d3a32402ffa35b81ee3ab5255e106910ed5d350378.p.3082.0.1.Europe/Madrid.upriv*_1*_pidn2*_9*_session*-lat*_1.000000017d4686dae0cac969b2e89fef28b9fa9abc6025e0771e394ed9baffa7e202d47fcfd085111680d2a8764c1e104fdbc6622c6d5554.0000000103b8df616a84e16e0c00b077cc82b700bc6025e0ca522af1f4a872b886df3d9d6d6e63f22f71544b109b5f61e1c0554af7bc3454.0.1.1.BDEbi.D066E1C611E6257C10D00080EF253B44.0-3082.1.1_-0.1.0_-3082.1.1_5.5.0.*0.000000019eb8dcd168bea8bfc0abbe02a8d7863ec911585ad985c9ebba478985ccb3ce787bcfe25e.0.23.11*.2*.0400*.31152J.e.00000001006ffb9f5cdf934d1388aa40562e0200c911585aaa763193f88e2546cd716f66a0f4fa33.0.10*.131*.122*.122.0.0" msgID="B2BAA6FB11EC53912CEF0080EF956367"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nrr="204" nrc="280"&gt;&lt;pg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</si>
  <si>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ut="12/02/2021 17:03:15" si="2.00000001e2b21a1816b98bca06196fd67fc724f7377fa01ba0dbdf91fb307f4fa8f41d17063f3f76374d11a28569b98ce684ea095e8d474700173d005278d45967ea693572935c239cc929aa93a11edb2c55bde28748f460259d175c1d6fbdb0a24046c78efa23b4becb4447d48e031c657a404d7af6b36e5fe2dcdadabc9a46bd30512703386d6e6891eb9f77d3a32402ffa35b81ee3ab5255e106910ed5d350378.p.3082.0.1.Europe/Madrid.upriv*_1*_pidn2*_9*_session*-lat*_1.000000017d4686dae0cac969b2e89fef28b9fa9abc6025e0771e394ed9baffa7e202d47fcfd085111680d2a8764c1e104fdbc6622c6d5554.0000000103b8df616a84e16e0c00b077cc82b700bc6025e0ca522af1f4a872b886df3d9d6d6e63f22f71544b109b5f61e1c0554af7bc3454.0.1.1.BDEbi.D066E1C611E6257C10D00080EF253B44.0-3082.1.1_-0.1.0_-3082.1.1_5.5.0.*0.000000019eb8dcd168bea8bfc0abbe02a8d7863ec911585ad985c9ebba478985ccb3ce787bcfe25e.0.23.11*.2*.0400*.31152J.e.00000001006ffb9f5cdf934d1388aa40562e0200c911585aaa763193f88e2546cd716f66a0f4fa33.0.10*.131*.122*.122.0.0" msgID="BCA9763311EC53912CEF0080EFD5E56A"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nrr="66" nrc="264"&gt;&lt;pg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</si>
  <si>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da424d9d03164bc8b0ddc92770b6b884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</si>
  <si>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ut="12/02/2021 17:04:19" si="2.000000015c95da9c113be497ba0f4cb4050c184cb49919de1ebc422b25e594aebc5f8e326c0418fd628ba0cbcf42c4806f572e107dfe1164555afb5d255d6e533afdacd3fcc0ecb582f85e6117e171f51dd676bc4cf5ad583421a0fa03c8b06a407e79f50c2c16c1c6b69b0b57b8a777389f9a5274fec41600d29db4517542144f9415fb25cf6c8e66ec78c1f27074481317a9d0b2333a7590146033d5778bcbf67d.p.3082.0.1.Europe/Madrid.upriv*_1*_pidn2*_8*_session*-lat*_1.00000001b9828d3fb39036c9a70343c6c1f6de01bc6025e0d1184fa842aa99fca49cd3dcb675e1550f1444c83ae7ec96fa061515b12f3627.000000012e328331043c87bbe406cd8cc86e2d93bc6025e0a78c9c88a28bd1047a2a817a3c629346065534db893c69cf18a34dd3f562f495.0.1.1.BDEbi.D066E1C611E6257C10D00080EF253B44.0-3082.1.1_-0.1.0_-3082.1.1_5.5.0.*0.00000001c15066dbf0de78b0d6c525b4b2837c7ec911585a6edb9018fc56110efd2d272a85dea888.0.23.11*.2*.0400*.31152J.e.00000001db957fb7d70a5b017e8a6187e18b38d7c911585af7d042552887929234b06626286bd6be.0.10*.131*.122*.122.0.0" msgID="D3F8BC2711EC5391432A0080EF55229E"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nrr="909" nrc="528"&gt;&lt;pg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</si>
</sst>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6" fillId="4" borderId="6" xfId="14" applyAlignment="1">
      <alignment horizontal="right" vertical="center"/>
    </xf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5F5F5"/>
      <color rgb="FFC0C0C0"/>
      <color rgb="FF8FAADC"/>
      <color rgb="FF2E75B6"/>
      <color rgb="FFFFFFFF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1.3600000000000001E-3</c:v>
                </c:pt>
                <c:pt idx="1">
                  <c:v>-8.3000000000000001E-4</c:v>
                </c:pt>
                <c:pt idx="2">
                  <c:v>-1.506E-2</c:v>
                </c:pt>
                <c:pt idx="3">
                  <c:v>3.4399999999999999E-3</c:v>
                </c:pt>
                <c:pt idx="4">
                  <c:v>5.9899999999999997E-3</c:v>
                </c:pt>
                <c:pt idx="5">
                  <c:v>7.7999999999999996E-3</c:v>
                </c:pt>
                <c:pt idx="6">
                  <c:v>6.6100000000000004E-3</c:v>
                </c:pt>
                <c:pt idx="7">
                  <c:v>4.62E-3</c:v>
                </c:pt>
                <c:pt idx="8">
                  <c:v>-3.96E-3</c:v>
                </c:pt>
                <c:pt idx="9">
                  <c:v>4.2100000000000002E-3</c:v>
                </c:pt>
                <c:pt idx="10">
                  <c:v>1.48E-3</c:v>
                </c:pt>
                <c:pt idx="11">
                  <c:v>-1.094E-2</c:v>
                </c:pt>
                <c:pt idx="12">
                  <c:v>4.6000000000000001E-4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-2.452E-2</c:v>
                </c:pt>
                <c:pt idx="1">
                  <c:v>1.397E-2</c:v>
                </c:pt>
                <c:pt idx="2">
                  <c:v>1.7809999999999999E-2</c:v>
                </c:pt>
                <c:pt idx="3">
                  <c:v>1.431E-2</c:v>
                </c:pt>
                <c:pt idx="4">
                  <c:v>4.1900000000000001E-3</c:v>
                </c:pt>
                <c:pt idx="5">
                  <c:v>8.4000000000000003E-4</c:v>
                </c:pt>
                <c:pt idx="6">
                  <c:v>-2.18E-2</c:v>
                </c:pt>
                <c:pt idx="7">
                  <c:v>2.3800000000000002E-3</c:v>
                </c:pt>
                <c:pt idx="8">
                  <c:v>-1.9349999999999999E-2</c:v>
                </c:pt>
                <c:pt idx="9">
                  <c:v>-9.0600000000000003E-3</c:v>
                </c:pt>
                <c:pt idx="10">
                  <c:v>-3.3400000000000001E-3</c:v>
                </c:pt>
                <c:pt idx="11">
                  <c:v>1.0200000000000001E-3</c:v>
                </c:pt>
                <c:pt idx="12">
                  <c:v>2.597E-2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-3.2890000000000003E-2</c:v>
                </c:pt>
                <c:pt idx="1">
                  <c:v>5.7499999999999999E-3</c:v>
                </c:pt>
                <c:pt idx="2">
                  <c:v>4.8999999999999998E-3</c:v>
                </c:pt>
                <c:pt idx="3">
                  <c:v>-4.9349999999999998E-2</c:v>
                </c:pt>
                <c:pt idx="4">
                  <c:v>3.6670000000000001E-2</c:v>
                </c:pt>
                <c:pt idx="5">
                  <c:v>0.16128000000000001</c:v>
                </c:pt>
                <c:pt idx="6">
                  <c:v>0.12592</c:v>
                </c:pt>
                <c:pt idx="7">
                  <c:v>5.9790000000000003E-2</c:v>
                </c:pt>
                <c:pt idx="8">
                  <c:v>4.6699999999999997E-3</c:v>
                </c:pt>
                <c:pt idx="9">
                  <c:v>-2.1099999999999999E-3</c:v>
                </c:pt>
                <c:pt idx="10">
                  <c:v>1.5820000000000001E-2</c:v>
                </c:pt>
                <c:pt idx="11">
                  <c:v>-2.2919999999999999E-2</c:v>
                </c:pt>
                <c:pt idx="12">
                  <c:v>9.9000000000000008E-3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-5.6050000000000003E-2</c:v>
                </c:pt>
                <c:pt idx="1">
                  <c:v>1.8890000000000001E-2</c:v>
                </c:pt>
                <c:pt idx="2">
                  <c:v>7.6499999999999997E-3</c:v>
                </c:pt>
                <c:pt idx="3">
                  <c:v>-3.1600000000000003E-2</c:v>
                </c:pt>
                <c:pt idx="4">
                  <c:v>4.6850000000000003E-2</c:v>
                </c:pt>
                <c:pt idx="5">
                  <c:v>0.16991999999999999</c:v>
                </c:pt>
                <c:pt idx="6">
                  <c:v>0.11073</c:v>
                </c:pt>
                <c:pt idx="7">
                  <c:v>6.6790000000000002E-2</c:v>
                </c:pt>
                <c:pt idx="8">
                  <c:v>-1.864E-2</c:v>
                </c:pt>
                <c:pt idx="9">
                  <c:v>-6.96E-3</c:v>
                </c:pt>
                <c:pt idx="10">
                  <c:v>1.396E-2</c:v>
                </c:pt>
                <c:pt idx="11">
                  <c:v>-3.2840000000000001E-2</c:v>
                </c:pt>
                <c:pt idx="12">
                  <c:v>3.6330000000000001E-2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2001-2020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19.564263157900001</c:v>
                </c:pt>
                <c:pt idx="1">
                  <c:v>19.326631578899999</c:v>
                </c:pt>
                <c:pt idx="2">
                  <c:v>18.610842105300001</c:v>
                </c:pt>
                <c:pt idx="3">
                  <c:v>17.943368421100001</c:v>
                </c:pt>
                <c:pt idx="4">
                  <c:v>17.683157894699999</c:v>
                </c:pt>
                <c:pt idx="5">
                  <c:v>18.023842105300002</c:v>
                </c:pt>
                <c:pt idx="6">
                  <c:v>17.686578947400001</c:v>
                </c:pt>
                <c:pt idx="7">
                  <c:v>17.292789473700001</c:v>
                </c:pt>
                <c:pt idx="8">
                  <c:v>16.996421052599999</c:v>
                </c:pt>
                <c:pt idx="9">
                  <c:v>17.063210526300001</c:v>
                </c:pt>
                <c:pt idx="10">
                  <c:v>17.163157894699999</c:v>
                </c:pt>
                <c:pt idx="11">
                  <c:v>17.354105263200001</c:v>
                </c:pt>
                <c:pt idx="12">
                  <c:v>17.457842105299999</c:v>
                </c:pt>
                <c:pt idx="13">
                  <c:v>16.655789473700001</c:v>
                </c:pt>
                <c:pt idx="14">
                  <c:v>15.9447894737</c:v>
                </c:pt>
                <c:pt idx="15">
                  <c:v>16.073578947400001</c:v>
                </c:pt>
                <c:pt idx="16">
                  <c:v>15.9958947368</c:v>
                </c:pt>
                <c:pt idx="17">
                  <c:v>16.037736842099999</c:v>
                </c:pt>
                <c:pt idx="18">
                  <c:v>16.303684210499998</c:v>
                </c:pt>
                <c:pt idx="19">
                  <c:v>16.229421052599999</c:v>
                </c:pt>
                <c:pt idx="20">
                  <c:v>16.228157894700001</c:v>
                </c:pt>
                <c:pt idx="21">
                  <c:v>15.571789473700001</c:v>
                </c:pt>
                <c:pt idx="22">
                  <c:v>15.270368421100001</c:v>
                </c:pt>
                <c:pt idx="23">
                  <c:v>15.078894736800001</c:v>
                </c:pt>
                <c:pt idx="24">
                  <c:v>14.8387894737</c:v>
                </c:pt>
                <c:pt idx="25">
                  <c:v>14.342842105300001</c:v>
                </c:pt>
                <c:pt idx="26">
                  <c:v>14.093684210499999</c:v>
                </c:pt>
                <c:pt idx="27">
                  <c:v>14.1434736842</c:v>
                </c:pt>
                <c:pt idx="28">
                  <c:v>13.798894736799999</c:v>
                </c:pt>
                <c:pt idx="29">
                  <c:v>14.0023684211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2001-2020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10.826315789500001</c:v>
                </c:pt>
                <c:pt idx="1">
                  <c:v>10.8087368421</c:v>
                </c:pt>
                <c:pt idx="2">
                  <c:v>10.564052631599999</c:v>
                </c:pt>
                <c:pt idx="3">
                  <c:v>10.3822105263</c:v>
                </c:pt>
                <c:pt idx="4">
                  <c:v>10.1313157895</c:v>
                </c:pt>
                <c:pt idx="5">
                  <c:v>9.4765263157999993</c:v>
                </c:pt>
                <c:pt idx="6">
                  <c:v>9.0117894737000004</c:v>
                </c:pt>
                <c:pt idx="7">
                  <c:v>8.7893684211000007</c:v>
                </c:pt>
                <c:pt idx="8">
                  <c:v>9.2095789474000007</c:v>
                </c:pt>
                <c:pt idx="9">
                  <c:v>8.7074210526000009</c:v>
                </c:pt>
                <c:pt idx="10">
                  <c:v>8.2212631578999993</c:v>
                </c:pt>
                <c:pt idx="11">
                  <c:v>8.6099473684000003</c:v>
                </c:pt>
                <c:pt idx="12">
                  <c:v>8.7917368421000006</c:v>
                </c:pt>
                <c:pt idx="13">
                  <c:v>8.5779999999999994</c:v>
                </c:pt>
                <c:pt idx="14">
                  <c:v>7.819</c:v>
                </c:pt>
                <c:pt idx="15">
                  <c:v>7.3267894736999999</c:v>
                </c:pt>
                <c:pt idx="16">
                  <c:v>7.1847368421000004</c:v>
                </c:pt>
                <c:pt idx="17">
                  <c:v>6.9485789473999997</c:v>
                </c:pt>
                <c:pt idx="18">
                  <c:v>7.2359473683999997</c:v>
                </c:pt>
                <c:pt idx="19">
                  <c:v>7.7108947368000003</c:v>
                </c:pt>
                <c:pt idx="20">
                  <c:v>8.0173684211000005</c:v>
                </c:pt>
                <c:pt idx="21">
                  <c:v>8.2887894736999996</c:v>
                </c:pt>
                <c:pt idx="22">
                  <c:v>7.5822105262999999</c:v>
                </c:pt>
                <c:pt idx="23">
                  <c:v>6.8511052632</c:v>
                </c:pt>
                <c:pt idx="24">
                  <c:v>6.8788421053000004</c:v>
                </c:pt>
                <c:pt idx="25">
                  <c:v>6.7776842105000004</c:v>
                </c:pt>
                <c:pt idx="26">
                  <c:v>6.4342631579000003</c:v>
                </c:pt>
                <c:pt idx="27">
                  <c:v>5.9154210526000002</c:v>
                </c:pt>
                <c:pt idx="28">
                  <c:v>6.0883157895000002</c:v>
                </c:pt>
                <c:pt idx="29">
                  <c:v>5.8625789474000003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2021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20.597999999999999</c:v>
                </c:pt>
                <c:pt idx="1">
                  <c:v>18.001000000000001</c:v>
                </c:pt>
                <c:pt idx="2">
                  <c:v>15.175000000000001</c:v>
                </c:pt>
                <c:pt idx="3">
                  <c:v>15.023999999999999</c:v>
                </c:pt>
                <c:pt idx="4">
                  <c:v>14.965999999999999</c:v>
                </c:pt>
                <c:pt idx="5">
                  <c:v>15.757999999999999</c:v>
                </c:pt>
                <c:pt idx="6">
                  <c:v>16.664999999999999</c:v>
                </c:pt>
                <c:pt idx="7">
                  <c:v>18.736999999999998</c:v>
                </c:pt>
                <c:pt idx="8">
                  <c:v>17.55</c:v>
                </c:pt>
                <c:pt idx="9">
                  <c:v>17.058</c:v>
                </c:pt>
                <c:pt idx="10">
                  <c:v>17.38</c:v>
                </c:pt>
                <c:pt idx="11">
                  <c:v>18.068000000000001</c:v>
                </c:pt>
                <c:pt idx="12">
                  <c:v>18.523</c:v>
                </c:pt>
                <c:pt idx="13">
                  <c:v>17.664999999999999</c:v>
                </c:pt>
                <c:pt idx="14">
                  <c:v>16.532</c:v>
                </c:pt>
                <c:pt idx="15">
                  <c:v>15.382</c:v>
                </c:pt>
                <c:pt idx="16">
                  <c:v>16.021999999999998</c:v>
                </c:pt>
                <c:pt idx="17">
                  <c:v>15.622999999999999</c:v>
                </c:pt>
                <c:pt idx="18">
                  <c:v>16.969000000000001</c:v>
                </c:pt>
                <c:pt idx="19">
                  <c:v>15.683</c:v>
                </c:pt>
                <c:pt idx="20">
                  <c:v>16.338000000000001</c:v>
                </c:pt>
                <c:pt idx="21">
                  <c:v>13.206</c:v>
                </c:pt>
                <c:pt idx="22">
                  <c:v>11.926</c:v>
                </c:pt>
                <c:pt idx="23">
                  <c:v>11.657</c:v>
                </c:pt>
                <c:pt idx="24">
                  <c:v>12.286</c:v>
                </c:pt>
                <c:pt idx="25">
                  <c:v>12.525</c:v>
                </c:pt>
                <c:pt idx="26">
                  <c:v>12.016</c:v>
                </c:pt>
                <c:pt idx="27">
                  <c:v>10.726000000000001</c:v>
                </c:pt>
                <c:pt idx="28">
                  <c:v>14.382999999999999</c:v>
                </c:pt>
                <c:pt idx="29">
                  <c:v>14.696999999999999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16.898</c:v>
                </c:pt>
                <c:pt idx="1">
                  <c:v>14.362</c:v>
                </c:pt>
                <c:pt idx="2">
                  <c:v>11.888</c:v>
                </c:pt>
                <c:pt idx="3">
                  <c:v>10.750999999999999</c:v>
                </c:pt>
                <c:pt idx="4">
                  <c:v>10.677</c:v>
                </c:pt>
                <c:pt idx="5">
                  <c:v>10.747</c:v>
                </c:pt>
                <c:pt idx="6">
                  <c:v>10.882999999999999</c:v>
                </c:pt>
                <c:pt idx="7">
                  <c:v>12.895</c:v>
                </c:pt>
                <c:pt idx="8">
                  <c:v>12.2</c:v>
                </c:pt>
                <c:pt idx="9">
                  <c:v>12.125999999999999</c:v>
                </c:pt>
                <c:pt idx="10">
                  <c:v>12.331</c:v>
                </c:pt>
                <c:pt idx="11">
                  <c:v>13.507</c:v>
                </c:pt>
                <c:pt idx="12">
                  <c:v>13.698</c:v>
                </c:pt>
                <c:pt idx="13">
                  <c:v>12.778</c:v>
                </c:pt>
                <c:pt idx="14">
                  <c:v>12.282999999999999</c:v>
                </c:pt>
                <c:pt idx="15">
                  <c:v>11.121</c:v>
                </c:pt>
                <c:pt idx="16">
                  <c:v>11.459</c:v>
                </c:pt>
                <c:pt idx="17">
                  <c:v>11.064</c:v>
                </c:pt>
                <c:pt idx="18">
                  <c:v>11.946</c:v>
                </c:pt>
                <c:pt idx="19">
                  <c:v>12.170999999999999</c:v>
                </c:pt>
                <c:pt idx="20">
                  <c:v>12.555999999999999</c:v>
                </c:pt>
                <c:pt idx="21">
                  <c:v>10.303000000000001</c:v>
                </c:pt>
                <c:pt idx="22">
                  <c:v>9.2070000000000007</c:v>
                </c:pt>
                <c:pt idx="23">
                  <c:v>8.7520000000000007</c:v>
                </c:pt>
                <c:pt idx="24">
                  <c:v>9.2279999999999998</c:v>
                </c:pt>
                <c:pt idx="25">
                  <c:v>8.8480000000000008</c:v>
                </c:pt>
                <c:pt idx="26">
                  <c:v>8.0760000000000005</c:v>
                </c:pt>
                <c:pt idx="27">
                  <c:v>7.1779999999999999</c:v>
                </c:pt>
                <c:pt idx="28">
                  <c:v>10.426</c:v>
                </c:pt>
                <c:pt idx="29">
                  <c:v>9.8019999999999996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2021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13.198</c:v>
                </c:pt>
                <c:pt idx="1">
                  <c:v>10.723000000000001</c:v>
                </c:pt>
                <c:pt idx="2">
                  <c:v>8.6010000000000009</c:v>
                </c:pt>
                <c:pt idx="3">
                  <c:v>6.4779999999999998</c:v>
                </c:pt>
                <c:pt idx="4">
                  <c:v>6.3879999999999999</c:v>
                </c:pt>
                <c:pt idx="5">
                  <c:v>5.7350000000000003</c:v>
                </c:pt>
                <c:pt idx="6">
                  <c:v>5.1020000000000003</c:v>
                </c:pt>
                <c:pt idx="7">
                  <c:v>7.0519999999999996</c:v>
                </c:pt>
                <c:pt idx="8">
                  <c:v>6.851</c:v>
                </c:pt>
                <c:pt idx="9">
                  <c:v>7.1950000000000003</c:v>
                </c:pt>
                <c:pt idx="10">
                  <c:v>7.282</c:v>
                </c:pt>
                <c:pt idx="11">
                  <c:v>8.9450000000000003</c:v>
                </c:pt>
                <c:pt idx="12">
                  <c:v>8.8719999999999999</c:v>
                </c:pt>
                <c:pt idx="13">
                  <c:v>7.89</c:v>
                </c:pt>
                <c:pt idx="14">
                  <c:v>8.0329999999999995</c:v>
                </c:pt>
                <c:pt idx="15">
                  <c:v>6.8609999999999998</c:v>
                </c:pt>
                <c:pt idx="16">
                  <c:v>6.8959999999999999</c:v>
                </c:pt>
                <c:pt idx="17">
                  <c:v>6.5049999999999999</c:v>
                </c:pt>
                <c:pt idx="18">
                  <c:v>6.923</c:v>
                </c:pt>
                <c:pt idx="19">
                  <c:v>8.6590000000000007</c:v>
                </c:pt>
                <c:pt idx="20">
                  <c:v>8.7729999999999997</c:v>
                </c:pt>
                <c:pt idx="21">
                  <c:v>7.4</c:v>
                </c:pt>
                <c:pt idx="22">
                  <c:v>6.4880000000000004</c:v>
                </c:pt>
                <c:pt idx="23">
                  <c:v>5.8460000000000001</c:v>
                </c:pt>
                <c:pt idx="24">
                  <c:v>6.1689999999999996</c:v>
                </c:pt>
                <c:pt idx="25">
                  <c:v>5.1719999999999997</c:v>
                </c:pt>
                <c:pt idx="26">
                  <c:v>4.1360000000000001</c:v>
                </c:pt>
                <c:pt idx="27">
                  <c:v>3.63</c:v>
                </c:pt>
                <c:pt idx="28">
                  <c:v>6.4690000000000003</c:v>
                </c:pt>
                <c:pt idx="29">
                  <c:v>4.9080000000000004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17.077000000000002</c:v>
                </c:pt>
                <c:pt idx="1">
                  <c:v>16.664000000000001</c:v>
                </c:pt>
                <c:pt idx="2">
                  <c:v>14.242000000000001</c:v>
                </c:pt>
                <c:pt idx="3">
                  <c:v>12.345000000000001</c:v>
                </c:pt>
                <c:pt idx="4">
                  <c:v>13.612</c:v>
                </c:pt>
                <c:pt idx="5">
                  <c:v>16.978000000000002</c:v>
                </c:pt>
                <c:pt idx="6">
                  <c:v>15.653</c:v>
                </c:pt>
                <c:pt idx="7">
                  <c:v>15.243</c:v>
                </c:pt>
                <c:pt idx="8">
                  <c:v>14.7</c:v>
                </c:pt>
                <c:pt idx="9">
                  <c:v>14.061</c:v>
                </c:pt>
                <c:pt idx="10">
                  <c:v>13.340999999999999</c:v>
                </c:pt>
                <c:pt idx="11">
                  <c:v>14.396000000000001</c:v>
                </c:pt>
                <c:pt idx="12">
                  <c:v>14.683999999999999</c:v>
                </c:pt>
                <c:pt idx="13">
                  <c:v>14.896000000000001</c:v>
                </c:pt>
                <c:pt idx="14">
                  <c:v>16.591999999999999</c:v>
                </c:pt>
                <c:pt idx="15">
                  <c:v>15.436999999999999</c:v>
                </c:pt>
                <c:pt idx="16">
                  <c:v>14.457000000000001</c:v>
                </c:pt>
                <c:pt idx="17">
                  <c:v>15.205</c:v>
                </c:pt>
                <c:pt idx="18">
                  <c:v>14.965999999999999</c:v>
                </c:pt>
                <c:pt idx="19">
                  <c:v>12.868</c:v>
                </c:pt>
                <c:pt idx="20">
                  <c:v>11.443</c:v>
                </c:pt>
                <c:pt idx="21">
                  <c:v>10.8</c:v>
                </c:pt>
                <c:pt idx="22">
                  <c:v>10.772</c:v>
                </c:pt>
                <c:pt idx="23">
                  <c:v>10.564</c:v>
                </c:pt>
                <c:pt idx="24">
                  <c:v>11.635</c:v>
                </c:pt>
                <c:pt idx="25">
                  <c:v>12.968</c:v>
                </c:pt>
                <c:pt idx="26">
                  <c:v>12.423999999999999</c:v>
                </c:pt>
                <c:pt idx="27">
                  <c:v>11.785</c:v>
                </c:pt>
                <c:pt idx="28">
                  <c:v>12.634</c:v>
                </c:pt>
                <c:pt idx="29">
                  <c:v>11.839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20817.226544469999</c:v>
                </c:pt>
                <c:pt idx="1">
                  <c:v>20907.164036049999</c:v>
                </c:pt>
                <c:pt idx="2">
                  <c:v>22577.217376982</c:v>
                </c:pt>
                <c:pt idx="3">
                  <c:v>19840.085661852001</c:v>
                </c:pt>
                <c:pt idx="4">
                  <c:v>19808.362302358</c:v>
                </c:pt>
                <c:pt idx="5">
                  <c:v>16160.449329384001</c:v>
                </c:pt>
                <c:pt idx="6">
                  <c:v>17368.389882903</c:v>
                </c:pt>
                <c:pt idx="7">
                  <c:v>18362.470596456002</c:v>
                </c:pt>
                <c:pt idx="8">
                  <c:v>21947.259823193999</c:v>
                </c:pt>
                <c:pt idx="9">
                  <c:v>20745.843456404</c:v>
                </c:pt>
                <c:pt idx="10">
                  <c:v>19374.545052672001</c:v>
                </c:pt>
                <c:pt idx="11">
                  <c:v>19617.864228332</c:v>
                </c:pt>
                <c:pt idx="12">
                  <c:v>19650.360050158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19650.360050158</c:v>
                </c:pt>
                <c:pt idx="1">
                  <c:v>21302.170343446</c:v>
                </c:pt>
                <c:pt idx="2">
                  <c:v>22749.914562589998</c:v>
                </c:pt>
                <c:pt idx="3">
                  <c:v>19213.176557914001</c:v>
                </c:pt>
                <c:pt idx="4">
                  <c:v>20736.411758639999</c:v>
                </c:pt>
                <c:pt idx="5">
                  <c:v>18906.353817296</c:v>
                </c:pt>
                <c:pt idx="6">
                  <c:v>19291.599786975999</c:v>
                </c:pt>
                <c:pt idx="7">
                  <c:v>19588.968241727998</c:v>
                </c:pt>
                <c:pt idx="8">
                  <c:v>21538.124156954</c:v>
                </c:pt>
                <c:pt idx="9">
                  <c:v>20601.531585436001</c:v>
                </c:pt>
                <c:pt idx="10">
                  <c:v>19645.080578196001</c:v>
                </c:pt>
                <c:pt idx="11">
                  <c:v>18973.618857361998</c:v>
                </c:pt>
                <c:pt idx="12">
                  <c:v>20364.2107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5F5F5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nov-21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38972</c:v>
                </c:pt>
                <c:pt idx="3">
                  <c:v>37385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nov-21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40423</c:v>
                </c:pt>
                <c:pt idx="3">
                  <c:v>42225</c:v>
                </c:pt>
                <c:pt idx="4">
                  <c:v>36707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545.91430000000003</c:v>
                </c:pt>
                <c:pt idx="1">
                  <c:v>639.34540000000004</c:v>
                </c:pt>
                <c:pt idx="2">
                  <c:v>665.28930000000003</c:v>
                </c:pt>
                <c:pt idx="3">
                  <c:v>674.83929999999998</c:v>
                </c:pt>
                <c:pt idx="4">
                  <c:v>677.40679999999998</c:v>
                </c:pt>
                <c:pt idx="5">
                  <c:v>617.80060000000003</c:v>
                </c:pt>
                <c:pt idx="6">
                  <c:v>583.12379999999996</c:v>
                </c:pt>
                <c:pt idx="7">
                  <c:v>678.53679999999997</c:v>
                </c:pt>
                <c:pt idx="8">
                  <c:v>692.15179999999998</c:v>
                </c:pt>
                <c:pt idx="9">
                  <c:v>704.57079999999996</c:v>
                </c:pt>
                <c:pt idx="10">
                  <c:v>707.05499999999995</c:v>
                </c:pt>
                <c:pt idx="11">
                  <c:v>697.00490000000002</c:v>
                </c:pt>
                <c:pt idx="12">
                  <c:v>620.92200000000003</c:v>
                </c:pt>
                <c:pt idx="13">
                  <c:v>579.76110000000006</c:v>
                </c:pt>
                <c:pt idx="14">
                  <c:v>686.30930000000001</c:v>
                </c:pt>
                <c:pt idx="15">
                  <c:v>713.33799999999997</c:v>
                </c:pt>
                <c:pt idx="16">
                  <c:v>711.06539999999995</c:v>
                </c:pt>
                <c:pt idx="17">
                  <c:v>716.6893</c:v>
                </c:pt>
                <c:pt idx="18">
                  <c:v>716.66399999999999</c:v>
                </c:pt>
                <c:pt idx="19">
                  <c:v>644.79729999999995</c:v>
                </c:pt>
                <c:pt idx="20">
                  <c:v>595.38869999999997</c:v>
                </c:pt>
                <c:pt idx="21">
                  <c:v>708.97479999999996</c:v>
                </c:pt>
                <c:pt idx="22">
                  <c:v>732.63310000000001</c:v>
                </c:pt>
                <c:pt idx="23">
                  <c:v>748.56790000000001</c:v>
                </c:pt>
                <c:pt idx="24">
                  <c:v>748.02260000000001</c:v>
                </c:pt>
                <c:pt idx="25">
                  <c:v>742.05110000000002</c:v>
                </c:pt>
                <c:pt idx="26">
                  <c:v>674.96860000000004</c:v>
                </c:pt>
                <c:pt idx="27">
                  <c:v>644.08789999999999</c:v>
                </c:pt>
                <c:pt idx="28">
                  <c:v>741.78840000000002</c:v>
                </c:pt>
                <c:pt idx="29">
                  <c:v>755.14239999999995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26714.3</c:v>
                </c:pt>
                <c:pt idx="1">
                  <c:v>31209.7</c:v>
                </c:pt>
                <c:pt idx="2">
                  <c:v>31916.2</c:v>
                </c:pt>
                <c:pt idx="3">
                  <c:v>32572.799999999999</c:v>
                </c:pt>
                <c:pt idx="4">
                  <c:v>32089.7</c:v>
                </c:pt>
                <c:pt idx="5">
                  <c:v>29120.7</c:v>
                </c:pt>
                <c:pt idx="6">
                  <c:v>29109.9</c:v>
                </c:pt>
                <c:pt idx="7">
                  <c:v>33133</c:v>
                </c:pt>
                <c:pt idx="8">
                  <c:v>32979.5</c:v>
                </c:pt>
                <c:pt idx="9">
                  <c:v>33903.4</c:v>
                </c:pt>
                <c:pt idx="10">
                  <c:v>33874.5</c:v>
                </c:pt>
                <c:pt idx="11">
                  <c:v>32332.5</c:v>
                </c:pt>
                <c:pt idx="12">
                  <c:v>29180.400000000001</c:v>
                </c:pt>
                <c:pt idx="13">
                  <c:v>29119</c:v>
                </c:pt>
                <c:pt idx="14">
                  <c:v>33709</c:v>
                </c:pt>
                <c:pt idx="15">
                  <c:v>34677.4</c:v>
                </c:pt>
                <c:pt idx="16">
                  <c:v>34287.1</c:v>
                </c:pt>
                <c:pt idx="17">
                  <c:v>34592</c:v>
                </c:pt>
                <c:pt idx="18">
                  <c:v>33469.1</c:v>
                </c:pt>
                <c:pt idx="19">
                  <c:v>30113.7</c:v>
                </c:pt>
                <c:pt idx="20">
                  <c:v>29353.7</c:v>
                </c:pt>
                <c:pt idx="21">
                  <c:v>35031.699999999997</c:v>
                </c:pt>
                <c:pt idx="22">
                  <c:v>35505.9</c:v>
                </c:pt>
                <c:pt idx="23">
                  <c:v>35690.6</c:v>
                </c:pt>
                <c:pt idx="24">
                  <c:v>35990.5</c:v>
                </c:pt>
                <c:pt idx="25">
                  <c:v>34927.599999999999</c:v>
                </c:pt>
                <c:pt idx="26">
                  <c:v>31912.9</c:v>
                </c:pt>
                <c:pt idx="27">
                  <c:v>32507.8</c:v>
                </c:pt>
                <c:pt idx="28">
                  <c:v>36268.699999999997</c:v>
                </c:pt>
                <c:pt idx="29">
                  <c:v>36287.199999999997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0.75994</cdr:x>
      <cdr:y>0.36312</cdr:y>
    </cdr:from>
    <cdr:to>
      <cdr:x>0.92481</cdr:x>
      <cdr:y>0.44497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2196" y="1037619"/>
          <a:ext cx="1217573" cy="2338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0.74645</cdr:x>
      <cdr:y>0.73922</cdr:y>
    </cdr:from>
    <cdr:to>
      <cdr:x>0.9005</cdr:x>
      <cdr:y>0.83003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2548" y="2112328"/>
          <a:ext cx="1137667" cy="259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(13:54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29 noviembre (20:36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0.18292</cdr:x>
      <cdr:y>0.37785</cdr:y>
    </cdr:from>
    <cdr:to>
      <cdr:x>0.48292</cdr:x>
      <cdr:y>0.44951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714365" y="1104907"/>
          <a:ext cx="1171575" cy="209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67419861-51CE-4AEE-8551-E3B6CC076515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22 julio (14:43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Noviembre 2021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210</v>
      </c>
    </row>
    <row r="2" spans="1:2">
      <c r="A2" t="s">
        <v>205</v>
      </c>
    </row>
    <row r="3" spans="1:2">
      <c r="A3" t="s">
        <v>200</v>
      </c>
    </row>
    <row r="4" spans="1:2">
      <c r="A4" t="s">
        <v>201</v>
      </c>
    </row>
    <row r="5" spans="1:2">
      <c r="A5" t="s">
        <v>204</v>
      </c>
    </row>
    <row r="6" spans="1:2">
      <c r="A6" t="s">
        <v>209</v>
      </c>
    </row>
    <row r="7" spans="1:2">
      <c r="A7" t="s">
        <v>203</v>
      </c>
    </row>
    <row r="8" spans="1:2">
      <c r="A8" t="s">
        <v>168</v>
      </c>
    </row>
    <row r="9" spans="1:2">
      <c r="A9" t="s">
        <v>207</v>
      </c>
    </row>
    <row r="10" spans="1:2">
      <c r="A10" t="s">
        <v>169</v>
      </c>
    </row>
    <row r="11" spans="1:2">
      <c r="A11" t="s">
        <v>170</v>
      </c>
    </row>
    <row r="12" spans="1:2">
      <c r="A12" t="s">
        <v>211</v>
      </c>
    </row>
    <row r="13" spans="1:2">
      <c r="A13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I12" sqref="I1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Noviembre 2021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Noviembre 2021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21/20</v>
      </c>
      <c r="H8" s="42" t="s">
        <v>3</v>
      </c>
      <c r="I8" s="45" t="str">
        <f>G8</f>
        <v>% 21/20</v>
      </c>
      <c r="J8" s="42" t="s">
        <v>3</v>
      </c>
      <c r="K8" s="45" t="str">
        <f>G8</f>
        <v>% 21/20</v>
      </c>
    </row>
    <row r="9" spans="3:12">
      <c r="C9" s="37"/>
      <c r="E9" s="30" t="s">
        <v>4</v>
      </c>
      <c r="F9" s="31">
        <f>VLOOKUP("Demanda transporte (b.c.)",Dat_01!A4:J29,2,FALSE)/1000</f>
        <v>20364.2107</v>
      </c>
      <c r="G9" s="47">
        <f>VLOOKUP("Demanda transporte (b.c.)",Dat_01!A4:J29,4,FALSE)*100</f>
        <v>3.6327611699999998</v>
      </c>
      <c r="H9" s="31">
        <f>VLOOKUP("Demanda transporte (b.c.)",Dat_01!A4:J29,5,FALSE)/1000</f>
        <v>221608.99060309201</v>
      </c>
      <c r="I9" s="47">
        <f>VLOOKUP("Demanda transporte (b.c.)",Dat_01!A4:J29,7,FALSE)*100</f>
        <v>2.8573040000000001</v>
      </c>
      <c r="J9" s="31">
        <f>VLOOKUP("Demanda transporte (b.c.)",Dat_01!A4:J29,8,FALSE)/1000</f>
        <v>242911.160946538</v>
      </c>
      <c r="K9" s="47">
        <f>VLOOKUP("Demanda transporte (b.c.)",Dat_01!A4:J29,10,FALSE)*100</f>
        <v>2.7716825300000001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4.5999999999999999E-2</v>
      </c>
      <c r="H12" s="43"/>
      <c r="I12" s="43">
        <f>Dat_01!H45*100</f>
        <v>-0.03</v>
      </c>
      <c r="J12" s="43"/>
      <c r="K12" s="43">
        <f>Dat_01!L45*100</f>
        <v>-3.1E-2</v>
      </c>
    </row>
    <row r="13" spans="3:12">
      <c r="E13" s="34" t="s">
        <v>26</v>
      </c>
      <c r="F13" s="33"/>
      <c r="G13" s="43">
        <f>Dat_01!E45*100</f>
        <v>2.597</v>
      </c>
      <c r="H13" s="43"/>
      <c r="I13" s="43">
        <f>Dat_01!I45*100</f>
        <v>9.2999999999999999E-2</v>
      </c>
      <c r="J13" s="43"/>
      <c r="K13" s="43">
        <f>Dat_01!M45*100</f>
        <v>0.20799999999999999</v>
      </c>
    </row>
    <row r="14" spans="3:12">
      <c r="E14" s="35" t="s">
        <v>5</v>
      </c>
      <c r="F14" s="36"/>
      <c r="G14" s="44">
        <f>Dat_01!F45*100</f>
        <v>0.9900000000000001</v>
      </c>
      <c r="H14" s="44"/>
      <c r="I14" s="44">
        <f>Dat_01!J45*100</f>
        <v>2.794</v>
      </c>
      <c r="J14" s="44"/>
      <c r="K14" s="44">
        <f>Dat_01!N45*100</f>
        <v>2.5950000000000002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105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Noviembre 2021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L15" sqref="L15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Noviembre 2021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Noviembre 2021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H109" sqref="H109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Noviembre 2021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noviembre</v>
      </c>
      <c r="B5" s="94" t="s">
        <v>77</v>
      </c>
    </row>
    <row r="6" spans="1:16" ht="15">
      <c r="A6" s="96">
        <f>YEAR(B7)-1</f>
        <v>2020</v>
      </c>
      <c r="B6" s="97"/>
      <c r="C6" s="97" t="s">
        <v>78</v>
      </c>
      <c r="D6" s="97" t="s">
        <v>79</v>
      </c>
      <c r="E6" s="97" t="s">
        <v>80</v>
      </c>
      <c r="F6" s="98" t="s">
        <v>81</v>
      </c>
      <c r="G6" s="98" t="s">
        <v>82</v>
      </c>
      <c r="H6" s="97" t="s">
        <v>83</v>
      </c>
    </row>
    <row r="7" spans="1:16" ht="11.25" customHeight="1">
      <c r="A7" s="93">
        <v>1</v>
      </c>
      <c r="B7" s="99" t="str">
        <f>Dat_01!A52</f>
        <v>01/11/2021</v>
      </c>
      <c r="C7" s="100">
        <f>Dat_01!B52</f>
        <v>20.597999999999999</v>
      </c>
      <c r="D7" s="100">
        <f>Dat_01!C52</f>
        <v>16.898</v>
      </c>
      <c r="E7" s="100">
        <f>Dat_01!D52</f>
        <v>13.198</v>
      </c>
      <c r="F7" s="100">
        <f>Dat_01!H52</f>
        <v>10.826315789500001</v>
      </c>
      <c r="G7" s="100">
        <f>Dat_01!G52</f>
        <v>19.564263157900001</v>
      </c>
      <c r="H7" s="100">
        <f>Dat_01!E52</f>
        <v>17.077000000000002</v>
      </c>
    </row>
    <row r="8" spans="1:16" ht="11.25" customHeight="1">
      <c r="A8" s="93">
        <v>2</v>
      </c>
      <c r="B8" s="99" t="str">
        <f>Dat_01!A53</f>
        <v>02/11/2021</v>
      </c>
      <c r="C8" s="100">
        <f>Dat_01!B53</f>
        <v>18.001000000000001</v>
      </c>
      <c r="D8" s="100">
        <f>Dat_01!C53</f>
        <v>14.362</v>
      </c>
      <c r="E8" s="100">
        <f>Dat_01!D53</f>
        <v>10.723000000000001</v>
      </c>
      <c r="F8" s="100">
        <f>Dat_01!H53</f>
        <v>10.8087368421</v>
      </c>
      <c r="G8" s="100">
        <f>Dat_01!G53</f>
        <v>19.326631578899999</v>
      </c>
      <c r="H8" s="100">
        <f>Dat_01!E53</f>
        <v>16.664000000000001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03/11/2021</v>
      </c>
      <c r="C9" s="100">
        <f>Dat_01!B54</f>
        <v>15.175000000000001</v>
      </c>
      <c r="D9" s="100">
        <f>Dat_01!C54</f>
        <v>11.888</v>
      </c>
      <c r="E9" s="100">
        <f>Dat_01!D54</f>
        <v>8.6010000000000009</v>
      </c>
      <c r="F9" s="100">
        <f>Dat_01!H54</f>
        <v>10.564052631599999</v>
      </c>
      <c r="G9" s="100">
        <f>Dat_01!G54</f>
        <v>18.610842105300001</v>
      </c>
      <c r="H9" s="100">
        <f>Dat_01!E54</f>
        <v>14.242000000000001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04/11/2021</v>
      </c>
      <c r="C10" s="100">
        <f>Dat_01!B55</f>
        <v>15.023999999999999</v>
      </c>
      <c r="D10" s="100">
        <f>Dat_01!C55</f>
        <v>10.750999999999999</v>
      </c>
      <c r="E10" s="100">
        <f>Dat_01!D55</f>
        <v>6.4779999999999998</v>
      </c>
      <c r="F10" s="100">
        <f>Dat_01!H55</f>
        <v>10.3822105263</v>
      </c>
      <c r="G10" s="100">
        <f>Dat_01!G55</f>
        <v>17.943368421100001</v>
      </c>
      <c r="H10" s="100">
        <f>Dat_01!E55</f>
        <v>12.345000000000001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05/11/2021</v>
      </c>
      <c r="C11" s="100">
        <f>Dat_01!B56</f>
        <v>14.965999999999999</v>
      </c>
      <c r="D11" s="100">
        <f>Dat_01!C56</f>
        <v>10.677</v>
      </c>
      <c r="E11" s="100">
        <f>Dat_01!D56</f>
        <v>6.3879999999999999</v>
      </c>
      <c r="F11" s="100">
        <f>Dat_01!H56</f>
        <v>10.1313157895</v>
      </c>
      <c r="G11" s="100">
        <f>Dat_01!G56</f>
        <v>17.683157894699999</v>
      </c>
      <c r="H11" s="100">
        <f>Dat_01!E56</f>
        <v>13.612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06/11/2021</v>
      </c>
      <c r="C12" s="100">
        <f>Dat_01!B57</f>
        <v>15.757999999999999</v>
      </c>
      <c r="D12" s="100">
        <f>Dat_01!C57</f>
        <v>10.747</v>
      </c>
      <c r="E12" s="100">
        <f>Dat_01!D57</f>
        <v>5.7350000000000003</v>
      </c>
      <c r="F12" s="100">
        <f>Dat_01!H57</f>
        <v>9.4765263157999993</v>
      </c>
      <c r="G12" s="100">
        <f>Dat_01!G57</f>
        <v>18.023842105300002</v>
      </c>
      <c r="H12" s="100">
        <f>Dat_01!E57</f>
        <v>16.978000000000002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07/11/2021</v>
      </c>
      <c r="C13" s="100">
        <f>Dat_01!B58</f>
        <v>16.664999999999999</v>
      </c>
      <c r="D13" s="100">
        <f>Dat_01!C58</f>
        <v>10.882999999999999</v>
      </c>
      <c r="E13" s="100">
        <f>Dat_01!D58</f>
        <v>5.1020000000000003</v>
      </c>
      <c r="F13" s="100">
        <f>Dat_01!H58</f>
        <v>9.0117894737000004</v>
      </c>
      <c r="G13" s="100">
        <f>Dat_01!G58</f>
        <v>17.686578947400001</v>
      </c>
      <c r="H13" s="100">
        <f>Dat_01!E58</f>
        <v>15.653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08/11/2021</v>
      </c>
      <c r="C14" s="100">
        <f>Dat_01!B59</f>
        <v>18.736999999999998</v>
      </c>
      <c r="D14" s="100">
        <f>Dat_01!C59</f>
        <v>12.895</v>
      </c>
      <c r="E14" s="100">
        <f>Dat_01!D59</f>
        <v>7.0519999999999996</v>
      </c>
      <c r="F14" s="100">
        <f>Dat_01!H59</f>
        <v>8.7893684211000007</v>
      </c>
      <c r="G14" s="100">
        <f>Dat_01!G59</f>
        <v>17.292789473700001</v>
      </c>
      <c r="H14" s="100">
        <f>Dat_01!E59</f>
        <v>15.243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09/11/2021</v>
      </c>
      <c r="C15" s="100">
        <f>Dat_01!B60</f>
        <v>17.55</v>
      </c>
      <c r="D15" s="100">
        <f>Dat_01!C60</f>
        <v>12.2</v>
      </c>
      <c r="E15" s="100">
        <f>Dat_01!D60</f>
        <v>6.851</v>
      </c>
      <c r="F15" s="100">
        <f>Dat_01!H60</f>
        <v>9.2095789474000007</v>
      </c>
      <c r="G15" s="100">
        <f>Dat_01!G60</f>
        <v>16.996421052599999</v>
      </c>
      <c r="H15" s="100">
        <f>Dat_01!E60</f>
        <v>14.7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10/11/2021</v>
      </c>
      <c r="C16" s="100">
        <f>Dat_01!B61</f>
        <v>17.058</v>
      </c>
      <c r="D16" s="100">
        <f>Dat_01!C61</f>
        <v>12.125999999999999</v>
      </c>
      <c r="E16" s="100">
        <f>Dat_01!D61</f>
        <v>7.1950000000000003</v>
      </c>
      <c r="F16" s="100">
        <f>Dat_01!H61</f>
        <v>8.7074210526000009</v>
      </c>
      <c r="G16" s="100">
        <f>Dat_01!G61</f>
        <v>17.063210526300001</v>
      </c>
      <c r="H16" s="100">
        <f>Dat_01!E61</f>
        <v>14.061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11/11/2021</v>
      </c>
      <c r="C17" s="100">
        <f>Dat_01!B62</f>
        <v>17.38</v>
      </c>
      <c r="D17" s="100">
        <f>Dat_01!C62</f>
        <v>12.331</v>
      </c>
      <c r="E17" s="100">
        <f>Dat_01!D62</f>
        <v>7.282</v>
      </c>
      <c r="F17" s="100">
        <f>Dat_01!H62</f>
        <v>8.2212631578999993</v>
      </c>
      <c r="G17" s="100">
        <f>Dat_01!G62</f>
        <v>17.163157894699999</v>
      </c>
      <c r="H17" s="100">
        <f>Dat_01!E62</f>
        <v>13.340999999999999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12/11/2021</v>
      </c>
      <c r="C18" s="100">
        <f>Dat_01!B63</f>
        <v>18.068000000000001</v>
      </c>
      <c r="D18" s="100">
        <f>Dat_01!C63</f>
        <v>13.507</v>
      </c>
      <c r="E18" s="100">
        <f>Dat_01!D63</f>
        <v>8.9450000000000003</v>
      </c>
      <c r="F18" s="100">
        <f>Dat_01!H63</f>
        <v>8.6099473684000003</v>
      </c>
      <c r="G18" s="100">
        <f>Dat_01!G63</f>
        <v>17.354105263200001</v>
      </c>
      <c r="H18" s="100">
        <f>Dat_01!E63</f>
        <v>14.396000000000001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13/11/2021</v>
      </c>
      <c r="C19" s="100">
        <f>Dat_01!B64</f>
        <v>18.523</v>
      </c>
      <c r="D19" s="100">
        <f>Dat_01!C64</f>
        <v>13.698</v>
      </c>
      <c r="E19" s="100">
        <f>Dat_01!D64</f>
        <v>8.8719999999999999</v>
      </c>
      <c r="F19" s="100">
        <f>Dat_01!H64</f>
        <v>8.7917368421000006</v>
      </c>
      <c r="G19" s="100">
        <f>Dat_01!G64</f>
        <v>17.457842105299999</v>
      </c>
      <c r="H19" s="100">
        <f>Dat_01!E64</f>
        <v>14.683999999999999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14/11/2021</v>
      </c>
      <c r="C20" s="100">
        <f>Dat_01!B65</f>
        <v>17.664999999999999</v>
      </c>
      <c r="D20" s="100">
        <f>Dat_01!C65</f>
        <v>12.778</v>
      </c>
      <c r="E20" s="100">
        <f>Dat_01!D65</f>
        <v>7.89</v>
      </c>
      <c r="F20" s="100">
        <f>Dat_01!H65</f>
        <v>8.5779999999999994</v>
      </c>
      <c r="G20" s="100">
        <f>Dat_01!G65</f>
        <v>16.655789473700001</v>
      </c>
      <c r="H20" s="100">
        <f>Dat_01!E65</f>
        <v>14.896000000000001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15/11/2021</v>
      </c>
      <c r="C21" s="100">
        <f>Dat_01!B66</f>
        <v>16.532</v>
      </c>
      <c r="D21" s="100">
        <f>Dat_01!C66</f>
        <v>12.282999999999999</v>
      </c>
      <c r="E21" s="100">
        <f>Dat_01!D66</f>
        <v>8.0329999999999995</v>
      </c>
      <c r="F21" s="100">
        <f>Dat_01!H66</f>
        <v>7.819</v>
      </c>
      <c r="G21" s="100">
        <f>Dat_01!G66</f>
        <v>15.9447894737</v>
      </c>
      <c r="H21" s="100">
        <f>Dat_01!E66</f>
        <v>16.591999999999999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16/11/2021</v>
      </c>
      <c r="C22" s="100">
        <f>Dat_01!B67</f>
        <v>15.382</v>
      </c>
      <c r="D22" s="100">
        <f>Dat_01!C67</f>
        <v>11.121</v>
      </c>
      <c r="E22" s="100">
        <f>Dat_01!D67</f>
        <v>6.8609999999999998</v>
      </c>
      <c r="F22" s="100">
        <f>Dat_01!H67</f>
        <v>7.3267894736999999</v>
      </c>
      <c r="G22" s="100">
        <f>Dat_01!G67</f>
        <v>16.073578947400001</v>
      </c>
      <c r="H22" s="100">
        <f>Dat_01!E67</f>
        <v>15.436999999999999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17/11/2021</v>
      </c>
      <c r="C23" s="100">
        <f>Dat_01!B68</f>
        <v>16.021999999999998</v>
      </c>
      <c r="D23" s="100">
        <f>Dat_01!C68</f>
        <v>11.459</v>
      </c>
      <c r="E23" s="100">
        <f>Dat_01!D68</f>
        <v>6.8959999999999999</v>
      </c>
      <c r="F23" s="100">
        <f>Dat_01!H68</f>
        <v>7.1847368421000004</v>
      </c>
      <c r="G23" s="100">
        <f>Dat_01!G68</f>
        <v>15.9958947368</v>
      </c>
      <c r="H23" s="100">
        <f>Dat_01!E68</f>
        <v>14.457000000000001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18/11/2021</v>
      </c>
      <c r="C24" s="100">
        <f>Dat_01!B69</f>
        <v>15.622999999999999</v>
      </c>
      <c r="D24" s="100">
        <f>Dat_01!C69</f>
        <v>11.064</v>
      </c>
      <c r="E24" s="100">
        <f>Dat_01!D69</f>
        <v>6.5049999999999999</v>
      </c>
      <c r="F24" s="100">
        <f>Dat_01!H69</f>
        <v>6.9485789473999997</v>
      </c>
      <c r="G24" s="100">
        <f>Dat_01!G69</f>
        <v>16.037736842099999</v>
      </c>
      <c r="H24" s="100">
        <f>Dat_01!E69</f>
        <v>15.205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19/11/2021</v>
      </c>
      <c r="C25" s="100">
        <f>Dat_01!B70</f>
        <v>16.969000000000001</v>
      </c>
      <c r="D25" s="100">
        <f>Dat_01!C70</f>
        <v>11.946</v>
      </c>
      <c r="E25" s="100">
        <f>Dat_01!D70</f>
        <v>6.923</v>
      </c>
      <c r="F25" s="100">
        <f>Dat_01!H70</f>
        <v>7.2359473683999997</v>
      </c>
      <c r="G25" s="100">
        <f>Dat_01!G70</f>
        <v>16.303684210499998</v>
      </c>
      <c r="H25" s="100">
        <f>Dat_01!E70</f>
        <v>14.965999999999999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20/11/2021</v>
      </c>
      <c r="C26" s="100">
        <f>Dat_01!B71</f>
        <v>15.683</v>
      </c>
      <c r="D26" s="100">
        <f>Dat_01!C71</f>
        <v>12.170999999999999</v>
      </c>
      <c r="E26" s="100">
        <f>Dat_01!D71</f>
        <v>8.6590000000000007</v>
      </c>
      <c r="F26" s="100">
        <f>Dat_01!H71</f>
        <v>7.7108947368000003</v>
      </c>
      <c r="G26" s="100">
        <f>Dat_01!G71</f>
        <v>16.229421052599999</v>
      </c>
      <c r="H26" s="100">
        <f>Dat_01!E71</f>
        <v>12.868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21/11/2021</v>
      </c>
      <c r="C27" s="100">
        <f>Dat_01!B72</f>
        <v>16.338000000000001</v>
      </c>
      <c r="D27" s="100">
        <f>Dat_01!C72</f>
        <v>12.555999999999999</v>
      </c>
      <c r="E27" s="100">
        <f>Dat_01!D72</f>
        <v>8.7729999999999997</v>
      </c>
      <c r="F27" s="100">
        <f>Dat_01!H72</f>
        <v>8.0173684211000005</v>
      </c>
      <c r="G27" s="100">
        <f>Dat_01!G72</f>
        <v>16.228157894700001</v>
      </c>
      <c r="H27" s="100">
        <f>Dat_01!E72</f>
        <v>11.443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22/11/2021</v>
      </c>
      <c r="C28" s="100">
        <f>Dat_01!B73</f>
        <v>13.206</v>
      </c>
      <c r="D28" s="100">
        <f>Dat_01!C73</f>
        <v>10.303000000000001</v>
      </c>
      <c r="E28" s="100">
        <f>Dat_01!D73</f>
        <v>7.4</v>
      </c>
      <c r="F28" s="100">
        <f>Dat_01!H73</f>
        <v>8.2887894736999996</v>
      </c>
      <c r="G28" s="100">
        <f>Dat_01!G73</f>
        <v>15.571789473700001</v>
      </c>
      <c r="H28" s="100">
        <f>Dat_01!E73</f>
        <v>10.8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23/11/2021</v>
      </c>
      <c r="C29" s="100">
        <f>Dat_01!B74</f>
        <v>11.926</v>
      </c>
      <c r="D29" s="100">
        <f>Dat_01!C74</f>
        <v>9.2070000000000007</v>
      </c>
      <c r="E29" s="100">
        <f>Dat_01!D74</f>
        <v>6.4880000000000004</v>
      </c>
      <c r="F29" s="100">
        <f>Dat_01!H74</f>
        <v>7.5822105262999999</v>
      </c>
      <c r="G29" s="100">
        <f>Dat_01!G74</f>
        <v>15.270368421100001</v>
      </c>
      <c r="H29" s="100">
        <f>Dat_01!E74</f>
        <v>10.772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24/11/2021</v>
      </c>
      <c r="C30" s="100">
        <f>Dat_01!B75</f>
        <v>11.657</v>
      </c>
      <c r="D30" s="100">
        <f>Dat_01!C75</f>
        <v>8.7520000000000007</v>
      </c>
      <c r="E30" s="100">
        <f>Dat_01!D75</f>
        <v>5.8460000000000001</v>
      </c>
      <c r="F30" s="100">
        <f>Dat_01!H75</f>
        <v>6.8511052632</v>
      </c>
      <c r="G30" s="100">
        <f>Dat_01!G75</f>
        <v>15.078894736800001</v>
      </c>
      <c r="H30" s="100">
        <f>Dat_01!E75</f>
        <v>10.564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25/11/2021</v>
      </c>
      <c r="C31" s="100">
        <f>Dat_01!B76</f>
        <v>12.286</v>
      </c>
      <c r="D31" s="100">
        <f>Dat_01!C76</f>
        <v>9.2279999999999998</v>
      </c>
      <c r="E31" s="100">
        <f>Dat_01!D76</f>
        <v>6.1689999999999996</v>
      </c>
      <c r="F31" s="100">
        <f>Dat_01!H76</f>
        <v>6.8788421053000004</v>
      </c>
      <c r="G31" s="100">
        <f>Dat_01!G76</f>
        <v>14.8387894737</v>
      </c>
      <c r="H31" s="100">
        <f>Dat_01!E76</f>
        <v>11.635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26/11/2021</v>
      </c>
      <c r="C32" s="100">
        <f>Dat_01!B77</f>
        <v>12.525</v>
      </c>
      <c r="D32" s="100">
        <f>Dat_01!C77</f>
        <v>8.8480000000000008</v>
      </c>
      <c r="E32" s="100">
        <f>Dat_01!D77</f>
        <v>5.1719999999999997</v>
      </c>
      <c r="F32" s="100">
        <f>Dat_01!H77</f>
        <v>6.7776842105000004</v>
      </c>
      <c r="G32" s="100">
        <f>Dat_01!G77</f>
        <v>14.342842105300001</v>
      </c>
      <c r="H32" s="100">
        <f>Dat_01!E77</f>
        <v>12.968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27/11/2021</v>
      </c>
      <c r="C33" s="100">
        <f>Dat_01!B78</f>
        <v>12.016</v>
      </c>
      <c r="D33" s="100">
        <f>Dat_01!C78</f>
        <v>8.0760000000000005</v>
      </c>
      <c r="E33" s="100">
        <f>Dat_01!D78</f>
        <v>4.1360000000000001</v>
      </c>
      <c r="F33" s="100">
        <f>Dat_01!H78</f>
        <v>6.4342631579000003</v>
      </c>
      <c r="G33" s="100">
        <f>Dat_01!G78</f>
        <v>14.093684210499999</v>
      </c>
      <c r="H33" s="100">
        <f>Dat_01!E78</f>
        <v>12.423999999999999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28/11/2021</v>
      </c>
      <c r="C34" s="100">
        <f>Dat_01!B79</f>
        <v>10.726000000000001</v>
      </c>
      <c r="D34" s="100">
        <f>Dat_01!C79</f>
        <v>7.1779999999999999</v>
      </c>
      <c r="E34" s="100">
        <f>Dat_01!D79</f>
        <v>3.63</v>
      </c>
      <c r="F34" s="100">
        <f>Dat_01!H79</f>
        <v>5.9154210526000002</v>
      </c>
      <c r="G34" s="100">
        <f>Dat_01!G79</f>
        <v>14.1434736842</v>
      </c>
      <c r="H34" s="100">
        <f>Dat_01!E79</f>
        <v>11.785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29/11/2021</v>
      </c>
      <c r="C35" s="100">
        <f>Dat_01!B80</f>
        <v>14.382999999999999</v>
      </c>
      <c r="D35" s="100">
        <f>Dat_01!C80</f>
        <v>10.426</v>
      </c>
      <c r="E35" s="100">
        <f>Dat_01!D80</f>
        <v>6.4690000000000003</v>
      </c>
      <c r="F35" s="100">
        <f>Dat_01!H80</f>
        <v>6.0883157895000002</v>
      </c>
      <c r="G35" s="100">
        <f>Dat_01!G80</f>
        <v>13.798894736799999</v>
      </c>
      <c r="H35" s="100">
        <f>Dat_01!E80</f>
        <v>12.634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30/11/2021</v>
      </c>
      <c r="C36" s="100">
        <f>Dat_01!B81</f>
        <v>14.696999999999999</v>
      </c>
      <c r="D36" s="100">
        <f>Dat_01!C81</f>
        <v>9.8019999999999996</v>
      </c>
      <c r="E36" s="100">
        <f>Dat_01!D81</f>
        <v>4.9080000000000004</v>
      </c>
      <c r="F36" s="100">
        <f>Dat_01!H81</f>
        <v>5.8625789474000003</v>
      </c>
      <c r="G36" s="100">
        <f>Dat_01!G81</f>
        <v>14.0023684211</v>
      </c>
      <c r="H36" s="100">
        <f>Dat_01!E81</f>
        <v>11.839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/>
      <c r="C37" s="100"/>
      <c r="D37" s="100"/>
      <c r="E37" s="100"/>
      <c r="F37" s="100"/>
      <c r="G37" s="100"/>
      <c r="H37" s="100"/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84</v>
      </c>
      <c r="C38" s="102">
        <f>AVERAGE(C7:C37)</f>
        <v>15.571299999999999</v>
      </c>
      <c r="D38" s="102">
        <f>AVERAGE(D7:D37)</f>
        <v>11.338699999999999</v>
      </c>
      <c r="E38" s="102">
        <f t="shared" ref="E38:F38" si="0">AVERAGE(E7:E37)</f>
        <v>7.105999999999999</v>
      </c>
      <c r="F38" s="102">
        <f t="shared" si="0"/>
        <v>8.1676929824633326</v>
      </c>
      <c r="G38" s="102">
        <f>AVERAGE(G7:G37)</f>
        <v>16.425878947369998</v>
      </c>
      <c r="H38" s="102">
        <f>AVERAGE(H7:H37)</f>
        <v>13.809366666666667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85</v>
      </c>
    </row>
    <row r="41" spans="1:16" ht="34.5" customHeight="1">
      <c r="B41" s="97"/>
      <c r="C41" s="98" t="s">
        <v>75</v>
      </c>
    </row>
    <row r="42" spans="1:16" ht="11.25" customHeight="1">
      <c r="A42" s="104" t="s">
        <v>86</v>
      </c>
      <c r="B42" s="99">
        <v>42613</v>
      </c>
      <c r="C42" s="105">
        <f>Dat_01!B94</f>
        <v>21177.253561983998</v>
      </c>
    </row>
    <row r="43" spans="1:16" ht="11.25" customHeight="1">
      <c r="A43" s="104" t="s">
        <v>87</v>
      </c>
      <c r="B43" s="99">
        <v>42643</v>
      </c>
      <c r="C43" s="105">
        <f>Dat_01!B95</f>
        <v>19936.18443252</v>
      </c>
    </row>
    <row r="44" spans="1:16" ht="11.25" customHeight="1">
      <c r="A44" s="104" t="s">
        <v>88</v>
      </c>
      <c r="B44" s="99">
        <v>42674</v>
      </c>
      <c r="C44" s="105">
        <f>Dat_01!B96</f>
        <v>20155.46354927</v>
      </c>
    </row>
    <row r="45" spans="1:16" ht="11.25" customHeight="1">
      <c r="A45" s="104" t="s">
        <v>89</v>
      </c>
      <c r="B45" s="99">
        <v>42704</v>
      </c>
      <c r="C45" s="105">
        <f>Dat_01!B97</f>
        <v>20817.226544469999</v>
      </c>
    </row>
    <row r="46" spans="1:16" ht="11.25" customHeight="1">
      <c r="A46" s="104" t="s">
        <v>90</v>
      </c>
      <c r="B46" s="99">
        <v>42735</v>
      </c>
      <c r="C46" s="105">
        <f>Dat_01!B98</f>
        <v>20907.164036049999</v>
      </c>
    </row>
    <row r="47" spans="1:16" ht="11.25" customHeight="1">
      <c r="A47" s="104" t="s">
        <v>91</v>
      </c>
      <c r="B47" s="99">
        <v>42766</v>
      </c>
      <c r="C47" s="105">
        <f>Dat_01!B99</f>
        <v>22577.217376982</v>
      </c>
    </row>
    <row r="48" spans="1:16" ht="11.25" customHeight="1">
      <c r="A48" s="104" t="s">
        <v>92</v>
      </c>
      <c r="B48" s="99">
        <v>42794</v>
      </c>
      <c r="C48" s="105">
        <f>Dat_01!B100</f>
        <v>19840.085661852001</v>
      </c>
    </row>
    <row r="49" spans="1:3" ht="11.25" customHeight="1">
      <c r="A49" s="104" t="s">
        <v>93</v>
      </c>
      <c r="B49" s="99">
        <v>42825</v>
      </c>
      <c r="C49" s="105">
        <f>Dat_01!B101</f>
        <v>19808.362302358</v>
      </c>
    </row>
    <row r="50" spans="1:3" ht="11.25" customHeight="1">
      <c r="A50" s="104" t="s">
        <v>94</v>
      </c>
      <c r="B50" s="99">
        <v>42855</v>
      </c>
      <c r="C50" s="105">
        <f>Dat_01!B102</f>
        <v>16160.449329384001</v>
      </c>
    </row>
    <row r="51" spans="1:3" ht="11.25" customHeight="1">
      <c r="A51" s="104" t="s">
        <v>87</v>
      </c>
      <c r="B51" s="99">
        <v>42886</v>
      </c>
      <c r="C51" s="105">
        <f>Dat_01!B103</f>
        <v>17368.389882903</v>
      </c>
    </row>
    <row r="52" spans="1:3" ht="11.25" customHeight="1">
      <c r="A52" s="104" t="s">
        <v>94</v>
      </c>
      <c r="B52" s="99">
        <v>42916</v>
      </c>
      <c r="C52" s="105">
        <f>Dat_01!B104</f>
        <v>18362.470596456002</v>
      </c>
    </row>
    <row r="53" spans="1:3" ht="11.25" customHeight="1">
      <c r="A53" s="104" t="s">
        <v>86</v>
      </c>
      <c r="B53" s="99">
        <v>42947</v>
      </c>
      <c r="C53" s="105">
        <f>Dat_01!B105</f>
        <v>21947.259823193999</v>
      </c>
    </row>
    <row r="54" spans="1:3" ht="11.25" customHeight="1">
      <c r="A54" s="104" t="s">
        <v>86</v>
      </c>
      <c r="B54" s="99">
        <v>42978</v>
      </c>
      <c r="C54" s="105">
        <f>Dat_01!B106</f>
        <v>20745.843456404</v>
      </c>
    </row>
    <row r="55" spans="1:3" ht="11.25" customHeight="1">
      <c r="A55" s="104" t="s">
        <v>87</v>
      </c>
      <c r="B55" s="99">
        <v>43008</v>
      </c>
      <c r="C55" s="105">
        <f>Dat_01!B107</f>
        <v>19374.545052672001</v>
      </c>
    </row>
    <row r="56" spans="1:3" ht="11.25" customHeight="1">
      <c r="A56" s="104" t="s">
        <v>88</v>
      </c>
      <c r="B56" s="99">
        <v>43039</v>
      </c>
      <c r="C56" s="105">
        <f>Dat_01!B108</f>
        <v>19617.864228332</v>
      </c>
    </row>
    <row r="57" spans="1:3" ht="11.25" customHeight="1">
      <c r="A57" s="104" t="s">
        <v>89</v>
      </c>
      <c r="B57" s="99">
        <v>43069</v>
      </c>
      <c r="C57" s="105">
        <f>Dat_01!B109</f>
        <v>19650.360050158</v>
      </c>
    </row>
    <row r="58" spans="1:3" ht="11.25" customHeight="1">
      <c r="A58" s="104" t="s">
        <v>90</v>
      </c>
      <c r="B58" s="99">
        <v>43100</v>
      </c>
      <c r="C58" s="105">
        <f>Dat_01!B110</f>
        <v>21302.170343446</v>
      </c>
    </row>
    <row r="59" spans="1:3" ht="11.25" customHeight="1">
      <c r="A59" s="104" t="s">
        <v>91</v>
      </c>
      <c r="B59" s="99">
        <v>43131</v>
      </c>
      <c r="C59" s="105">
        <f>Dat_01!B111</f>
        <v>22749.914562589998</v>
      </c>
    </row>
    <row r="60" spans="1:3" ht="11.25" customHeight="1">
      <c r="A60" s="104" t="s">
        <v>92</v>
      </c>
      <c r="B60" s="99">
        <v>43159</v>
      </c>
      <c r="C60" s="105">
        <f>Dat_01!B112</f>
        <v>19213.176557914001</v>
      </c>
    </row>
    <row r="61" spans="1:3" ht="11.25" customHeight="1">
      <c r="A61" s="104" t="s">
        <v>93</v>
      </c>
      <c r="B61" s="99">
        <v>43190</v>
      </c>
      <c r="C61" s="105">
        <f>Dat_01!B113</f>
        <v>20736.411758639999</v>
      </c>
    </row>
    <row r="62" spans="1:3" ht="11.25" customHeight="1">
      <c r="A62" s="104" t="s">
        <v>94</v>
      </c>
      <c r="B62" s="99">
        <v>43220</v>
      </c>
      <c r="C62" s="105">
        <f>Dat_01!B114</f>
        <v>18906.353817296</v>
      </c>
    </row>
    <row r="63" spans="1:3" ht="11.25" customHeight="1">
      <c r="A63" s="104" t="s">
        <v>87</v>
      </c>
      <c r="B63" s="99">
        <v>43251</v>
      </c>
      <c r="C63" s="105">
        <f>Dat_01!B115</f>
        <v>19291.599786975999</v>
      </c>
    </row>
    <row r="64" spans="1:3" ht="11.25" customHeight="1">
      <c r="A64" s="104" t="s">
        <v>94</v>
      </c>
      <c r="B64" s="99">
        <v>43281</v>
      </c>
      <c r="C64" s="105">
        <f>Dat_01!B116</f>
        <v>19588.968241727998</v>
      </c>
    </row>
    <row r="65" spans="1:4" ht="11.25" customHeight="1">
      <c r="A65" s="104" t="s">
        <v>86</v>
      </c>
      <c r="B65" s="99">
        <v>43312</v>
      </c>
      <c r="C65" s="105">
        <f>Dat_01!B117</f>
        <v>21538.124156954</v>
      </c>
    </row>
    <row r="66" spans="1:4" ht="11.25" customHeight="1">
      <c r="A66" s="104" t="s">
        <v>86</v>
      </c>
      <c r="B66" s="106">
        <v>43343</v>
      </c>
      <c r="C66" s="107">
        <f>Dat_01!B118</f>
        <v>20601.531585436001</v>
      </c>
    </row>
    <row r="68" spans="1:4" ht="11.25" customHeight="1">
      <c r="B68" s="94" t="s">
        <v>10</v>
      </c>
    </row>
    <row r="69" spans="1:4" ht="45.75" customHeight="1">
      <c r="B69" s="97" t="s">
        <v>95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01/11/2021</v>
      </c>
      <c r="C70" s="105">
        <f>Dat_01!B129</f>
        <v>26714.3</v>
      </c>
      <c r="D70" s="105">
        <f>Dat_01!D129</f>
        <v>545.91430000000003</v>
      </c>
    </row>
    <row r="71" spans="1:4" ht="11.25" customHeight="1">
      <c r="A71" s="93">
        <v>2</v>
      </c>
      <c r="B71" s="99" t="str">
        <f>Dat_01!A130</f>
        <v>02/11/2021</v>
      </c>
      <c r="C71" s="105">
        <f>Dat_01!B130</f>
        <v>31209.7</v>
      </c>
      <c r="D71" s="105">
        <f>Dat_01!D130</f>
        <v>639.34540000000004</v>
      </c>
    </row>
    <row r="72" spans="1:4" ht="11.25" customHeight="1">
      <c r="A72" s="93">
        <v>3</v>
      </c>
      <c r="B72" s="99" t="str">
        <f>Dat_01!A131</f>
        <v>03/11/2021</v>
      </c>
      <c r="C72" s="105">
        <f>Dat_01!B131</f>
        <v>31916.2</v>
      </c>
      <c r="D72" s="105">
        <f>Dat_01!D131</f>
        <v>665.28930000000003</v>
      </c>
    </row>
    <row r="73" spans="1:4" ht="11.25" customHeight="1">
      <c r="A73" s="93">
        <v>4</v>
      </c>
      <c r="B73" s="99" t="str">
        <f>Dat_01!A132</f>
        <v>04/11/2021</v>
      </c>
      <c r="C73" s="105">
        <f>Dat_01!B132</f>
        <v>32572.799999999999</v>
      </c>
      <c r="D73" s="105">
        <f>Dat_01!D132</f>
        <v>674.83929999999998</v>
      </c>
    </row>
    <row r="74" spans="1:4" ht="11.25" customHeight="1">
      <c r="A74" s="93">
        <v>5</v>
      </c>
      <c r="B74" s="99" t="str">
        <f>Dat_01!A133</f>
        <v>05/11/2021</v>
      </c>
      <c r="C74" s="105">
        <f>Dat_01!B133</f>
        <v>32089.7</v>
      </c>
      <c r="D74" s="105">
        <f>Dat_01!D133</f>
        <v>677.40679999999998</v>
      </c>
    </row>
    <row r="75" spans="1:4" ht="11.25" customHeight="1">
      <c r="A75" s="93">
        <v>6</v>
      </c>
      <c r="B75" s="99" t="str">
        <f>Dat_01!A134</f>
        <v>06/11/2021</v>
      </c>
      <c r="C75" s="105">
        <f>Dat_01!B134</f>
        <v>29120.7</v>
      </c>
      <c r="D75" s="105">
        <f>Dat_01!D134</f>
        <v>617.80060000000003</v>
      </c>
    </row>
    <row r="76" spans="1:4" ht="11.25" customHeight="1">
      <c r="A76" s="93">
        <v>7</v>
      </c>
      <c r="B76" s="99" t="str">
        <f>Dat_01!A135</f>
        <v>07/11/2021</v>
      </c>
      <c r="C76" s="105">
        <f>Dat_01!B135</f>
        <v>29109.9</v>
      </c>
      <c r="D76" s="105">
        <f>Dat_01!D135</f>
        <v>583.12379999999996</v>
      </c>
    </row>
    <row r="77" spans="1:4" ht="11.25" customHeight="1">
      <c r="A77" s="93">
        <v>8</v>
      </c>
      <c r="B77" s="99" t="str">
        <f>Dat_01!A136</f>
        <v>08/11/2021</v>
      </c>
      <c r="C77" s="105">
        <f>Dat_01!B136</f>
        <v>33133</v>
      </c>
      <c r="D77" s="105">
        <f>Dat_01!D136</f>
        <v>678.53679999999997</v>
      </c>
    </row>
    <row r="78" spans="1:4" ht="11.25" customHeight="1">
      <c r="A78" s="93">
        <v>9</v>
      </c>
      <c r="B78" s="99" t="str">
        <f>Dat_01!A137</f>
        <v>09/11/2021</v>
      </c>
      <c r="C78" s="105">
        <f>Dat_01!B137</f>
        <v>32979.5</v>
      </c>
      <c r="D78" s="105">
        <f>Dat_01!D137</f>
        <v>692.15179999999998</v>
      </c>
    </row>
    <row r="79" spans="1:4" ht="11.25" customHeight="1">
      <c r="A79" s="93">
        <v>10</v>
      </c>
      <c r="B79" s="99" t="str">
        <f>Dat_01!A138</f>
        <v>10/11/2021</v>
      </c>
      <c r="C79" s="105">
        <f>Dat_01!B138</f>
        <v>33903.4</v>
      </c>
      <c r="D79" s="105">
        <f>Dat_01!D138</f>
        <v>704.57079999999996</v>
      </c>
    </row>
    <row r="80" spans="1:4" ht="11.25" customHeight="1">
      <c r="A80" s="93">
        <v>11</v>
      </c>
      <c r="B80" s="99" t="str">
        <f>Dat_01!A139</f>
        <v>11/11/2021</v>
      </c>
      <c r="C80" s="105">
        <f>Dat_01!B139</f>
        <v>33874.5</v>
      </c>
      <c r="D80" s="105">
        <f>Dat_01!D139</f>
        <v>707.05499999999995</v>
      </c>
    </row>
    <row r="81" spans="1:4" ht="11.25" customHeight="1">
      <c r="A81" s="93">
        <v>12</v>
      </c>
      <c r="B81" s="99" t="str">
        <f>Dat_01!A140</f>
        <v>12/11/2021</v>
      </c>
      <c r="C81" s="105">
        <f>Dat_01!B140</f>
        <v>32332.5</v>
      </c>
      <c r="D81" s="105">
        <f>Dat_01!D140</f>
        <v>697.00490000000002</v>
      </c>
    </row>
    <row r="82" spans="1:4" ht="11.25" customHeight="1">
      <c r="A82" s="93">
        <v>13</v>
      </c>
      <c r="B82" s="99" t="str">
        <f>Dat_01!A141</f>
        <v>13/11/2021</v>
      </c>
      <c r="C82" s="105">
        <f>Dat_01!B141</f>
        <v>29180.400000000001</v>
      </c>
      <c r="D82" s="105">
        <f>Dat_01!D141</f>
        <v>620.92200000000003</v>
      </c>
    </row>
    <row r="83" spans="1:4" ht="11.25" customHeight="1">
      <c r="A83" s="93">
        <v>14</v>
      </c>
      <c r="B83" s="99" t="str">
        <f>Dat_01!A142</f>
        <v>14/11/2021</v>
      </c>
      <c r="C83" s="105">
        <f>Dat_01!B142</f>
        <v>29119</v>
      </c>
      <c r="D83" s="105">
        <f>Dat_01!D142</f>
        <v>579.76110000000006</v>
      </c>
    </row>
    <row r="84" spans="1:4" ht="11.25" customHeight="1">
      <c r="A84" s="93">
        <v>15</v>
      </c>
      <c r="B84" s="99" t="str">
        <f>Dat_01!A143</f>
        <v>15/11/2021</v>
      </c>
      <c r="C84" s="105">
        <f>Dat_01!B143</f>
        <v>33709</v>
      </c>
      <c r="D84" s="105">
        <f>Dat_01!D143</f>
        <v>686.30930000000001</v>
      </c>
    </row>
    <row r="85" spans="1:4" ht="11.25" customHeight="1">
      <c r="A85" s="93">
        <v>16</v>
      </c>
      <c r="B85" s="99" t="str">
        <f>Dat_01!A144</f>
        <v>16/11/2021</v>
      </c>
      <c r="C85" s="105">
        <f>Dat_01!B144</f>
        <v>34677.4</v>
      </c>
      <c r="D85" s="105">
        <f>Dat_01!D144</f>
        <v>713.33799999999997</v>
      </c>
    </row>
    <row r="86" spans="1:4" ht="11.25" customHeight="1">
      <c r="A86" s="93">
        <v>17</v>
      </c>
      <c r="B86" s="99" t="str">
        <f>Dat_01!A145</f>
        <v>17/11/2021</v>
      </c>
      <c r="C86" s="105">
        <f>Dat_01!B145</f>
        <v>34287.1</v>
      </c>
      <c r="D86" s="105">
        <f>Dat_01!D145</f>
        <v>711.06539999999995</v>
      </c>
    </row>
    <row r="87" spans="1:4" ht="11.25" customHeight="1">
      <c r="A87" s="93">
        <v>18</v>
      </c>
      <c r="B87" s="99" t="str">
        <f>Dat_01!A146</f>
        <v>18/11/2021</v>
      </c>
      <c r="C87" s="105">
        <f>Dat_01!B146</f>
        <v>34592</v>
      </c>
      <c r="D87" s="105">
        <f>Dat_01!D146</f>
        <v>716.6893</v>
      </c>
    </row>
    <row r="88" spans="1:4" ht="11.25" customHeight="1">
      <c r="A88" s="93">
        <v>19</v>
      </c>
      <c r="B88" s="99" t="str">
        <f>Dat_01!A147</f>
        <v>19/11/2021</v>
      </c>
      <c r="C88" s="105">
        <f>Dat_01!B147</f>
        <v>33469.1</v>
      </c>
      <c r="D88" s="105">
        <f>Dat_01!D147</f>
        <v>716.66399999999999</v>
      </c>
    </row>
    <row r="89" spans="1:4" ht="11.25" customHeight="1">
      <c r="A89" s="93">
        <v>20</v>
      </c>
      <c r="B89" s="99" t="str">
        <f>Dat_01!A148</f>
        <v>20/11/2021</v>
      </c>
      <c r="C89" s="105">
        <f>Dat_01!B148</f>
        <v>30113.7</v>
      </c>
      <c r="D89" s="105">
        <f>Dat_01!D148</f>
        <v>644.79729999999995</v>
      </c>
    </row>
    <row r="90" spans="1:4" ht="11.25" customHeight="1">
      <c r="A90" s="93">
        <v>21</v>
      </c>
      <c r="B90" s="99" t="str">
        <f>Dat_01!A149</f>
        <v>21/11/2021</v>
      </c>
      <c r="C90" s="105">
        <f>Dat_01!B149</f>
        <v>29353.7</v>
      </c>
      <c r="D90" s="105">
        <f>Dat_01!D149</f>
        <v>595.38869999999997</v>
      </c>
    </row>
    <row r="91" spans="1:4" ht="11.25" customHeight="1">
      <c r="A91" s="93">
        <v>22</v>
      </c>
      <c r="B91" s="99" t="str">
        <f>Dat_01!A150</f>
        <v>22/11/2021</v>
      </c>
      <c r="C91" s="105">
        <f>Dat_01!B150</f>
        <v>35031.699999999997</v>
      </c>
      <c r="D91" s="105">
        <f>Dat_01!D150</f>
        <v>708.97479999999996</v>
      </c>
    </row>
    <row r="92" spans="1:4" ht="11.25" customHeight="1">
      <c r="A92" s="93">
        <v>23</v>
      </c>
      <c r="B92" s="99" t="str">
        <f>Dat_01!A151</f>
        <v>23/11/2021</v>
      </c>
      <c r="C92" s="105">
        <f>Dat_01!B151</f>
        <v>35505.9</v>
      </c>
      <c r="D92" s="105">
        <f>Dat_01!D151</f>
        <v>732.63310000000001</v>
      </c>
    </row>
    <row r="93" spans="1:4" ht="11.25" customHeight="1">
      <c r="A93" s="93">
        <v>24</v>
      </c>
      <c r="B93" s="99" t="str">
        <f>Dat_01!A152</f>
        <v>24/11/2021</v>
      </c>
      <c r="C93" s="105">
        <f>Dat_01!B152</f>
        <v>35690.6</v>
      </c>
      <c r="D93" s="105">
        <f>Dat_01!D152</f>
        <v>748.56790000000001</v>
      </c>
    </row>
    <row r="94" spans="1:4" ht="11.25" customHeight="1">
      <c r="A94" s="93">
        <v>25</v>
      </c>
      <c r="B94" s="99" t="str">
        <f>Dat_01!A153</f>
        <v>25/11/2021</v>
      </c>
      <c r="C94" s="105">
        <f>Dat_01!B153</f>
        <v>35990.5</v>
      </c>
      <c r="D94" s="105">
        <f>Dat_01!D153</f>
        <v>748.02260000000001</v>
      </c>
    </row>
    <row r="95" spans="1:4" ht="11.25" customHeight="1">
      <c r="A95" s="93">
        <v>26</v>
      </c>
      <c r="B95" s="99" t="str">
        <f>Dat_01!A154</f>
        <v>26/11/2021</v>
      </c>
      <c r="C95" s="105">
        <f>Dat_01!B154</f>
        <v>34927.599999999999</v>
      </c>
      <c r="D95" s="105">
        <f>Dat_01!D154</f>
        <v>742.05110000000002</v>
      </c>
    </row>
    <row r="96" spans="1:4" ht="11.25" customHeight="1">
      <c r="A96" s="93">
        <v>27</v>
      </c>
      <c r="B96" s="99" t="str">
        <f>Dat_01!A155</f>
        <v>27/11/2021</v>
      </c>
      <c r="C96" s="105">
        <f>Dat_01!B155</f>
        <v>31912.9</v>
      </c>
      <c r="D96" s="105">
        <f>Dat_01!D155</f>
        <v>674.96860000000004</v>
      </c>
    </row>
    <row r="97" spans="1:9" ht="11.25" customHeight="1">
      <c r="A97" s="93">
        <v>28</v>
      </c>
      <c r="B97" s="99" t="str">
        <f>Dat_01!A156</f>
        <v>28/11/2021</v>
      </c>
      <c r="C97" s="105">
        <f>Dat_01!B156</f>
        <v>32507.8</v>
      </c>
      <c r="D97" s="105">
        <f>Dat_01!D156</f>
        <v>644.08789999999999</v>
      </c>
    </row>
    <row r="98" spans="1:9" ht="11.25" customHeight="1">
      <c r="A98" s="93">
        <v>29</v>
      </c>
      <c r="B98" s="99" t="str">
        <f>Dat_01!A157</f>
        <v>29/11/2021</v>
      </c>
      <c r="C98" s="105">
        <f>Dat_01!B157</f>
        <v>36268.699999999997</v>
      </c>
      <c r="D98" s="105">
        <f>Dat_01!D157</f>
        <v>741.78840000000002</v>
      </c>
    </row>
    <row r="99" spans="1:9" ht="11.25" customHeight="1">
      <c r="A99" s="93">
        <v>30</v>
      </c>
      <c r="B99" s="99" t="str">
        <f>Dat_01!A158</f>
        <v>30/11/2021</v>
      </c>
      <c r="C99" s="105">
        <f>Dat_01!B158</f>
        <v>36287.199999999997</v>
      </c>
      <c r="D99" s="105">
        <f>Dat_01!D158</f>
        <v>755.14239999999995</v>
      </c>
    </row>
    <row r="100" spans="1:9" ht="11.25" customHeight="1">
      <c r="A100" s="93">
        <v>31</v>
      </c>
      <c r="B100" s="99">
        <f>Dat_01!A159</f>
        <v>0</v>
      </c>
      <c r="C100" s="105">
        <f>Dat_01!B159</f>
        <v>0</v>
      </c>
      <c r="D100" s="105">
        <f>Dat_01!D159</f>
        <v>0</v>
      </c>
    </row>
    <row r="101" spans="1:9" ht="11.25" customHeight="1">
      <c r="A101" s="93"/>
      <c r="B101" s="101" t="s">
        <v>96</v>
      </c>
      <c r="C101" s="108">
        <f>MAX(C70:C100)</f>
        <v>36287.199999999997</v>
      </c>
      <c r="D101" s="108">
        <f>MAX(D70:D100)</f>
        <v>755.14239999999995</v>
      </c>
      <c r="E101" s="130"/>
      <c r="F101" s="120"/>
    </row>
    <row r="103" spans="1:9" ht="11.25" customHeight="1">
      <c r="B103" s="94" t="s">
        <v>97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2020</v>
      </c>
      <c r="C107" s="111">
        <f>Dat_01!D173</f>
        <v>38972</v>
      </c>
      <c r="D107" s="111">
        <f>Dat_01!B173</f>
        <v>40423</v>
      </c>
      <c r="E107" s="111"/>
      <c r="F107" s="112" t="str">
        <f>Dat_01!D185</f>
        <v>30 julio (13:54 h)</v>
      </c>
      <c r="G107" s="112" t="str">
        <f>Dat_01!E185</f>
        <v>20 enero (20:22 h)</v>
      </c>
    </row>
    <row r="108" spans="1:9" ht="11.25" customHeight="1">
      <c r="B108" s="110">
        <f>Dat_01!A186</f>
        <v>2021</v>
      </c>
      <c r="C108" s="111">
        <f>Dat_01!D174</f>
        <v>37385</v>
      </c>
      <c r="D108" s="111">
        <f>Dat_01!B174</f>
        <v>42225</v>
      </c>
      <c r="E108" s="111"/>
      <c r="F108" s="112" t="str">
        <f>Dat_01!D186</f>
        <v>22 julio (14:43 h)</v>
      </c>
      <c r="G108" s="112" t="str">
        <f>Dat_01!E186</f>
        <v>8 enero (14:05 h)</v>
      </c>
    </row>
    <row r="109" spans="1:9" ht="11.25" customHeight="1">
      <c r="B109" s="113" t="str">
        <f>Dat_01!A187</f>
        <v>nov-21</v>
      </c>
      <c r="C109" s="114">
        <f>Dat_01!B166</f>
        <v>36707</v>
      </c>
      <c r="D109" s="114"/>
      <c r="E109" s="114"/>
      <c r="F109" s="115" t="str">
        <f>Dat_01!D187</f>
        <v/>
      </c>
      <c r="G109" s="115" t="str">
        <f>Dat_01!E187</f>
        <v>29 noviembre (20:36 h)</v>
      </c>
      <c r="H109" s="129">
        <f>Dat_01!D166</f>
        <v>35645</v>
      </c>
      <c r="I109" s="131">
        <f>(C109/H109-1)*100</f>
        <v>2.9793799971945534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N</v>
      </c>
      <c r="B113" s="99" t="str">
        <f>Dat_01!A33</f>
        <v>Noviembre 2020</v>
      </c>
      <c r="C113" s="100">
        <f>Dat_01!C33*100</f>
        <v>-5.6050000000000004</v>
      </c>
      <c r="D113" s="100">
        <f>Dat_01!D33*100</f>
        <v>0.13600000000000001</v>
      </c>
      <c r="E113" s="100">
        <f>Dat_01!E33*100</f>
        <v>-2.452</v>
      </c>
      <c r="F113" s="100">
        <f>Dat_01!F33*100</f>
        <v>-3.2890000000000001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D</v>
      </c>
      <c r="B114" s="99" t="str">
        <f>Dat_01!A34</f>
        <v>Diciembre 2020</v>
      </c>
      <c r="C114" s="100">
        <f>Dat_01!C34*100</f>
        <v>1.889</v>
      </c>
      <c r="D114" s="100">
        <f>Dat_01!D34*100</f>
        <v>-8.3000000000000004E-2</v>
      </c>
      <c r="E114" s="100">
        <f>Dat_01!E34*100</f>
        <v>1.397</v>
      </c>
      <c r="F114" s="100">
        <f>Dat_01!F34*100</f>
        <v>0.57499999999999996</v>
      </c>
    </row>
    <row r="115" spans="1:6" ht="11.25" customHeight="1">
      <c r="A115" s="104" t="str">
        <f t="shared" si="1"/>
        <v>E</v>
      </c>
      <c r="B115" s="99" t="str">
        <f>Dat_01!A35</f>
        <v>Enero 2021</v>
      </c>
      <c r="C115" s="100">
        <f>Dat_01!C35*100</f>
        <v>0.76500000000000001</v>
      </c>
      <c r="D115" s="100">
        <f>Dat_01!D35*100</f>
        <v>-1.506</v>
      </c>
      <c r="E115" s="100">
        <f>Dat_01!E35*100</f>
        <v>1.7809999999999999</v>
      </c>
      <c r="F115" s="100">
        <f>Dat_01!F35*100</f>
        <v>0.49</v>
      </c>
    </row>
    <row r="116" spans="1:6" ht="11.25" customHeight="1">
      <c r="A116" s="104" t="str">
        <f t="shared" si="1"/>
        <v>F</v>
      </c>
      <c r="B116" s="99" t="str">
        <f>Dat_01!A36</f>
        <v>Febrero 2021</v>
      </c>
      <c r="C116" s="100">
        <f>Dat_01!C36*100</f>
        <v>-3.16</v>
      </c>
      <c r="D116" s="100">
        <f>Dat_01!D36*100</f>
        <v>0.34399999999999997</v>
      </c>
      <c r="E116" s="100">
        <f>Dat_01!E36*100</f>
        <v>1.431</v>
      </c>
      <c r="F116" s="100">
        <f>Dat_01!F36*100</f>
        <v>-4.9349999999999996</v>
      </c>
    </row>
    <row r="117" spans="1:6" ht="11.25" customHeight="1">
      <c r="A117" s="104" t="str">
        <f t="shared" si="1"/>
        <v>M</v>
      </c>
      <c r="B117" s="99" t="str">
        <f>Dat_01!A37</f>
        <v>Marzo 2021</v>
      </c>
      <c r="C117" s="100">
        <f>Dat_01!C37*100</f>
        <v>4.6850000000000005</v>
      </c>
      <c r="D117" s="100">
        <f>Dat_01!D37*100</f>
        <v>0.59899999999999998</v>
      </c>
      <c r="E117" s="100">
        <f>Dat_01!E37*100</f>
        <v>0.41900000000000004</v>
      </c>
      <c r="F117" s="100">
        <f>Dat_01!F37*100</f>
        <v>3.6670000000000003</v>
      </c>
    </row>
    <row r="118" spans="1:6" ht="11.25" customHeight="1">
      <c r="A118" s="104" t="str">
        <f t="shared" si="1"/>
        <v>A</v>
      </c>
      <c r="B118" s="99" t="str">
        <f>Dat_01!A38</f>
        <v>Abril 2021</v>
      </c>
      <c r="C118" s="100">
        <f>Dat_01!C38*100</f>
        <v>16.991999999999997</v>
      </c>
      <c r="D118" s="100">
        <f>Dat_01!D38*100</f>
        <v>0.77999999999999992</v>
      </c>
      <c r="E118" s="100">
        <f>Dat_01!E38*100</f>
        <v>8.4000000000000005E-2</v>
      </c>
      <c r="F118" s="100">
        <f>Dat_01!F38*100</f>
        <v>16.128</v>
      </c>
    </row>
    <row r="119" spans="1:6" ht="11.25" customHeight="1">
      <c r="A119" s="104" t="str">
        <f t="shared" si="1"/>
        <v>M</v>
      </c>
      <c r="B119" s="99" t="str">
        <f>Dat_01!A39</f>
        <v>Mayo 2021</v>
      </c>
      <c r="C119" s="100">
        <f>Dat_01!C39*100</f>
        <v>11.073</v>
      </c>
      <c r="D119" s="100">
        <f>Dat_01!D39*100</f>
        <v>0.66100000000000003</v>
      </c>
      <c r="E119" s="100">
        <f>Dat_01!E39*100</f>
        <v>-2.1800000000000002</v>
      </c>
      <c r="F119" s="100">
        <f>Dat_01!F39*100</f>
        <v>12.592000000000001</v>
      </c>
    </row>
    <row r="120" spans="1:6" ht="11.25" customHeight="1">
      <c r="A120" s="104" t="str">
        <f t="shared" si="1"/>
        <v>J</v>
      </c>
      <c r="B120" s="99" t="str">
        <f>Dat_01!A40</f>
        <v>Junio 2021</v>
      </c>
      <c r="C120" s="100">
        <f>Dat_01!C40*100</f>
        <v>6.6790000000000003</v>
      </c>
      <c r="D120" s="100">
        <f>Dat_01!D40*100</f>
        <v>0.46200000000000002</v>
      </c>
      <c r="E120" s="100">
        <f>Dat_01!E40*100</f>
        <v>0.23800000000000002</v>
      </c>
      <c r="F120" s="100">
        <f>Dat_01!F40*100</f>
        <v>5.9790000000000001</v>
      </c>
    </row>
    <row r="121" spans="1:6" ht="11.25" customHeight="1">
      <c r="A121" s="104" t="str">
        <f t="shared" si="1"/>
        <v>J</v>
      </c>
      <c r="B121" s="99" t="str">
        <f>Dat_01!A41</f>
        <v>Julio 2021</v>
      </c>
      <c r="C121" s="100">
        <f>Dat_01!C41*100</f>
        <v>-1.8640000000000001</v>
      </c>
      <c r="D121" s="100">
        <f>Dat_01!D41*100</f>
        <v>-0.39600000000000002</v>
      </c>
      <c r="E121" s="100">
        <f>Dat_01!E41*100</f>
        <v>-1.9349999999999998</v>
      </c>
      <c r="F121" s="100">
        <f>Dat_01!F41*100</f>
        <v>0.46699999999999997</v>
      </c>
    </row>
    <row r="122" spans="1:6" ht="11.25" customHeight="1">
      <c r="A122" s="104" t="str">
        <f t="shared" si="1"/>
        <v>A</v>
      </c>
      <c r="B122" s="99" t="str">
        <f>Dat_01!A42</f>
        <v>Agosto 2021</v>
      </c>
      <c r="C122" s="100">
        <f>Dat_01!C42*100</f>
        <v>-0.69599999999999995</v>
      </c>
      <c r="D122" s="100">
        <f>Dat_01!D42*100</f>
        <v>0.42100000000000004</v>
      </c>
      <c r="E122" s="100">
        <f>Dat_01!E42*100</f>
        <v>-0.90600000000000003</v>
      </c>
      <c r="F122" s="100">
        <f>Dat_01!F42*100</f>
        <v>-0.21099999999999999</v>
      </c>
    </row>
    <row r="123" spans="1:6" ht="11.25" customHeight="1">
      <c r="A123" s="104" t="str">
        <f t="shared" si="1"/>
        <v>S</v>
      </c>
      <c r="B123" s="99" t="str">
        <f>Dat_01!A43</f>
        <v>Septiembre 2021</v>
      </c>
      <c r="C123" s="100">
        <f>Dat_01!C43*100</f>
        <v>1.3959999999999999</v>
      </c>
      <c r="D123" s="100">
        <f>Dat_01!D43*100</f>
        <v>0.14799999999999999</v>
      </c>
      <c r="E123" s="100">
        <f>Dat_01!E43*100</f>
        <v>-0.33400000000000002</v>
      </c>
      <c r="F123" s="100">
        <f>Dat_01!F43*100</f>
        <v>1.5820000000000001</v>
      </c>
    </row>
    <row r="124" spans="1:6" ht="11.25" customHeight="1">
      <c r="A124" s="104" t="str">
        <f t="shared" si="1"/>
        <v>O</v>
      </c>
      <c r="B124" s="99" t="str">
        <f>Dat_01!A44</f>
        <v>Octubre 2021</v>
      </c>
      <c r="C124" s="100">
        <f>Dat_01!C44*100</f>
        <v>-3.2840000000000003</v>
      </c>
      <c r="D124" s="100">
        <f>Dat_01!D44*100</f>
        <v>-1.0940000000000001</v>
      </c>
      <c r="E124" s="100">
        <f>Dat_01!E44*100</f>
        <v>0.10200000000000001</v>
      </c>
      <c r="F124" s="100">
        <f>Dat_01!F44*100</f>
        <v>-2.2919999999999998</v>
      </c>
    </row>
    <row r="125" spans="1:6" ht="11.25" customHeight="1">
      <c r="A125" s="104" t="str">
        <f t="shared" si="1"/>
        <v>N</v>
      </c>
      <c r="B125" s="106" t="str">
        <f>Dat_01!A45</f>
        <v>Noviembre 2021</v>
      </c>
      <c r="C125" s="117">
        <f>Dat_01!C45*100</f>
        <v>3.633</v>
      </c>
      <c r="D125" s="117">
        <f>Dat_01!D45*100</f>
        <v>4.5999999999999999E-2</v>
      </c>
      <c r="E125" s="117">
        <f>Dat_01!E45*100</f>
        <v>2.597</v>
      </c>
      <c r="F125" s="117">
        <f>Dat_01!F45*100</f>
        <v>0.9900000000000001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48" zoomScale="90" zoomScaleNormal="90" workbookViewId="0">
      <selection activeCell="D160" sqref="D160"/>
    </sheetView>
  </sheetViews>
  <sheetFormatPr baseColWidth="10" defaultColWidth="11.42578125" defaultRowHeight="14.25"/>
  <cols>
    <col min="1" max="1" width="21.7109375" style="49" customWidth="1"/>
    <col min="2" max="5" width="42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166</v>
      </c>
      <c r="B2" s="53" t="s">
        <v>167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noviembre</v>
      </c>
    </row>
    <row r="4" spans="1:10">
      <c r="A4" s="51" t="s">
        <v>52</v>
      </c>
      <c r="B4" s="139" t="s">
        <v>166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118</v>
      </c>
      <c r="D6" s="59" t="s">
        <v>47</v>
      </c>
      <c r="E6" s="59" t="s">
        <v>48</v>
      </c>
      <c r="F6" s="59" t="s">
        <v>119</v>
      </c>
      <c r="G6" s="59" t="s">
        <v>49</v>
      </c>
      <c r="H6" s="59" t="s">
        <v>50</v>
      </c>
      <c r="I6" s="59" t="s">
        <v>120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6">
        <v>1158244.1000000001</v>
      </c>
      <c r="C8" s="86">
        <v>2463028.327296</v>
      </c>
      <c r="D8" s="66">
        <v>-0.52974795819999998</v>
      </c>
      <c r="E8" s="86">
        <v>27021293.524549998</v>
      </c>
      <c r="F8" s="86">
        <v>27436258.065788001</v>
      </c>
      <c r="G8" s="66">
        <v>-1.5124677E-2</v>
      </c>
      <c r="H8" s="86">
        <v>30213277.835097998</v>
      </c>
      <c r="I8" s="86">
        <v>32075167.792564001</v>
      </c>
      <c r="J8" s="66">
        <v>-5.8047707499999997E-2</v>
      </c>
    </row>
    <row r="9" spans="1:10">
      <c r="A9" s="53" t="s">
        <v>32</v>
      </c>
      <c r="B9" s="86">
        <v>192383.1</v>
      </c>
      <c r="C9" s="86">
        <v>206002.59686200001</v>
      </c>
      <c r="D9" s="66">
        <v>-6.6113228999999996E-2</v>
      </c>
      <c r="E9" s="86">
        <v>2368307.3835240002</v>
      </c>
      <c r="F9" s="86">
        <v>2430484.9013200002</v>
      </c>
      <c r="G9" s="66">
        <v>-2.5582351E-2</v>
      </c>
      <c r="H9" s="86">
        <v>2689262.9684219998</v>
      </c>
      <c r="I9" s="86">
        <v>2752427.5995939998</v>
      </c>
      <c r="J9" s="66">
        <v>-2.29486985E-2</v>
      </c>
    </row>
    <row r="10" spans="1:10">
      <c r="A10" s="53" t="s">
        <v>33</v>
      </c>
      <c r="B10" s="86">
        <v>3580181.1</v>
      </c>
      <c r="C10" s="86">
        <v>4639700.5029999996</v>
      </c>
      <c r="D10" s="66">
        <v>-0.22835943880000001</v>
      </c>
      <c r="E10" s="86">
        <v>50135035.276000001</v>
      </c>
      <c r="F10" s="86">
        <v>50487827.647</v>
      </c>
      <c r="G10" s="66">
        <v>-6.9876718000000003E-3</v>
      </c>
      <c r="H10" s="86">
        <v>55405567.486000001</v>
      </c>
      <c r="I10" s="86">
        <v>54837717.859999999</v>
      </c>
      <c r="J10" s="66">
        <v>1.0355092200000001E-2</v>
      </c>
    </row>
    <row r="11" spans="1:10">
      <c r="A11" s="53" t="s">
        <v>34</v>
      </c>
      <c r="B11" s="86">
        <v>579269.80000000005</v>
      </c>
      <c r="C11" s="86">
        <v>336178.87099999998</v>
      </c>
      <c r="D11" s="66">
        <v>0.72309996249999997</v>
      </c>
      <c r="E11" s="86">
        <v>4223075.1399999997</v>
      </c>
      <c r="F11" s="86">
        <v>4577061.1140000001</v>
      </c>
      <c r="G11" s="66">
        <v>-7.7339140799999997E-2</v>
      </c>
      <c r="H11" s="86">
        <v>4445065.1129999999</v>
      </c>
      <c r="I11" s="86">
        <v>4951177.2230000002</v>
      </c>
      <c r="J11" s="66">
        <v>-0.1022205603</v>
      </c>
    </row>
    <row r="12" spans="1:10">
      <c r="A12" s="53" t="s">
        <v>35</v>
      </c>
      <c r="B12" s="86">
        <v>0</v>
      </c>
      <c r="C12" s="86">
        <v>0</v>
      </c>
      <c r="D12" s="66">
        <v>0</v>
      </c>
      <c r="E12" s="86">
        <v>-1E-3</v>
      </c>
      <c r="F12" s="86">
        <v>0</v>
      </c>
      <c r="G12" s="66">
        <v>0</v>
      </c>
      <c r="H12" s="86">
        <v>-1E-3</v>
      </c>
      <c r="I12" s="86">
        <v>0</v>
      </c>
      <c r="J12" s="66">
        <v>0</v>
      </c>
    </row>
    <row r="13" spans="1:10">
      <c r="A13" s="53" t="s">
        <v>36</v>
      </c>
      <c r="B13" s="86">
        <v>5777485.2999999998</v>
      </c>
      <c r="C13" s="86">
        <v>3221278.807</v>
      </c>
      <c r="D13" s="66">
        <v>0.79353779849999995</v>
      </c>
      <c r="E13" s="86">
        <v>33161350.022999998</v>
      </c>
      <c r="F13" s="86">
        <v>35791557.178000003</v>
      </c>
      <c r="G13" s="66">
        <v>-7.3486804200000005E-2</v>
      </c>
      <c r="H13" s="86">
        <v>35726241.494000003</v>
      </c>
      <c r="I13" s="86">
        <v>38547080.435000002</v>
      </c>
      <c r="J13" s="66">
        <v>-7.3179055600000001E-2</v>
      </c>
    </row>
    <row r="14" spans="1:10">
      <c r="A14" s="53" t="s">
        <v>37</v>
      </c>
      <c r="B14" s="86">
        <v>6332267.7000000002</v>
      </c>
      <c r="C14" s="86">
        <v>4154892.0449999999</v>
      </c>
      <c r="D14" s="66">
        <v>0.52405107799999995</v>
      </c>
      <c r="E14" s="86">
        <v>52375966.152999997</v>
      </c>
      <c r="F14" s="86">
        <v>46423399.206</v>
      </c>
      <c r="G14" s="66">
        <v>0.1282234186</v>
      </c>
      <c r="H14" s="86">
        <v>59754622.958999999</v>
      </c>
      <c r="I14" s="86">
        <v>51831625.730999999</v>
      </c>
      <c r="J14" s="66">
        <v>0.15286028779999999</v>
      </c>
    </row>
    <row r="15" spans="1:10">
      <c r="A15" s="53" t="s">
        <v>38</v>
      </c>
      <c r="B15" s="86">
        <v>1310156.1232429999</v>
      </c>
      <c r="C15" s="86">
        <v>790714.696</v>
      </c>
      <c r="D15" s="66">
        <v>0.65692648669999998</v>
      </c>
      <c r="E15" s="86">
        <v>19450312.638243001</v>
      </c>
      <c r="F15" s="86">
        <v>14203986.596000001</v>
      </c>
      <c r="G15" s="66">
        <v>0.36935588520000001</v>
      </c>
      <c r="H15" s="86">
        <v>20171063.554242998</v>
      </c>
      <c r="I15" s="86">
        <v>14698833.919</v>
      </c>
      <c r="J15" s="66">
        <v>0.37229005139999999</v>
      </c>
    </row>
    <row r="16" spans="1:10">
      <c r="A16" s="53" t="s">
        <v>39</v>
      </c>
      <c r="B16" s="86">
        <v>192192.27675700001</v>
      </c>
      <c r="C16" s="86">
        <v>108048.269</v>
      </c>
      <c r="D16" s="66">
        <v>0.7787631263</v>
      </c>
      <c r="E16" s="86">
        <v>4621235.2477569999</v>
      </c>
      <c r="F16" s="86">
        <v>4462084.2170000002</v>
      </c>
      <c r="G16" s="66">
        <v>3.5667419800000003E-2</v>
      </c>
      <c r="H16" s="86">
        <v>4697461.1607569996</v>
      </c>
      <c r="I16" s="86">
        <v>4531062.392</v>
      </c>
      <c r="J16" s="66">
        <v>3.6724007400000001E-2</v>
      </c>
    </row>
    <row r="17" spans="1:14">
      <c r="A17" s="53" t="s">
        <v>40</v>
      </c>
      <c r="B17" s="86">
        <v>444397.4</v>
      </c>
      <c r="C17" s="86">
        <v>393762.21500000003</v>
      </c>
      <c r="D17" s="66">
        <v>0.12859330599999999</v>
      </c>
      <c r="E17" s="86">
        <v>4283703.193</v>
      </c>
      <c r="F17" s="86">
        <v>4049661.7689999999</v>
      </c>
      <c r="G17" s="66">
        <v>5.7792832400000001E-2</v>
      </c>
      <c r="H17" s="86">
        <v>4705806.2390000001</v>
      </c>
      <c r="I17" s="86">
        <v>4349631.517</v>
      </c>
      <c r="J17" s="66">
        <v>8.1886182900000007E-2</v>
      </c>
    </row>
    <row r="18" spans="1:14">
      <c r="A18" s="53" t="s">
        <v>41</v>
      </c>
      <c r="B18" s="86">
        <v>2182330.6</v>
      </c>
      <c r="C18" s="86">
        <v>2390280.693</v>
      </c>
      <c r="D18" s="66">
        <v>-8.6998189599999998E-2</v>
      </c>
      <c r="E18" s="86">
        <v>23869212.623</v>
      </c>
      <c r="F18" s="86">
        <v>24643416.34</v>
      </c>
      <c r="G18" s="66">
        <v>-3.14162495E-2</v>
      </c>
      <c r="H18" s="86">
        <v>26222286.432999998</v>
      </c>
      <c r="I18" s="86">
        <v>26985761.175999999</v>
      </c>
      <c r="J18" s="66">
        <v>-2.82917624E-2</v>
      </c>
    </row>
    <row r="19" spans="1:14">
      <c r="A19" s="53" t="s">
        <v>43</v>
      </c>
      <c r="B19" s="86">
        <v>66117.149999999994</v>
      </c>
      <c r="C19" s="86">
        <v>67556.750499999995</v>
      </c>
      <c r="D19" s="66">
        <v>-2.1309498900000001E-2</v>
      </c>
      <c r="E19" s="86">
        <v>678270.38600000006</v>
      </c>
      <c r="F19" s="86">
        <v>539440.9865</v>
      </c>
      <c r="G19" s="66">
        <v>0.25735790009999998</v>
      </c>
      <c r="H19" s="86">
        <v>744954.2</v>
      </c>
      <c r="I19" s="86">
        <v>604778.51549999998</v>
      </c>
      <c r="J19" s="66">
        <v>0.2317801987</v>
      </c>
    </row>
    <row r="20" spans="1:14">
      <c r="A20" s="53" t="s">
        <v>42</v>
      </c>
      <c r="B20" s="86">
        <v>171326.25</v>
      </c>
      <c r="C20" s="86">
        <v>180743.03649999999</v>
      </c>
      <c r="D20" s="66">
        <v>-5.2100411100000001E-2</v>
      </c>
      <c r="E20" s="86">
        <v>1940720.2830000001</v>
      </c>
      <c r="F20" s="86">
        <v>1715715.0255</v>
      </c>
      <c r="G20" s="66">
        <v>0.1311437238</v>
      </c>
      <c r="H20" s="86">
        <v>2121665.452</v>
      </c>
      <c r="I20" s="86">
        <v>1876707.4955</v>
      </c>
      <c r="J20" s="66">
        <v>0.1305253787</v>
      </c>
    </row>
    <row r="21" spans="1:14">
      <c r="A21" s="67" t="s">
        <v>72</v>
      </c>
      <c r="B21" s="87">
        <v>21986350.899999999</v>
      </c>
      <c r="C21" s="87">
        <v>18952186.810157999</v>
      </c>
      <c r="D21" s="68">
        <v>0.1600957251</v>
      </c>
      <c r="E21" s="87">
        <v>224128481.870074</v>
      </c>
      <c r="F21" s="87">
        <v>216760893.04610801</v>
      </c>
      <c r="G21" s="68">
        <v>3.3989474399999997E-2</v>
      </c>
      <c r="H21" s="87">
        <v>246897274.89352</v>
      </c>
      <c r="I21" s="87">
        <v>238041971.656158</v>
      </c>
      <c r="J21" s="68">
        <v>3.7200596099999997E-2</v>
      </c>
    </row>
    <row r="22" spans="1:14">
      <c r="A22" s="53" t="s">
        <v>73</v>
      </c>
      <c r="B22" s="86">
        <v>-269946.3</v>
      </c>
      <c r="C22" s="86">
        <v>-296430.86300000001</v>
      </c>
      <c r="D22" s="66">
        <v>-8.9344823000000004E-2</v>
      </c>
      <c r="E22" s="86">
        <v>-3844365.7839819998</v>
      </c>
      <c r="F22" s="86">
        <v>-4099669.7284129998</v>
      </c>
      <c r="G22" s="66">
        <v>-6.2274271200000002E-2</v>
      </c>
      <c r="H22" s="86">
        <v>-4372411.3829819998</v>
      </c>
      <c r="I22" s="86">
        <v>-4802777.286413</v>
      </c>
      <c r="J22" s="66">
        <v>-8.9607716099999998E-2</v>
      </c>
    </row>
    <row r="23" spans="1:14">
      <c r="A23" s="53" t="s">
        <v>44</v>
      </c>
      <c r="B23" s="86">
        <v>-28243.8</v>
      </c>
      <c r="C23" s="86">
        <v>-96327.619000000006</v>
      </c>
      <c r="D23" s="66">
        <v>-0.70679437219999997</v>
      </c>
      <c r="E23" s="86">
        <v>-857766.22600000002</v>
      </c>
      <c r="F23" s="86">
        <v>-1288275.925</v>
      </c>
      <c r="G23" s="66">
        <v>-0.33417507120000001</v>
      </c>
      <c r="H23" s="86">
        <v>-996027.826</v>
      </c>
      <c r="I23" s="86">
        <v>-1407890.203</v>
      </c>
      <c r="J23" s="66">
        <v>-0.29253870520000003</v>
      </c>
    </row>
    <row r="24" spans="1:14">
      <c r="A24" s="53" t="s">
        <v>74</v>
      </c>
      <c r="B24" s="86">
        <v>-1323950.1000000001</v>
      </c>
      <c r="C24" s="86">
        <v>1090931.7220000001</v>
      </c>
      <c r="D24" s="66">
        <v>-2.2135957488</v>
      </c>
      <c r="E24" s="86">
        <v>2182640.7429999998</v>
      </c>
      <c r="F24" s="86">
        <v>4079900.3679999998</v>
      </c>
      <c r="G24" s="66">
        <v>-0.46502596969999999</v>
      </c>
      <c r="H24" s="86">
        <v>1382325.2620000001</v>
      </c>
      <c r="I24" s="86">
        <v>4528707.63</v>
      </c>
      <c r="J24" s="66">
        <v>-0.69476385429999998</v>
      </c>
    </row>
    <row r="25" spans="1:14">
      <c r="A25" s="67" t="s">
        <v>75</v>
      </c>
      <c r="B25" s="87">
        <v>20364210.699999999</v>
      </c>
      <c r="C25" s="87">
        <v>19650360.050158001</v>
      </c>
      <c r="D25" s="68">
        <v>3.6327611699999998E-2</v>
      </c>
      <c r="E25" s="87">
        <v>221608990.60309201</v>
      </c>
      <c r="F25" s="87">
        <v>215452847.76069501</v>
      </c>
      <c r="G25" s="68">
        <v>2.8573040000000001E-2</v>
      </c>
      <c r="H25" s="87">
        <v>242911160.946538</v>
      </c>
      <c r="I25" s="87">
        <v>236360011.796745</v>
      </c>
      <c r="J25" s="68">
        <v>2.7716825300000001E-2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2"/>
      <c r="B31" s="122" t="s">
        <v>54</v>
      </c>
      <c r="C31" s="133" t="s">
        <v>106</v>
      </c>
      <c r="D31" s="133" t="s">
        <v>107</v>
      </c>
      <c r="E31" s="133" t="s">
        <v>108</v>
      </c>
      <c r="F31" s="133" t="s">
        <v>109</v>
      </c>
      <c r="G31" s="133" t="s">
        <v>110</v>
      </c>
      <c r="H31" s="133" t="s">
        <v>111</v>
      </c>
      <c r="I31" s="133" t="s">
        <v>112</v>
      </c>
      <c r="J31" s="133" t="s">
        <v>113</v>
      </c>
      <c r="K31" s="133" t="s">
        <v>114</v>
      </c>
      <c r="L31" s="133" t="s">
        <v>115</v>
      </c>
      <c r="M31" s="133" t="s">
        <v>116</v>
      </c>
      <c r="N31" s="133" t="s">
        <v>117</v>
      </c>
    </row>
    <row r="32" spans="1:14">
      <c r="A32" s="122" t="s">
        <v>52</v>
      </c>
      <c r="B32" s="122" t="s">
        <v>60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140</v>
      </c>
      <c r="B33" s="124" t="s">
        <v>141</v>
      </c>
      <c r="C33" s="128">
        <v>-5.6050000000000003E-2</v>
      </c>
      <c r="D33" s="128">
        <v>1.3600000000000001E-3</v>
      </c>
      <c r="E33" s="128">
        <v>-2.452E-2</v>
      </c>
      <c r="F33" s="128">
        <v>-3.2890000000000003E-2</v>
      </c>
      <c r="G33" s="128">
        <v>-5.6480000000000002E-2</v>
      </c>
      <c r="H33" s="128">
        <v>-8.5999999999999998E-4</v>
      </c>
      <c r="I33" s="128">
        <v>-4.4999999999999999E-4</v>
      </c>
      <c r="J33" s="128">
        <v>-5.5169999999999997E-2</v>
      </c>
      <c r="K33" s="128">
        <v>-5.2760000000000001E-2</v>
      </c>
      <c r="L33" s="128">
        <v>-1.14E-3</v>
      </c>
      <c r="M33" s="128">
        <v>-9.0000000000000006E-5</v>
      </c>
      <c r="N33" s="128">
        <v>-5.1529999999999999E-2</v>
      </c>
      <c r="O33" s="65" t="str">
        <f t="shared" ref="O33:O45" si="0">MID(UPPER(TEXT(A33,"mmm")),1,1)</f>
        <v>N</v>
      </c>
    </row>
    <row r="34" spans="1:15">
      <c r="A34" s="124" t="s">
        <v>142</v>
      </c>
      <c r="B34" s="124" t="s">
        <v>143</v>
      </c>
      <c r="C34" s="128">
        <v>1.8890000000000001E-2</v>
      </c>
      <c r="D34" s="128">
        <v>-8.3000000000000001E-4</v>
      </c>
      <c r="E34" s="128">
        <v>1.397E-2</v>
      </c>
      <c r="F34" s="128">
        <v>5.7499999999999999E-3</v>
      </c>
      <c r="G34" s="128">
        <v>-5.0160000000000003E-2</v>
      </c>
      <c r="H34" s="128">
        <v>-1.1100000000000001E-3</v>
      </c>
      <c r="I34" s="128">
        <v>8.0000000000000004E-4</v>
      </c>
      <c r="J34" s="128">
        <v>-4.9849999999999998E-2</v>
      </c>
      <c r="K34" s="128">
        <v>-5.0160000000000003E-2</v>
      </c>
      <c r="L34" s="128">
        <v>-1.1100000000000001E-3</v>
      </c>
      <c r="M34" s="128">
        <v>8.0000000000000004E-4</v>
      </c>
      <c r="N34" s="128">
        <v>-4.9849999999999998E-2</v>
      </c>
      <c r="O34" s="65" t="str">
        <f t="shared" si="0"/>
        <v>D</v>
      </c>
    </row>
    <row r="35" spans="1:15">
      <c r="A35" s="124" t="s">
        <v>144</v>
      </c>
      <c r="B35" s="124" t="s">
        <v>145</v>
      </c>
      <c r="C35" s="128">
        <v>7.6499999999999997E-3</v>
      </c>
      <c r="D35" s="128">
        <v>-1.506E-2</v>
      </c>
      <c r="E35" s="128">
        <v>1.7809999999999999E-2</v>
      </c>
      <c r="F35" s="128">
        <v>4.8999999999999998E-3</v>
      </c>
      <c r="G35" s="128">
        <v>7.6499999999999997E-3</v>
      </c>
      <c r="H35" s="128">
        <v>-1.506E-2</v>
      </c>
      <c r="I35" s="128">
        <v>1.7809999999999999E-2</v>
      </c>
      <c r="J35" s="128">
        <v>4.8999999999999998E-3</v>
      </c>
      <c r="K35" s="128">
        <v>-4.6710000000000002E-2</v>
      </c>
      <c r="L35" s="128">
        <v>-1.4300000000000001E-3</v>
      </c>
      <c r="M35" s="128">
        <v>2.5899999999999999E-3</v>
      </c>
      <c r="N35" s="128">
        <v>-4.7870000000000003E-2</v>
      </c>
      <c r="O35" s="65" t="str">
        <f t="shared" si="0"/>
        <v>E</v>
      </c>
    </row>
    <row r="36" spans="1:15">
      <c r="A36" s="124" t="s">
        <v>146</v>
      </c>
      <c r="B36" s="124" t="s">
        <v>148</v>
      </c>
      <c r="C36" s="128">
        <v>-3.1600000000000003E-2</v>
      </c>
      <c r="D36" s="128">
        <v>3.4399999999999999E-3</v>
      </c>
      <c r="E36" s="128">
        <v>1.431E-2</v>
      </c>
      <c r="F36" s="128">
        <v>-4.9349999999999998E-2</v>
      </c>
      <c r="G36" s="128">
        <v>-1.0710000000000001E-2</v>
      </c>
      <c r="H36" s="128">
        <v>-6.6699999999999997E-3</v>
      </c>
      <c r="I36" s="128">
        <v>1.661E-2</v>
      </c>
      <c r="J36" s="128">
        <v>-2.0650000000000002E-2</v>
      </c>
      <c r="K36" s="128">
        <v>-4.8030000000000003E-2</v>
      </c>
      <c r="L36" s="128">
        <v>-1.06E-3</v>
      </c>
      <c r="M36" s="128">
        <v>4.9100000000000003E-3</v>
      </c>
      <c r="N36" s="128">
        <v>-5.1880000000000003E-2</v>
      </c>
      <c r="O36" s="65" t="str">
        <f t="shared" si="0"/>
        <v>F</v>
      </c>
    </row>
    <row r="37" spans="1:15">
      <c r="A37" s="124" t="s">
        <v>149</v>
      </c>
      <c r="B37" s="124" t="s">
        <v>150</v>
      </c>
      <c r="C37" s="128">
        <v>4.6850000000000003E-2</v>
      </c>
      <c r="D37" s="128">
        <v>5.9899999999999997E-3</v>
      </c>
      <c r="E37" s="128">
        <v>4.1900000000000001E-3</v>
      </c>
      <c r="F37" s="128">
        <v>3.6670000000000001E-2</v>
      </c>
      <c r="G37" s="128">
        <v>7.6099999999999996E-3</v>
      </c>
      <c r="H37" s="128">
        <v>-2.5899999999999999E-3</v>
      </c>
      <c r="I37" s="128">
        <v>1.2319999999999999E-2</v>
      </c>
      <c r="J37" s="128">
        <v>-2.1199999999999999E-3</v>
      </c>
      <c r="K37" s="128">
        <v>-4.0739999999999998E-2</v>
      </c>
      <c r="L37" s="128">
        <v>-8.1999999999999998E-4</v>
      </c>
      <c r="M37" s="128">
        <v>4.0000000000000001E-3</v>
      </c>
      <c r="N37" s="128">
        <v>-4.3920000000000001E-2</v>
      </c>
      <c r="O37" s="65" t="str">
        <f t="shared" si="0"/>
        <v>M</v>
      </c>
    </row>
    <row r="38" spans="1:15">
      <c r="A38" s="124" t="s">
        <v>151</v>
      </c>
      <c r="B38" s="124" t="s">
        <v>152</v>
      </c>
      <c r="C38" s="128">
        <v>0.16991999999999999</v>
      </c>
      <c r="D38" s="128">
        <v>7.7999999999999996E-3</v>
      </c>
      <c r="E38" s="128">
        <v>8.4000000000000003E-4</v>
      </c>
      <c r="F38" s="128">
        <v>0.16128000000000001</v>
      </c>
      <c r="G38" s="128">
        <v>4.1079999999999998E-2</v>
      </c>
      <c r="H38" s="128">
        <v>-9.1E-4</v>
      </c>
      <c r="I38" s="128">
        <v>9.0900000000000009E-3</v>
      </c>
      <c r="J38" s="128">
        <v>3.2899999999999999E-2</v>
      </c>
      <c r="K38" s="128">
        <v>-1.6299999999999999E-2</v>
      </c>
      <c r="L38" s="128">
        <v>-6.3000000000000003E-4</v>
      </c>
      <c r="M38" s="128">
        <v>3.7100000000000002E-3</v>
      </c>
      <c r="N38" s="128">
        <v>-1.9380000000000001E-2</v>
      </c>
      <c r="O38" s="65" t="str">
        <f t="shared" si="0"/>
        <v>A</v>
      </c>
    </row>
    <row r="39" spans="1:15">
      <c r="A39" s="124" t="s">
        <v>153</v>
      </c>
      <c r="B39" s="124" t="s">
        <v>154</v>
      </c>
      <c r="C39" s="128">
        <v>0.11073</v>
      </c>
      <c r="D39" s="128">
        <v>6.6100000000000004E-3</v>
      </c>
      <c r="E39" s="128">
        <v>-2.18E-2</v>
      </c>
      <c r="F39" s="128">
        <v>0.12592</v>
      </c>
      <c r="G39" s="128">
        <v>5.3710000000000001E-2</v>
      </c>
      <c r="H39" s="128">
        <v>3.6000000000000002E-4</v>
      </c>
      <c r="I39" s="128">
        <v>3.4399999999999999E-3</v>
      </c>
      <c r="J39" s="128">
        <v>4.9910000000000003E-2</v>
      </c>
      <c r="K39" s="128">
        <v>1.98E-3</v>
      </c>
      <c r="L39" s="128">
        <v>7.3999999999999999E-4</v>
      </c>
      <c r="M39" s="128">
        <v>4.8999999999999998E-4</v>
      </c>
      <c r="N39" s="128">
        <v>7.5000000000000002E-4</v>
      </c>
      <c r="O39" s="65" t="str">
        <f t="shared" si="0"/>
        <v>M</v>
      </c>
    </row>
    <row r="40" spans="1:15">
      <c r="A40" s="124" t="s">
        <v>155</v>
      </c>
      <c r="B40" s="124" t="s">
        <v>156</v>
      </c>
      <c r="C40" s="128">
        <v>6.6790000000000002E-2</v>
      </c>
      <c r="D40" s="128">
        <v>4.62E-3</v>
      </c>
      <c r="E40" s="128">
        <v>2.3800000000000002E-3</v>
      </c>
      <c r="F40" s="128">
        <v>5.9790000000000003E-2</v>
      </c>
      <c r="G40" s="128">
        <v>5.5820000000000002E-2</v>
      </c>
      <c r="H40" s="128">
        <v>1.0499999999999999E-3</v>
      </c>
      <c r="I40" s="128">
        <v>3.29E-3</v>
      </c>
      <c r="J40" s="128">
        <v>5.1479999999999998E-2</v>
      </c>
      <c r="K40" s="128">
        <v>1.3820000000000001E-2</v>
      </c>
      <c r="L40" s="128">
        <v>5.1000000000000004E-4</v>
      </c>
      <c r="M40" s="128">
        <v>1.1000000000000001E-3</v>
      </c>
      <c r="N40" s="128">
        <v>1.221E-2</v>
      </c>
      <c r="O40" s="65" t="str">
        <f t="shared" si="0"/>
        <v>J</v>
      </c>
    </row>
    <row r="41" spans="1:15">
      <c r="A41" s="124" t="s">
        <v>157</v>
      </c>
      <c r="B41" s="124" t="s">
        <v>158</v>
      </c>
      <c r="C41" s="128">
        <v>-1.864E-2</v>
      </c>
      <c r="D41" s="128">
        <v>-3.96E-3</v>
      </c>
      <c r="E41" s="128">
        <v>-1.9349999999999999E-2</v>
      </c>
      <c r="F41" s="128">
        <v>4.6699999999999997E-3</v>
      </c>
      <c r="G41" s="128">
        <v>4.3810000000000002E-2</v>
      </c>
      <c r="H41" s="128">
        <v>1.2E-4</v>
      </c>
      <c r="I41" s="128">
        <v>-7.6999999999999996E-4</v>
      </c>
      <c r="J41" s="128">
        <v>4.446E-2</v>
      </c>
      <c r="K41" s="128">
        <v>1.5299999999999999E-2</v>
      </c>
      <c r="L41" s="128">
        <v>-6.9999999999999994E-5</v>
      </c>
      <c r="M41" s="128">
        <v>-1.24E-3</v>
      </c>
      <c r="N41" s="128">
        <v>1.661E-2</v>
      </c>
      <c r="O41" s="65" t="str">
        <f t="shared" si="0"/>
        <v>J</v>
      </c>
    </row>
    <row r="42" spans="1:15">
      <c r="A42" s="124" t="s">
        <v>160</v>
      </c>
      <c r="B42" s="124" t="s">
        <v>161</v>
      </c>
      <c r="C42" s="128">
        <v>-6.96E-3</v>
      </c>
      <c r="D42" s="128">
        <v>4.2100000000000002E-3</v>
      </c>
      <c r="E42" s="128">
        <v>-9.0600000000000003E-3</v>
      </c>
      <c r="F42" s="128">
        <v>-2.1099999999999999E-3</v>
      </c>
      <c r="G42" s="128">
        <v>3.7089999999999998E-2</v>
      </c>
      <c r="H42" s="128">
        <v>8.0000000000000004E-4</v>
      </c>
      <c r="I42" s="128">
        <v>-2.0899999999999998E-3</v>
      </c>
      <c r="J42" s="128">
        <v>3.8379999999999997E-2</v>
      </c>
      <c r="K42" s="128">
        <v>1.653E-2</v>
      </c>
      <c r="L42" s="128">
        <v>2.2000000000000001E-4</v>
      </c>
      <c r="M42" s="128">
        <v>-2.66E-3</v>
      </c>
      <c r="N42" s="128">
        <v>1.8970000000000001E-2</v>
      </c>
      <c r="O42" s="65" t="str">
        <f t="shared" si="0"/>
        <v>A</v>
      </c>
    </row>
    <row r="43" spans="1:15">
      <c r="A43" s="124" t="s">
        <v>162</v>
      </c>
      <c r="B43" s="124" t="s">
        <v>163</v>
      </c>
      <c r="C43" s="128">
        <v>1.396E-2</v>
      </c>
      <c r="D43" s="128">
        <v>1.48E-3</v>
      </c>
      <c r="E43" s="128">
        <v>-3.3400000000000001E-3</v>
      </c>
      <c r="F43" s="128">
        <v>1.5820000000000001E-2</v>
      </c>
      <c r="G43" s="128">
        <v>3.4549999999999997E-2</v>
      </c>
      <c r="H43" s="128">
        <v>8.4000000000000003E-4</v>
      </c>
      <c r="I43" s="128">
        <v>-2.2200000000000002E-3</v>
      </c>
      <c r="J43" s="128">
        <v>3.5929999999999997E-2</v>
      </c>
      <c r="K43" s="128">
        <v>2.0070000000000001E-2</v>
      </c>
      <c r="L43" s="128">
        <v>-3.2000000000000003E-4</v>
      </c>
      <c r="M43" s="128">
        <v>-3.3300000000000001E-3</v>
      </c>
      <c r="N43" s="128">
        <v>2.3720000000000001E-2</v>
      </c>
      <c r="O43" s="65" t="str">
        <f t="shared" si="0"/>
        <v>S</v>
      </c>
    </row>
    <row r="44" spans="1:15">
      <c r="A44" s="124" t="s">
        <v>164</v>
      </c>
      <c r="B44" s="124" t="s">
        <v>165</v>
      </c>
      <c r="C44" s="128">
        <v>-3.2840000000000001E-2</v>
      </c>
      <c r="D44" s="128">
        <v>-1.094E-2</v>
      </c>
      <c r="E44" s="128">
        <v>1.0200000000000001E-3</v>
      </c>
      <c r="F44" s="128">
        <v>-2.2919999999999999E-2</v>
      </c>
      <c r="G44" s="128">
        <v>2.7789999999999999E-2</v>
      </c>
      <c r="H44" s="128">
        <v>-3.8999999999999999E-4</v>
      </c>
      <c r="I44" s="128">
        <v>-1.6299999999999999E-3</v>
      </c>
      <c r="J44" s="128">
        <v>2.981E-2</v>
      </c>
      <c r="K44" s="128">
        <v>1.966E-2</v>
      </c>
      <c r="L44" s="128">
        <v>-3.2000000000000003E-4</v>
      </c>
      <c r="M44" s="128">
        <v>-2.2599999999999999E-3</v>
      </c>
      <c r="N44" s="128">
        <v>2.2239999999999999E-2</v>
      </c>
      <c r="O44" s="65" t="str">
        <f t="shared" si="0"/>
        <v>O</v>
      </c>
    </row>
    <row r="45" spans="1:15">
      <c r="A45" s="124" t="s">
        <v>166</v>
      </c>
      <c r="B45" s="124" t="s">
        <v>167</v>
      </c>
      <c r="C45" s="128">
        <v>3.6330000000000001E-2</v>
      </c>
      <c r="D45" s="128">
        <v>4.6000000000000001E-4</v>
      </c>
      <c r="E45" s="128">
        <v>2.597E-2</v>
      </c>
      <c r="F45" s="128">
        <v>9.9000000000000008E-3</v>
      </c>
      <c r="G45" s="128">
        <v>2.8570000000000002E-2</v>
      </c>
      <c r="H45" s="128">
        <v>-2.9999999999999997E-4</v>
      </c>
      <c r="I45" s="128">
        <v>9.3000000000000005E-4</v>
      </c>
      <c r="J45" s="128">
        <v>2.794E-2</v>
      </c>
      <c r="K45" s="128">
        <v>2.7720000000000002E-2</v>
      </c>
      <c r="L45" s="128">
        <v>-3.1E-4</v>
      </c>
      <c r="M45" s="128">
        <v>2.0799999999999998E-3</v>
      </c>
      <c r="N45" s="128">
        <v>2.5950000000000001E-2</v>
      </c>
      <c r="O45" s="65" t="str">
        <f t="shared" si="0"/>
        <v>N</v>
      </c>
    </row>
    <row r="49" spans="1:9">
      <c r="B49" s="56" t="str">
        <f>"Máxima "&amp;MID(B2,7,4)</f>
        <v>Máxima 2021</v>
      </c>
      <c r="C49" s="56" t="str">
        <f>"Media "&amp;MID(B2,7,4)</f>
        <v>Media 2021</v>
      </c>
      <c r="D49" s="56" t="str">
        <f>"Mínima "&amp;MID(B2,7,4)</f>
        <v>Mínima 2021</v>
      </c>
      <c r="E49" s="57" t="str">
        <f>"Media "&amp;MID(B2,7,4)-1</f>
        <v>Media 2020</v>
      </c>
      <c r="F49" s="58"/>
      <c r="G49" s="57" t="str">
        <f>"Banda máxima "&amp;MID(B2,7,4)-20&amp;"-"&amp;MID(B2,7,4)-1</f>
        <v>Banda máxima 2001-2020</v>
      </c>
      <c r="H49" s="56" t="str">
        <f>"Banda mínima "&amp;MID(B2,7,4)-20&amp;"-"&amp;MID(B2,7,4)-1</f>
        <v>Banda mínima 2001-2020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171</v>
      </c>
      <c r="B52" s="54">
        <v>20.597999999999999</v>
      </c>
      <c r="C52" s="54">
        <v>16.898</v>
      </c>
      <c r="D52" s="54">
        <v>13.198</v>
      </c>
      <c r="E52" s="54">
        <v>17.077000000000002</v>
      </c>
      <c r="F52" s="55">
        <v>1</v>
      </c>
      <c r="G52" s="54">
        <v>19.564263157900001</v>
      </c>
      <c r="H52" s="54">
        <v>10.826315789500001</v>
      </c>
      <c r="I52" s="127"/>
    </row>
    <row r="53" spans="1:9">
      <c r="A53" s="53" t="s">
        <v>172</v>
      </c>
      <c r="B53" s="54">
        <v>18.001000000000001</v>
      </c>
      <c r="C53" s="54">
        <v>14.362</v>
      </c>
      <c r="D53" s="54">
        <v>10.723000000000001</v>
      </c>
      <c r="E53" s="54">
        <v>16.664000000000001</v>
      </c>
      <c r="F53" s="55">
        <v>2</v>
      </c>
      <c r="G53" s="54">
        <v>19.326631578899999</v>
      </c>
      <c r="H53" s="54">
        <v>10.8087368421</v>
      </c>
      <c r="I53" s="127"/>
    </row>
    <row r="54" spans="1:9">
      <c r="A54" s="53" t="s">
        <v>173</v>
      </c>
      <c r="B54" s="54">
        <v>15.175000000000001</v>
      </c>
      <c r="C54" s="54">
        <v>11.888</v>
      </c>
      <c r="D54" s="54">
        <v>8.6010000000000009</v>
      </c>
      <c r="E54" s="54">
        <v>14.242000000000001</v>
      </c>
      <c r="F54" s="55">
        <v>3</v>
      </c>
      <c r="G54" s="54">
        <v>18.610842105300001</v>
      </c>
      <c r="H54" s="54">
        <v>10.564052631599999</v>
      </c>
      <c r="I54" s="127"/>
    </row>
    <row r="55" spans="1:9">
      <c r="A55" s="53" t="s">
        <v>174</v>
      </c>
      <c r="B55" s="54">
        <v>15.023999999999999</v>
      </c>
      <c r="C55" s="54">
        <v>10.750999999999999</v>
      </c>
      <c r="D55" s="54">
        <v>6.4779999999999998</v>
      </c>
      <c r="E55" s="54">
        <v>12.345000000000001</v>
      </c>
      <c r="F55" s="55">
        <v>4</v>
      </c>
      <c r="G55" s="54">
        <v>17.943368421100001</v>
      </c>
      <c r="H55" s="54">
        <v>10.3822105263</v>
      </c>
      <c r="I55" s="127"/>
    </row>
    <row r="56" spans="1:9">
      <c r="A56" s="53" t="s">
        <v>175</v>
      </c>
      <c r="B56" s="54">
        <v>14.965999999999999</v>
      </c>
      <c r="C56" s="54">
        <v>10.677</v>
      </c>
      <c r="D56" s="54">
        <v>6.3879999999999999</v>
      </c>
      <c r="E56" s="54">
        <v>13.612</v>
      </c>
      <c r="F56" s="55">
        <v>5</v>
      </c>
      <c r="G56" s="54">
        <v>17.683157894699999</v>
      </c>
      <c r="H56" s="54">
        <v>10.1313157895</v>
      </c>
      <c r="I56" s="127"/>
    </row>
    <row r="57" spans="1:9">
      <c r="A57" s="53" t="s">
        <v>176</v>
      </c>
      <c r="B57" s="54">
        <v>15.757999999999999</v>
      </c>
      <c r="C57" s="54">
        <v>10.747</v>
      </c>
      <c r="D57" s="54">
        <v>5.7350000000000003</v>
      </c>
      <c r="E57" s="54">
        <v>16.978000000000002</v>
      </c>
      <c r="F57" s="55">
        <v>6</v>
      </c>
      <c r="G57" s="54">
        <v>18.023842105300002</v>
      </c>
      <c r="H57" s="54">
        <v>9.4765263157999993</v>
      </c>
      <c r="I57" s="127"/>
    </row>
    <row r="58" spans="1:9">
      <c r="A58" s="53" t="s">
        <v>177</v>
      </c>
      <c r="B58" s="54">
        <v>16.664999999999999</v>
      </c>
      <c r="C58" s="54">
        <v>10.882999999999999</v>
      </c>
      <c r="D58" s="54">
        <v>5.1020000000000003</v>
      </c>
      <c r="E58" s="54">
        <v>15.653</v>
      </c>
      <c r="F58" s="55">
        <v>7</v>
      </c>
      <c r="G58" s="54">
        <v>17.686578947400001</v>
      </c>
      <c r="H58" s="54">
        <v>9.0117894737000004</v>
      </c>
      <c r="I58" s="127"/>
    </row>
    <row r="59" spans="1:9">
      <c r="A59" s="53" t="s">
        <v>178</v>
      </c>
      <c r="B59" s="54">
        <v>18.736999999999998</v>
      </c>
      <c r="C59" s="54">
        <v>12.895</v>
      </c>
      <c r="D59" s="54">
        <v>7.0519999999999996</v>
      </c>
      <c r="E59" s="54">
        <v>15.243</v>
      </c>
      <c r="F59" s="55">
        <v>8</v>
      </c>
      <c r="G59" s="54">
        <v>17.292789473700001</v>
      </c>
      <c r="H59" s="54">
        <v>8.7893684211000007</v>
      </c>
      <c r="I59" s="127"/>
    </row>
    <row r="60" spans="1:9">
      <c r="A60" s="53" t="s">
        <v>179</v>
      </c>
      <c r="B60" s="54">
        <v>17.55</v>
      </c>
      <c r="C60" s="54">
        <v>12.2</v>
      </c>
      <c r="D60" s="54">
        <v>6.851</v>
      </c>
      <c r="E60" s="54">
        <v>14.7</v>
      </c>
      <c r="F60" s="55">
        <v>9</v>
      </c>
      <c r="G60" s="54">
        <v>16.996421052599999</v>
      </c>
      <c r="H60" s="54">
        <v>9.2095789474000007</v>
      </c>
      <c r="I60" s="127"/>
    </row>
    <row r="61" spans="1:9">
      <c r="A61" s="53" t="s">
        <v>180</v>
      </c>
      <c r="B61" s="54">
        <v>17.058</v>
      </c>
      <c r="C61" s="54">
        <v>12.125999999999999</v>
      </c>
      <c r="D61" s="54">
        <v>7.1950000000000003</v>
      </c>
      <c r="E61" s="54">
        <v>14.061</v>
      </c>
      <c r="F61" s="55">
        <v>10</v>
      </c>
      <c r="G61" s="54">
        <v>17.063210526300001</v>
      </c>
      <c r="H61" s="54">
        <v>8.7074210526000009</v>
      </c>
      <c r="I61" s="127"/>
    </row>
    <row r="62" spans="1:9">
      <c r="A62" s="53" t="s">
        <v>181</v>
      </c>
      <c r="B62" s="54">
        <v>17.38</v>
      </c>
      <c r="C62" s="54">
        <v>12.331</v>
      </c>
      <c r="D62" s="54">
        <v>7.282</v>
      </c>
      <c r="E62" s="54">
        <v>13.340999999999999</v>
      </c>
      <c r="F62" s="55">
        <v>11</v>
      </c>
      <c r="G62" s="54">
        <v>17.163157894699999</v>
      </c>
      <c r="H62" s="54">
        <v>8.2212631578999993</v>
      </c>
      <c r="I62" s="127"/>
    </row>
    <row r="63" spans="1:9">
      <c r="A63" s="53" t="s">
        <v>182</v>
      </c>
      <c r="B63" s="54">
        <v>18.068000000000001</v>
      </c>
      <c r="C63" s="54">
        <v>13.507</v>
      </c>
      <c r="D63" s="54">
        <v>8.9450000000000003</v>
      </c>
      <c r="E63" s="54">
        <v>14.396000000000001</v>
      </c>
      <c r="F63" s="55">
        <v>12</v>
      </c>
      <c r="G63" s="54">
        <v>17.354105263200001</v>
      </c>
      <c r="H63" s="54">
        <v>8.6099473684000003</v>
      </c>
      <c r="I63" s="127"/>
    </row>
    <row r="64" spans="1:9">
      <c r="A64" s="53" t="s">
        <v>183</v>
      </c>
      <c r="B64" s="54">
        <v>18.523</v>
      </c>
      <c r="C64" s="54">
        <v>13.698</v>
      </c>
      <c r="D64" s="54">
        <v>8.8719999999999999</v>
      </c>
      <c r="E64" s="54">
        <v>14.683999999999999</v>
      </c>
      <c r="F64" s="55">
        <v>13</v>
      </c>
      <c r="G64" s="54">
        <v>17.457842105299999</v>
      </c>
      <c r="H64" s="54">
        <v>8.7917368421000006</v>
      </c>
      <c r="I64" s="127"/>
    </row>
    <row r="65" spans="1:9">
      <c r="A65" s="53" t="s">
        <v>184</v>
      </c>
      <c r="B65" s="54">
        <v>17.664999999999999</v>
      </c>
      <c r="C65" s="54">
        <v>12.778</v>
      </c>
      <c r="D65" s="54">
        <v>7.89</v>
      </c>
      <c r="E65" s="54">
        <v>14.896000000000001</v>
      </c>
      <c r="F65" s="55">
        <v>14</v>
      </c>
      <c r="G65" s="54">
        <v>16.655789473700001</v>
      </c>
      <c r="H65" s="54">
        <v>8.5779999999999994</v>
      </c>
      <c r="I65" s="127"/>
    </row>
    <row r="66" spans="1:9">
      <c r="A66" s="53" t="s">
        <v>185</v>
      </c>
      <c r="B66" s="54">
        <v>16.532</v>
      </c>
      <c r="C66" s="54">
        <v>12.282999999999999</v>
      </c>
      <c r="D66" s="54">
        <v>8.0329999999999995</v>
      </c>
      <c r="E66" s="54">
        <v>16.591999999999999</v>
      </c>
      <c r="F66" s="55">
        <v>15</v>
      </c>
      <c r="G66" s="54">
        <v>15.9447894737</v>
      </c>
      <c r="H66" s="54">
        <v>7.819</v>
      </c>
      <c r="I66" s="127"/>
    </row>
    <row r="67" spans="1:9">
      <c r="A67" s="53" t="s">
        <v>186</v>
      </c>
      <c r="B67" s="54">
        <v>15.382</v>
      </c>
      <c r="C67" s="54">
        <v>11.121</v>
      </c>
      <c r="D67" s="54">
        <v>6.8609999999999998</v>
      </c>
      <c r="E67" s="54">
        <v>15.436999999999999</v>
      </c>
      <c r="F67" s="55">
        <v>16</v>
      </c>
      <c r="G67" s="54">
        <v>16.073578947400001</v>
      </c>
      <c r="H67" s="54">
        <v>7.3267894736999999</v>
      </c>
      <c r="I67" s="127"/>
    </row>
    <row r="68" spans="1:9">
      <c r="A68" s="53" t="s">
        <v>187</v>
      </c>
      <c r="B68" s="54">
        <v>16.021999999999998</v>
      </c>
      <c r="C68" s="54">
        <v>11.459</v>
      </c>
      <c r="D68" s="54">
        <v>6.8959999999999999</v>
      </c>
      <c r="E68" s="54">
        <v>14.457000000000001</v>
      </c>
      <c r="F68" s="55">
        <v>17</v>
      </c>
      <c r="G68" s="54">
        <v>15.9958947368</v>
      </c>
      <c r="H68" s="54">
        <v>7.1847368421000004</v>
      </c>
      <c r="I68" s="127"/>
    </row>
    <row r="69" spans="1:9">
      <c r="A69" s="53" t="s">
        <v>188</v>
      </c>
      <c r="B69" s="54">
        <v>15.622999999999999</v>
      </c>
      <c r="C69" s="54">
        <v>11.064</v>
      </c>
      <c r="D69" s="54">
        <v>6.5049999999999999</v>
      </c>
      <c r="E69" s="54">
        <v>15.205</v>
      </c>
      <c r="F69" s="55">
        <v>18</v>
      </c>
      <c r="G69" s="54">
        <v>16.037736842099999</v>
      </c>
      <c r="H69" s="54">
        <v>6.9485789473999997</v>
      </c>
      <c r="I69" s="127"/>
    </row>
    <row r="70" spans="1:9">
      <c r="A70" s="53" t="s">
        <v>189</v>
      </c>
      <c r="B70" s="54">
        <v>16.969000000000001</v>
      </c>
      <c r="C70" s="54">
        <v>11.946</v>
      </c>
      <c r="D70" s="54">
        <v>6.923</v>
      </c>
      <c r="E70" s="54">
        <v>14.965999999999999</v>
      </c>
      <c r="F70" s="55">
        <v>19</v>
      </c>
      <c r="G70" s="54">
        <v>16.303684210499998</v>
      </c>
      <c r="H70" s="54">
        <v>7.2359473683999997</v>
      </c>
      <c r="I70" s="127"/>
    </row>
    <row r="71" spans="1:9">
      <c r="A71" s="53" t="s">
        <v>190</v>
      </c>
      <c r="B71" s="54">
        <v>15.683</v>
      </c>
      <c r="C71" s="54">
        <v>12.170999999999999</v>
      </c>
      <c r="D71" s="54">
        <v>8.6590000000000007</v>
      </c>
      <c r="E71" s="54">
        <v>12.868</v>
      </c>
      <c r="F71" s="55">
        <v>20</v>
      </c>
      <c r="G71" s="54">
        <v>16.229421052599999</v>
      </c>
      <c r="H71" s="54">
        <v>7.7108947368000003</v>
      </c>
      <c r="I71" s="127"/>
    </row>
    <row r="72" spans="1:9">
      <c r="A72" s="53" t="s">
        <v>191</v>
      </c>
      <c r="B72" s="54">
        <v>16.338000000000001</v>
      </c>
      <c r="C72" s="54">
        <v>12.555999999999999</v>
      </c>
      <c r="D72" s="54">
        <v>8.7729999999999997</v>
      </c>
      <c r="E72" s="54">
        <v>11.443</v>
      </c>
      <c r="F72" s="55">
        <v>21</v>
      </c>
      <c r="G72" s="54">
        <v>16.228157894700001</v>
      </c>
      <c r="H72" s="54">
        <v>8.0173684211000005</v>
      </c>
      <c r="I72" s="127"/>
    </row>
    <row r="73" spans="1:9">
      <c r="A73" s="53" t="s">
        <v>192</v>
      </c>
      <c r="B73" s="54">
        <v>13.206</v>
      </c>
      <c r="C73" s="54">
        <v>10.303000000000001</v>
      </c>
      <c r="D73" s="54">
        <v>7.4</v>
      </c>
      <c r="E73" s="54">
        <v>10.8</v>
      </c>
      <c r="F73" s="55">
        <v>22</v>
      </c>
      <c r="G73" s="54">
        <v>15.571789473700001</v>
      </c>
      <c r="H73" s="54">
        <v>8.2887894736999996</v>
      </c>
      <c r="I73" s="127"/>
    </row>
    <row r="74" spans="1:9">
      <c r="A74" s="53" t="s">
        <v>193</v>
      </c>
      <c r="B74" s="54">
        <v>11.926</v>
      </c>
      <c r="C74" s="54">
        <v>9.2070000000000007</v>
      </c>
      <c r="D74" s="54">
        <v>6.4880000000000004</v>
      </c>
      <c r="E74" s="54">
        <v>10.772</v>
      </c>
      <c r="F74" s="55">
        <v>23</v>
      </c>
      <c r="G74" s="54">
        <v>15.270368421100001</v>
      </c>
      <c r="H74" s="54">
        <v>7.5822105262999999</v>
      </c>
      <c r="I74" s="127"/>
    </row>
    <row r="75" spans="1:9">
      <c r="A75" s="53" t="s">
        <v>194</v>
      </c>
      <c r="B75" s="54">
        <v>11.657</v>
      </c>
      <c r="C75" s="54">
        <v>8.7520000000000007</v>
      </c>
      <c r="D75" s="54">
        <v>5.8460000000000001</v>
      </c>
      <c r="E75" s="54">
        <v>10.564</v>
      </c>
      <c r="F75" s="55">
        <v>24</v>
      </c>
      <c r="G75" s="54">
        <v>15.078894736800001</v>
      </c>
      <c r="H75" s="54">
        <v>6.8511052632</v>
      </c>
      <c r="I75" s="127"/>
    </row>
    <row r="76" spans="1:9">
      <c r="A76" s="53" t="s">
        <v>195</v>
      </c>
      <c r="B76" s="54">
        <v>12.286</v>
      </c>
      <c r="C76" s="54">
        <v>9.2279999999999998</v>
      </c>
      <c r="D76" s="54">
        <v>6.1689999999999996</v>
      </c>
      <c r="E76" s="54">
        <v>11.635</v>
      </c>
      <c r="F76" s="55">
        <v>25</v>
      </c>
      <c r="G76" s="54">
        <v>14.8387894737</v>
      </c>
      <c r="H76" s="54">
        <v>6.8788421053000004</v>
      </c>
      <c r="I76" s="127"/>
    </row>
    <row r="77" spans="1:9">
      <c r="A77" s="53" t="s">
        <v>196</v>
      </c>
      <c r="B77" s="54">
        <v>12.525</v>
      </c>
      <c r="C77" s="54">
        <v>8.8480000000000008</v>
      </c>
      <c r="D77" s="54">
        <v>5.1719999999999997</v>
      </c>
      <c r="E77" s="54">
        <v>12.968</v>
      </c>
      <c r="F77" s="55">
        <v>26</v>
      </c>
      <c r="G77" s="54">
        <v>14.342842105300001</v>
      </c>
      <c r="H77" s="54">
        <v>6.7776842105000004</v>
      </c>
      <c r="I77" s="127"/>
    </row>
    <row r="78" spans="1:9">
      <c r="A78" s="53" t="s">
        <v>197</v>
      </c>
      <c r="B78" s="54">
        <v>12.016</v>
      </c>
      <c r="C78" s="54">
        <v>8.0760000000000005</v>
      </c>
      <c r="D78" s="54">
        <v>4.1360000000000001</v>
      </c>
      <c r="E78" s="54">
        <v>12.423999999999999</v>
      </c>
      <c r="F78" s="55">
        <v>27</v>
      </c>
      <c r="G78" s="54">
        <v>14.093684210499999</v>
      </c>
      <c r="H78" s="54">
        <v>6.4342631579000003</v>
      </c>
      <c r="I78" s="127"/>
    </row>
    <row r="79" spans="1:9">
      <c r="A79" s="53" t="s">
        <v>198</v>
      </c>
      <c r="B79" s="54">
        <v>10.726000000000001</v>
      </c>
      <c r="C79" s="54">
        <v>7.1779999999999999</v>
      </c>
      <c r="D79" s="54">
        <v>3.63</v>
      </c>
      <c r="E79" s="54">
        <v>11.785</v>
      </c>
      <c r="F79" s="55">
        <v>28</v>
      </c>
      <c r="G79" s="54">
        <v>14.1434736842</v>
      </c>
      <c r="H79" s="54">
        <v>5.9154210526000002</v>
      </c>
      <c r="I79" s="127"/>
    </row>
    <row r="80" spans="1:9">
      <c r="A80" s="53" t="s">
        <v>199</v>
      </c>
      <c r="B80" s="54">
        <v>14.382999999999999</v>
      </c>
      <c r="C80" s="54">
        <v>10.426</v>
      </c>
      <c r="D80" s="54">
        <v>6.4690000000000003</v>
      </c>
      <c r="E80" s="54">
        <v>12.634</v>
      </c>
      <c r="F80" s="55">
        <v>29</v>
      </c>
      <c r="G80" s="54">
        <v>13.798894736799999</v>
      </c>
      <c r="H80" s="54">
        <v>6.0883157895000002</v>
      </c>
      <c r="I80" s="127"/>
    </row>
    <row r="81" spans="1:9">
      <c r="A81" s="53" t="s">
        <v>167</v>
      </c>
      <c r="B81" s="54">
        <v>14.696999999999999</v>
      </c>
      <c r="C81" s="54">
        <v>9.8019999999999996</v>
      </c>
      <c r="D81" s="54">
        <v>4.9080000000000004</v>
      </c>
      <c r="E81" s="54">
        <v>11.839</v>
      </c>
      <c r="F81" s="55">
        <v>30</v>
      </c>
      <c r="G81" s="54">
        <v>14.0023684211</v>
      </c>
      <c r="H81" s="54">
        <v>5.8625789474000003</v>
      </c>
      <c r="I81" s="127"/>
    </row>
    <row r="82" spans="1:9">
      <c r="A82"/>
      <c r="B82"/>
      <c r="C82"/>
      <c r="D82"/>
      <c r="E82"/>
      <c r="F82"/>
      <c r="G82"/>
      <c r="H82"/>
      <c r="I82" s="126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98</v>
      </c>
      <c r="B87" s="63">
        <v>23296.649045549999</v>
      </c>
      <c r="C87" s="77" t="str">
        <f>MID(UPPER(TEXT(D87,"mmm")),1,1)</f>
        <v>N</v>
      </c>
      <c r="D87" s="80" t="str">
        <f t="shared" ref="D87:D109" si="1">TEXT(EDATE(D88,-1),"mmmm aaaa")</f>
        <v>noviembre 2019</v>
      </c>
      <c r="E87" s="81">
        <f>VLOOKUP(D87,A$87:B$122,2,FALSE)</f>
        <v>20817.226544469999</v>
      </c>
    </row>
    <row r="88" spans="1:9">
      <c r="A88" s="53" t="s">
        <v>99</v>
      </c>
      <c r="B88" s="63">
        <v>20154.629677354002</v>
      </c>
      <c r="C88" s="78" t="str">
        <f t="shared" ref="C88:C111" si="2">MID(UPPER(TEXT(D88,"mmm")),1,1)</f>
        <v>D</v>
      </c>
      <c r="D88" s="82" t="str">
        <f t="shared" si="1"/>
        <v>diciembre 2019</v>
      </c>
      <c r="E88" s="83">
        <f t="shared" ref="E88:E111" si="3">VLOOKUP(D88,A$87:B$122,2,FALSE)</f>
        <v>20907.164036049999</v>
      </c>
    </row>
    <row r="89" spans="1:9">
      <c r="A89" s="53" t="s">
        <v>101</v>
      </c>
      <c r="B89" s="63">
        <v>20726.895805251999</v>
      </c>
      <c r="C89" s="78" t="str">
        <f t="shared" si="2"/>
        <v>E</v>
      </c>
      <c r="D89" s="82" t="str">
        <f t="shared" si="1"/>
        <v>enero 2020</v>
      </c>
      <c r="E89" s="83">
        <f t="shared" si="3"/>
        <v>22577.217376982</v>
      </c>
    </row>
    <row r="90" spans="1:9">
      <c r="A90" s="53" t="s">
        <v>102</v>
      </c>
      <c r="B90" s="63">
        <v>19514.052023056</v>
      </c>
      <c r="C90" s="78" t="str">
        <f t="shared" si="2"/>
        <v>F</v>
      </c>
      <c r="D90" s="82" t="str">
        <f t="shared" si="1"/>
        <v>febrero 2020</v>
      </c>
      <c r="E90" s="83">
        <f t="shared" si="3"/>
        <v>19840.085661852001</v>
      </c>
    </row>
    <row r="91" spans="1:9">
      <c r="A91" s="53" t="s">
        <v>103</v>
      </c>
      <c r="B91" s="63">
        <v>19899.136009188001</v>
      </c>
      <c r="C91" s="78" t="str">
        <f t="shared" si="2"/>
        <v>M</v>
      </c>
      <c r="D91" s="82" t="str">
        <f t="shared" si="1"/>
        <v>marzo 2020</v>
      </c>
      <c r="E91" s="83">
        <f t="shared" si="3"/>
        <v>19808.362302358</v>
      </c>
    </row>
    <row r="92" spans="1:9">
      <c r="A92" s="53" t="s">
        <v>104</v>
      </c>
      <c r="B92" s="63">
        <v>19970.835457706002</v>
      </c>
      <c r="C92" s="78" t="str">
        <f t="shared" si="2"/>
        <v>A</v>
      </c>
      <c r="D92" s="82" t="str">
        <f t="shared" si="1"/>
        <v>abril 2020</v>
      </c>
      <c r="E92" s="83">
        <f t="shared" si="3"/>
        <v>16160.449329384001</v>
      </c>
    </row>
    <row r="93" spans="1:9">
      <c r="A93" s="53" t="s">
        <v>121</v>
      </c>
      <c r="B93" s="63">
        <v>22701.204090208001</v>
      </c>
      <c r="C93" s="78" t="str">
        <f t="shared" si="2"/>
        <v>M</v>
      </c>
      <c r="D93" s="82" t="str">
        <f t="shared" si="1"/>
        <v>mayo 2020</v>
      </c>
      <c r="E93" s="83">
        <f t="shared" si="3"/>
        <v>17368.389882903</v>
      </c>
    </row>
    <row r="94" spans="1:9">
      <c r="A94" s="53" t="s">
        <v>123</v>
      </c>
      <c r="B94" s="63">
        <v>21177.253561983998</v>
      </c>
      <c r="C94" s="78" t="str">
        <f t="shared" si="2"/>
        <v>J</v>
      </c>
      <c r="D94" s="82" t="str">
        <f t="shared" si="1"/>
        <v>junio 2020</v>
      </c>
      <c r="E94" s="83">
        <f t="shared" si="3"/>
        <v>18362.470596456002</v>
      </c>
    </row>
    <row r="95" spans="1:9">
      <c r="A95" s="53" t="s">
        <v>124</v>
      </c>
      <c r="B95" s="63">
        <v>19936.18443252</v>
      </c>
      <c r="C95" s="78" t="str">
        <f t="shared" si="2"/>
        <v>J</v>
      </c>
      <c r="D95" s="82" t="str">
        <f t="shared" si="1"/>
        <v>julio 2020</v>
      </c>
      <c r="E95" s="83">
        <f t="shared" si="3"/>
        <v>21947.259823193999</v>
      </c>
    </row>
    <row r="96" spans="1:9">
      <c r="A96" s="53" t="s">
        <v>125</v>
      </c>
      <c r="B96" s="63">
        <v>20155.46354927</v>
      </c>
      <c r="C96" s="78" t="str">
        <f t="shared" si="2"/>
        <v>A</v>
      </c>
      <c r="D96" s="82" t="str">
        <f t="shared" si="1"/>
        <v>agosto 2020</v>
      </c>
      <c r="E96" s="83">
        <f t="shared" si="3"/>
        <v>20745.843456404</v>
      </c>
    </row>
    <row r="97" spans="1:5">
      <c r="A97" s="53" t="s">
        <v>126</v>
      </c>
      <c r="B97" s="63">
        <v>20817.226544469999</v>
      </c>
      <c r="C97" s="78" t="str">
        <f t="shared" si="2"/>
        <v>S</v>
      </c>
      <c r="D97" s="82" t="str">
        <f t="shared" si="1"/>
        <v>septiembre 2020</v>
      </c>
      <c r="E97" s="83">
        <f t="shared" si="3"/>
        <v>19374.545052672001</v>
      </c>
    </row>
    <row r="98" spans="1:5">
      <c r="A98" s="53" t="s">
        <v>127</v>
      </c>
      <c r="B98" s="63">
        <v>20907.164036049999</v>
      </c>
      <c r="C98" s="78" t="str">
        <f t="shared" si="2"/>
        <v>O</v>
      </c>
      <c r="D98" s="82" t="str">
        <f t="shared" si="1"/>
        <v>octubre 2020</v>
      </c>
      <c r="E98" s="83">
        <f t="shared" si="3"/>
        <v>19617.864228332</v>
      </c>
    </row>
    <row r="99" spans="1:5">
      <c r="A99" s="53" t="s">
        <v>128</v>
      </c>
      <c r="B99" s="63">
        <v>22577.217376982</v>
      </c>
      <c r="C99" s="78" t="str">
        <f t="shared" si="2"/>
        <v>N</v>
      </c>
      <c r="D99" s="82" t="str">
        <f t="shared" si="1"/>
        <v>noviembre 2020</v>
      </c>
      <c r="E99" s="83">
        <f t="shared" si="3"/>
        <v>19650.360050158</v>
      </c>
    </row>
    <row r="100" spans="1:5">
      <c r="A100" s="53" t="s">
        <v>130</v>
      </c>
      <c r="B100" s="63">
        <v>19840.085661852001</v>
      </c>
      <c r="C100" s="78" t="str">
        <f t="shared" si="2"/>
        <v>D</v>
      </c>
      <c r="D100" s="82" t="str">
        <f t="shared" si="1"/>
        <v>diciembre 2020</v>
      </c>
      <c r="E100" s="83">
        <f t="shared" si="3"/>
        <v>21302.170343446</v>
      </c>
    </row>
    <row r="101" spans="1:5">
      <c r="A101" s="53" t="s">
        <v>131</v>
      </c>
      <c r="B101" s="63">
        <v>19808.362302358</v>
      </c>
      <c r="C101" s="78" t="str">
        <f t="shared" si="2"/>
        <v>E</v>
      </c>
      <c r="D101" s="82" t="str">
        <f t="shared" si="1"/>
        <v>enero 2021</v>
      </c>
      <c r="E101" s="83">
        <f t="shared" si="3"/>
        <v>22749.914562589998</v>
      </c>
    </row>
    <row r="102" spans="1:5">
      <c r="A102" s="53" t="s">
        <v>132</v>
      </c>
      <c r="B102" s="63">
        <v>16160.449329384001</v>
      </c>
      <c r="C102" s="78" t="str">
        <f t="shared" si="2"/>
        <v>F</v>
      </c>
      <c r="D102" s="82" t="str">
        <f t="shared" si="1"/>
        <v>febrero 2021</v>
      </c>
      <c r="E102" s="83">
        <f t="shared" si="3"/>
        <v>19213.176557914001</v>
      </c>
    </row>
    <row r="103" spans="1:5">
      <c r="A103" s="53" t="s">
        <v>133</v>
      </c>
      <c r="B103" s="63">
        <v>17368.389882903</v>
      </c>
      <c r="C103" s="78" t="str">
        <f t="shared" si="2"/>
        <v>M</v>
      </c>
      <c r="D103" s="82" t="str">
        <f t="shared" si="1"/>
        <v>marzo 2021</v>
      </c>
      <c r="E103" s="83">
        <f t="shared" si="3"/>
        <v>20736.411758639999</v>
      </c>
    </row>
    <row r="104" spans="1:5">
      <c r="A104" s="53" t="s">
        <v>134</v>
      </c>
      <c r="B104" s="63">
        <v>18362.470596456002</v>
      </c>
      <c r="C104" s="78" t="str">
        <f t="shared" si="2"/>
        <v>A</v>
      </c>
      <c r="D104" s="82" t="str">
        <f t="shared" si="1"/>
        <v>abril 2021</v>
      </c>
      <c r="E104" s="83">
        <f t="shared" si="3"/>
        <v>18906.353817296</v>
      </c>
    </row>
    <row r="105" spans="1:5">
      <c r="A105" s="53" t="s">
        <v>135</v>
      </c>
      <c r="B105" s="63">
        <v>21947.259823193999</v>
      </c>
      <c r="C105" s="78" t="str">
        <f t="shared" si="2"/>
        <v>M</v>
      </c>
      <c r="D105" s="82" t="str">
        <f t="shared" si="1"/>
        <v>mayo 2021</v>
      </c>
      <c r="E105" s="83">
        <f t="shared" si="3"/>
        <v>19291.599786975999</v>
      </c>
    </row>
    <row r="106" spans="1:5">
      <c r="A106" s="53" t="s">
        <v>136</v>
      </c>
      <c r="B106" s="63">
        <v>20745.843456404</v>
      </c>
      <c r="C106" s="78" t="str">
        <f t="shared" si="2"/>
        <v>J</v>
      </c>
      <c r="D106" s="82" t="str">
        <f t="shared" si="1"/>
        <v>junio 2021</v>
      </c>
      <c r="E106" s="83">
        <f t="shared" si="3"/>
        <v>19588.968241727998</v>
      </c>
    </row>
    <row r="107" spans="1:5">
      <c r="A107" s="53" t="s">
        <v>138</v>
      </c>
      <c r="B107" s="63">
        <v>19374.545052672001</v>
      </c>
      <c r="C107" s="78" t="str">
        <f t="shared" si="2"/>
        <v>J</v>
      </c>
      <c r="D107" s="82" t="str">
        <f t="shared" si="1"/>
        <v>julio 2021</v>
      </c>
      <c r="E107" s="83">
        <f t="shared" si="3"/>
        <v>21538.124156954</v>
      </c>
    </row>
    <row r="108" spans="1:5">
      <c r="A108" s="53" t="s">
        <v>139</v>
      </c>
      <c r="B108" s="63">
        <v>19617.864228332</v>
      </c>
      <c r="C108" s="78" t="str">
        <f t="shared" si="2"/>
        <v>A</v>
      </c>
      <c r="D108" s="82" t="str">
        <f t="shared" si="1"/>
        <v>agosto 2021</v>
      </c>
      <c r="E108" s="83">
        <f t="shared" si="3"/>
        <v>20601.531585436001</v>
      </c>
    </row>
    <row r="109" spans="1:5">
      <c r="A109" s="53" t="s">
        <v>140</v>
      </c>
      <c r="B109" s="63">
        <v>19650.360050158</v>
      </c>
      <c r="C109" s="78" t="str">
        <f t="shared" si="2"/>
        <v>S</v>
      </c>
      <c r="D109" s="82" t="str">
        <f t="shared" si="1"/>
        <v>septiembre 2021</v>
      </c>
      <c r="E109" s="83">
        <f t="shared" si="3"/>
        <v>19645.080578196001</v>
      </c>
    </row>
    <row r="110" spans="1:5">
      <c r="A110" s="53" t="s">
        <v>142</v>
      </c>
      <c r="B110" s="63">
        <v>21302.170343446</v>
      </c>
      <c r="C110" s="78" t="str">
        <f t="shared" si="2"/>
        <v>O</v>
      </c>
      <c r="D110" s="82" t="str">
        <f>TEXT(EDATE(D111,-1),"mmmm aaaa")</f>
        <v>octubre 2021</v>
      </c>
      <c r="E110" s="83">
        <f t="shared" si="3"/>
        <v>18973.618857361998</v>
      </c>
    </row>
    <row r="111" spans="1:5" ht="15" thickBot="1">
      <c r="A111" s="53" t="s">
        <v>144</v>
      </c>
      <c r="B111" s="63">
        <v>22749.914562589998</v>
      </c>
      <c r="C111" s="79" t="str">
        <f t="shared" si="2"/>
        <v>N</v>
      </c>
      <c r="D111" s="84" t="str">
        <f>A2</f>
        <v>Noviembre 2021</v>
      </c>
      <c r="E111" s="85">
        <f t="shared" si="3"/>
        <v>20364.2107</v>
      </c>
    </row>
    <row r="112" spans="1:5">
      <c r="A112" s="53" t="s">
        <v>146</v>
      </c>
      <c r="B112" s="63">
        <v>19213.176557914001</v>
      </c>
    </row>
    <row r="113" spans="1:4">
      <c r="A113" s="53" t="s">
        <v>149</v>
      </c>
      <c r="B113" s="63">
        <v>20736.411758639999</v>
      </c>
    </row>
    <row r="114" spans="1:4">
      <c r="A114" s="53" t="s">
        <v>151</v>
      </c>
      <c r="B114" s="63">
        <v>18906.353817296</v>
      </c>
    </row>
    <row r="115" spans="1:4">
      <c r="A115" s="53" t="s">
        <v>153</v>
      </c>
      <c r="B115" s="63">
        <v>19291.599786975999</v>
      </c>
      <c r="C115"/>
      <c r="D115"/>
    </row>
    <row r="116" spans="1:4">
      <c r="A116" s="53" t="s">
        <v>155</v>
      </c>
      <c r="B116" s="63">
        <v>19588.968241727998</v>
      </c>
      <c r="C116"/>
      <c r="D116"/>
    </row>
    <row r="117" spans="1:4">
      <c r="A117" s="53" t="s">
        <v>157</v>
      </c>
      <c r="B117" s="63">
        <v>21538.124156954</v>
      </c>
      <c r="C117"/>
      <c r="D117"/>
    </row>
    <row r="118" spans="1:4">
      <c r="A118" s="53" t="s">
        <v>160</v>
      </c>
      <c r="B118" s="63">
        <v>20601.531585436001</v>
      </c>
      <c r="C118"/>
      <c r="D118"/>
    </row>
    <row r="119" spans="1:4">
      <c r="A119" s="53" t="s">
        <v>162</v>
      </c>
      <c r="B119" s="63">
        <v>19645.080578196001</v>
      </c>
      <c r="C119"/>
      <c r="D119"/>
    </row>
    <row r="120" spans="1:4">
      <c r="A120" s="53" t="s">
        <v>164</v>
      </c>
      <c r="B120" s="63">
        <v>18973.618857361998</v>
      </c>
      <c r="C120"/>
      <c r="D120"/>
    </row>
    <row r="121" spans="1:4">
      <c r="A121" s="53" t="s">
        <v>166</v>
      </c>
      <c r="B121" s="63">
        <v>20364.2107</v>
      </c>
      <c r="C121"/>
      <c r="D121"/>
    </row>
    <row r="122" spans="1:4">
      <c r="A122" s="53" t="s">
        <v>202</v>
      </c>
      <c r="B122" s="63">
        <v>1503.1561999999999</v>
      </c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171</v>
      </c>
      <c r="B129" s="62">
        <v>26714.3</v>
      </c>
      <c r="C129" s="55">
        <v>1</v>
      </c>
      <c r="D129" s="62">
        <v>545.91430000000003</v>
      </c>
      <c r="E129" s="88">
        <f>MAX(D129:D159)</f>
        <v>755.14239999999995</v>
      </c>
    </row>
    <row r="130" spans="1:5">
      <c r="A130" s="53" t="s">
        <v>172</v>
      </c>
      <c r="B130" s="62">
        <v>31209.7</v>
      </c>
      <c r="C130" s="55">
        <v>2</v>
      </c>
      <c r="D130" s="62">
        <v>639.34540000000004</v>
      </c>
    </row>
    <row r="131" spans="1:5">
      <c r="A131" s="53" t="s">
        <v>173</v>
      </c>
      <c r="B131" s="62">
        <v>31916.2</v>
      </c>
      <c r="C131" s="55">
        <v>3</v>
      </c>
      <c r="D131" s="62">
        <v>665.28930000000003</v>
      </c>
    </row>
    <row r="132" spans="1:5">
      <c r="A132" s="53" t="s">
        <v>174</v>
      </c>
      <c r="B132" s="62">
        <v>32572.799999999999</v>
      </c>
      <c r="C132" s="55">
        <v>4</v>
      </c>
      <c r="D132" s="62">
        <v>674.83929999999998</v>
      </c>
    </row>
    <row r="133" spans="1:5">
      <c r="A133" s="53" t="s">
        <v>175</v>
      </c>
      <c r="B133" s="62">
        <v>32089.7</v>
      </c>
      <c r="C133" s="55">
        <v>5</v>
      </c>
      <c r="D133" s="62">
        <v>677.40679999999998</v>
      </c>
    </row>
    <row r="134" spans="1:5">
      <c r="A134" s="53" t="s">
        <v>176</v>
      </c>
      <c r="B134" s="62">
        <v>29120.7</v>
      </c>
      <c r="C134" s="55">
        <v>6</v>
      </c>
      <c r="D134" s="62">
        <v>617.80060000000003</v>
      </c>
    </row>
    <row r="135" spans="1:5">
      <c r="A135" s="53" t="s">
        <v>177</v>
      </c>
      <c r="B135" s="62">
        <v>29109.9</v>
      </c>
      <c r="C135" s="55">
        <v>7</v>
      </c>
      <c r="D135" s="62">
        <v>583.12379999999996</v>
      </c>
    </row>
    <row r="136" spans="1:5">
      <c r="A136" s="53" t="s">
        <v>178</v>
      </c>
      <c r="B136" s="62">
        <v>33133</v>
      </c>
      <c r="C136" s="55">
        <v>8</v>
      </c>
      <c r="D136" s="62">
        <v>678.53679999999997</v>
      </c>
    </row>
    <row r="137" spans="1:5">
      <c r="A137" s="53" t="s">
        <v>179</v>
      </c>
      <c r="B137" s="62">
        <v>32979.5</v>
      </c>
      <c r="C137" s="55">
        <v>9</v>
      </c>
      <c r="D137" s="62">
        <v>692.15179999999998</v>
      </c>
    </row>
    <row r="138" spans="1:5">
      <c r="A138" s="53" t="s">
        <v>180</v>
      </c>
      <c r="B138" s="62">
        <v>33903.4</v>
      </c>
      <c r="C138" s="55">
        <v>10</v>
      </c>
      <c r="D138" s="62">
        <v>704.57079999999996</v>
      </c>
    </row>
    <row r="139" spans="1:5">
      <c r="A139" s="53" t="s">
        <v>181</v>
      </c>
      <c r="B139" s="62">
        <v>33874.5</v>
      </c>
      <c r="C139" s="55">
        <v>11</v>
      </c>
      <c r="D139" s="62">
        <v>707.05499999999995</v>
      </c>
    </row>
    <row r="140" spans="1:5">
      <c r="A140" s="53" t="s">
        <v>182</v>
      </c>
      <c r="B140" s="62">
        <v>32332.5</v>
      </c>
      <c r="C140" s="55">
        <v>12</v>
      </c>
      <c r="D140" s="62">
        <v>697.00490000000002</v>
      </c>
    </row>
    <row r="141" spans="1:5">
      <c r="A141" s="53" t="s">
        <v>183</v>
      </c>
      <c r="B141" s="62">
        <v>29180.400000000001</v>
      </c>
      <c r="C141" s="55">
        <v>13</v>
      </c>
      <c r="D141" s="62">
        <v>620.92200000000003</v>
      </c>
    </row>
    <row r="142" spans="1:5">
      <c r="A142" s="53" t="s">
        <v>184</v>
      </c>
      <c r="B142" s="62">
        <v>29119</v>
      </c>
      <c r="C142" s="55">
        <v>14</v>
      </c>
      <c r="D142" s="62">
        <v>579.76110000000006</v>
      </c>
    </row>
    <row r="143" spans="1:5">
      <c r="A143" s="53" t="s">
        <v>185</v>
      </c>
      <c r="B143" s="62">
        <v>33709</v>
      </c>
      <c r="C143" s="55">
        <v>15</v>
      </c>
      <c r="D143" s="62">
        <v>686.30930000000001</v>
      </c>
    </row>
    <row r="144" spans="1:5">
      <c r="A144" s="53" t="s">
        <v>186</v>
      </c>
      <c r="B144" s="62">
        <v>34677.4</v>
      </c>
      <c r="C144" s="55">
        <v>16</v>
      </c>
      <c r="D144" s="62">
        <v>713.33799999999997</v>
      </c>
    </row>
    <row r="145" spans="1:5">
      <c r="A145" s="53" t="s">
        <v>187</v>
      </c>
      <c r="B145" s="62">
        <v>34287.1</v>
      </c>
      <c r="C145" s="55">
        <v>17</v>
      </c>
      <c r="D145" s="62">
        <v>711.06539999999995</v>
      </c>
    </row>
    <row r="146" spans="1:5">
      <c r="A146" s="53" t="s">
        <v>188</v>
      </c>
      <c r="B146" s="62">
        <v>34592</v>
      </c>
      <c r="C146" s="55">
        <v>18</v>
      </c>
      <c r="D146" s="62">
        <v>716.6893</v>
      </c>
    </row>
    <row r="147" spans="1:5">
      <c r="A147" s="53" t="s">
        <v>189</v>
      </c>
      <c r="B147" s="62">
        <v>33469.1</v>
      </c>
      <c r="C147" s="55">
        <v>19</v>
      </c>
      <c r="D147" s="62">
        <v>716.66399999999999</v>
      </c>
    </row>
    <row r="148" spans="1:5">
      <c r="A148" s="53" t="s">
        <v>190</v>
      </c>
      <c r="B148" s="62">
        <v>30113.7</v>
      </c>
      <c r="C148" s="55">
        <v>20</v>
      </c>
      <c r="D148" s="62">
        <v>644.79729999999995</v>
      </c>
    </row>
    <row r="149" spans="1:5">
      <c r="A149" s="53" t="s">
        <v>191</v>
      </c>
      <c r="B149" s="62">
        <v>29353.7</v>
      </c>
      <c r="C149" s="55">
        <v>21</v>
      </c>
      <c r="D149" s="62">
        <v>595.38869999999997</v>
      </c>
    </row>
    <row r="150" spans="1:5">
      <c r="A150" s="53" t="s">
        <v>192</v>
      </c>
      <c r="B150" s="62">
        <v>35031.699999999997</v>
      </c>
      <c r="C150" s="55">
        <v>22</v>
      </c>
      <c r="D150" s="62">
        <v>708.97479999999996</v>
      </c>
    </row>
    <row r="151" spans="1:5">
      <c r="A151" s="53" t="s">
        <v>193</v>
      </c>
      <c r="B151" s="62">
        <v>35505.9</v>
      </c>
      <c r="C151" s="55">
        <v>23</v>
      </c>
      <c r="D151" s="62">
        <v>732.63310000000001</v>
      </c>
    </row>
    <row r="152" spans="1:5">
      <c r="A152" s="53" t="s">
        <v>194</v>
      </c>
      <c r="B152" s="62">
        <v>35690.6</v>
      </c>
      <c r="C152" s="55">
        <v>24</v>
      </c>
      <c r="D152" s="62">
        <v>748.56790000000001</v>
      </c>
    </row>
    <row r="153" spans="1:5">
      <c r="A153" s="53" t="s">
        <v>195</v>
      </c>
      <c r="B153" s="62">
        <v>35990.5</v>
      </c>
      <c r="C153" s="55">
        <v>25</v>
      </c>
      <c r="D153" s="62">
        <v>748.02260000000001</v>
      </c>
    </row>
    <row r="154" spans="1:5">
      <c r="A154" s="53" t="s">
        <v>196</v>
      </c>
      <c r="B154" s="62">
        <v>34927.599999999999</v>
      </c>
      <c r="C154" s="55">
        <v>26</v>
      </c>
      <c r="D154" s="62">
        <v>742.05110000000002</v>
      </c>
    </row>
    <row r="155" spans="1:5">
      <c r="A155" s="53" t="s">
        <v>197</v>
      </c>
      <c r="B155" s="62">
        <v>31912.9</v>
      </c>
      <c r="C155" s="55">
        <v>27</v>
      </c>
      <c r="D155" s="62">
        <v>674.96860000000004</v>
      </c>
    </row>
    <row r="156" spans="1:5">
      <c r="A156" s="53" t="s">
        <v>198</v>
      </c>
      <c r="B156" s="62">
        <v>32507.8</v>
      </c>
      <c r="C156" s="55">
        <v>28</v>
      </c>
      <c r="D156" s="62">
        <v>644.08789999999999</v>
      </c>
    </row>
    <row r="157" spans="1:5">
      <c r="A157" s="53" t="s">
        <v>199</v>
      </c>
      <c r="B157" s="62">
        <v>36268.699999999997</v>
      </c>
      <c r="C157" s="55">
        <v>29</v>
      </c>
      <c r="D157" s="62">
        <v>741.78840000000002</v>
      </c>
      <c r="E157"/>
    </row>
    <row r="158" spans="1:5">
      <c r="A158" s="53" t="s">
        <v>167</v>
      </c>
      <c r="B158" s="62">
        <v>36287.199999999997</v>
      </c>
      <c r="C158" s="55">
        <v>30</v>
      </c>
      <c r="D158" s="62">
        <v>755.14239999999995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9">
        <v>730</v>
      </c>
      <c r="E160" s="119">
        <f>(MAX(D129:D159)/D160-1)*100</f>
        <v>3.444164383561632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66</v>
      </c>
      <c r="B163" s="139" t="s">
        <v>13</v>
      </c>
      <c r="C163" s="140"/>
      <c r="D163"/>
      <c r="E163" s="90"/>
    </row>
    <row r="164" spans="1:5">
      <c r="A164" s="51" t="s">
        <v>54</v>
      </c>
      <c r="B164" s="132" t="s">
        <v>64</v>
      </c>
      <c r="C164" s="132" t="s">
        <v>65</v>
      </c>
      <c r="D164"/>
      <c r="E164" s="90"/>
    </row>
    <row r="165" spans="1:5">
      <c r="A165" s="51" t="s">
        <v>52</v>
      </c>
      <c r="B165" s="52"/>
      <c r="C165" s="52"/>
      <c r="D165"/>
      <c r="E165" s="90"/>
    </row>
    <row r="166" spans="1:5">
      <c r="A166" s="53" t="s">
        <v>166</v>
      </c>
      <c r="B166" s="63">
        <v>36707</v>
      </c>
      <c r="C166" s="121" t="s">
        <v>206</v>
      </c>
      <c r="D166" s="89">
        <v>35645</v>
      </c>
      <c r="E166" s="119">
        <f>(B166/D166-1)*100</f>
        <v>2.9793799971945534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2019</v>
      </c>
      <c r="B172" s="63">
        <v>40455</v>
      </c>
      <c r="C172" s="121" t="s">
        <v>100</v>
      </c>
      <c r="D172" s="63">
        <v>40021</v>
      </c>
      <c r="E172" s="121" t="s">
        <v>122</v>
      </c>
    </row>
    <row r="173" spans="1:5">
      <c r="A173" s="55">
        <v>2020</v>
      </c>
      <c r="B173" s="63">
        <v>40423</v>
      </c>
      <c r="C173" s="121" t="s">
        <v>129</v>
      </c>
      <c r="D173" s="63">
        <v>38972</v>
      </c>
      <c r="E173" s="121" t="s">
        <v>137</v>
      </c>
    </row>
    <row r="174" spans="1:5">
      <c r="A174" s="55">
        <v>2021</v>
      </c>
      <c r="B174" s="63">
        <v>42225</v>
      </c>
      <c r="C174" s="121" t="s">
        <v>147</v>
      </c>
      <c r="D174" s="63">
        <v>37385</v>
      </c>
      <c r="E174" s="121" t="s">
        <v>159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1" t="s">
        <v>68</v>
      </c>
      <c r="D179" s="63">
        <v>41318</v>
      </c>
      <c r="E179" s="121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70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2020</v>
      </c>
      <c r="B185" s="70">
        <f>D173</f>
        <v>38972</v>
      </c>
      <c r="C185" s="70">
        <f>B173</f>
        <v>40423</v>
      </c>
      <c r="D185" s="71" t="str">
        <f>MID(Dat_01!E173,1,2)+0&amp;" "&amp;TEXT(DATE(MID(Dat_01!E173,7,4),MID(Dat_01!E173,4,2),MID(Dat_01!E173,1,2)),"mmmm")&amp;" ("&amp;MID(Dat_01!E173,12,16)&amp;" h)"</f>
        <v>30 julio (13:54 h)</v>
      </c>
      <c r="E185" s="71" t="str">
        <f>MID(Dat_01!C173,1,2)+0&amp;" "&amp;TEXT(DATE(MID(Dat_01!C173,7,4),MID(Dat_01!C173,4,2),MID(Dat_01!C173,1,2)),"mmmm")&amp;" ("&amp;MID(Dat_01!C173,12,16)&amp;" h)"</f>
        <v>20 enero (20:22 h)</v>
      </c>
    </row>
    <row r="186" spans="1:6">
      <c r="A186" s="72">
        <f>A174</f>
        <v>2021</v>
      </c>
      <c r="B186" s="70">
        <f>D174</f>
        <v>37385</v>
      </c>
      <c r="C186" s="70">
        <f>B174</f>
        <v>42225</v>
      </c>
      <c r="D186" s="71" t="str">
        <f>MID(Dat_01!E174,1,2)+0&amp;" "&amp;TEXT(DATE(MID(Dat_01!E174,7,4),MID(Dat_01!E174,4,2),MID(Dat_01!E174,1,2)),"mmmm")&amp;" ("&amp;MID(Dat_01!E174,12,16)&amp;" h)"</f>
        <v>22 julio (14:43 h)</v>
      </c>
      <c r="E186" s="71" t="str">
        <f>MID(Dat_01!C174,1,2)+0&amp;" "&amp;TEXT(DATE(MID(Dat_01!C174,7,4),MID(Dat_01!C174,4,2),MID(Dat_01!C174,1,2)),"mmmm")&amp;" ("&amp;MID(Dat_01!C174,12,16)&amp;" h)"</f>
        <v>8 enero (14:05 h)</v>
      </c>
    </row>
    <row r="187" spans="1:6">
      <c r="A187" s="73" t="str">
        <f>LOWER(MID(A166,1,3))&amp;"-"&amp;MID(A174,3,2)</f>
        <v>nov-21</v>
      </c>
      <c r="B187" s="74" t="str">
        <f>IF(B163="Invierno","",B166)</f>
        <v/>
      </c>
      <c r="C187" s="74">
        <f>IF(B163="Invierno",B166,"")</f>
        <v>36707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29 noviembre (20:36 h)</v>
      </c>
    </row>
    <row r="188" spans="1:6" ht="15">
      <c r="D188" s="125"/>
      <c r="E188" s="125" t="str">
        <f>CONCATENATE(MID(E187,1,FIND(" ",E187)+3)," ",MID(E187,FIND("(",E187)+1,7))</f>
        <v>29 nov 20:36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2021-12-13T09:26:16Z</dcterms:modified>
</cp:coreProperties>
</file>