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NOV\INF_ELABORADA\"/>
    </mc:Choice>
  </mc:AlternateContent>
  <xr:revisionPtr revIDLastSave="0" documentId="13_ncr:1_{B6386AF1-F234-44FC-B20E-6F6904072ED5}" xr6:coauthVersionLast="41" xr6:coauthVersionMax="41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Dat_01!$A$85:$B$122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s="1"/>
  <c r="F125" i="16" l="1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D186" i="10" l="1"/>
  <c r="B186" i="10"/>
  <c r="B183" i="10"/>
  <c r="K9" i="1" l="1"/>
  <c r="J9" i="1"/>
  <c r="I9" i="1"/>
  <c r="H9" i="1"/>
  <c r="G9" i="1"/>
  <c r="F9" i="1"/>
  <c r="E160" i="10" l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F101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<sst xmlns="http://schemas.openxmlformats.org/spreadsheetml/2006/main" count="344" uniqueCount="212">
  <si>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</si>
  <si>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</si>
  <si>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</si>
  <si>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</si>
  <si>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</si>
  <si>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</si>
  <si>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</si>
  <si>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</si>
  <si>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</si>
  <si>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</si>
  <si>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</si>
  <si>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</si>
  <si>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</si>
  <si>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</si>
  <si>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</si>
  <si>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</si>
  <si>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</si>
  <si>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</si>
  <si>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</si>
  <si>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</si>
  <si>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</si>
  <si>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</si>
  <si>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</si>
  <si>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</si>
  <si>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</si>
  <si>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</si>
  <si>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</si>
  <si>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</si>
  <si>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</si>
  <si>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</si>
  <si>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</si>
  <si>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</si>
  <si>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</si>
  <si>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</si>
  <si>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</si>
  <si>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</si>
  <si>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</si>
  <si>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</si>
  <si>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</si>
  <si>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</si>
  <si>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</si>
  <si>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</si>
  <si>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</si>
  <si>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</si>
  <si>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</si>
  <si>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</si>
  <si>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</si>
  <si>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</si>
  <si>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</si>
  <si>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</si>
  <si>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</si>
  <si>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</si>
  <si>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</si>
  <si>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</si>
  <si>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</si>
  <si>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</si>
  <si>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</si>
  <si>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</si>
  <si>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</si>
  <si>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</si>
  <si>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</si>
  <si>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</si>
  <si>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</si>
  <si>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</si>
  <si>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</si>
  <si>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</si>
  <si>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</si>
  <si>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</si>
  <si>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</si>
  <si>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</si>
  <si>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</si>
  <si>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</si>
  <si>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</si>
  <si>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</si>
  <si>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</si>
  <si>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</si>
  <si>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</si>
  <si>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</si>
  <si>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</si>
  <si>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</si>
  <si>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</si>
  <si>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</si>
  <si>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</si>
  <si>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</si>
  <si>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</si>
  <si>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</si>
  <si>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</si>
  <si>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</si>
  <si>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</si>
  <si>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</si>
  <si>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</si>
  <si>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</si>
  <si>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</si>
  <si>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</si>
  <si>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</si>
  <si>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</si>
  <si>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</si>
  <si>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</si>
  <si>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</si>
  <si>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</si>
  <si>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</si>
  <si>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</si>
  <si>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</si>
  <si>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</si>
  <si>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</si>
  <si>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</si>
  <si>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</si>
  <si>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</si>
  <si>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</si>
  <si>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</si>
  <si>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</si>
  <si>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</si>
  <si>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</si>
  <si>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</si>
  <si>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</si>
  <si>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</si>
  <si>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</si>
  <si>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</si>
  <si>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</si>
  <si>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</si>
  <si>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</si>
  <si>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</si>
  <si>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</si>
  <si>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</si>
  <si>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</si>
  <si>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</si>
  <si>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</si>
  <si>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</si>
  <si>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</si>
  <si>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</si>
  <si>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</si>
  <si>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</si>
  <si>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</si>
  <si>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</si>
  <si>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</si>
  <si>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</si>
  <si>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</si>
  <si>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</si>
  <si>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</si>
  <si>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</si>
  <si>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</si>
  <si>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</si>
  <si>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</si>
  <si>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</si>
  <si>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</si>
  <si>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</si>
  <si>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</si>
  <si>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</si>
  <si>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</si>
  <si>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</si>
  <si>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</si>
  <si>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</si>
  <si>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</si>
  <si>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30/11/2018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</si>
  <si>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</si>
  <si>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</si>
  <si>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</si>
  <si>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</si>
  <si>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</si>
  <si>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</si>
  <si>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</si>
  <si>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</si>
  <si>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</si>
  <si>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</si>
  <si>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</si>
  <si>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</si>
  <si>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</si>
  <si>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</si>
  <si>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07:47:11"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msgID="E69FC2CA11EA14D76FBD0080EF95F5DB"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</si>
  <si>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19/11/2019 20:36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</si>
  <si>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07:47:14"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msgID="E6C5C10B11EA14D76FBD0080EFA515DB"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nrr="41" nrc="82"&gt;&lt;pg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</si>
  <si>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07:47:16"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msgID="E6CE778311EA14D76FBD0080EF85D5DB"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nrr="1265" nrc="44"&gt;&lt;pg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</si>
  <si>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07:47:19"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msgID="E7F2CECE11EA14D76FBD0080EF95F3D7"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nrr="1233" nrc="82"&gt;&lt;pg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</si>
  <si>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07:47:21"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msgID="F68BB7AD11EA14D76FBD0080EF85D3D7"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nrr="41" nrc="164"&gt;&lt;pg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</si>
  <si>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ut="12/02/2019 07:47:42"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msgID="F46E83F111EA14D76FBD0080EFB534D9"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nrr="91" nrc="84"&gt;&lt;pg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</si>
  <si>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</si>
  <si>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</si>
  <si>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</si>
  <si>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</si>
  <si>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</si>
  <si>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</si>
  <si>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</si>
  <si>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</si>
  <si>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</si>
  <si>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</si>
  <si>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</si>
  <si>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</si>
  <si>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</si>
  <si>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</si>
  <si>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</si>
  <si>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</si>
  <si>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</si>
  <si>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</si>
  <si>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</si>
  <si>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</si>
  <si>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</si>
  <si>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</si>
  <si>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</si>
  <si>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</si>
  <si>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</si>
  <si>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</si>
  <si>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</si>
  <si>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</si>
  <si>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</si>
  <si>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07:47:44"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msgID="0403398211EA14D86FBD0080EFD574D7"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nrr="1142" nrc="152"&gt;&lt;pg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</si>
  <si>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07:47:47"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msgID="05FBD15511EA14D86FBD0080EFE594D8"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nrr="120" nrc="168"&gt;&lt;pg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</si>
  <si>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07:48:49"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msgID="E7E0DB6B11EA14D76FBD0080EF15F5DA"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nrr="712" nrc="246"&gt;&lt;pg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</si>
  <si>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ut="12/02/2019 07:49:52"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msgID="F5649E3F11EA14D76FBD0080EFE594D8"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nrr="1235" nrc="43"&gt;&lt;pg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</si>
  <si>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Diciembre 2019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</si>
  <si>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07:50:24" si="2.000000011d015ccf30e367b5568ccb89c1c1395b94e9d9fbfe7274f3de67df0eb13ea672a1aa2b89e1653824466ea622a384e7f6c7cd437fcdd4efdc7d658c901febc97cc2885750a004392db5b79d0642e238047900371d4e3e90057f13f3f94c5479a70ad20336ca0af578eedba63f176945bc45e2a926bed27eb993f39be80d92.3082.0.1.Europe/Madrid.upriv*_1*_pidn2*_8*_session*-lat*_1.00000001bd6f63304cf337da732fd32360570cccbc6025e0c0234d22f2136e19ea384c5df60846fb7dfa7639804d71a3fe40d2ca6550ef3c.00000001c33280d021ded554b344cc72e84df805bc6025e0f6936b4659af5ffbe6855ff05e3f9f1b3bd04d3ece115edfbc3f36253051f7eb.0.1.1.BDEbi.D066E1C611E6257C10D00080EF253B44.0-3082.1.1_-0.1.0_-3082.1.1_5.5.0.*0.00000001e525d4d07eff0c71d8781e74461c4197c911585a938fdd070cb28875ef49051b90abb07c.0.10*.25*.15*.214.23.10*.4*.0400*.0074J.e.00000001e21eaacac51194bd1e6c232482fae5d7c911585a1222dbcd291391682034444757e258e5.0" msgID="F954053E11EA14D76FBD0080EF2515DA"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nrr="1094" nrc="37"&gt;&lt;pg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</si>
  <si>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2d506c40a45b4261a0f76a4991a70339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</si>
  <si>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ut="12/02/2019 07:54:10" si="2.00000001df7ec0a1ec599eb0a399abca0bb5934f5212ca0fd81f41681213f2198582b1d971972610cef18e8ff230a6c918518a3ad5515fd320dfd6ba545c5438be85ad391e0672b4766a1bfa91502e97e0115610c95bda43fab77e0536276098bd1790e8d69094467a444d4445fab727243583163353c8257958168a852d307d20fa.3082.0.1.Europe/Madrid.upriv*_1*_pidn2*_25*_session*-lat*_1.000000011a3851012d3875f6112a593f6f46efa6bc6025e01ff08070d33ebfb8037782cc59c7d4181d88bf4bd53038d28db2158ed9f8b2c4.00000001573c8db698db2808cd2fd1227ba65675bc6025e01c4dc24c160881a22aa8d4987897cccc35b7151a6ac5270a3630fb33b94cc555.0.1.1.BDEbi.D066E1C611E6257C10D00080EF253B44.0-3082.1.1_-0.1.0_-3082.1.1_5.5.0.*0.000000010aa8cb430db63abbb96551ce7df77771c911585a5659e85aab797e1ac95c9b7053dbb18d.0.10*.25*.15*.214.23.10*.4*.0400*.0074J.e.000000016a61a8bea50c8781ce8112c692a9aa81c911585aff034300ceeada25de2c2776e2d1a34a.0" msgID="E17D223D11EA14D8E0100080EFF5072A"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nrr="126" nrc="72"&gt;&lt;pg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</si>
</sst>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1" borderId="6">
      <alignment vertical="center" wrapText="1"/>
    </xf>
    <xf numFmtId="164" fontId="39" fillId="11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1" borderId="6" xfId="28" applyAlignment="1">
      <alignment vertical="center"/>
    </xf>
    <xf numFmtId="164" fontId="39" fillId="11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4" fillId="6" borderId="6" xfId="20" quotePrefix="1" applyAlignment="1">
      <alignment horizontal="center"/>
    </xf>
    <xf numFmtId="164" fontId="39" fillId="11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1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-4.4799999999999996E-3</c:v>
                </c:pt>
                <c:pt idx="1">
                  <c:v>2.96E-3</c:v>
                </c:pt>
                <c:pt idx="2">
                  <c:v>3.8999999999999999E-4</c:v>
                </c:pt>
                <c:pt idx="3">
                  <c:v>2.0799999999999998E-3</c:v>
                </c:pt>
                <c:pt idx="4">
                  <c:v>1.2670000000000001E-2</c:v>
                </c:pt>
                <c:pt idx="5">
                  <c:v>-9.2300000000000004E-3</c:v>
                </c:pt>
                <c:pt idx="6">
                  <c:v>6.8199999999999997E-3</c:v>
                </c:pt>
                <c:pt idx="7">
                  <c:v>-8.4399999999999996E-3</c:v>
                </c:pt>
                <c:pt idx="8">
                  <c:v>2.333E-2</c:v>
                </c:pt>
                <c:pt idx="9">
                  <c:v>3.2620000000000003E-2</c:v>
                </c:pt>
                <c:pt idx="10">
                  <c:v>1.4760000000000001E-2</c:v>
                </c:pt>
                <c:pt idx="11">
                  <c:v>1.1339999999999999E-2</c:v>
                </c:pt>
                <c:pt idx="12">
                  <c:v>-3.8999999999999999E-4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1.2319999999999999E-2</c:v>
                </c:pt>
                <c:pt idx="1">
                  <c:v>-1.524E-2</c:v>
                </c:pt>
                <c:pt idx="2">
                  <c:v>1.8509999999999999E-2</c:v>
                </c:pt>
                <c:pt idx="3">
                  <c:v>-3.4840000000000003E-2</c:v>
                </c:pt>
                <c:pt idx="4">
                  <c:v>-2.9479999999999999E-2</c:v>
                </c:pt>
                <c:pt idx="5">
                  <c:v>-7.3999999999999999E-4</c:v>
                </c:pt>
                <c:pt idx="6">
                  <c:v>9.0299999999999998E-3</c:v>
                </c:pt>
                <c:pt idx="7">
                  <c:v>1.5820000000000001E-2</c:v>
                </c:pt>
                <c:pt idx="8">
                  <c:v>2.9399999999999999E-2</c:v>
                </c:pt>
                <c:pt idx="9">
                  <c:v>1.0359999999999999E-2</c:v>
                </c:pt>
                <c:pt idx="10">
                  <c:v>-4.96E-3</c:v>
                </c:pt>
                <c:pt idx="11">
                  <c:v>1.3500000000000001E-3</c:v>
                </c:pt>
                <c:pt idx="12">
                  <c:v>9.3299999999999998E-3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-7.3899999999999999E-3</c:v>
                </c:pt>
                <c:pt idx="1">
                  <c:v>-3.1850000000000003E-2</c:v>
                </c:pt>
                <c:pt idx="2">
                  <c:v>1.209E-2</c:v>
                </c:pt>
                <c:pt idx="3">
                  <c:v>-1.9939999999999999E-2</c:v>
                </c:pt>
                <c:pt idx="4">
                  <c:v>-4.4310000000000002E-2</c:v>
                </c:pt>
                <c:pt idx="5">
                  <c:v>-1.095E-2</c:v>
                </c:pt>
                <c:pt idx="6">
                  <c:v>-2.5409999999999999E-2</c:v>
                </c:pt>
                <c:pt idx="7">
                  <c:v>-2.5569999999999999E-2</c:v>
                </c:pt>
                <c:pt idx="8">
                  <c:v>-2.9430000000000001E-2</c:v>
                </c:pt>
                <c:pt idx="9">
                  <c:v>-8.1420000000000006E-2</c:v>
                </c:pt>
                <c:pt idx="10">
                  <c:v>-5.0360000000000002E-2</c:v>
                </c:pt>
                <c:pt idx="11">
                  <c:v>-2.0410000000000001E-2</c:v>
                </c:pt>
                <c:pt idx="12">
                  <c:v>-1.456E-2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4.4999999999999999E-4</c:v>
                </c:pt>
                <c:pt idx="1">
                  <c:v>-4.4130000000000003E-2</c:v>
                </c:pt>
                <c:pt idx="2">
                  <c:v>3.099E-2</c:v>
                </c:pt>
                <c:pt idx="3">
                  <c:v>-5.2699999999999997E-2</c:v>
                </c:pt>
                <c:pt idx="4">
                  <c:v>-6.1120000000000001E-2</c:v>
                </c:pt>
                <c:pt idx="5">
                  <c:v>-2.0920000000000001E-2</c:v>
                </c:pt>
                <c:pt idx="6">
                  <c:v>-9.5600000000000008E-3</c:v>
                </c:pt>
                <c:pt idx="7">
                  <c:v>-1.8190000000000001E-2</c:v>
                </c:pt>
                <c:pt idx="8">
                  <c:v>2.3300000000000001E-2</c:v>
                </c:pt>
                <c:pt idx="9">
                  <c:v>-3.8440000000000002E-2</c:v>
                </c:pt>
                <c:pt idx="10">
                  <c:v>-4.0559999999999999E-2</c:v>
                </c:pt>
                <c:pt idx="11">
                  <c:v>-7.7200000000000003E-3</c:v>
                </c:pt>
                <c:pt idx="12">
                  <c:v>-5.62E-3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19.210684210499998</c:v>
                </c:pt>
                <c:pt idx="1">
                  <c:v>18.908000000000001</c:v>
                </c:pt>
                <c:pt idx="2">
                  <c:v>18.365421052599999</c:v>
                </c:pt>
                <c:pt idx="3">
                  <c:v>17.836631578900001</c:v>
                </c:pt>
                <c:pt idx="4">
                  <c:v>17.729157894699998</c:v>
                </c:pt>
                <c:pt idx="5">
                  <c:v>17.945842105299999</c:v>
                </c:pt>
                <c:pt idx="6">
                  <c:v>17.541105263199999</c:v>
                </c:pt>
                <c:pt idx="7">
                  <c:v>17.197526315800001</c:v>
                </c:pt>
                <c:pt idx="8">
                  <c:v>16.8410526316</c:v>
                </c:pt>
                <c:pt idx="9">
                  <c:v>17.042000000000002</c:v>
                </c:pt>
                <c:pt idx="10">
                  <c:v>16.9001052632</c:v>
                </c:pt>
                <c:pt idx="11">
                  <c:v>17.138157894700001</c:v>
                </c:pt>
                <c:pt idx="12">
                  <c:v>17.004578947399999</c:v>
                </c:pt>
                <c:pt idx="13">
                  <c:v>16.417157894700001</c:v>
                </c:pt>
                <c:pt idx="14">
                  <c:v>15.6063157895</c:v>
                </c:pt>
                <c:pt idx="15">
                  <c:v>15.739631578899999</c:v>
                </c:pt>
                <c:pt idx="16">
                  <c:v>15.738</c:v>
                </c:pt>
                <c:pt idx="17">
                  <c:v>15.8346315789</c:v>
                </c:pt>
                <c:pt idx="18">
                  <c:v>16.067157894699999</c:v>
                </c:pt>
                <c:pt idx="19">
                  <c:v>15.881473684199999</c:v>
                </c:pt>
                <c:pt idx="20">
                  <c:v>15.811473684199999</c:v>
                </c:pt>
                <c:pt idx="21">
                  <c:v>15.2902631579</c:v>
                </c:pt>
                <c:pt idx="22">
                  <c:v>15.116684210500001</c:v>
                </c:pt>
                <c:pt idx="23">
                  <c:v>14.808263157900001</c:v>
                </c:pt>
                <c:pt idx="24">
                  <c:v>14.679</c:v>
                </c:pt>
                <c:pt idx="25">
                  <c:v>14.220210526300001</c:v>
                </c:pt>
                <c:pt idx="26">
                  <c:v>14.1126315789</c:v>
                </c:pt>
                <c:pt idx="27">
                  <c:v>14.2191578947</c:v>
                </c:pt>
                <c:pt idx="28">
                  <c:v>13.589421052600001</c:v>
                </c:pt>
                <c:pt idx="29">
                  <c:v>13.8734736842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10.443</c:v>
                </c:pt>
                <c:pt idx="1">
                  <c:v>10.6035263158</c:v>
                </c:pt>
                <c:pt idx="2">
                  <c:v>10.289684210500001</c:v>
                </c:pt>
                <c:pt idx="3">
                  <c:v>9.8897894737000005</c:v>
                </c:pt>
                <c:pt idx="4">
                  <c:v>9.8551578946999996</c:v>
                </c:pt>
                <c:pt idx="5">
                  <c:v>9.4352631578999997</c:v>
                </c:pt>
                <c:pt idx="6">
                  <c:v>8.8702631579000002</c:v>
                </c:pt>
                <c:pt idx="7">
                  <c:v>8.5333684211000005</c:v>
                </c:pt>
                <c:pt idx="8">
                  <c:v>8.9159473683999995</c:v>
                </c:pt>
                <c:pt idx="9">
                  <c:v>8.4397894736999994</c:v>
                </c:pt>
                <c:pt idx="10">
                  <c:v>8.1341052632000004</c:v>
                </c:pt>
                <c:pt idx="11">
                  <c:v>8.5679999999999996</c:v>
                </c:pt>
                <c:pt idx="12">
                  <c:v>8.6681578947000002</c:v>
                </c:pt>
                <c:pt idx="13">
                  <c:v>8.2921578947000008</c:v>
                </c:pt>
                <c:pt idx="14">
                  <c:v>7.5106315789</c:v>
                </c:pt>
                <c:pt idx="15">
                  <c:v>7.0860000000000003</c:v>
                </c:pt>
                <c:pt idx="16">
                  <c:v>6.9647894736999998</c:v>
                </c:pt>
                <c:pt idx="17">
                  <c:v>6.6755263158</c:v>
                </c:pt>
                <c:pt idx="18">
                  <c:v>7.2491578946999997</c:v>
                </c:pt>
                <c:pt idx="19">
                  <c:v>7.6920000000000002</c:v>
                </c:pt>
                <c:pt idx="20">
                  <c:v>7.7501052632</c:v>
                </c:pt>
                <c:pt idx="21">
                  <c:v>8.1069999999999993</c:v>
                </c:pt>
                <c:pt idx="22">
                  <c:v>7.5483684211000002</c:v>
                </c:pt>
                <c:pt idx="23">
                  <c:v>6.6634210526000004</c:v>
                </c:pt>
                <c:pt idx="24">
                  <c:v>6.5527894736999999</c:v>
                </c:pt>
                <c:pt idx="25">
                  <c:v>6.5250000000000004</c:v>
                </c:pt>
                <c:pt idx="26">
                  <c:v>6.2057894737000003</c:v>
                </c:pt>
                <c:pt idx="27">
                  <c:v>5.6564210525999998</c:v>
                </c:pt>
                <c:pt idx="28">
                  <c:v>6.0901052631999999</c:v>
                </c:pt>
                <c:pt idx="29">
                  <c:v>5.8641052631999999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22.762</c:v>
                </c:pt>
                <c:pt idx="1">
                  <c:v>21.696999999999999</c:v>
                </c:pt>
                <c:pt idx="2">
                  <c:v>19.777999999999999</c:v>
                </c:pt>
                <c:pt idx="3">
                  <c:v>20.579000000000001</c:v>
                </c:pt>
                <c:pt idx="4">
                  <c:v>16.962</c:v>
                </c:pt>
                <c:pt idx="5">
                  <c:v>17.190999999999999</c:v>
                </c:pt>
                <c:pt idx="6">
                  <c:v>16.204999999999998</c:v>
                </c:pt>
                <c:pt idx="7">
                  <c:v>14.257</c:v>
                </c:pt>
                <c:pt idx="8">
                  <c:v>15.477</c:v>
                </c:pt>
                <c:pt idx="9">
                  <c:v>13.244999999999999</c:v>
                </c:pt>
                <c:pt idx="10">
                  <c:v>14.959</c:v>
                </c:pt>
                <c:pt idx="11">
                  <c:v>15.867000000000001</c:v>
                </c:pt>
                <c:pt idx="12">
                  <c:v>16.513000000000002</c:v>
                </c:pt>
                <c:pt idx="13">
                  <c:v>12.803000000000001</c:v>
                </c:pt>
                <c:pt idx="14">
                  <c:v>11.587</c:v>
                </c:pt>
                <c:pt idx="15">
                  <c:v>12.395</c:v>
                </c:pt>
                <c:pt idx="16">
                  <c:v>12.888</c:v>
                </c:pt>
                <c:pt idx="17">
                  <c:v>13.314</c:v>
                </c:pt>
                <c:pt idx="18">
                  <c:v>13.217000000000001</c:v>
                </c:pt>
                <c:pt idx="19">
                  <c:v>12.676</c:v>
                </c:pt>
                <c:pt idx="20">
                  <c:v>14.044</c:v>
                </c:pt>
                <c:pt idx="21">
                  <c:v>14.933</c:v>
                </c:pt>
                <c:pt idx="22">
                  <c:v>14.468</c:v>
                </c:pt>
                <c:pt idx="23">
                  <c:v>14.956</c:v>
                </c:pt>
                <c:pt idx="24">
                  <c:v>17.690999999999999</c:v>
                </c:pt>
                <c:pt idx="25">
                  <c:v>18.565000000000001</c:v>
                </c:pt>
                <c:pt idx="26">
                  <c:v>17.129000000000001</c:v>
                </c:pt>
                <c:pt idx="27">
                  <c:v>16.605</c:v>
                </c:pt>
                <c:pt idx="28">
                  <c:v>17.677</c:v>
                </c:pt>
                <c:pt idx="29">
                  <c:v>17.635000000000002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18.968</c:v>
                </c:pt>
                <c:pt idx="1">
                  <c:v>18.486999999999998</c:v>
                </c:pt>
                <c:pt idx="2">
                  <c:v>16.815999999999999</c:v>
                </c:pt>
                <c:pt idx="3">
                  <c:v>16.468</c:v>
                </c:pt>
                <c:pt idx="4">
                  <c:v>13.728999999999999</c:v>
                </c:pt>
                <c:pt idx="5">
                  <c:v>13.2</c:v>
                </c:pt>
                <c:pt idx="6">
                  <c:v>12.093999999999999</c:v>
                </c:pt>
                <c:pt idx="7">
                  <c:v>10.539</c:v>
                </c:pt>
                <c:pt idx="8">
                  <c:v>11.236000000000001</c:v>
                </c:pt>
                <c:pt idx="9">
                  <c:v>10.343</c:v>
                </c:pt>
                <c:pt idx="10">
                  <c:v>10.896000000000001</c:v>
                </c:pt>
                <c:pt idx="11">
                  <c:v>11.723000000000001</c:v>
                </c:pt>
                <c:pt idx="12">
                  <c:v>12.926</c:v>
                </c:pt>
                <c:pt idx="13">
                  <c:v>9.5419999999999998</c:v>
                </c:pt>
                <c:pt idx="14">
                  <c:v>8.1980000000000004</c:v>
                </c:pt>
                <c:pt idx="15">
                  <c:v>7.9779999999999998</c:v>
                </c:pt>
                <c:pt idx="16">
                  <c:v>9.032</c:v>
                </c:pt>
                <c:pt idx="17">
                  <c:v>9.5329999999999995</c:v>
                </c:pt>
                <c:pt idx="18">
                  <c:v>8.4260000000000002</c:v>
                </c:pt>
                <c:pt idx="19">
                  <c:v>8.6129999999999995</c:v>
                </c:pt>
                <c:pt idx="20">
                  <c:v>10.394</c:v>
                </c:pt>
                <c:pt idx="21">
                  <c:v>11.750999999999999</c:v>
                </c:pt>
                <c:pt idx="22">
                  <c:v>11.66</c:v>
                </c:pt>
                <c:pt idx="23">
                  <c:v>11.2</c:v>
                </c:pt>
                <c:pt idx="24">
                  <c:v>13.581</c:v>
                </c:pt>
                <c:pt idx="25">
                  <c:v>14.287000000000001</c:v>
                </c:pt>
                <c:pt idx="26">
                  <c:v>14.026999999999999</c:v>
                </c:pt>
                <c:pt idx="27">
                  <c:v>13.492000000000001</c:v>
                </c:pt>
                <c:pt idx="28">
                  <c:v>13.95</c:v>
                </c:pt>
                <c:pt idx="29">
                  <c:v>13.002000000000001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15.173999999999999</c:v>
                </c:pt>
                <c:pt idx="1">
                  <c:v>15.276999999999999</c:v>
                </c:pt>
                <c:pt idx="2">
                  <c:v>13.853999999999999</c:v>
                </c:pt>
                <c:pt idx="3">
                  <c:v>12.356</c:v>
                </c:pt>
                <c:pt idx="4">
                  <c:v>10.497</c:v>
                </c:pt>
                <c:pt idx="5">
                  <c:v>9.2100000000000009</c:v>
                </c:pt>
                <c:pt idx="6">
                  <c:v>7.9820000000000002</c:v>
                </c:pt>
                <c:pt idx="7">
                  <c:v>6.82</c:v>
                </c:pt>
                <c:pt idx="8">
                  <c:v>6.9939999999999998</c:v>
                </c:pt>
                <c:pt idx="9">
                  <c:v>7.4409999999999998</c:v>
                </c:pt>
                <c:pt idx="10">
                  <c:v>6.8339999999999996</c:v>
                </c:pt>
                <c:pt idx="11">
                  <c:v>7.58</c:v>
                </c:pt>
                <c:pt idx="12">
                  <c:v>9.34</c:v>
                </c:pt>
                <c:pt idx="13">
                  <c:v>6.28</c:v>
                </c:pt>
                <c:pt idx="14">
                  <c:v>4.8090000000000002</c:v>
                </c:pt>
                <c:pt idx="15">
                  <c:v>3.5609999999999999</c:v>
                </c:pt>
                <c:pt idx="16">
                  <c:v>5.1769999999999996</c:v>
                </c:pt>
                <c:pt idx="17">
                  <c:v>5.7530000000000001</c:v>
                </c:pt>
                <c:pt idx="18">
                  <c:v>3.6339999999999999</c:v>
                </c:pt>
                <c:pt idx="19">
                  <c:v>4.5490000000000004</c:v>
                </c:pt>
                <c:pt idx="20">
                  <c:v>6.7439999999999998</c:v>
                </c:pt>
                <c:pt idx="21">
                  <c:v>8.5690000000000008</c:v>
                </c:pt>
                <c:pt idx="22">
                  <c:v>8.8510000000000009</c:v>
                </c:pt>
                <c:pt idx="23">
                  <c:v>7.444</c:v>
                </c:pt>
                <c:pt idx="24">
                  <c:v>9.4710000000000001</c:v>
                </c:pt>
                <c:pt idx="25">
                  <c:v>10.009</c:v>
                </c:pt>
                <c:pt idx="26">
                  <c:v>10.923999999999999</c:v>
                </c:pt>
                <c:pt idx="27">
                  <c:v>10.379</c:v>
                </c:pt>
                <c:pt idx="28">
                  <c:v>10.223000000000001</c:v>
                </c:pt>
                <c:pt idx="29">
                  <c:v>8.3689999999999998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11.654</c:v>
                </c:pt>
                <c:pt idx="1">
                  <c:v>13.491</c:v>
                </c:pt>
                <c:pt idx="2">
                  <c:v>12.52</c:v>
                </c:pt>
                <c:pt idx="3">
                  <c:v>12.641</c:v>
                </c:pt>
                <c:pt idx="4">
                  <c:v>11.747999999999999</c:v>
                </c:pt>
                <c:pt idx="5">
                  <c:v>11.805999999999999</c:v>
                </c:pt>
                <c:pt idx="6">
                  <c:v>12.994</c:v>
                </c:pt>
                <c:pt idx="7">
                  <c:v>12.476000000000001</c:v>
                </c:pt>
                <c:pt idx="8">
                  <c:v>12.273</c:v>
                </c:pt>
                <c:pt idx="9">
                  <c:v>14.327999999999999</c:v>
                </c:pt>
                <c:pt idx="10">
                  <c:v>15.755000000000001</c:v>
                </c:pt>
                <c:pt idx="11">
                  <c:v>14.026999999999999</c:v>
                </c:pt>
                <c:pt idx="12">
                  <c:v>14.231</c:v>
                </c:pt>
                <c:pt idx="13">
                  <c:v>15.154999999999999</c:v>
                </c:pt>
                <c:pt idx="14">
                  <c:v>15.593999999999999</c:v>
                </c:pt>
                <c:pt idx="15">
                  <c:v>15.156000000000001</c:v>
                </c:pt>
                <c:pt idx="16">
                  <c:v>14.603999999999999</c:v>
                </c:pt>
                <c:pt idx="17">
                  <c:v>12.648999999999999</c:v>
                </c:pt>
                <c:pt idx="18">
                  <c:v>12.420999999999999</c:v>
                </c:pt>
                <c:pt idx="19">
                  <c:v>11.23</c:v>
                </c:pt>
                <c:pt idx="20">
                  <c:v>11.645</c:v>
                </c:pt>
                <c:pt idx="21">
                  <c:v>11.544</c:v>
                </c:pt>
                <c:pt idx="22">
                  <c:v>10.798</c:v>
                </c:pt>
                <c:pt idx="23">
                  <c:v>10.433</c:v>
                </c:pt>
                <c:pt idx="24">
                  <c:v>11.561</c:v>
                </c:pt>
                <c:pt idx="25">
                  <c:v>10.942</c:v>
                </c:pt>
                <c:pt idx="26">
                  <c:v>10.865</c:v>
                </c:pt>
                <c:pt idx="27">
                  <c:v>11.279</c:v>
                </c:pt>
                <c:pt idx="28">
                  <c:v>10.509</c:v>
                </c:pt>
                <c:pt idx="29">
                  <c:v>11.064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20893.499284000001</c:v>
                </c:pt>
                <c:pt idx="1">
                  <c:v>22152.089802999999</c:v>
                </c:pt>
                <c:pt idx="2">
                  <c:v>22595.726236999999</c:v>
                </c:pt>
                <c:pt idx="3">
                  <c:v>21274.776162999999</c:v>
                </c:pt>
                <c:pt idx="4">
                  <c:v>22075.624411000001</c:v>
                </c:pt>
                <c:pt idx="5">
                  <c:v>19925.867210815999</c:v>
                </c:pt>
                <c:pt idx="6">
                  <c:v>20083.650125371001</c:v>
                </c:pt>
                <c:pt idx="7">
                  <c:v>20336.407753128002</c:v>
                </c:pt>
                <c:pt idx="8">
                  <c:v>22180.933956064</c:v>
                </c:pt>
                <c:pt idx="9">
                  <c:v>21984.329555839999</c:v>
                </c:pt>
                <c:pt idx="10">
                  <c:v>20742.566139269999</c:v>
                </c:pt>
                <c:pt idx="11">
                  <c:v>20289.253281038</c:v>
                </c:pt>
                <c:pt idx="12">
                  <c:v>20902.808771653999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20902.808771653999</c:v>
                </c:pt>
                <c:pt idx="1">
                  <c:v>21174.476467412002</c:v>
                </c:pt>
                <c:pt idx="2">
                  <c:v>23295.866808549999</c:v>
                </c:pt>
                <c:pt idx="3">
                  <c:v>20153.644368353998</c:v>
                </c:pt>
                <c:pt idx="4">
                  <c:v>20726.400546252</c:v>
                </c:pt>
                <c:pt idx="5">
                  <c:v>19509.074065887999</c:v>
                </c:pt>
                <c:pt idx="6">
                  <c:v>19891.706585188</c:v>
                </c:pt>
                <c:pt idx="7">
                  <c:v>19966.555829706002</c:v>
                </c:pt>
                <c:pt idx="8">
                  <c:v>22697.667647208</c:v>
                </c:pt>
                <c:pt idx="9">
                  <c:v>21139.244336888001</c:v>
                </c:pt>
                <c:pt idx="10">
                  <c:v>19901.159379567998</c:v>
                </c:pt>
                <c:pt idx="11">
                  <c:v>20132.70482427</c:v>
                </c:pt>
                <c:pt idx="12">
                  <c:v>20785.419099999999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nov-19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nov-19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574.44359999999995</c:v>
                </c:pt>
                <c:pt idx="1">
                  <c:v>572.69110000000001</c:v>
                </c:pt>
                <c:pt idx="2">
                  <c:v>549.18740000000003</c:v>
                </c:pt>
                <c:pt idx="3">
                  <c:v>662.62879999999996</c:v>
                </c:pt>
                <c:pt idx="4">
                  <c:v>683.20690000000002</c:v>
                </c:pt>
                <c:pt idx="5">
                  <c:v>689.15060000000005</c:v>
                </c:pt>
                <c:pt idx="6">
                  <c:v>699.98009999999999</c:v>
                </c:pt>
                <c:pt idx="7">
                  <c:v>710.58969999999999</c:v>
                </c:pt>
                <c:pt idx="8">
                  <c:v>638.20259999999996</c:v>
                </c:pt>
                <c:pt idx="9">
                  <c:v>592.52560000000005</c:v>
                </c:pt>
                <c:pt idx="10">
                  <c:v>721.47799999999995</c:v>
                </c:pt>
                <c:pt idx="11">
                  <c:v>733.94860000000006</c:v>
                </c:pt>
                <c:pt idx="12">
                  <c:v>733.33900000000006</c:v>
                </c:pt>
                <c:pt idx="13">
                  <c:v>750.30359999999996</c:v>
                </c:pt>
                <c:pt idx="14">
                  <c:v>751.67489999999998</c:v>
                </c:pt>
                <c:pt idx="15">
                  <c:v>673.4837</c:v>
                </c:pt>
                <c:pt idx="16">
                  <c:v>635.76130000000001</c:v>
                </c:pt>
                <c:pt idx="17">
                  <c:v>745.02459999999996</c:v>
                </c:pt>
                <c:pt idx="18">
                  <c:v>769.69970000000001</c:v>
                </c:pt>
                <c:pt idx="19">
                  <c:v>777.90830000000005</c:v>
                </c:pt>
                <c:pt idx="20">
                  <c:v>776.39919999999995</c:v>
                </c:pt>
                <c:pt idx="21">
                  <c:v>769.63549999999998</c:v>
                </c:pt>
                <c:pt idx="22">
                  <c:v>665.38720000000001</c:v>
                </c:pt>
                <c:pt idx="23">
                  <c:v>616.79539999999997</c:v>
                </c:pt>
                <c:pt idx="24">
                  <c:v>732.96569999999997</c:v>
                </c:pt>
                <c:pt idx="25">
                  <c:v>740.85389999999995</c:v>
                </c:pt>
                <c:pt idx="26">
                  <c:v>728.53869999999995</c:v>
                </c:pt>
                <c:pt idx="27">
                  <c:v>731.35919999999999</c:v>
                </c:pt>
                <c:pt idx="28">
                  <c:v>719.55970000000002</c:v>
                </c:pt>
                <c:pt idx="29">
                  <c:v>638.69650000000001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26738.3</c:v>
                </c:pt>
                <c:pt idx="1">
                  <c:v>27145.1</c:v>
                </c:pt>
                <c:pt idx="2">
                  <c:v>27212.9</c:v>
                </c:pt>
                <c:pt idx="3">
                  <c:v>32347.7</c:v>
                </c:pt>
                <c:pt idx="4">
                  <c:v>32891.5</c:v>
                </c:pt>
                <c:pt idx="5">
                  <c:v>33210.300000000003</c:v>
                </c:pt>
                <c:pt idx="6">
                  <c:v>33922.6</c:v>
                </c:pt>
                <c:pt idx="7">
                  <c:v>33668.5</c:v>
                </c:pt>
                <c:pt idx="8">
                  <c:v>29911</c:v>
                </c:pt>
                <c:pt idx="9">
                  <c:v>29574.2</c:v>
                </c:pt>
                <c:pt idx="10">
                  <c:v>35391.1</c:v>
                </c:pt>
                <c:pt idx="11">
                  <c:v>35301.800000000003</c:v>
                </c:pt>
                <c:pt idx="12">
                  <c:v>35275.4</c:v>
                </c:pt>
                <c:pt idx="13">
                  <c:v>36638.800000000003</c:v>
                </c:pt>
                <c:pt idx="14">
                  <c:v>35794</c:v>
                </c:pt>
                <c:pt idx="15">
                  <c:v>31826.5</c:v>
                </c:pt>
                <c:pt idx="16">
                  <c:v>31450.400000000001</c:v>
                </c:pt>
                <c:pt idx="17">
                  <c:v>36882.800000000003</c:v>
                </c:pt>
                <c:pt idx="18">
                  <c:v>37604.5</c:v>
                </c:pt>
                <c:pt idx="19">
                  <c:v>37490</c:v>
                </c:pt>
                <c:pt idx="20">
                  <c:v>37275.4</c:v>
                </c:pt>
                <c:pt idx="21">
                  <c:v>36755.699999999997</c:v>
                </c:pt>
                <c:pt idx="22">
                  <c:v>31297.200000000001</c:v>
                </c:pt>
                <c:pt idx="23">
                  <c:v>31120.400000000001</c:v>
                </c:pt>
                <c:pt idx="24">
                  <c:v>35779.4</c:v>
                </c:pt>
                <c:pt idx="25">
                  <c:v>35399.699999999997</c:v>
                </c:pt>
                <c:pt idx="26">
                  <c:v>34896</c:v>
                </c:pt>
                <c:pt idx="27">
                  <c:v>35214.6</c:v>
                </c:pt>
                <c:pt idx="28">
                  <c:v>33648.5</c:v>
                </c:pt>
                <c:pt idx="29">
                  <c:v>30020.6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0.61621</cdr:x>
      <cdr:y>0.33907</cdr:y>
    </cdr:from>
    <cdr:to>
      <cdr:x>0.78108</cdr:x>
      <cdr:y>0.42092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3364" y="988262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0.09595</cdr:x>
      <cdr:y>0.66889</cdr:y>
    </cdr:from>
    <cdr:to>
      <cdr:x>0.25</cdr:x>
      <cdr:y>0.7597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323" y="1949578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noviembre (20:36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23 julio (13:25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171</v>
      </c>
    </row>
    <row r="3" spans="1:2">
      <c r="A3" t="s">
        <v>204</v>
      </c>
    </row>
    <row r="4" spans="1:2">
      <c r="A4" t="s">
        <v>172</v>
      </c>
    </row>
    <row r="5" spans="1:2">
      <c r="A5" t="s">
        <v>207</v>
      </c>
    </row>
    <row r="6" spans="1:2">
      <c r="A6" t="s">
        <v>173</v>
      </c>
    </row>
    <row r="7" spans="1:2">
      <c r="A7" t="s">
        <v>209</v>
      </c>
    </row>
    <row r="8" spans="1:2">
      <c r="A8" t="s">
        <v>205</v>
      </c>
    </row>
    <row r="9" spans="1:2">
      <c r="A9" t="s">
        <v>168</v>
      </c>
    </row>
    <row r="10" spans="1:2">
      <c r="A10" t="s">
        <v>170</v>
      </c>
    </row>
    <row r="11" spans="1:2">
      <c r="A11" t="s">
        <v>206</v>
      </c>
    </row>
    <row r="12" spans="1:2">
      <c r="A12" t="s">
        <v>174</v>
      </c>
    </row>
    <row r="13" spans="1:2">
      <c r="A13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Noviembre 2019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20785.419100000003</v>
      </c>
      <c r="G9" s="47">
        <f>VLOOKUP("Demanda transporte (b.c.)",Dat_01!A4:J29,4,FALSE)*100</f>
        <v>-0.56159760000000003</v>
      </c>
      <c r="H9" s="31">
        <f>VLOOKUP("Demanda transporte (b.c.)",Dat_01!A4:J29,5,FALSE)/1000</f>
        <v>228199.44349187202</v>
      </c>
      <c r="I9" s="47">
        <f>VLOOKUP("Demanda transporte (b.c.)",Dat_01!A4:J29,7,FALSE)*100</f>
        <v>-1.80406431</v>
      </c>
      <c r="J9" s="31">
        <f>VLOOKUP("Demanda transporte (b.c.)",Dat_01!A4:J29,8,FALSE)/1000</f>
        <v>249373.91995928402</v>
      </c>
      <c r="K9" s="47">
        <f>VLOOKUP("Demanda transporte (b.c.)",Dat_01!A4:J29,10,FALSE)*100</f>
        <v>-2.0311273399999998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-3.9E-2</v>
      </c>
      <c r="H12" s="43"/>
      <c r="I12" s="43">
        <f>Dat_01!H45*100</f>
        <v>0.83700000000000008</v>
      </c>
      <c r="J12" s="43"/>
      <c r="K12" s="43">
        <f>Dat_01!L45*100</f>
        <v>0.79600000000000004</v>
      </c>
    </row>
    <row r="13" spans="3:12">
      <c r="E13" s="34" t="s">
        <v>26</v>
      </c>
      <c r="F13" s="33"/>
      <c r="G13" s="43">
        <f>Dat_01!E45*100</f>
        <v>0.93299999999999994</v>
      </c>
      <c r="H13" s="43"/>
      <c r="I13" s="43">
        <f>Dat_01!I45*100</f>
        <v>0.217</v>
      </c>
      <c r="J13" s="43"/>
      <c r="K13" s="43">
        <f>Dat_01!M45*100</f>
        <v>6.4000000000000001E-2</v>
      </c>
    </row>
    <row r="14" spans="3:12">
      <c r="E14" s="35" t="s">
        <v>5</v>
      </c>
      <c r="F14" s="36"/>
      <c r="G14" s="44">
        <f>Dat_01!F45*100</f>
        <v>-1.456</v>
      </c>
      <c r="H14" s="44"/>
      <c r="I14" s="44">
        <f>Dat_01!J45*100</f>
        <v>-2.8580000000000001</v>
      </c>
      <c r="J14" s="44"/>
      <c r="K14" s="44">
        <f>Dat_01!N45*100</f>
        <v>-2.891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133</v>
      </c>
      <c r="E7" s="9"/>
    </row>
    <row r="8" spans="3:11">
      <c r="C8" s="133"/>
      <c r="E8" s="9"/>
      <c r="I8" t="s">
        <v>101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I28" sqref="I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C7" sqref="C7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99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94" t="s">
        <v>102</v>
      </c>
    </row>
    <row r="6" spans="1:16" ht="15">
      <c r="A6" s="96">
        <f>YEAR(B7)-1</f>
        <v>2018</v>
      </c>
      <c r="B6" s="97"/>
      <c r="C6" s="97" t="s">
        <v>103</v>
      </c>
      <c r="D6" s="97" t="s">
        <v>104</v>
      </c>
      <c r="E6" s="97" t="s">
        <v>105</v>
      </c>
      <c r="F6" s="98" t="s">
        <v>106</v>
      </c>
      <c r="G6" s="98" t="s">
        <v>107</v>
      </c>
      <c r="H6" s="97" t="s">
        <v>108</v>
      </c>
    </row>
    <row r="7" spans="1:16" ht="11.25" customHeight="1">
      <c r="A7" s="93">
        <v>1</v>
      </c>
      <c r="B7" s="99" t="str">
        <f>Dat_01!A52</f>
        <v>01/11/2019</v>
      </c>
      <c r="C7" s="100">
        <f>Dat_01!B52</f>
        <v>22.762</v>
      </c>
      <c r="D7" s="100">
        <f>Dat_01!C52</f>
        <v>18.968</v>
      </c>
      <c r="E7" s="100">
        <f>Dat_01!D52</f>
        <v>15.173999999999999</v>
      </c>
      <c r="F7" s="100">
        <f>Dat_01!H52</f>
        <v>10.443</v>
      </c>
      <c r="G7" s="100">
        <f>Dat_01!G52</f>
        <v>19.210684210499998</v>
      </c>
      <c r="H7" s="100">
        <f>Dat_01!E52</f>
        <v>11.654</v>
      </c>
    </row>
    <row r="8" spans="1:16" ht="11.25" customHeight="1">
      <c r="A8" s="93">
        <v>2</v>
      </c>
      <c r="B8" s="99" t="str">
        <f>Dat_01!A53</f>
        <v>02/11/2019</v>
      </c>
      <c r="C8" s="100">
        <f>Dat_01!B53</f>
        <v>21.696999999999999</v>
      </c>
      <c r="D8" s="100">
        <f>Dat_01!C53</f>
        <v>18.486999999999998</v>
      </c>
      <c r="E8" s="100">
        <f>Dat_01!D53</f>
        <v>15.276999999999999</v>
      </c>
      <c r="F8" s="100">
        <f>Dat_01!H53</f>
        <v>10.6035263158</v>
      </c>
      <c r="G8" s="100">
        <f>Dat_01!G53</f>
        <v>18.908000000000001</v>
      </c>
      <c r="H8" s="100">
        <f>Dat_01!E53</f>
        <v>13.491</v>
      </c>
      <c r="J8" s="120"/>
      <c r="K8" s="120"/>
      <c r="L8" s="120"/>
      <c r="M8" s="120"/>
      <c r="N8" s="120"/>
      <c r="O8" s="120"/>
      <c r="P8" s="120"/>
    </row>
    <row r="9" spans="1:16" ht="11.25" customHeight="1">
      <c r="A9" s="93">
        <v>3</v>
      </c>
      <c r="B9" s="99" t="str">
        <f>Dat_01!A54</f>
        <v>03/11/2019</v>
      </c>
      <c r="C9" s="100">
        <f>Dat_01!B54</f>
        <v>19.777999999999999</v>
      </c>
      <c r="D9" s="100">
        <f>Dat_01!C54</f>
        <v>16.815999999999999</v>
      </c>
      <c r="E9" s="100">
        <f>Dat_01!D54</f>
        <v>13.853999999999999</v>
      </c>
      <c r="F9" s="100">
        <f>Dat_01!H54</f>
        <v>10.289684210500001</v>
      </c>
      <c r="G9" s="100">
        <f>Dat_01!G54</f>
        <v>18.365421052599999</v>
      </c>
      <c r="H9" s="100">
        <f>Dat_01!E54</f>
        <v>12.52</v>
      </c>
      <c r="J9" s="120"/>
      <c r="K9" s="120"/>
      <c r="L9" s="120"/>
      <c r="M9" s="120"/>
      <c r="N9" s="120"/>
      <c r="O9" s="120"/>
      <c r="P9" s="120"/>
    </row>
    <row r="10" spans="1:16" ht="11.25" customHeight="1">
      <c r="A10" s="93">
        <v>4</v>
      </c>
      <c r="B10" s="99" t="str">
        <f>Dat_01!A55</f>
        <v>04/11/2019</v>
      </c>
      <c r="C10" s="100">
        <f>Dat_01!B55</f>
        <v>20.579000000000001</v>
      </c>
      <c r="D10" s="100">
        <f>Dat_01!C55</f>
        <v>16.468</v>
      </c>
      <c r="E10" s="100">
        <f>Dat_01!D55</f>
        <v>12.356</v>
      </c>
      <c r="F10" s="100">
        <f>Dat_01!H55</f>
        <v>9.8897894737000005</v>
      </c>
      <c r="G10" s="100">
        <f>Dat_01!G55</f>
        <v>17.836631578900001</v>
      </c>
      <c r="H10" s="100">
        <f>Dat_01!E55</f>
        <v>12.641</v>
      </c>
      <c r="J10" s="120"/>
      <c r="K10" s="120"/>
      <c r="L10" s="120"/>
      <c r="M10" s="120"/>
      <c r="N10" s="120"/>
      <c r="O10" s="120"/>
      <c r="P10" s="120"/>
    </row>
    <row r="11" spans="1:16" ht="11.25" customHeight="1">
      <c r="A11" s="93">
        <v>5</v>
      </c>
      <c r="B11" s="99" t="str">
        <f>Dat_01!A56</f>
        <v>05/11/2019</v>
      </c>
      <c r="C11" s="100">
        <f>Dat_01!B56</f>
        <v>16.962</v>
      </c>
      <c r="D11" s="100">
        <f>Dat_01!C56</f>
        <v>13.728999999999999</v>
      </c>
      <c r="E11" s="100">
        <f>Dat_01!D56</f>
        <v>10.497</v>
      </c>
      <c r="F11" s="100">
        <f>Dat_01!H56</f>
        <v>9.8551578946999996</v>
      </c>
      <c r="G11" s="100">
        <f>Dat_01!G56</f>
        <v>17.729157894699998</v>
      </c>
      <c r="H11" s="100">
        <f>Dat_01!E56</f>
        <v>11.747999999999999</v>
      </c>
      <c r="J11" s="120"/>
      <c r="K11" s="120"/>
      <c r="L11" s="120"/>
      <c r="M11" s="120"/>
      <c r="N11" s="120"/>
      <c r="O11" s="120"/>
      <c r="P11" s="120"/>
    </row>
    <row r="12" spans="1:16" ht="11.25" customHeight="1">
      <c r="A12" s="93">
        <v>6</v>
      </c>
      <c r="B12" s="99" t="str">
        <f>Dat_01!A57</f>
        <v>06/11/2019</v>
      </c>
      <c r="C12" s="100">
        <f>Dat_01!B57</f>
        <v>17.190999999999999</v>
      </c>
      <c r="D12" s="100">
        <f>Dat_01!C57</f>
        <v>13.2</v>
      </c>
      <c r="E12" s="100">
        <f>Dat_01!D57</f>
        <v>9.2100000000000009</v>
      </c>
      <c r="F12" s="100">
        <f>Dat_01!H57</f>
        <v>9.4352631578999997</v>
      </c>
      <c r="G12" s="100">
        <f>Dat_01!G57</f>
        <v>17.945842105299999</v>
      </c>
      <c r="H12" s="100">
        <f>Dat_01!E57</f>
        <v>11.805999999999999</v>
      </c>
      <c r="J12" s="120"/>
      <c r="K12" s="120"/>
      <c r="L12" s="120"/>
      <c r="M12" s="120"/>
      <c r="N12" s="120"/>
      <c r="O12" s="120"/>
      <c r="P12" s="120"/>
    </row>
    <row r="13" spans="1:16" ht="11.25" customHeight="1">
      <c r="A13" s="93">
        <v>7</v>
      </c>
      <c r="B13" s="99" t="str">
        <f>Dat_01!A58</f>
        <v>07/11/2019</v>
      </c>
      <c r="C13" s="100">
        <f>Dat_01!B58</f>
        <v>16.204999999999998</v>
      </c>
      <c r="D13" s="100">
        <f>Dat_01!C58</f>
        <v>12.093999999999999</v>
      </c>
      <c r="E13" s="100">
        <f>Dat_01!D58</f>
        <v>7.9820000000000002</v>
      </c>
      <c r="F13" s="100">
        <f>Dat_01!H58</f>
        <v>8.8702631579000002</v>
      </c>
      <c r="G13" s="100">
        <f>Dat_01!G58</f>
        <v>17.541105263199999</v>
      </c>
      <c r="H13" s="100">
        <f>Dat_01!E58</f>
        <v>12.994</v>
      </c>
      <c r="J13" s="120"/>
      <c r="K13" s="120"/>
      <c r="L13" s="120"/>
      <c r="M13" s="120"/>
      <c r="N13" s="120"/>
      <c r="O13" s="120"/>
      <c r="P13" s="120"/>
    </row>
    <row r="14" spans="1:16" ht="11.25" customHeight="1">
      <c r="A14" s="93">
        <v>8</v>
      </c>
      <c r="B14" s="99" t="str">
        <f>Dat_01!A59</f>
        <v>08/11/2019</v>
      </c>
      <c r="C14" s="100">
        <f>Dat_01!B59</f>
        <v>14.257</v>
      </c>
      <c r="D14" s="100">
        <f>Dat_01!C59</f>
        <v>10.539</v>
      </c>
      <c r="E14" s="100">
        <f>Dat_01!D59</f>
        <v>6.82</v>
      </c>
      <c r="F14" s="100">
        <f>Dat_01!H59</f>
        <v>8.5333684211000005</v>
      </c>
      <c r="G14" s="100">
        <f>Dat_01!G59</f>
        <v>17.197526315800001</v>
      </c>
      <c r="H14" s="100">
        <f>Dat_01!E59</f>
        <v>12.476000000000001</v>
      </c>
      <c r="J14" s="120"/>
      <c r="K14" s="120"/>
      <c r="L14" s="120"/>
      <c r="M14" s="120"/>
      <c r="N14" s="120"/>
      <c r="O14" s="120"/>
      <c r="P14" s="120"/>
    </row>
    <row r="15" spans="1:16" ht="11.25" customHeight="1">
      <c r="A15" s="93">
        <v>9</v>
      </c>
      <c r="B15" s="99" t="str">
        <f>Dat_01!A60</f>
        <v>09/11/2019</v>
      </c>
      <c r="C15" s="100">
        <f>Dat_01!B60</f>
        <v>15.477</v>
      </c>
      <c r="D15" s="100">
        <f>Dat_01!C60</f>
        <v>11.236000000000001</v>
      </c>
      <c r="E15" s="100">
        <f>Dat_01!D60</f>
        <v>6.9939999999999998</v>
      </c>
      <c r="F15" s="100">
        <f>Dat_01!H60</f>
        <v>8.9159473683999995</v>
      </c>
      <c r="G15" s="100">
        <f>Dat_01!G60</f>
        <v>16.8410526316</v>
      </c>
      <c r="H15" s="100">
        <f>Dat_01!E60</f>
        <v>12.273</v>
      </c>
      <c r="J15" s="120"/>
      <c r="K15" s="120"/>
      <c r="L15" s="120"/>
      <c r="M15" s="120"/>
      <c r="N15" s="120"/>
      <c r="O15" s="120"/>
      <c r="P15" s="120"/>
    </row>
    <row r="16" spans="1:16" ht="11.25" customHeight="1">
      <c r="A16" s="93">
        <v>10</v>
      </c>
      <c r="B16" s="99" t="str">
        <f>Dat_01!A61</f>
        <v>10/11/2019</v>
      </c>
      <c r="C16" s="100">
        <f>Dat_01!B61</f>
        <v>13.244999999999999</v>
      </c>
      <c r="D16" s="100">
        <f>Dat_01!C61</f>
        <v>10.343</v>
      </c>
      <c r="E16" s="100">
        <f>Dat_01!D61</f>
        <v>7.4409999999999998</v>
      </c>
      <c r="F16" s="100">
        <f>Dat_01!H61</f>
        <v>8.4397894736999994</v>
      </c>
      <c r="G16" s="100">
        <f>Dat_01!G61</f>
        <v>17.042000000000002</v>
      </c>
      <c r="H16" s="100">
        <f>Dat_01!E61</f>
        <v>14.327999999999999</v>
      </c>
      <c r="J16" s="120"/>
      <c r="K16" s="120"/>
      <c r="L16" s="120"/>
      <c r="M16" s="120"/>
      <c r="N16" s="120"/>
      <c r="O16" s="120"/>
      <c r="P16" s="120"/>
    </row>
    <row r="17" spans="1:16" ht="11.25" customHeight="1">
      <c r="A17" s="93">
        <v>11</v>
      </c>
      <c r="B17" s="99" t="str">
        <f>Dat_01!A62</f>
        <v>11/11/2019</v>
      </c>
      <c r="C17" s="100">
        <f>Dat_01!B62</f>
        <v>14.959</v>
      </c>
      <c r="D17" s="100">
        <f>Dat_01!C62</f>
        <v>10.896000000000001</v>
      </c>
      <c r="E17" s="100">
        <f>Dat_01!D62</f>
        <v>6.8339999999999996</v>
      </c>
      <c r="F17" s="100">
        <f>Dat_01!H62</f>
        <v>8.1341052632000004</v>
      </c>
      <c r="G17" s="100">
        <f>Dat_01!G62</f>
        <v>16.9001052632</v>
      </c>
      <c r="H17" s="100">
        <f>Dat_01!E62</f>
        <v>15.755000000000001</v>
      </c>
      <c r="J17" s="120"/>
      <c r="K17" s="120"/>
      <c r="L17" s="120"/>
      <c r="M17" s="120"/>
      <c r="N17" s="120"/>
      <c r="O17" s="120"/>
      <c r="P17" s="120"/>
    </row>
    <row r="18" spans="1:16" ht="11.25" customHeight="1">
      <c r="A18" s="93">
        <v>12</v>
      </c>
      <c r="B18" s="99" t="str">
        <f>Dat_01!A63</f>
        <v>12/11/2019</v>
      </c>
      <c r="C18" s="100">
        <f>Dat_01!B63</f>
        <v>15.867000000000001</v>
      </c>
      <c r="D18" s="100">
        <f>Dat_01!C63</f>
        <v>11.723000000000001</v>
      </c>
      <c r="E18" s="100">
        <f>Dat_01!D63</f>
        <v>7.58</v>
      </c>
      <c r="F18" s="100">
        <f>Dat_01!H63</f>
        <v>8.5679999999999996</v>
      </c>
      <c r="G18" s="100">
        <f>Dat_01!G63</f>
        <v>17.138157894700001</v>
      </c>
      <c r="H18" s="100">
        <f>Dat_01!E63</f>
        <v>14.026999999999999</v>
      </c>
      <c r="J18" s="120"/>
      <c r="K18" s="120"/>
      <c r="L18" s="120"/>
      <c r="M18" s="120"/>
      <c r="N18" s="120"/>
      <c r="O18" s="120"/>
      <c r="P18" s="120"/>
    </row>
    <row r="19" spans="1:16" ht="11.25" customHeight="1">
      <c r="A19" s="93">
        <v>13</v>
      </c>
      <c r="B19" s="99" t="str">
        <f>Dat_01!A64</f>
        <v>13/11/2019</v>
      </c>
      <c r="C19" s="100">
        <f>Dat_01!B64</f>
        <v>16.513000000000002</v>
      </c>
      <c r="D19" s="100">
        <f>Dat_01!C64</f>
        <v>12.926</v>
      </c>
      <c r="E19" s="100">
        <f>Dat_01!D64</f>
        <v>9.34</v>
      </c>
      <c r="F19" s="100">
        <f>Dat_01!H64</f>
        <v>8.6681578947000002</v>
      </c>
      <c r="G19" s="100">
        <f>Dat_01!G64</f>
        <v>17.004578947399999</v>
      </c>
      <c r="H19" s="100">
        <f>Dat_01!E64</f>
        <v>14.231</v>
      </c>
      <c r="J19" s="120"/>
      <c r="K19" s="120"/>
      <c r="L19" s="120"/>
      <c r="M19" s="120"/>
      <c r="N19" s="120"/>
      <c r="O19" s="120"/>
      <c r="P19" s="120"/>
    </row>
    <row r="20" spans="1:16" ht="11.25" customHeight="1">
      <c r="A20" s="93">
        <v>14</v>
      </c>
      <c r="B20" s="99" t="str">
        <f>Dat_01!A65</f>
        <v>14/11/2019</v>
      </c>
      <c r="C20" s="100">
        <f>Dat_01!B65</f>
        <v>12.803000000000001</v>
      </c>
      <c r="D20" s="100">
        <f>Dat_01!C65</f>
        <v>9.5419999999999998</v>
      </c>
      <c r="E20" s="100">
        <f>Dat_01!D65</f>
        <v>6.28</v>
      </c>
      <c r="F20" s="100">
        <f>Dat_01!H65</f>
        <v>8.2921578947000008</v>
      </c>
      <c r="G20" s="100">
        <f>Dat_01!G65</f>
        <v>16.417157894700001</v>
      </c>
      <c r="H20" s="100">
        <f>Dat_01!E65</f>
        <v>15.154999999999999</v>
      </c>
      <c r="J20" s="120"/>
      <c r="K20" s="120"/>
      <c r="L20" s="120"/>
      <c r="M20" s="120"/>
      <c r="N20" s="120"/>
      <c r="O20" s="120"/>
      <c r="P20" s="120"/>
    </row>
    <row r="21" spans="1:16" ht="11.25" customHeight="1">
      <c r="A21" s="93">
        <v>15</v>
      </c>
      <c r="B21" s="99" t="str">
        <f>Dat_01!A66</f>
        <v>15/11/2019</v>
      </c>
      <c r="C21" s="100">
        <f>Dat_01!B66</f>
        <v>11.587</v>
      </c>
      <c r="D21" s="100">
        <f>Dat_01!C66</f>
        <v>8.1980000000000004</v>
      </c>
      <c r="E21" s="100">
        <f>Dat_01!D66</f>
        <v>4.8090000000000002</v>
      </c>
      <c r="F21" s="100">
        <f>Dat_01!H66</f>
        <v>7.5106315789</v>
      </c>
      <c r="G21" s="100">
        <f>Dat_01!G66</f>
        <v>15.6063157895</v>
      </c>
      <c r="H21" s="100">
        <f>Dat_01!E66</f>
        <v>15.593999999999999</v>
      </c>
      <c r="J21" s="120"/>
      <c r="K21" s="120"/>
      <c r="L21" s="120"/>
      <c r="M21" s="120"/>
      <c r="N21" s="120"/>
      <c r="O21" s="120"/>
      <c r="P21" s="120"/>
    </row>
    <row r="22" spans="1:16" ht="11.25" customHeight="1">
      <c r="A22" s="93">
        <v>16</v>
      </c>
      <c r="B22" s="99" t="str">
        <f>Dat_01!A67</f>
        <v>16/11/2019</v>
      </c>
      <c r="C22" s="100">
        <f>Dat_01!B67</f>
        <v>12.395</v>
      </c>
      <c r="D22" s="100">
        <f>Dat_01!C67</f>
        <v>7.9779999999999998</v>
      </c>
      <c r="E22" s="100">
        <f>Dat_01!D67</f>
        <v>3.5609999999999999</v>
      </c>
      <c r="F22" s="100">
        <f>Dat_01!H67</f>
        <v>7.0860000000000003</v>
      </c>
      <c r="G22" s="100">
        <f>Dat_01!G67</f>
        <v>15.739631578899999</v>
      </c>
      <c r="H22" s="100">
        <f>Dat_01!E67</f>
        <v>15.156000000000001</v>
      </c>
      <c r="J22" s="120"/>
      <c r="K22" s="120"/>
      <c r="L22" s="120"/>
      <c r="M22" s="120"/>
      <c r="N22" s="120"/>
      <c r="O22" s="120"/>
      <c r="P22" s="120"/>
    </row>
    <row r="23" spans="1:16" ht="11.25" customHeight="1">
      <c r="A23" s="93">
        <v>17</v>
      </c>
      <c r="B23" s="99" t="str">
        <f>Dat_01!A68</f>
        <v>17/11/2019</v>
      </c>
      <c r="C23" s="100">
        <f>Dat_01!B68</f>
        <v>12.888</v>
      </c>
      <c r="D23" s="100">
        <f>Dat_01!C68</f>
        <v>9.032</v>
      </c>
      <c r="E23" s="100">
        <f>Dat_01!D68</f>
        <v>5.1769999999999996</v>
      </c>
      <c r="F23" s="100">
        <f>Dat_01!H68</f>
        <v>6.9647894736999998</v>
      </c>
      <c r="G23" s="100">
        <f>Dat_01!G68</f>
        <v>15.738</v>
      </c>
      <c r="H23" s="100">
        <f>Dat_01!E68</f>
        <v>14.603999999999999</v>
      </c>
      <c r="J23" s="120"/>
      <c r="K23" s="120"/>
      <c r="L23" s="120"/>
      <c r="M23" s="120"/>
      <c r="N23" s="120"/>
      <c r="O23" s="120"/>
      <c r="P23" s="120"/>
    </row>
    <row r="24" spans="1:16" ht="11.25" customHeight="1">
      <c r="A24" s="93">
        <v>18</v>
      </c>
      <c r="B24" s="99" t="str">
        <f>Dat_01!A69</f>
        <v>18/11/2019</v>
      </c>
      <c r="C24" s="100">
        <f>Dat_01!B69</f>
        <v>13.314</v>
      </c>
      <c r="D24" s="100">
        <f>Dat_01!C69</f>
        <v>9.5329999999999995</v>
      </c>
      <c r="E24" s="100">
        <f>Dat_01!D69</f>
        <v>5.7530000000000001</v>
      </c>
      <c r="F24" s="100">
        <f>Dat_01!H69</f>
        <v>6.6755263158</v>
      </c>
      <c r="G24" s="100">
        <f>Dat_01!G69</f>
        <v>15.8346315789</v>
      </c>
      <c r="H24" s="100">
        <f>Dat_01!E69</f>
        <v>12.648999999999999</v>
      </c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93">
        <v>19</v>
      </c>
      <c r="B25" s="99" t="str">
        <f>Dat_01!A70</f>
        <v>19/11/2019</v>
      </c>
      <c r="C25" s="100">
        <f>Dat_01!B70</f>
        <v>13.217000000000001</v>
      </c>
      <c r="D25" s="100">
        <f>Dat_01!C70</f>
        <v>8.4260000000000002</v>
      </c>
      <c r="E25" s="100">
        <f>Dat_01!D70</f>
        <v>3.6339999999999999</v>
      </c>
      <c r="F25" s="100">
        <f>Dat_01!H70</f>
        <v>7.2491578946999997</v>
      </c>
      <c r="G25" s="100">
        <f>Dat_01!G70</f>
        <v>16.067157894699999</v>
      </c>
      <c r="H25" s="100">
        <f>Dat_01!E70</f>
        <v>12.420999999999999</v>
      </c>
      <c r="J25" s="120"/>
      <c r="K25" s="120"/>
      <c r="L25" s="120"/>
      <c r="M25" s="120"/>
      <c r="N25" s="120"/>
      <c r="O25" s="120"/>
      <c r="P25" s="120"/>
    </row>
    <row r="26" spans="1:16" ht="11.25" customHeight="1">
      <c r="A26" s="93">
        <v>20</v>
      </c>
      <c r="B26" s="99" t="str">
        <f>Dat_01!A71</f>
        <v>20/11/2019</v>
      </c>
      <c r="C26" s="100">
        <f>Dat_01!B71</f>
        <v>12.676</v>
      </c>
      <c r="D26" s="100">
        <f>Dat_01!C71</f>
        <v>8.6129999999999995</v>
      </c>
      <c r="E26" s="100">
        <f>Dat_01!D71</f>
        <v>4.5490000000000004</v>
      </c>
      <c r="F26" s="100">
        <f>Dat_01!H71</f>
        <v>7.6920000000000002</v>
      </c>
      <c r="G26" s="100">
        <f>Dat_01!G71</f>
        <v>15.881473684199999</v>
      </c>
      <c r="H26" s="100">
        <f>Dat_01!E71</f>
        <v>11.23</v>
      </c>
      <c r="J26" s="120"/>
      <c r="K26" s="120"/>
      <c r="L26" s="120"/>
      <c r="M26" s="120"/>
      <c r="N26" s="120"/>
      <c r="O26" s="120"/>
      <c r="P26" s="120"/>
    </row>
    <row r="27" spans="1:16" ht="11.25" customHeight="1">
      <c r="A27" s="93">
        <v>21</v>
      </c>
      <c r="B27" s="99" t="str">
        <f>Dat_01!A72</f>
        <v>21/11/2019</v>
      </c>
      <c r="C27" s="100">
        <f>Dat_01!B72</f>
        <v>14.044</v>
      </c>
      <c r="D27" s="100">
        <f>Dat_01!C72</f>
        <v>10.394</v>
      </c>
      <c r="E27" s="100">
        <f>Dat_01!D72</f>
        <v>6.7439999999999998</v>
      </c>
      <c r="F27" s="100">
        <f>Dat_01!H72</f>
        <v>7.7501052632</v>
      </c>
      <c r="G27" s="100">
        <f>Dat_01!G72</f>
        <v>15.811473684199999</v>
      </c>
      <c r="H27" s="100">
        <f>Dat_01!E72</f>
        <v>11.645</v>
      </c>
      <c r="J27" s="120"/>
      <c r="K27" s="120"/>
      <c r="L27" s="120"/>
      <c r="M27" s="120"/>
      <c r="N27" s="120"/>
      <c r="O27" s="120"/>
      <c r="P27" s="120"/>
    </row>
    <row r="28" spans="1:16" ht="11.25" customHeight="1">
      <c r="A28" s="93">
        <v>22</v>
      </c>
      <c r="B28" s="99" t="str">
        <f>Dat_01!A73</f>
        <v>22/11/2019</v>
      </c>
      <c r="C28" s="100">
        <f>Dat_01!B73</f>
        <v>14.933</v>
      </c>
      <c r="D28" s="100">
        <f>Dat_01!C73</f>
        <v>11.750999999999999</v>
      </c>
      <c r="E28" s="100">
        <f>Dat_01!D73</f>
        <v>8.5690000000000008</v>
      </c>
      <c r="F28" s="100">
        <f>Dat_01!H73</f>
        <v>8.1069999999999993</v>
      </c>
      <c r="G28" s="100">
        <f>Dat_01!G73</f>
        <v>15.2902631579</v>
      </c>
      <c r="H28" s="100">
        <f>Dat_01!E73</f>
        <v>11.544</v>
      </c>
      <c r="J28" s="120"/>
      <c r="K28" s="120"/>
      <c r="L28" s="120"/>
      <c r="M28" s="120"/>
      <c r="N28" s="120"/>
      <c r="O28" s="120"/>
      <c r="P28" s="120"/>
    </row>
    <row r="29" spans="1:16" ht="11.25" customHeight="1">
      <c r="A29" s="93">
        <v>23</v>
      </c>
      <c r="B29" s="99" t="str">
        <f>Dat_01!A74</f>
        <v>23/11/2019</v>
      </c>
      <c r="C29" s="100">
        <f>Dat_01!B74</f>
        <v>14.468</v>
      </c>
      <c r="D29" s="100">
        <f>Dat_01!C74</f>
        <v>11.66</v>
      </c>
      <c r="E29" s="100">
        <f>Dat_01!D74</f>
        <v>8.8510000000000009</v>
      </c>
      <c r="F29" s="100">
        <f>Dat_01!H74</f>
        <v>7.5483684211000002</v>
      </c>
      <c r="G29" s="100">
        <f>Dat_01!G74</f>
        <v>15.116684210500001</v>
      </c>
      <c r="H29" s="100">
        <f>Dat_01!E74</f>
        <v>10.798</v>
      </c>
      <c r="J29" s="120"/>
      <c r="K29" s="120"/>
      <c r="L29" s="120"/>
      <c r="M29" s="120"/>
      <c r="N29" s="120"/>
      <c r="O29" s="120"/>
      <c r="P29" s="120"/>
    </row>
    <row r="30" spans="1:16" ht="11.25" customHeight="1">
      <c r="A30" s="93">
        <v>24</v>
      </c>
      <c r="B30" s="99" t="str">
        <f>Dat_01!A75</f>
        <v>24/11/2019</v>
      </c>
      <c r="C30" s="100">
        <f>Dat_01!B75</f>
        <v>14.956</v>
      </c>
      <c r="D30" s="100">
        <f>Dat_01!C75</f>
        <v>11.2</v>
      </c>
      <c r="E30" s="100">
        <f>Dat_01!D75</f>
        <v>7.444</v>
      </c>
      <c r="F30" s="100">
        <f>Dat_01!H75</f>
        <v>6.6634210526000004</v>
      </c>
      <c r="G30" s="100">
        <f>Dat_01!G75</f>
        <v>14.808263157900001</v>
      </c>
      <c r="H30" s="100">
        <f>Dat_01!E75</f>
        <v>10.433</v>
      </c>
      <c r="J30" s="120"/>
      <c r="K30" s="120"/>
      <c r="L30" s="120"/>
      <c r="M30" s="120"/>
      <c r="N30" s="120"/>
      <c r="O30" s="120"/>
      <c r="P30" s="120"/>
    </row>
    <row r="31" spans="1:16" ht="11.25" customHeight="1">
      <c r="A31" s="93">
        <v>25</v>
      </c>
      <c r="B31" s="99" t="str">
        <f>Dat_01!A76</f>
        <v>25/11/2019</v>
      </c>
      <c r="C31" s="100">
        <f>Dat_01!B76</f>
        <v>17.690999999999999</v>
      </c>
      <c r="D31" s="100">
        <f>Dat_01!C76</f>
        <v>13.581</v>
      </c>
      <c r="E31" s="100">
        <f>Dat_01!D76</f>
        <v>9.4710000000000001</v>
      </c>
      <c r="F31" s="100">
        <f>Dat_01!H76</f>
        <v>6.5527894736999999</v>
      </c>
      <c r="G31" s="100">
        <f>Dat_01!G76</f>
        <v>14.679</v>
      </c>
      <c r="H31" s="100">
        <f>Dat_01!E76</f>
        <v>11.561</v>
      </c>
      <c r="J31" s="120"/>
      <c r="K31" s="120"/>
      <c r="L31" s="120"/>
      <c r="M31" s="120"/>
      <c r="N31" s="120"/>
      <c r="O31" s="120"/>
      <c r="P31" s="120"/>
    </row>
    <row r="32" spans="1:16" ht="11.25" customHeight="1">
      <c r="A32" s="93">
        <v>26</v>
      </c>
      <c r="B32" s="99" t="str">
        <f>Dat_01!A77</f>
        <v>26/11/2019</v>
      </c>
      <c r="C32" s="100">
        <f>Dat_01!B77</f>
        <v>18.565000000000001</v>
      </c>
      <c r="D32" s="100">
        <f>Dat_01!C77</f>
        <v>14.287000000000001</v>
      </c>
      <c r="E32" s="100">
        <f>Dat_01!D77</f>
        <v>10.009</v>
      </c>
      <c r="F32" s="100">
        <f>Dat_01!H77</f>
        <v>6.5250000000000004</v>
      </c>
      <c r="G32" s="100">
        <f>Dat_01!G77</f>
        <v>14.220210526300001</v>
      </c>
      <c r="H32" s="100">
        <f>Dat_01!E77</f>
        <v>10.942</v>
      </c>
      <c r="J32" s="120"/>
      <c r="K32" s="120"/>
      <c r="L32" s="120"/>
      <c r="M32" s="120"/>
      <c r="N32" s="120"/>
      <c r="O32" s="120"/>
      <c r="P32" s="120"/>
    </row>
    <row r="33" spans="1:16" ht="11.25" customHeight="1">
      <c r="A33" s="93">
        <v>27</v>
      </c>
      <c r="B33" s="99" t="str">
        <f>Dat_01!A78</f>
        <v>27/11/2019</v>
      </c>
      <c r="C33" s="100">
        <f>Dat_01!B78</f>
        <v>17.129000000000001</v>
      </c>
      <c r="D33" s="100">
        <f>Dat_01!C78</f>
        <v>14.026999999999999</v>
      </c>
      <c r="E33" s="100">
        <f>Dat_01!D78</f>
        <v>10.923999999999999</v>
      </c>
      <c r="F33" s="100">
        <f>Dat_01!H78</f>
        <v>6.2057894737000003</v>
      </c>
      <c r="G33" s="100">
        <f>Dat_01!G78</f>
        <v>14.1126315789</v>
      </c>
      <c r="H33" s="100">
        <f>Dat_01!E78</f>
        <v>10.865</v>
      </c>
      <c r="J33" s="120"/>
      <c r="K33" s="120"/>
      <c r="L33" s="120"/>
      <c r="M33" s="120"/>
      <c r="N33" s="120"/>
      <c r="O33" s="120"/>
      <c r="P33" s="120"/>
    </row>
    <row r="34" spans="1:16" ht="11.25" customHeight="1">
      <c r="A34" s="93">
        <v>28</v>
      </c>
      <c r="B34" s="99" t="str">
        <f>Dat_01!A79</f>
        <v>28/11/2019</v>
      </c>
      <c r="C34" s="100">
        <f>Dat_01!B79</f>
        <v>16.605</v>
      </c>
      <c r="D34" s="100">
        <f>Dat_01!C79</f>
        <v>13.492000000000001</v>
      </c>
      <c r="E34" s="100">
        <f>Dat_01!D79</f>
        <v>10.379</v>
      </c>
      <c r="F34" s="100">
        <f>Dat_01!H79</f>
        <v>5.6564210525999998</v>
      </c>
      <c r="G34" s="100">
        <f>Dat_01!G79</f>
        <v>14.2191578947</v>
      </c>
      <c r="H34" s="100">
        <f>Dat_01!E79</f>
        <v>11.279</v>
      </c>
      <c r="J34" s="120"/>
      <c r="K34" s="120"/>
      <c r="L34" s="120"/>
      <c r="M34" s="120"/>
      <c r="N34" s="120"/>
      <c r="O34" s="120"/>
      <c r="P34" s="120"/>
    </row>
    <row r="35" spans="1:16" ht="11.25" customHeight="1">
      <c r="A35" s="93">
        <v>29</v>
      </c>
      <c r="B35" s="99" t="str">
        <f>Dat_01!A80</f>
        <v>29/11/2019</v>
      </c>
      <c r="C35" s="100">
        <f>Dat_01!B80</f>
        <v>17.677</v>
      </c>
      <c r="D35" s="100">
        <f>Dat_01!C80</f>
        <v>13.95</v>
      </c>
      <c r="E35" s="100">
        <f>Dat_01!D80</f>
        <v>10.223000000000001</v>
      </c>
      <c r="F35" s="100">
        <f>Dat_01!H80</f>
        <v>6.0901052631999999</v>
      </c>
      <c r="G35" s="100">
        <f>Dat_01!G80</f>
        <v>13.589421052600001</v>
      </c>
      <c r="H35" s="100">
        <f>Dat_01!E80</f>
        <v>10.509</v>
      </c>
      <c r="J35" s="120"/>
      <c r="K35" s="120"/>
      <c r="L35" s="120"/>
      <c r="M35" s="120"/>
      <c r="N35" s="120"/>
      <c r="O35" s="120"/>
      <c r="P35" s="120"/>
    </row>
    <row r="36" spans="1:16" ht="11.25" customHeight="1">
      <c r="A36" s="93">
        <v>30</v>
      </c>
      <c r="B36" s="99" t="str">
        <f>Dat_01!A81</f>
        <v>30/11/2019</v>
      </c>
      <c r="C36" s="100">
        <f>Dat_01!B81</f>
        <v>17.635000000000002</v>
      </c>
      <c r="D36" s="100">
        <f>Dat_01!C81</f>
        <v>13.002000000000001</v>
      </c>
      <c r="E36" s="100">
        <f>Dat_01!D81</f>
        <v>8.3689999999999998</v>
      </c>
      <c r="F36" s="100">
        <f>Dat_01!H81</f>
        <v>5.8641052631999999</v>
      </c>
      <c r="G36" s="100">
        <f>Dat_01!G81</f>
        <v>13.8734736842</v>
      </c>
      <c r="H36" s="100">
        <f>Dat_01!E81</f>
        <v>11.064</v>
      </c>
      <c r="J36" s="120"/>
      <c r="K36" s="120"/>
      <c r="L36" s="120"/>
      <c r="M36" s="120"/>
      <c r="N36" s="120"/>
      <c r="O36" s="120"/>
      <c r="P36" s="120"/>
    </row>
    <row r="37" spans="1:16" ht="11.25" customHeight="1">
      <c r="A37" s="93">
        <v>31</v>
      </c>
      <c r="B37" s="99">
        <f>Dat_01!A82</f>
        <v>0</v>
      </c>
      <c r="C37" s="100">
        <f>Dat_01!B82</f>
        <v>0</v>
      </c>
      <c r="D37" s="100">
        <f>Dat_01!C82</f>
        <v>0</v>
      </c>
      <c r="E37" s="100">
        <f>Dat_01!D82</f>
        <v>0</v>
      </c>
      <c r="F37" s="100">
        <f>Dat_01!H82</f>
        <v>0</v>
      </c>
      <c r="G37" s="100">
        <f>Dat_01!G82</f>
        <v>0</v>
      </c>
      <c r="H37" s="100">
        <f>Dat_01!E82</f>
        <v>0</v>
      </c>
      <c r="J37" s="120"/>
      <c r="K37" s="120"/>
      <c r="L37" s="120"/>
      <c r="M37" s="120"/>
      <c r="N37" s="120"/>
      <c r="O37" s="120"/>
      <c r="P37" s="120"/>
    </row>
    <row r="38" spans="1:16" ht="11.25" customHeight="1">
      <c r="A38" s="93"/>
      <c r="B38" s="101" t="s">
        <v>109</v>
      </c>
      <c r="C38" s="102">
        <f>AVERAGE(C7:C37)</f>
        <v>15.421774193548387</v>
      </c>
      <c r="D38" s="102">
        <f>AVERAGE(D7:D37)</f>
        <v>11.809387096774193</v>
      </c>
      <c r="E38" s="102">
        <f t="shared" ref="E38:G38" si="0">AVERAGE(E7:E37)</f>
        <v>8.1969354838709663</v>
      </c>
      <c r="F38" s="102">
        <f t="shared" si="0"/>
        <v>7.7122393887967746</v>
      </c>
      <c r="G38" s="102">
        <f t="shared" si="0"/>
        <v>15.698877758903224</v>
      </c>
      <c r="H38" s="102">
        <f>AVERAGE(H7:H37)</f>
        <v>12.173967741935483</v>
      </c>
      <c r="J38" s="120"/>
      <c r="K38" s="120"/>
      <c r="L38" s="120"/>
      <c r="M38" s="120"/>
      <c r="N38" s="120"/>
      <c r="O38" s="120"/>
      <c r="P38" s="120"/>
    </row>
    <row r="39" spans="1:16" ht="11.25" customHeight="1">
      <c r="C39" s="103"/>
    </row>
    <row r="40" spans="1:16" ht="11.25" customHeight="1">
      <c r="B40" s="94" t="s">
        <v>110</v>
      </c>
    </row>
    <row r="41" spans="1:16" ht="34.5" customHeight="1">
      <c r="B41" s="97"/>
      <c r="C41" s="98" t="s">
        <v>97</v>
      </c>
    </row>
    <row r="42" spans="1:16" ht="11.25" customHeight="1">
      <c r="A42" s="104" t="s">
        <v>111</v>
      </c>
      <c r="B42" s="99">
        <v>42613</v>
      </c>
      <c r="C42" s="105">
        <f>Dat_01!B94</f>
        <v>21769.084502999998</v>
      </c>
    </row>
    <row r="43" spans="1:16" ht="11.25" customHeight="1">
      <c r="A43" s="104" t="s">
        <v>112</v>
      </c>
      <c r="B43" s="99">
        <v>42643</v>
      </c>
      <c r="C43" s="105">
        <f>Dat_01!B95</f>
        <v>20145.293416</v>
      </c>
    </row>
    <row r="44" spans="1:16" ht="11.25" customHeight="1">
      <c r="A44" s="104" t="s">
        <v>113</v>
      </c>
      <c r="B44" s="99">
        <v>42674</v>
      </c>
      <c r="C44" s="105">
        <f>Dat_01!B96</f>
        <v>20160.571298999999</v>
      </c>
    </row>
    <row r="45" spans="1:16" ht="11.25" customHeight="1">
      <c r="A45" s="104" t="s">
        <v>114</v>
      </c>
      <c r="B45" s="99">
        <v>42704</v>
      </c>
      <c r="C45" s="105">
        <f>Dat_01!B97</f>
        <v>20893.499284000001</v>
      </c>
    </row>
    <row r="46" spans="1:16" ht="11.25" customHeight="1">
      <c r="A46" s="104" t="s">
        <v>115</v>
      </c>
      <c r="B46" s="99">
        <v>42735</v>
      </c>
      <c r="C46" s="105">
        <f>Dat_01!B98</f>
        <v>22152.089802999999</v>
      </c>
    </row>
    <row r="47" spans="1:16" ht="11.25" customHeight="1">
      <c r="A47" s="104" t="s">
        <v>116</v>
      </c>
      <c r="B47" s="99">
        <v>42766</v>
      </c>
      <c r="C47" s="105">
        <f>Dat_01!B99</f>
        <v>22595.726236999999</v>
      </c>
    </row>
    <row r="48" spans="1:16" ht="11.25" customHeight="1">
      <c r="A48" s="104" t="s">
        <v>117</v>
      </c>
      <c r="B48" s="99">
        <v>42794</v>
      </c>
      <c r="C48" s="105">
        <f>Dat_01!B100</f>
        <v>21274.776162999999</v>
      </c>
    </row>
    <row r="49" spans="1:3" ht="11.25" customHeight="1">
      <c r="A49" s="104" t="s">
        <v>118</v>
      </c>
      <c r="B49" s="99">
        <v>42825</v>
      </c>
      <c r="C49" s="105">
        <f>Dat_01!B101</f>
        <v>22075.624411000001</v>
      </c>
    </row>
    <row r="50" spans="1:3" ht="11.25" customHeight="1">
      <c r="A50" s="104" t="s">
        <v>119</v>
      </c>
      <c r="B50" s="99">
        <v>42855</v>
      </c>
      <c r="C50" s="105">
        <f>Dat_01!B102</f>
        <v>19925.867210815999</v>
      </c>
    </row>
    <row r="51" spans="1:3" ht="11.25" customHeight="1">
      <c r="A51" s="104" t="s">
        <v>112</v>
      </c>
      <c r="B51" s="99">
        <v>42886</v>
      </c>
      <c r="C51" s="105">
        <f>Dat_01!B103</f>
        <v>20083.650125371001</v>
      </c>
    </row>
    <row r="52" spans="1:3" ht="11.25" customHeight="1">
      <c r="A52" s="104" t="s">
        <v>119</v>
      </c>
      <c r="B52" s="99">
        <v>42916</v>
      </c>
      <c r="C52" s="105">
        <f>Dat_01!B104</f>
        <v>20336.407753128002</v>
      </c>
    </row>
    <row r="53" spans="1:3" ht="11.25" customHeight="1">
      <c r="A53" s="104" t="s">
        <v>111</v>
      </c>
      <c r="B53" s="99">
        <v>42947</v>
      </c>
      <c r="C53" s="105">
        <f>Dat_01!B105</f>
        <v>22180.933956064</v>
      </c>
    </row>
    <row r="54" spans="1:3" ht="11.25" customHeight="1">
      <c r="A54" s="104" t="s">
        <v>111</v>
      </c>
      <c r="B54" s="99">
        <v>42978</v>
      </c>
      <c r="C54" s="105">
        <f>Dat_01!B106</f>
        <v>21984.329555839999</v>
      </c>
    </row>
    <row r="55" spans="1:3" ht="11.25" customHeight="1">
      <c r="A55" s="104" t="s">
        <v>112</v>
      </c>
      <c r="B55" s="99">
        <v>43008</v>
      </c>
      <c r="C55" s="105">
        <f>Dat_01!B107</f>
        <v>20742.566139269999</v>
      </c>
    </row>
    <row r="56" spans="1:3" ht="11.25" customHeight="1">
      <c r="A56" s="104" t="s">
        <v>113</v>
      </c>
      <c r="B56" s="99">
        <v>43039</v>
      </c>
      <c r="C56" s="105">
        <f>Dat_01!B108</f>
        <v>20289.253281038</v>
      </c>
    </row>
    <row r="57" spans="1:3" ht="11.25" customHeight="1">
      <c r="A57" s="104" t="s">
        <v>114</v>
      </c>
      <c r="B57" s="99">
        <v>43069</v>
      </c>
      <c r="C57" s="105">
        <f>Dat_01!B109</f>
        <v>20902.808771653999</v>
      </c>
    </row>
    <row r="58" spans="1:3" ht="11.25" customHeight="1">
      <c r="A58" s="104" t="s">
        <v>115</v>
      </c>
      <c r="B58" s="99">
        <v>43100</v>
      </c>
      <c r="C58" s="105">
        <f>Dat_01!B110</f>
        <v>21174.476467412002</v>
      </c>
    </row>
    <row r="59" spans="1:3" ht="11.25" customHeight="1">
      <c r="A59" s="104" t="s">
        <v>116</v>
      </c>
      <c r="B59" s="99">
        <v>43131</v>
      </c>
      <c r="C59" s="105">
        <f>Dat_01!B111</f>
        <v>23295.866808549999</v>
      </c>
    </row>
    <row r="60" spans="1:3" ht="11.25" customHeight="1">
      <c r="A60" s="104" t="s">
        <v>117</v>
      </c>
      <c r="B60" s="99">
        <v>43159</v>
      </c>
      <c r="C60" s="105">
        <f>Dat_01!B112</f>
        <v>20153.644368353998</v>
      </c>
    </row>
    <row r="61" spans="1:3" ht="11.25" customHeight="1">
      <c r="A61" s="104" t="s">
        <v>118</v>
      </c>
      <c r="B61" s="99">
        <v>43190</v>
      </c>
      <c r="C61" s="105">
        <f>Dat_01!B113</f>
        <v>20726.400546252</v>
      </c>
    </row>
    <row r="62" spans="1:3" ht="11.25" customHeight="1">
      <c r="A62" s="104" t="s">
        <v>119</v>
      </c>
      <c r="B62" s="99">
        <v>43220</v>
      </c>
      <c r="C62" s="105">
        <f>Dat_01!B114</f>
        <v>19509.074065887999</v>
      </c>
    </row>
    <row r="63" spans="1:3" ht="11.25" customHeight="1">
      <c r="A63" s="104" t="s">
        <v>112</v>
      </c>
      <c r="B63" s="99">
        <v>43251</v>
      </c>
      <c r="C63" s="105">
        <f>Dat_01!B115</f>
        <v>19891.706585188</v>
      </c>
    </row>
    <row r="64" spans="1:3" ht="11.25" customHeight="1">
      <c r="A64" s="104" t="s">
        <v>119</v>
      </c>
      <c r="B64" s="99">
        <v>43281</v>
      </c>
      <c r="C64" s="105">
        <f>Dat_01!B116</f>
        <v>19966.555829706002</v>
      </c>
    </row>
    <row r="65" spans="1:4" ht="11.25" customHeight="1">
      <c r="A65" s="104" t="s">
        <v>111</v>
      </c>
      <c r="B65" s="99">
        <v>43312</v>
      </c>
      <c r="C65" s="105">
        <f>Dat_01!B117</f>
        <v>22697.667647208</v>
      </c>
    </row>
    <row r="66" spans="1:4" ht="11.25" customHeight="1">
      <c r="A66" s="104" t="s">
        <v>111</v>
      </c>
      <c r="B66" s="106">
        <v>43343</v>
      </c>
      <c r="C66" s="107">
        <f>Dat_01!B118</f>
        <v>21139.244336888001</v>
      </c>
    </row>
    <row r="68" spans="1:4" ht="11.25" customHeight="1">
      <c r="B68" s="94" t="s">
        <v>10</v>
      </c>
    </row>
    <row r="69" spans="1:4" ht="45.75" customHeight="1">
      <c r="B69" s="97" t="s">
        <v>120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01/11/2019</v>
      </c>
      <c r="C70" s="105">
        <f>Dat_01!B129</f>
        <v>26738.3</v>
      </c>
      <c r="D70" s="105">
        <f>Dat_01!D129</f>
        <v>574.44359999999995</v>
      </c>
    </row>
    <row r="71" spans="1:4" ht="11.25" customHeight="1">
      <c r="A71" s="93">
        <v>2</v>
      </c>
      <c r="B71" s="99" t="str">
        <f>Dat_01!A130</f>
        <v>02/11/2019</v>
      </c>
      <c r="C71" s="105">
        <f>Dat_01!B130</f>
        <v>27145.1</v>
      </c>
      <c r="D71" s="105">
        <f>Dat_01!D130</f>
        <v>572.69110000000001</v>
      </c>
    </row>
    <row r="72" spans="1:4" ht="11.25" customHeight="1">
      <c r="A72" s="93">
        <v>3</v>
      </c>
      <c r="B72" s="99" t="str">
        <f>Dat_01!A131</f>
        <v>03/11/2019</v>
      </c>
      <c r="C72" s="105">
        <f>Dat_01!B131</f>
        <v>27212.9</v>
      </c>
      <c r="D72" s="105">
        <f>Dat_01!D131</f>
        <v>549.18740000000003</v>
      </c>
    </row>
    <row r="73" spans="1:4" ht="11.25" customHeight="1">
      <c r="A73" s="93">
        <v>4</v>
      </c>
      <c r="B73" s="99" t="str">
        <f>Dat_01!A132</f>
        <v>04/11/2019</v>
      </c>
      <c r="C73" s="105">
        <f>Dat_01!B132</f>
        <v>32347.7</v>
      </c>
      <c r="D73" s="105">
        <f>Dat_01!D132</f>
        <v>662.62879999999996</v>
      </c>
    </row>
    <row r="74" spans="1:4" ht="11.25" customHeight="1">
      <c r="A74" s="93">
        <v>5</v>
      </c>
      <c r="B74" s="99" t="str">
        <f>Dat_01!A133</f>
        <v>05/11/2019</v>
      </c>
      <c r="C74" s="105">
        <f>Dat_01!B133</f>
        <v>32891.5</v>
      </c>
      <c r="D74" s="105">
        <f>Dat_01!D133</f>
        <v>683.20690000000002</v>
      </c>
    </row>
    <row r="75" spans="1:4" ht="11.25" customHeight="1">
      <c r="A75" s="93">
        <v>6</v>
      </c>
      <c r="B75" s="99" t="str">
        <f>Dat_01!A134</f>
        <v>06/11/2019</v>
      </c>
      <c r="C75" s="105">
        <f>Dat_01!B134</f>
        <v>33210.300000000003</v>
      </c>
      <c r="D75" s="105">
        <f>Dat_01!D134</f>
        <v>689.15060000000005</v>
      </c>
    </row>
    <row r="76" spans="1:4" ht="11.25" customHeight="1">
      <c r="A76" s="93">
        <v>7</v>
      </c>
      <c r="B76" s="99" t="str">
        <f>Dat_01!A135</f>
        <v>07/11/2019</v>
      </c>
      <c r="C76" s="105">
        <f>Dat_01!B135</f>
        <v>33922.6</v>
      </c>
      <c r="D76" s="105">
        <f>Dat_01!D135</f>
        <v>699.98009999999999</v>
      </c>
    </row>
    <row r="77" spans="1:4" ht="11.25" customHeight="1">
      <c r="A77" s="93">
        <v>8</v>
      </c>
      <c r="B77" s="99" t="str">
        <f>Dat_01!A136</f>
        <v>08/11/2019</v>
      </c>
      <c r="C77" s="105">
        <f>Dat_01!B136</f>
        <v>33668.5</v>
      </c>
      <c r="D77" s="105">
        <f>Dat_01!D136</f>
        <v>710.58969999999999</v>
      </c>
    </row>
    <row r="78" spans="1:4" ht="11.25" customHeight="1">
      <c r="A78" s="93">
        <v>9</v>
      </c>
      <c r="B78" s="99" t="str">
        <f>Dat_01!A137</f>
        <v>09/11/2019</v>
      </c>
      <c r="C78" s="105">
        <f>Dat_01!B137</f>
        <v>29911</v>
      </c>
      <c r="D78" s="105">
        <f>Dat_01!D137</f>
        <v>638.20259999999996</v>
      </c>
    </row>
    <row r="79" spans="1:4" ht="11.25" customHeight="1">
      <c r="A79" s="93">
        <v>10</v>
      </c>
      <c r="B79" s="99" t="str">
        <f>Dat_01!A138</f>
        <v>10/11/2019</v>
      </c>
      <c r="C79" s="105">
        <f>Dat_01!B138</f>
        <v>29574.2</v>
      </c>
      <c r="D79" s="105">
        <f>Dat_01!D138</f>
        <v>592.52560000000005</v>
      </c>
    </row>
    <row r="80" spans="1:4" ht="11.25" customHeight="1">
      <c r="A80" s="93">
        <v>11</v>
      </c>
      <c r="B80" s="99" t="str">
        <f>Dat_01!A139</f>
        <v>11/11/2019</v>
      </c>
      <c r="C80" s="105">
        <f>Dat_01!B139</f>
        <v>35391.1</v>
      </c>
      <c r="D80" s="105">
        <f>Dat_01!D139</f>
        <v>721.47799999999995</v>
      </c>
    </row>
    <row r="81" spans="1:4" ht="11.25" customHeight="1">
      <c r="A81" s="93">
        <v>12</v>
      </c>
      <c r="B81" s="99" t="str">
        <f>Dat_01!A140</f>
        <v>12/11/2019</v>
      </c>
      <c r="C81" s="105">
        <f>Dat_01!B140</f>
        <v>35301.800000000003</v>
      </c>
      <c r="D81" s="105">
        <f>Dat_01!D140</f>
        <v>733.94860000000006</v>
      </c>
    </row>
    <row r="82" spans="1:4" ht="11.25" customHeight="1">
      <c r="A82" s="93">
        <v>13</v>
      </c>
      <c r="B82" s="99" t="str">
        <f>Dat_01!A141</f>
        <v>13/11/2019</v>
      </c>
      <c r="C82" s="105">
        <f>Dat_01!B141</f>
        <v>35275.4</v>
      </c>
      <c r="D82" s="105">
        <f>Dat_01!D141</f>
        <v>733.33900000000006</v>
      </c>
    </row>
    <row r="83" spans="1:4" ht="11.25" customHeight="1">
      <c r="A83" s="93">
        <v>14</v>
      </c>
      <c r="B83" s="99" t="str">
        <f>Dat_01!A142</f>
        <v>14/11/2019</v>
      </c>
      <c r="C83" s="105">
        <f>Dat_01!B142</f>
        <v>36638.800000000003</v>
      </c>
      <c r="D83" s="105">
        <f>Dat_01!D142</f>
        <v>750.30359999999996</v>
      </c>
    </row>
    <row r="84" spans="1:4" ht="11.25" customHeight="1">
      <c r="A84" s="93">
        <v>15</v>
      </c>
      <c r="B84" s="99" t="str">
        <f>Dat_01!A143</f>
        <v>15/11/2019</v>
      </c>
      <c r="C84" s="105">
        <f>Dat_01!B143</f>
        <v>35794</v>
      </c>
      <c r="D84" s="105">
        <f>Dat_01!D143</f>
        <v>751.67489999999998</v>
      </c>
    </row>
    <row r="85" spans="1:4" ht="11.25" customHeight="1">
      <c r="A85" s="93">
        <v>16</v>
      </c>
      <c r="B85" s="99" t="str">
        <f>Dat_01!A144</f>
        <v>16/11/2019</v>
      </c>
      <c r="C85" s="105">
        <f>Dat_01!B144</f>
        <v>31826.5</v>
      </c>
      <c r="D85" s="105">
        <f>Dat_01!D144</f>
        <v>673.4837</v>
      </c>
    </row>
    <row r="86" spans="1:4" ht="11.25" customHeight="1">
      <c r="A86" s="93">
        <v>17</v>
      </c>
      <c r="B86" s="99" t="str">
        <f>Dat_01!A145</f>
        <v>17/11/2019</v>
      </c>
      <c r="C86" s="105">
        <f>Dat_01!B145</f>
        <v>31450.400000000001</v>
      </c>
      <c r="D86" s="105">
        <f>Dat_01!D145</f>
        <v>635.76130000000001</v>
      </c>
    </row>
    <row r="87" spans="1:4" ht="11.25" customHeight="1">
      <c r="A87" s="93">
        <v>18</v>
      </c>
      <c r="B87" s="99" t="str">
        <f>Dat_01!A146</f>
        <v>18/11/2019</v>
      </c>
      <c r="C87" s="105">
        <f>Dat_01!B146</f>
        <v>36882.800000000003</v>
      </c>
      <c r="D87" s="105">
        <f>Dat_01!D146</f>
        <v>745.02459999999996</v>
      </c>
    </row>
    <row r="88" spans="1:4" ht="11.25" customHeight="1">
      <c r="A88" s="93">
        <v>19</v>
      </c>
      <c r="B88" s="99" t="str">
        <f>Dat_01!A147</f>
        <v>19/11/2019</v>
      </c>
      <c r="C88" s="105">
        <f>Dat_01!B147</f>
        <v>37604.5</v>
      </c>
      <c r="D88" s="105">
        <f>Dat_01!D147</f>
        <v>769.69970000000001</v>
      </c>
    </row>
    <row r="89" spans="1:4" ht="11.25" customHeight="1">
      <c r="A89" s="93">
        <v>20</v>
      </c>
      <c r="B89" s="99" t="str">
        <f>Dat_01!A148</f>
        <v>20/11/2019</v>
      </c>
      <c r="C89" s="105">
        <f>Dat_01!B148</f>
        <v>37490</v>
      </c>
      <c r="D89" s="105">
        <f>Dat_01!D148</f>
        <v>777.90830000000005</v>
      </c>
    </row>
    <row r="90" spans="1:4" ht="11.25" customHeight="1">
      <c r="A90" s="93">
        <v>21</v>
      </c>
      <c r="B90" s="99" t="str">
        <f>Dat_01!A149</f>
        <v>21/11/2019</v>
      </c>
      <c r="C90" s="105">
        <f>Dat_01!B149</f>
        <v>37275.4</v>
      </c>
      <c r="D90" s="105">
        <f>Dat_01!D149</f>
        <v>776.39919999999995</v>
      </c>
    </row>
    <row r="91" spans="1:4" ht="11.25" customHeight="1">
      <c r="A91" s="93">
        <v>22</v>
      </c>
      <c r="B91" s="99" t="str">
        <f>Dat_01!A150</f>
        <v>22/11/2019</v>
      </c>
      <c r="C91" s="105">
        <f>Dat_01!B150</f>
        <v>36755.699999999997</v>
      </c>
      <c r="D91" s="105">
        <f>Dat_01!D150</f>
        <v>769.63549999999998</v>
      </c>
    </row>
    <row r="92" spans="1:4" ht="11.25" customHeight="1">
      <c r="A92" s="93">
        <v>23</v>
      </c>
      <c r="B92" s="99" t="str">
        <f>Dat_01!A151</f>
        <v>23/11/2019</v>
      </c>
      <c r="C92" s="105">
        <f>Dat_01!B151</f>
        <v>31297.200000000001</v>
      </c>
      <c r="D92" s="105">
        <f>Dat_01!D151</f>
        <v>665.38720000000001</v>
      </c>
    </row>
    <row r="93" spans="1:4" ht="11.25" customHeight="1">
      <c r="A93" s="93">
        <v>24</v>
      </c>
      <c r="B93" s="99" t="str">
        <f>Dat_01!A152</f>
        <v>24/11/2019</v>
      </c>
      <c r="C93" s="105">
        <f>Dat_01!B152</f>
        <v>31120.400000000001</v>
      </c>
      <c r="D93" s="105">
        <f>Dat_01!D152</f>
        <v>616.79539999999997</v>
      </c>
    </row>
    <row r="94" spans="1:4" ht="11.25" customHeight="1">
      <c r="A94" s="93">
        <v>25</v>
      </c>
      <c r="B94" s="99" t="str">
        <f>Dat_01!A153</f>
        <v>25/11/2019</v>
      </c>
      <c r="C94" s="105">
        <f>Dat_01!B153</f>
        <v>35779.4</v>
      </c>
      <c r="D94" s="105">
        <f>Dat_01!D153</f>
        <v>732.96569999999997</v>
      </c>
    </row>
    <row r="95" spans="1:4" ht="11.25" customHeight="1">
      <c r="A95" s="93">
        <v>26</v>
      </c>
      <c r="B95" s="99" t="str">
        <f>Dat_01!A154</f>
        <v>26/11/2019</v>
      </c>
      <c r="C95" s="105">
        <f>Dat_01!B154</f>
        <v>35399.699999999997</v>
      </c>
      <c r="D95" s="105">
        <f>Dat_01!D154</f>
        <v>740.85389999999995</v>
      </c>
    </row>
    <row r="96" spans="1:4" ht="11.25" customHeight="1">
      <c r="A96" s="93">
        <v>27</v>
      </c>
      <c r="B96" s="99" t="str">
        <f>Dat_01!A155</f>
        <v>27/11/2019</v>
      </c>
      <c r="C96" s="105">
        <f>Dat_01!B155</f>
        <v>34896</v>
      </c>
      <c r="D96" s="105">
        <f>Dat_01!D155</f>
        <v>728.53869999999995</v>
      </c>
    </row>
    <row r="97" spans="1:9" ht="11.25" customHeight="1">
      <c r="A97" s="93">
        <v>28</v>
      </c>
      <c r="B97" s="99" t="str">
        <f>Dat_01!A156</f>
        <v>28/11/2019</v>
      </c>
      <c r="C97" s="105">
        <f>Dat_01!B156</f>
        <v>35214.6</v>
      </c>
      <c r="D97" s="105">
        <f>Dat_01!D156</f>
        <v>731.35919999999999</v>
      </c>
    </row>
    <row r="98" spans="1:9" ht="11.25" customHeight="1">
      <c r="A98" s="93">
        <v>29</v>
      </c>
      <c r="B98" s="99" t="str">
        <f>Dat_01!A157</f>
        <v>29/11/2019</v>
      </c>
      <c r="C98" s="105">
        <f>Dat_01!B157</f>
        <v>33648.5</v>
      </c>
      <c r="D98" s="105">
        <f>Dat_01!D157</f>
        <v>719.55970000000002</v>
      </c>
    </row>
    <row r="99" spans="1:9" ht="11.25" customHeight="1">
      <c r="A99" s="93">
        <v>30</v>
      </c>
      <c r="B99" s="99" t="str">
        <f>Dat_01!A158</f>
        <v>30/11/2019</v>
      </c>
      <c r="C99" s="105">
        <f>Dat_01!B158</f>
        <v>30020.6</v>
      </c>
      <c r="D99" s="105">
        <f>Dat_01!D158</f>
        <v>638.69650000000001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121</v>
      </c>
      <c r="C101" s="108">
        <f>MAX(C70:C100)</f>
        <v>37604.5</v>
      </c>
      <c r="D101" s="108">
        <f>MAX(D70:D100)</f>
        <v>777.90830000000005</v>
      </c>
      <c r="E101" s="109">
        <v>751</v>
      </c>
      <c r="F101" s="122">
        <f>(D101/E101-1)*100</f>
        <v>3.5829960053262333</v>
      </c>
    </row>
    <row r="103" spans="1:9" ht="11.25" customHeight="1">
      <c r="B103" s="94" t="s">
        <v>122</v>
      </c>
    </row>
    <row r="104" spans="1:9" ht="11.25" customHeight="1">
      <c r="B104" s="97"/>
      <c r="C104" s="110" t="s">
        <v>14</v>
      </c>
      <c r="D104" s="110" t="s">
        <v>13</v>
      </c>
      <c r="E104" s="110"/>
      <c r="F104" s="110" t="s">
        <v>12</v>
      </c>
      <c r="G104" s="97" t="s">
        <v>11</v>
      </c>
    </row>
    <row r="105" spans="1:9" ht="11.25" customHeight="1">
      <c r="B105" s="111" t="str">
        <f>Dat_01!A183</f>
        <v>Histórico</v>
      </c>
      <c r="C105" s="112">
        <f>Dat_01!D179</f>
        <v>41318</v>
      </c>
      <c r="D105" s="112">
        <f>Dat_01!B179</f>
        <v>45450</v>
      </c>
      <c r="E105" s="112"/>
      <c r="F105" s="113" t="str">
        <f>Dat_01!D183</f>
        <v>19 julio 2010 (13:26 h)</v>
      </c>
      <c r="G105" s="113" t="str">
        <f>Dat_01!E183</f>
        <v>17 diciembre 2007 (18:53 h)</v>
      </c>
    </row>
    <row r="106" spans="1:9" ht="11.25" customHeight="1">
      <c r="B106" s="111"/>
      <c r="C106" s="112"/>
      <c r="D106" s="112"/>
      <c r="E106" s="112"/>
      <c r="F106" s="113"/>
      <c r="G106" s="113"/>
    </row>
    <row r="107" spans="1:9" ht="11.25" customHeight="1">
      <c r="B107" s="111">
        <f>Dat_01!A185</f>
        <v>2018</v>
      </c>
      <c r="C107" s="112">
        <f>Dat_01!D173</f>
        <v>39996</v>
      </c>
      <c r="D107" s="112">
        <f>Dat_01!B173</f>
        <v>40947</v>
      </c>
      <c r="E107" s="112"/>
      <c r="F107" s="113" t="str">
        <f>Dat_01!D185</f>
        <v>3 agosto (13:45 h)</v>
      </c>
      <c r="G107" s="113" t="str">
        <f>Dat_01!E185</f>
        <v>8 febrero (20:24 h)</v>
      </c>
    </row>
    <row r="108" spans="1:9" ht="11.25" customHeight="1">
      <c r="B108" s="111">
        <f>Dat_01!A186</f>
        <v>2019</v>
      </c>
      <c r="C108" s="112">
        <f>Dat_01!D174</f>
        <v>40021</v>
      </c>
      <c r="D108" s="112">
        <f>Dat_01!B174</f>
        <v>40455</v>
      </c>
      <c r="E108" s="112"/>
      <c r="F108" s="113" t="str">
        <f>Dat_01!D186</f>
        <v>23 julio (13:25 h)</v>
      </c>
      <c r="G108" s="113" t="str">
        <f>Dat_01!E186</f>
        <v>22 enero (20:08 h)</v>
      </c>
    </row>
    <row r="109" spans="1:9" ht="11.25" customHeight="1">
      <c r="B109" s="114" t="str">
        <f>Dat_01!A187</f>
        <v>nov-19</v>
      </c>
      <c r="C109" s="115">
        <f>Dat_01!B166</f>
        <v>37936</v>
      </c>
      <c r="D109" s="115"/>
      <c r="E109" s="115"/>
      <c r="F109" s="116" t="str">
        <f>Dat_01!D187</f>
        <v/>
      </c>
      <c r="G109" s="116"/>
      <c r="H109" s="117">
        <v>37292</v>
      </c>
      <c r="I109" s="122">
        <f>(C109/H109-1)*100</f>
        <v>1.7269119382173015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8" t="s">
        <v>4</v>
      </c>
      <c r="D112" s="118" t="s">
        <v>0</v>
      </c>
      <c r="E112" s="118" t="s">
        <v>22</v>
      </c>
      <c r="F112" s="118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99" t="str">
        <f>Dat_01!A33</f>
        <v>Noviembre 2018</v>
      </c>
      <c r="C113" s="100">
        <f>Dat_01!C33*100</f>
        <v>4.4999999999999998E-2</v>
      </c>
      <c r="D113" s="100">
        <f>Dat_01!D33*100</f>
        <v>-0.44799999999999995</v>
      </c>
      <c r="E113" s="100">
        <f>Dat_01!E33*100</f>
        <v>1.232</v>
      </c>
      <c r="F113" s="100">
        <f>Dat_01!F33*100</f>
        <v>-0.73899999999999999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99" t="str">
        <f>Dat_01!A34</f>
        <v>Diciembre 2018</v>
      </c>
      <c r="C114" s="100">
        <f>Dat_01!C34*100</f>
        <v>-4.4130000000000003</v>
      </c>
      <c r="D114" s="100">
        <f>Dat_01!D34*100</f>
        <v>0.29599999999999999</v>
      </c>
      <c r="E114" s="100">
        <f>Dat_01!E34*100</f>
        <v>-1.524</v>
      </c>
      <c r="F114" s="100">
        <f>Dat_01!F34*100</f>
        <v>-3.1850000000000005</v>
      </c>
    </row>
    <row r="115" spans="1:6" ht="11.25" customHeight="1">
      <c r="A115" s="104" t="str">
        <f t="shared" si="1"/>
        <v>E</v>
      </c>
      <c r="B115" s="99" t="str">
        <f>Dat_01!A35</f>
        <v>Enero 2019</v>
      </c>
      <c r="C115" s="100">
        <f>Dat_01!C35*100</f>
        <v>3.0990000000000002</v>
      </c>
      <c r="D115" s="100">
        <f>Dat_01!D35*100</f>
        <v>3.9E-2</v>
      </c>
      <c r="E115" s="100">
        <f>Dat_01!E35*100</f>
        <v>1.851</v>
      </c>
      <c r="F115" s="100">
        <f>Dat_01!F35*100</f>
        <v>1.2090000000000001</v>
      </c>
    </row>
    <row r="116" spans="1:6" ht="11.25" customHeight="1">
      <c r="A116" s="104" t="str">
        <f t="shared" si="1"/>
        <v>F</v>
      </c>
      <c r="B116" s="99" t="str">
        <f>Dat_01!A36</f>
        <v>Febrero 2019</v>
      </c>
      <c r="C116" s="100">
        <f>Dat_01!C36*100</f>
        <v>-5.27</v>
      </c>
      <c r="D116" s="100">
        <f>Dat_01!D36*100</f>
        <v>0.20799999999999999</v>
      </c>
      <c r="E116" s="100">
        <f>Dat_01!E36*100</f>
        <v>-3.4840000000000004</v>
      </c>
      <c r="F116" s="100">
        <f>Dat_01!F36*100</f>
        <v>-1.994</v>
      </c>
    </row>
    <row r="117" spans="1:6" ht="11.25" customHeight="1">
      <c r="A117" s="104" t="str">
        <f t="shared" si="1"/>
        <v>M</v>
      </c>
      <c r="B117" s="99" t="str">
        <f>Dat_01!A37</f>
        <v>Marzo 2019</v>
      </c>
      <c r="C117" s="100">
        <f>Dat_01!C37*100</f>
        <v>-6.1120000000000001</v>
      </c>
      <c r="D117" s="100">
        <f>Dat_01!D37*100</f>
        <v>1.2670000000000001</v>
      </c>
      <c r="E117" s="100">
        <f>Dat_01!E37*100</f>
        <v>-2.948</v>
      </c>
      <c r="F117" s="100">
        <f>Dat_01!F37*100</f>
        <v>-4.431</v>
      </c>
    </row>
    <row r="118" spans="1:6" ht="11.25" customHeight="1">
      <c r="A118" s="104" t="str">
        <f t="shared" si="1"/>
        <v>A</v>
      </c>
      <c r="B118" s="99" t="str">
        <f>Dat_01!A38</f>
        <v>Abril 2019</v>
      </c>
      <c r="C118" s="100">
        <f>Dat_01!C38*100</f>
        <v>-2.0920000000000001</v>
      </c>
      <c r="D118" s="100">
        <f>Dat_01!D38*100</f>
        <v>-0.92300000000000004</v>
      </c>
      <c r="E118" s="100">
        <f>Dat_01!E38*100</f>
        <v>-7.3999999999999996E-2</v>
      </c>
      <c r="F118" s="100">
        <f>Dat_01!F38*100</f>
        <v>-1.095</v>
      </c>
    </row>
    <row r="119" spans="1:6" ht="11.25" customHeight="1">
      <c r="A119" s="104" t="str">
        <f t="shared" si="1"/>
        <v>M</v>
      </c>
      <c r="B119" s="99" t="str">
        <f>Dat_01!A39</f>
        <v>Mayo 2019</v>
      </c>
      <c r="C119" s="100">
        <f>Dat_01!C39*100</f>
        <v>-0.95600000000000007</v>
      </c>
      <c r="D119" s="100">
        <f>Dat_01!D39*100</f>
        <v>0.68199999999999994</v>
      </c>
      <c r="E119" s="100">
        <f>Dat_01!E39*100</f>
        <v>0.90300000000000002</v>
      </c>
      <c r="F119" s="100">
        <f>Dat_01!F39*100</f>
        <v>-2.5409999999999999</v>
      </c>
    </row>
    <row r="120" spans="1:6" ht="11.25" customHeight="1">
      <c r="A120" s="104" t="str">
        <f t="shared" si="1"/>
        <v>J</v>
      </c>
      <c r="B120" s="99" t="str">
        <f>Dat_01!A40</f>
        <v>Junio 2019</v>
      </c>
      <c r="C120" s="100">
        <f>Dat_01!C40*100</f>
        <v>-1.8190000000000002</v>
      </c>
      <c r="D120" s="100">
        <f>Dat_01!D40*100</f>
        <v>-0.84399999999999997</v>
      </c>
      <c r="E120" s="100">
        <f>Dat_01!E40*100</f>
        <v>1.5820000000000001</v>
      </c>
      <c r="F120" s="100">
        <f>Dat_01!F40*100</f>
        <v>-2.5569999999999999</v>
      </c>
    </row>
    <row r="121" spans="1:6" ht="11.25" customHeight="1">
      <c r="A121" s="104" t="str">
        <f t="shared" si="1"/>
        <v>J</v>
      </c>
      <c r="B121" s="99" t="str">
        <f>Dat_01!A41</f>
        <v>Julio 2019</v>
      </c>
      <c r="C121" s="100">
        <f>Dat_01!C41*100</f>
        <v>2.33</v>
      </c>
      <c r="D121" s="100">
        <f>Dat_01!D41*100</f>
        <v>2.3330000000000002</v>
      </c>
      <c r="E121" s="100">
        <f>Dat_01!E41*100</f>
        <v>2.94</v>
      </c>
      <c r="F121" s="100">
        <f>Dat_01!F41*100</f>
        <v>-2.9430000000000001</v>
      </c>
    </row>
    <row r="122" spans="1:6" ht="11.25" customHeight="1">
      <c r="A122" s="104" t="str">
        <f t="shared" si="1"/>
        <v>A</v>
      </c>
      <c r="B122" s="99" t="str">
        <f>Dat_01!A42</f>
        <v>Agosto 2019</v>
      </c>
      <c r="C122" s="100">
        <f>Dat_01!C42*100</f>
        <v>-3.8440000000000003</v>
      </c>
      <c r="D122" s="100">
        <f>Dat_01!D42*100</f>
        <v>3.2620000000000005</v>
      </c>
      <c r="E122" s="100">
        <f>Dat_01!E42*100</f>
        <v>1.036</v>
      </c>
      <c r="F122" s="100">
        <f>Dat_01!F42*100</f>
        <v>-8.1420000000000012</v>
      </c>
    </row>
    <row r="123" spans="1:6" ht="11.25" customHeight="1">
      <c r="A123" s="104" t="str">
        <f t="shared" si="1"/>
        <v>S</v>
      </c>
      <c r="B123" s="99" t="str">
        <f>Dat_01!A43</f>
        <v>Septiembre 2019</v>
      </c>
      <c r="C123" s="100">
        <f>Dat_01!C43*100</f>
        <v>-4.056</v>
      </c>
      <c r="D123" s="100">
        <f>Dat_01!D43*100</f>
        <v>1.476</v>
      </c>
      <c r="E123" s="100">
        <f>Dat_01!E43*100</f>
        <v>-0.496</v>
      </c>
      <c r="F123" s="100">
        <f>Dat_01!F43*100</f>
        <v>-5.0360000000000005</v>
      </c>
    </row>
    <row r="124" spans="1:6" ht="11.25" customHeight="1">
      <c r="A124" s="104" t="str">
        <f t="shared" si="1"/>
        <v>O</v>
      </c>
      <c r="B124" s="99" t="str">
        <f>Dat_01!A44</f>
        <v>Octubre 2019</v>
      </c>
      <c r="C124" s="100">
        <f>Dat_01!C44*100</f>
        <v>-0.77200000000000002</v>
      </c>
      <c r="D124" s="100">
        <f>Dat_01!D44*100</f>
        <v>1.1339999999999999</v>
      </c>
      <c r="E124" s="100">
        <f>Dat_01!E44*100</f>
        <v>0.13500000000000001</v>
      </c>
      <c r="F124" s="100">
        <f>Dat_01!F44*100</f>
        <v>-2.0409999999999999</v>
      </c>
    </row>
    <row r="125" spans="1:6" ht="11.25" customHeight="1">
      <c r="A125" s="104" t="str">
        <f t="shared" si="1"/>
        <v>N</v>
      </c>
      <c r="B125" s="106" t="str">
        <f>Dat_01!A45</f>
        <v>Noviembre 2019</v>
      </c>
      <c r="C125" s="100">
        <f>Dat_01!C45*100</f>
        <v>-0.56200000000000006</v>
      </c>
      <c r="D125" s="100">
        <f>Dat_01!D45*100</f>
        <v>-3.9E-2</v>
      </c>
      <c r="E125" s="119">
        <f>Dat_01!E45*100</f>
        <v>0.93299999999999994</v>
      </c>
      <c r="F125" s="119">
        <f>Dat_01!F45*100</f>
        <v>-1.456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D167" sqref="D167"/>
    </sheetView>
  </sheetViews>
  <sheetFormatPr baseColWidth="10" defaultColWidth="11.42578125" defaultRowHeight="14.25"/>
  <cols>
    <col min="1" max="1" width="14.7109375" style="49" customWidth="1"/>
    <col min="2" max="2" width="20.42578125" style="49" customWidth="1"/>
    <col min="3" max="10" width="14.7109375" style="49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88</v>
      </c>
    </row>
    <row r="2" spans="1:10">
      <c r="A2" s="53" t="s">
        <v>166</v>
      </c>
      <c r="B2" s="53" t="s">
        <v>167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10">
      <c r="A4" s="51" t="s">
        <v>53</v>
      </c>
      <c r="B4" s="138" t="s">
        <v>166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146</v>
      </c>
      <c r="D6" s="59" t="s">
        <v>48</v>
      </c>
      <c r="E6" s="59" t="s">
        <v>49</v>
      </c>
      <c r="F6" s="59" t="s">
        <v>147</v>
      </c>
      <c r="G6" s="59" t="s">
        <v>50</v>
      </c>
      <c r="H6" s="59" t="s">
        <v>51</v>
      </c>
      <c r="I6" s="59" t="s">
        <v>148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2602927.5</v>
      </c>
      <c r="C8" s="86">
        <v>2161775.4838140002</v>
      </c>
      <c r="D8" s="66">
        <v>0.20406930300000001</v>
      </c>
      <c r="E8" s="86">
        <v>20007691.549435999</v>
      </c>
      <c r="F8" s="86">
        <v>31627535.397227999</v>
      </c>
      <c r="G8" s="66">
        <v>-0.36739643799999999</v>
      </c>
      <c r="H8" s="86">
        <v>22494120.38208</v>
      </c>
      <c r="I8" s="86">
        <v>32878119.327897999</v>
      </c>
      <c r="J8" s="66">
        <v>-0.31583311809999998</v>
      </c>
    </row>
    <row r="9" spans="1:10">
      <c r="A9" s="53" t="s">
        <v>33</v>
      </c>
      <c r="B9" s="86">
        <v>161277.4</v>
      </c>
      <c r="C9" s="86">
        <v>138760.572888</v>
      </c>
      <c r="D9" s="66">
        <v>0.16227107339999999</v>
      </c>
      <c r="E9" s="86">
        <v>1312637.40973</v>
      </c>
      <c r="F9" s="86">
        <v>1861517.445118</v>
      </c>
      <c r="G9" s="66">
        <v>-0.29485624040000002</v>
      </c>
      <c r="H9" s="86">
        <v>1445115.973306</v>
      </c>
      <c r="I9" s="86">
        <v>2171103.911448</v>
      </c>
      <c r="J9" s="66">
        <v>-0.33438654610000001</v>
      </c>
    </row>
    <row r="10" spans="1:10">
      <c r="A10" s="53" t="s">
        <v>34</v>
      </c>
      <c r="B10" s="86">
        <v>3438399.6</v>
      </c>
      <c r="C10" s="86">
        <v>3829983.4479999999</v>
      </c>
      <c r="D10" s="66">
        <v>-0.10224165540000001</v>
      </c>
      <c r="E10" s="86">
        <v>51485211.839000002</v>
      </c>
      <c r="F10" s="86">
        <v>48910856.755000003</v>
      </c>
      <c r="G10" s="66">
        <v>5.2633612599999997E-2</v>
      </c>
      <c r="H10" s="86">
        <v>55771972.513999999</v>
      </c>
      <c r="I10" s="86">
        <v>53949965.358999997</v>
      </c>
      <c r="J10" s="66">
        <v>3.3772165399999998E-2</v>
      </c>
    </row>
    <row r="11" spans="1:10">
      <c r="A11" s="53" t="s">
        <v>35</v>
      </c>
      <c r="B11" s="86">
        <v>561399.69999999995</v>
      </c>
      <c r="C11" s="86">
        <v>3875218.3620000002</v>
      </c>
      <c r="D11" s="66">
        <v>-0.85513082169999999</v>
      </c>
      <c r="E11" s="86">
        <v>10312060.004000001</v>
      </c>
      <c r="F11" s="86">
        <v>32035824.403000001</v>
      </c>
      <c r="G11" s="66">
        <v>-0.6781084865</v>
      </c>
      <c r="H11" s="86">
        <v>13157270.386</v>
      </c>
      <c r="I11" s="86">
        <v>36163749.258000001</v>
      </c>
      <c r="J11" s="66">
        <v>-0.63617515729999996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-1E-3</v>
      </c>
      <c r="F12" s="86">
        <v>-1E-3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3927151.3</v>
      </c>
      <c r="C13" s="86">
        <v>3160857.5320000001</v>
      </c>
      <c r="D13" s="66">
        <v>0.24243223880000001</v>
      </c>
      <c r="E13" s="86">
        <v>48449780.283</v>
      </c>
      <c r="F13" s="86">
        <v>23506232.151000001</v>
      </c>
      <c r="G13" s="66">
        <v>1.0611461662999999</v>
      </c>
      <c r="H13" s="86">
        <v>51346471.200999998</v>
      </c>
      <c r="I13" s="86">
        <v>26534344.581999999</v>
      </c>
      <c r="J13" s="66">
        <v>0.93509476150000004</v>
      </c>
    </row>
    <row r="14" spans="1:10">
      <c r="A14" s="53" t="s">
        <v>38</v>
      </c>
      <c r="B14" s="86">
        <v>7270549.9000000004</v>
      </c>
      <c r="C14" s="86">
        <v>4526007.0180000002</v>
      </c>
      <c r="D14" s="66">
        <v>0.60639386350000002</v>
      </c>
      <c r="E14" s="86">
        <v>47624068.791000001</v>
      </c>
      <c r="F14" s="86">
        <v>44636669.721000001</v>
      </c>
      <c r="G14" s="66">
        <v>6.6927015100000001E-2</v>
      </c>
      <c r="H14" s="86">
        <v>51943102.163000003</v>
      </c>
      <c r="I14" s="86">
        <v>50389923.027999997</v>
      </c>
      <c r="J14" s="66">
        <v>3.0823209099999999E-2</v>
      </c>
    </row>
    <row r="15" spans="1:10">
      <c r="A15" s="53" t="s">
        <v>39</v>
      </c>
      <c r="B15" s="86">
        <v>494805.72568799998</v>
      </c>
      <c r="C15" s="86">
        <v>354268.62800000003</v>
      </c>
      <c r="D15" s="66">
        <v>0.39669642350000001</v>
      </c>
      <c r="E15" s="86">
        <v>8311465.7806879999</v>
      </c>
      <c r="F15" s="86">
        <v>6975815.4369999999</v>
      </c>
      <c r="G15" s="66">
        <v>0.19146870439999999</v>
      </c>
      <c r="H15" s="86">
        <v>8716197.9256880004</v>
      </c>
      <c r="I15" s="86">
        <v>7385019.6179999998</v>
      </c>
      <c r="J15" s="66">
        <v>0.1802538621</v>
      </c>
    </row>
    <row r="16" spans="1:10">
      <c r="A16" s="53" t="s">
        <v>40</v>
      </c>
      <c r="B16" s="86">
        <v>89698.374312</v>
      </c>
      <c r="C16" s="86">
        <v>78576.116999999998</v>
      </c>
      <c r="D16" s="66">
        <v>0.14154755590000001</v>
      </c>
      <c r="E16" s="86">
        <v>5117180.7323120004</v>
      </c>
      <c r="F16" s="86">
        <v>4314751.8</v>
      </c>
      <c r="G16" s="66">
        <v>0.18597336980000001</v>
      </c>
      <c r="H16" s="86">
        <v>5226755.6063120002</v>
      </c>
      <c r="I16" s="86">
        <v>4445947.1289999997</v>
      </c>
      <c r="J16" s="66">
        <v>0.1756225287</v>
      </c>
    </row>
    <row r="17" spans="1:14">
      <c r="A17" s="53" t="s">
        <v>41</v>
      </c>
      <c r="B17" s="86">
        <v>315803.09999999998</v>
      </c>
      <c r="C17" s="86">
        <v>292568.13</v>
      </c>
      <c r="D17" s="66">
        <v>7.9417296799999995E-2</v>
      </c>
      <c r="E17" s="86">
        <v>3312773.46</v>
      </c>
      <c r="F17" s="86">
        <v>3247759.216</v>
      </c>
      <c r="G17" s="66">
        <v>2.00181847E-2</v>
      </c>
      <c r="H17" s="86">
        <v>3612189.162</v>
      </c>
      <c r="I17" s="86">
        <v>3559816.35</v>
      </c>
      <c r="J17" s="66">
        <v>1.4712223E-2</v>
      </c>
    </row>
    <row r="18" spans="1:14">
      <c r="A18" s="53" t="s">
        <v>42</v>
      </c>
      <c r="B18" s="86">
        <v>2470628.5</v>
      </c>
      <c r="C18" s="86">
        <v>2472186.5079999999</v>
      </c>
      <c r="D18" s="66">
        <v>-6.3021460000000002E-4</v>
      </c>
      <c r="E18" s="86">
        <v>27219669.169</v>
      </c>
      <c r="F18" s="86">
        <v>26441841.471999999</v>
      </c>
      <c r="G18" s="66">
        <v>2.9416547899999999E-2</v>
      </c>
      <c r="H18" s="86">
        <v>29749610.491</v>
      </c>
      <c r="I18" s="86">
        <v>28931482.998</v>
      </c>
      <c r="J18" s="66">
        <v>2.8278104299999999E-2</v>
      </c>
    </row>
    <row r="19" spans="1:14">
      <c r="A19" s="53" t="s">
        <v>44</v>
      </c>
      <c r="B19" s="86">
        <v>60482.7</v>
      </c>
      <c r="C19" s="86">
        <v>61593.868999999999</v>
      </c>
      <c r="D19" s="66">
        <v>-1.80402533E-2</v>
      </c>
      <c r="E19" s="86">
        <v>673948.78500000003</v>
      </c>
      <c r="F19" s="86">
        <v>663057.81350000005</v>
      </c>
      <c r="G19" s="66">
        <v>1.6425372399999999E-2</v>
      </c>
      <c r="H19" s="86">
        <v>743861.63300000003</v>
      </c>
      <c r="I19" s="86">
        <v>733029.74100000004</v>
      </c>
      <c r="J19" s="66">
        <v>1.47768793E-2</v>
      </c>
    </row>
    <row r="20" spans="1:14">
      <c r="A20" s="53" t="s">
        <v>43</v>
      </c>
      <c r="B20" s="86">
        <v>147760</v>
      </c>
      <c r="C20" s="86">
        <v>191949.05</v>
      </c>
      <c r="D20" s="66">
        <v>-0.23021239230000001</v>
      </c>
      <c r="E20" s="86">
        <v>1913815.007</v>
      </c>
      <c r="F20" s="86">
        <v>2103097.3875000002</v>
      </c>
      <c r="G20" s="66">
        <v>-9.0001719199999997E-2</v>
      </c>
      <c r="H20" s="86">
        <v>2104575.8220000002</v>
      </c>
      <c r="I20" s="86">
        <v>2321624.202</v>
      </c>
      <c r="J20" s="66">
        <v>-9.3489885100000003E-2</v>
      </c>
    </row>
    <row r="21" spans="1:14">
      <c r="A21" s="67" t="s">
        <v>94</v>
      </c>
      <c r="B21" s="87">
        <v>21540883.800000001</v>
      </c>
      <c r="C21" s="87">
        <v>21143744.718702</v>
      </c>
      <c r="D21" s="68">
        <v>1.87828167E-2</v>
      </c>
      <c r="E21" s="87">
        <v>225740302.80916601</v>
      </c>
      <c r="F21" s="87">
        <v>226324958.99734601</v>
      </c>
      <c r="G21" s="68">
        <v>-2.5832598999999999E-3</v>
      </c>
      <c r="H21" s="87">
        <v>246311243.25838599</v>
      </c>
      <c r="I21" s="87">
        <v>249464125.503346</v>
      </c>
      <c r="J21" s="68">
        <v>-1.2638619800000001E-2</v>
      </c>
    </row>
    <row r="22" spans="1:14">
      <c r="A22" s="53" t="s">
        <v>95</v>
      </c>
      <c r="B22" s="86">
        <v>-366846.8</v>
      </c>
      <c r="C22" s="86">
        <v>-220547.03604800001</v>
      </c>
      <c r="D22" s="66">
        <v>0.66334949030000001</v>
      </c>
      <c r="E22" s="86">
        <v>-2379324.2492940002</v>
      </c>
      <c r="F22" s="86">
        <v>-2975357.8401649999</v>
      </c>
      <c r="G22" s="66">
        <v>-0.2003233301</v>
      </c>
      <c r="H22" s="86">
        <v>-2602398.788102</v>
      </c>
      <c r="I22" s="86">
        <v>-3530739.562165</v>
      </c>
      <c r="J22" s="66">
        <v>-0.26293096890000001</v>
      </c>
    </row>
    <row r="23" spans="1:14">
      <c r="A23" s="53" t="s">
        <v>45</v>
      </c>
      <c r="B23" s="86">
        <v>-91250</v>
      </c>
      <c r="C23" s="86">
        <v>-65068.315000000002</v>
      </c>
      <c r="D23" s="66">
        <v>0.40237226059999998</v>
      </c>
      <c r="E23" s="86">
        <v>-1575079.41</v>
      </c>
      <c r="F23" s="86">
        <v>-1120782.7009999999</v>
      </c>
      <c r="G23" s="66">
        <v>0.4053387946</v>
      </c>
      <c r="H23" s="86">
        <v>-1687654.851</v>
      </c>
      <c r="I23" s="86">
        <v>-1212549.5660000001</v>
      </c>
      <c r="J23" s="66">
        <v>0.39182339290000001</v>
      </c>
    </row>
    <row r="24" spans="1:14">
      <c r="A24" s="53" t="s">
        <v>96</v>
      </c>
      <c r="B24" s="86">
        <v>-297367.90000000002</v>
      </c>
      <c r="C24" s="86">
        <v>44679.404000000002</v>
      </c>
      <c r="D24" s="66">
        <v>-7.6555923620000002</v>
      </c>
      <c r="E24" s="86">
        <v>6413544.3420000002</v>
      </c>
      <c r="F24" s="86">
        <v>10163125.148</v>
      </c>
      <c r="G24" s="66">
        <v>-0.36893974550000003</v>
      </c>
      <c r="H24" s="86">
        <v>7352730.3399999999</v>
      </c>
      <c r="I24" s="86">
        <v>9823197.0319999997</v>
      </c>
      <c r="J24" s="66">
        <v>-0.2514931426</v>
      </c>
    </row>
    <row r="25" spans="1:14">
      <c r="A25" s="67" t="s">
        <v>97</v>
      </c>
      <c r="B25" s="87">
        <v>20785419.100000001</v>
      </c>
      <c r="C25" s="87">
        <v>20902808.771653999</v>
      </c>
      <c r="D25" s="68">
        <v>-5.615976E-3</v>
      </c>
      <c r="E25" s="87">
        <v>228199443.49187201</v>
      </c>
      <c r="F25" s="87">
        <v>232391943.60418099</v>
      </c>
      <c r="G25" s="68">
        <v>-1.80406431E-2</v>
      </c>
      <c r="H25" s="87">
        <v>249373919.95928401</v>
      </c>
      <c r="I25" s="87">
        <v>254544033.40718099</v>
      </c>
      <c r="J25" s="68">
        <v>-2.03112734E-2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4"/>
      <c r="B30" s="124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4"/>
      <c r="B31" s="124" t="s">
        <v>55</v>
      </c>
      <c r="C31" s="132" t="s">
        <v>134</v>
      </c>
      <c r="D31" s="132" t="s">
        <v>135</v>
      </c>
      <c r="E31" s="132" t="s">
        <v>136</v>
      </c>
      <c r="F31" s="132" t="s">
        <v>137</v>
      </c>
      <c r="G31" s="132" t="s">
        <v>138</v>
      </c>
      <c r="H31" s="132" t="s">
        <v>139</v>
      </c>
      <c r="I31" s="132" t="s">
        <v>140</v>
      </c>
      <c r="J31" s="132" t="s">
        <v>141</v>
      </c>
      <c r="K31" s="132" t="s">
        <v>142</v>
      </c>
      <c r="L31" s="132" t="s">
        <v>143</v>
      </c>
      <c r="M31" s="132" t="s">
        <v>144</v>
      </c>
      <c r="N31" s="132" t="s">
        <v>145</v>
      </c>
    </row>
    <row r="32" spans="1:14">
      <c r="A32" s="124" t="s">
        <v>53</v>
      </c>
      <c r="B32" s="124" t="s">
        <v>61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5">
      <c r="A33" s="126" t="s">
        <v>124</v>
      </c>
      <c r="B33" s="126" t="s">
        <v>153</v>
      </c>
      <c r="C33" s="130">
        <v>4.4999999999999999E-4</v>
      </c>
      <c r="D33" s="130">
        <v>-4.4799999999999996E-3</v>
      </c>
      <c r="E33" s="130">
        <v>1.2319999999999999E-2</v>
      </c>
      <c r="F33" s="130">
        <v>-7.3899999999999999E-3</v>
      </c>
      <c r="G33" s="130">
        <v>8.8500000000000002E-3</v>
      </c>
      <c r="H33" s="130">
        <v>-3.3899999999999998E-3</v>
      </c>
      <c r="I33" s="130">
        <v>3.3600000000000001E-3</v>
      </c>
      <c r="J33" s="130">
        <v>8.8800000000000007E-3</v>
      </c>
      <c r="K33" s="130">
        <v>1.1480000000000001E-2</v>
      </c>
      <c r="L33" s="130">
        <v>-4.3699999999999998E-3</v>
      </c>
      <c r="M33" s="130">
        <v>3.1900000000000001E-3</v>
      </c>
      <c r="N33" s="130">
        <v>1.2659999999999999E-2</v>
      </c>
      <c r="O33" s="65" t="str">
        <f t="shared" ref="O33:O45" si="0">MID(UPPER(TEXT(A33,"mmm")),1,1)</f>
        <v>N</v>
      </c>
    </row>
    <row r="34" spans="1:15">
      <c r="A34" s="126" t="s">
        <v>125</v>
      </c>
      <c r="B34" s="126" t="s">
        <v>154</v>
      </c>
      <c r="C34" s="130">
        <v>-4.4130000000000003E-2</v>
      </c>
      <c r="D34" s="130">
        <v>2.96E-3</v>
      </c>
      <c r="E34" s="130">
        <v>-1.524E-2</v>
      </c>
      <c r="F34" s="130">
        <v>-3.1850000000000003E-2</v>
      </c>
      <c r="G34" s="130">
        <v>4.1999999999999997E-3</v>
      </c>
      <c r="H34" s="130">
        <v>-2.66E-3</v>
      </c>
      <c r="I34" s="130">
        <v>1.66E-3</v>
      </c>
      <c r="J34" s="130">
        <v>5.1999999999999998E-3</v>
      </c>
      <c r="K34" s="130">
        <v>4.1999999999999997E-3</v>
      </c>
      <c r="L34" s="130">
        <v>-2.66E-3</v>
      </c>
      <c r="M34" s="130">
        <v>1.66E-3</v>
      </c>
      <c r="N34" s="130">
        <v>5.1999999999999998E-3</v>
      </c>
      <c r="O34" s="65" t="str">
        <f t="shared" si="0"/>
        <v>D</v>
      </c>
    </row>
    <row r="35" spans="1:15">
      <c r="A35" s="126" t="s">
        <v>126</v>
      </c>
      <c r="B35" s="126" t="s">
        <v>155</v>
      </c>
      <c r="C35" s="130">
        <v>3.099E-2</v>
      </c>
      <c r="D35" s="130">
        <v>3.8999999999999999E-4</v>
      </c>
      <c r="E35" s="130">
        <v>1.8509999999999999E-2</v>
      </c>
      <c r="F35" s="130">
        <v>1.209E-2</v>
      </c>
      <c r="G35" s="130">
        <v>3.099E-2</v>
      </c>
      <c r="H35" s="130">
        <v>3.8999999999999999E-4</v>
      </c>
      <c r="I35" s="130">
        <v>1.8509999999999999E-2</v>
      </c>
      <c r="J35" s="130">
        <v>1.209E-2</v>
      </c>
      <c r="K35" s="130">
        <v>8.8999999999999999E-3</v>
      </c>
      <c r="L35" s="130">
        <v>-4.0099999999999997E-3</v>
      </c>
      <c r="M35" s="130">
        <v>4.8300000000000001E-3</v>
      </c>
      <c r="N35" s="130">
        <v>8.0800000000000004E-3</v>
      </c>
      <c r="O35" s="65" t="str">
        <f t="shared" si="0"/>
        <v>E</v>
      </c>
    </row>
    <row r="36" spans="1:15">
      <c r="A36" s="126" t="s">
        <v>127</v>
      </c>
      <c r="B36" s="126" t="s">
        <v>156</v>
      </c>
      <c r="C36" s="130">
        <v>-5.2699999999999997E-2</v>
      </c>
      <c r="D36" s="130">
        <v>2.0799999999999998E-3</v>
      </c>
      <c r="E36" s="130">
        <v>-3.4840000000000003E-2</v>
      </c>
      <c r="F36" s="130">
        <v>-1.9939999999999999E-2</v>
      </c>
      <c r="G36" s="130">
        <v>-9.5999999999999992E-3</v>
      </c>
      <c r="H36" s="130">
        <v>1.06E-3</v>
      </c>
      <c r="I36" s="130">
        <v>-7.5100000000000002E-3</v>
      </c>
      <c r="J36" s="130">
        <v>-3.15E-3</v>
      </c>
      <c r="K36" s="130">
        <v>-7.6999999999999996E-4</v>
      </c>
      <c r="L36" s="130">
        <v>-3.8800000000000002E-3</v>
      </c>
      <c r="M36" s="130">
        <v>-1.08E-3</v>
      </c>
      <c r="N36" s="130">
        <v>4.1900000000000001E-3</v>
      </c>
      <c r="O36" s="65" t="str">
        <f t="shared" si="0"/>
        <v>F</v>
      </c>
    </row>
    <row r="37" spans="1:15">
      <c r="A37" s="126" t="s">
        <v>129</v>
      </c>
      <c r="B37" s="126" t="s">
        <v>157</v>
      </c>
      <c r="C37" s="130">
        <v>-6.1120000000000001E-2</v>
      </c>
      <c r="D37" s="130">
        <v>1.2670000000000001E-2</v>
      </c>
      <c r="E37" s="130">
        <v>-2.9479999999999999E-2</v>
      </c>
      <c r="F37" s="130">
        <v>-4.4310000000000002E-2</v>
      </c>
      <c r="G37" s="130">
        <v>-2.6839999999999999E-2</v>
      </c>
      <c r="H37" s="130">
        <v>5.2100000000000002E-3</v>
      </c>
      <c r="I37" s="130">
        <v>-1.472E-2</v>
      </c>
      <c r="J37" s="130">
        <v>-1.7330000000000002E-2</v>
      </c>
      <c r="K37" s="130">
        <v>-9.9600000000000001E-3</v>
      </c>
      <c r="L37" s="130">
        <v>-5.4000000000000001E-4</v>
      </c>
      <c r="M37" s="130">
        <v>-5.5500000000000002E-3</v>
      </c>
      <c r="N37" s="130">
        <v>-3.8700000000000002E-3</v>
      </c>
      <c r="O37" s="65" t="str">
        <f t="shared" si="0"/>
        <v>M</v>
      </c>
    </row>
    <row r="38" spans="1:15">
      <c r="A38" s="126" t="s">
        <v>130</v>
      </c>
      <c r="B38" s="126" t="s">
        <v>158</v>
      </c>
      <c r="C38" s="130">
        <v>-2.0920000000000001E-2</v>
      </c>
      <c r="D38" s="130">
        <v>-9.2300000000000004E-3</v>
      </c>
      <c r="E38" s="130">
        <v>-7.3999999999999999E-4</v>
      </c>
      <c r="F38" s="130">
        <v>-1.095E-2</v>
      </c>
      <c r="G38" s="130">
        <v>-2.547E-2</v>
      </c>
      <c r="H38" s="130">
        <v>1.83E-3</v>
      </c>
      <c r="I38" s="130">
        <v>-1.142E-2</v>
      </c>
      <c r="J38" s="130">
        <v>-1.5879999999999998E-2</v>
      </c>
      <c r="K38" s="130">
        <v>-1.532E-2</v>
      </c>
      <c r="L38" s="130">
        <v>-2.8700000000000002E-3</v>
      </c>
      <c r="M38" s="130">
        <v>-6.2300000000000003E-3</v>
      </c>
      <c r="N38" s="130">
        <v>-6.2199999999999998E-3</v>
      </c>
      <c r="O38" s="65" t="str">
        <f t="shared" si="0"/>
        <v>A</v>
      </c>
    </row>
    <row r="39" spans="1:15">
      <c r="A39" s="126" t="s">
        <v>131</v>
      </c>
      <c r="B39" s="126" t="s">
        <v>159</v>
      </c>
      <c r="C39" s="130">
        <v>-9.5600000000000008E-3</v>
      </c>
      <c r="D39" s="130">
        <v>6.8199999999999997E-3</v>
      </c>
      <c r="E39" s="130">
        <v>9.0299999999999998E-3</v>
      </c>
      <c r="F39" s="130">
        <v>-2.5409999999999999E-2</v>
      </c>
      <c r="G39" s="130">
        <v>-2.2450000000000001E-2</v>
      </c>
      <c r="H39" s="130">
        <v>2.7699999999999999E-3</v>
      </c>
      <c r="I39" s="130">
        <v>-7.5100000000000002E-3</v>
      </c>
      <c r="J39" s="130">
        <v>-1.771E-2</v>
      </c>
      <c r="K39" s="130">
        <v>-1.5610000000000001E-2</v>
      </c>
      <c r="L39" s="130">
        <v>-2.0100000000000001E-3</v>
      </c>
      <c r="M39" s="130">
        <v>-4.2399999999999998E-3</v>
      </c>
      <c r="N39" s="130">
        <v>-9.3600000000000003E-3</v>
      </c>
      <c r="O39" s="65" t="str">
        <f t="shared" si="0"/>
        <v>M</v>
      </c>
    </row>
    <row r="40" spans="1:15">
      <c r="A40" s="126" t="s">
        <v>132</v>
      </c>
      <c r="B40" s="126" t="s">
        <v>160</v>
      </c>
      <c r="C40" s="130">
        <v>-1.8190000000000001E-2</v>
      </c>
      <c r="D40" s="130">
        <v>-8.4399999999999996E-3</v>
      </c>
      <c r="E40" s="130">
        <v>1.5820000000000001E-2</v>
      </c>
      <c r="F40" s="130">
        <v>-2.5569999999999999E-2</v>
      </c>
      <c r="G40" s="130">
        <v>-2.1590000000000002E-2</v>
      </c>
      <c r="H40" s="130">
        <v>9.7000000000000005E-4</v>
      </c>
      <c r="I40" s="130">
        <v>-3.7399999999999998E-3</v>
      </c>
      <c r="J40" s="130">
        <v>-1.882E-2</v>
      </c>
      <c r="K40" s="130">
        <v>-1.1769999999999999E-2</v>
      </c>
      <c r="L40" s="130">
        <v>-2.2300000000000002E-3</v>
      </c>
      <c r="M40" s="130">
        <v>-6.6E-4</v>
      </c>
      <c r="N40" s="130">
        <v>-8.8800000000000007E-3</v>
      </c>
      <c r="O40" s="65" t="str">
        <f t="shared" si="0"/>
        <v>J</v>
      </c>
    </row>
    <row r="41" spans="1:15">
      <c r="A41" s="126" t="s">
        <v>149</v>
      </c>
      <c r="B41" s="126" t="s">
        <v>150</v>
      </c>
      <c r="C41" s="130">
        <v>2.3300000000000001E-2</v>
      </c>
      <c r="D41" s="130">
        <v>2.333E-2</v>
      </c>
      <c r="E41" s="130">
        <v>2.9399999999999999E-2</v>
      </c>
      <c r="F41" s="130">
        <v>-2.9430000000000001E-2</v>
      </c>
      <c r="G41" s="130">
        <v>-1.489E-2</v>
      </c>
      <c r="H41" s="130">
        <v>4.2700000000000004E-3</v>
      </c>
      <c r="I41" s="130">
        <v>1.23E-3</v>
      </c>
      <c r="J41" s="130">
        <v>-2.0389999999999998E-2</v>
      </c>
      <c r="K41" s="130">
        <v>-8.8199999999999997E-3</v>
      </c>
      <c r="L41" s="130">
        <v>4.4000000000000002E-4</v>
      </c>
      <c r="M41" s="130">
        <v>2.2200000000000002E-3</v>
      </c>
      <c r="N41" s="130">
        <v>-1.1480000000000001E-2</v>
      </c>
      <c r="O41" s="65" t="str">
        <f t="shared" si="0"/>
        <v>J</v>
      </c>
    </row>
    <row r="42" spans="1:15">
      <c r="A42" s="126" t="s">
        <v>152</v>
      </c>
      <c r="B42" s="126" t="s">
        <v>161</v>
      </c>
      <c r="C42" s="130">
        <v>-3.8440000000000002E-2</v>
      </c>
      <c r="D42" s="130">
        <v>3.2620000000000003E-2</v>
      </c>
      <c r="E42" s="130">
        <v>1.0359999999999999E-2</v>
      </c>
      <c r="F42" s="130">
        <v>-8.1420000000000006E-2</v>
      </c>
      <c r="G42" s="130">
        <v>-1.7919999999999998E-2</v>
      </c>
      <c r="H42" s="130">
        <v>8.26E-3</v>
      </c>
      <c r="I42" s="130">
        <v>2.31E-3</v>
      </c>
      <c r="J42" s="130">
        <v>-2.8490000000000001E-2</v>
      </c>
      <c r="K42" s="130">
        <v>-1.299E-2</v>
      </c>
      <c r="L42" s="130">
        <v>4.8999999999999998E-3</v>
      </c>
      <c r="M42" s="130">
        <v>2.3800000000000002E-3</v>
      </c>
      <c r="N42" s="130">
        <v>-2.027E-2</v>
      </c>
      <c r="O42" s="65" t="str">
        <f t="shared" si="0"/>
        <v>A</v>
      </c>
    </row>
    <row r="43" spans="1:15">
      <c r="A43" s="126" t="s">
        <v>162</v>
      </c>
      <c r="B43" s="126" t="s">
        <v>163</v>
      </c>
      <c r="C43" s="130">
        <v>-4.0559999999999999E-2</v>
      </c>
      <c r="D43" s="130">
        <v>1.4760000000000001E-2</v>
      </c>
      <c r="E43" s="130">
        <v>-4.96E-3</v>
      </c>
      <c r="F43" s="130">
        <v>-5.0360000000000002E-2</v>
      </c>
      <c r="G43" s="130">
        <v>-2.0379999999999999E-2</v>
      </c>
      <c r="H43" s="130">
        <v>8.9599999999999992E-3</v>
      </c>
      <c r="I43" s="130">
        <v>1.5100000000000001E-3</v>
      </c>
      <c r="J43" s="130">
        <v>-3.0849999999999999E-2</v>
      </c>
      <c r="K43" s="130">
        <v>-1.8620000000000001E-2</v>
      </c>
      <c r="L43" s="130">
        <v>7.4400000000000004E-3</v>
      </c>
      <c r="M43" s="130">
        <v>5.5999999999999995E-4</v>
      </c>
      <c r="N43" s="130">
        <v>-2.6620000000000001E-2</v>
      </c>
      <c r="O43" s="65" t="str">
        <f t="shared" si="0"/>
        <v>S</v>
      </c>
    </row>
    <row r="44" spans="1:15">
      <c r="A44" s="126" t="s">
        <v>164</v>
      </c>
      <c r="B44" s="126" t="s">
        <v>165</v>
      </c>
      <c r="C44" s="130">
        <v>-7.7200000000000003E-3</v>
      </c>
      <c r="D44" s="130">
        <v>1.1339999999999999E-2</v>
      </c>
      <c r="E44" s="130">
        <v>1.3500000000000001E-3</v>
      </c>
      <c r="F44" s="130">
        <v>-2.0410000000000001E-2</v>
      </c>
      <c r="G44" s="130">
        <v>-1.917E-2</v>
      </c>
      <c r="H44" s="130">
        <v>9.1999999999999998E-3</v>
      </c>
      <c r="I44" s="130">
        <v>1.4599999999999999E-3</v>
      </c>
      <c r="J44" s="130">
        <v>-2.9829999999999999E-2</v>
      </c>
      <c r="K44" s="130">
        <v>-1.9730000000000001E-2</v>
      </c>
      <c r="L44" s="130">
        <v>7.6499999999999997E-3</v>
      </c>
      <c r="M44" s="130">
        <v>8.7000000000000001E-4</v>
      </c>
      <c r="N44" s="130">
        <v>-2.8250000000000001E-2</v>
      </c>
      <c r="O44" s="65" t="str">
        <f t="shared" si="0"/>
        <v>O</v>
      </c>
    </row>
    <row r="45" spans="1:15">
      <c r="A45" s="126" t="s">
        <v>166</v>
      </c>
      <c r="B45" s="126" t="s">
        <v>167</v>
      </c>
      <c r="C45" s="130">
        <v>-5.62E-3</v>
      </c>
      <c r="D45" s="130">
        <v>-3.8999999999999999E-4</v>
      </c>
      <c r="E45" s="130">
        <v>9.3299999999999998E-3</v>
      </c>
      <c r="F45" s="130">
        <v>-1.456E-2</v>
      </c>
      <c r="G45" s="130">
        <v>-1.804E-2</v>
      </c>
      <c r="H45" s="130">
        <v>8.3700000000000007E-3</v>
      </c>
      <c r="I45" s="130">
        <v>2.1700000000000001E-3</v>
      </c>
      <c r="J45" s="130">
        <v>-2.8580000000000001E-2</v>
      </c>
      <c r="K45" s="130">
        <v>-2.0310000000000002E-2</v>
      </c>
      <c r="L45" s="130">
        <v>7.9600000000000001E-3</v>
      </c>
      <c r="M45" s="130">
        <v>6.4000000000000005E-4</v>
      </c>
      <c r="N45" s="130">
        <v>-2.8910000000000002E-2</v>
      </c>
      <c r="O45" s="65" t="str">
        <f t="shared" si="0"/>
        <v>N</v>
      </c>
    </row>
    <row r="49" spans="1:9" ht="23.25">
      <c r="B49" s="56" t="str">
        <f>"Máxima "&amp;MID(B2,7,4)</f>
        <v>Máxima 2019</v>
      </c>
      <c r="C49" s="56" t="str">
        <f>"Media "&amp;MID(B2,7,4)</f>
        <v>Media 2019</v>
      </c>
      <c r="D49" s="56" t="str">
        <f>"Mínima "&amp;MID(B2,7,4)</f>
        <v>Mínima 2019</v>
      </c>
      <c r="E49" s="57" t="str">
        <f>"Media "&amp;MID(B2,7,4)-1</f>
        <v>Media 2018</v>
      </c>
      <c r="F49" s="58"/>
      <c r="G49" s="57" t="str">
        <f>"Banda máxima "&amp;MID(B2,7,4)-20&amp;"-"&amp;MID(B2,7,4)-1</f>
        <v>Banda máxima 1999-2018</v>
      </c>
      <c r="H49" s="56" t="str">
        <f>"Banda mínima "&amp;MID(B2,7,4)-20&amp;"-"&amp;MID(B2,7,4)-1</f>
        <v>Banda mínima 1999-2018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175</v>
      </c>
      <c r="B52" s="54">
        <v>22.762</v>
      </c>
      <c r="C52" s="54">
        <v>18.968</v>
      </c>
      <c r="D52" s="54">
        <v>15.173999999999999</v>
      </c>
      <c r="E52" s="54">
        <v>11.654</v>
      </c>
      <c r="F52" s="55">
        <v>1</v>
      </c>
      <c r="G52" s="54">
        <v>19.210684210499998</v>
      </c>
      <c r="H52" s="54">
        <v>10.443</v>
      </c>
      <c r="I52" s="129"/>
    </row>
    <row r="53" spans="1:9">
      <c r="A53" s="53" t="s">
        <v>176</v>
      </c>
      <c r="B53" s="54">
        <v>21.696999999999999</v>
      </c>
      <c r="C53" s="54">
        <v>18.486999999999998</v>
      </c>
      <c r="D53" s="54">
        <v>15.276999999999999</v>
      </c>
      <c r="E53" s="54">
        <v>13.491</v>
      </c>
      <c r="F53" s="55">
        <v>2</v>
      </c>
      <c r="G53" s="54">
        <v>18.908000000000001</v>
      </c>
      <c r="H53" s="54">
        <v>10.6035263158</v>
      </c>
      <c r="I53" s="129"/>
    </row>
    <row r="54" spans="1:9">
      <c r="A54" s="53" t="s">
        <v>177</v>
      </c>
      <c r="B54" s="54">
        <v>19.777999999999999</v>
      </c>
      <c r="C54" s="54">
        <v>16.815999999999999</v>
      </c>
      <c r="D54" s="54">
        <v>13.853999999999999</v>
      </c>
      <c r="E54" s="54">
        <v>12.52</v>
      </c>
      <c r="F54" s="55">
        <v>3</v>
      </c>
      <c r="G54" s="54">
        <v>18.365421052599999</v>
      </c>
      <c r="H54" s="54">
        <v>10.289684210500001</v>
      </c>
      <c r="I54" s="129"/>
    </row>
    <row r="55" spans="1:9">
      <c r="A55" s="53" t="s">
        <v>178</v>
      </c>
      <c r="B55" s="54">
        <v>20.579000000000001</v>
      </c>
      <c r="C55" s="54">
        <v>16.468</v>
      </c>
      <c r="D55" s="54">
        <v>12.356</v>
      </c>
      <c r="E55" s="54">
        <v>12.641</v>
      </c>
      <c r="F55" s="55">
        <v>4</v>
      </c>
      <c r="G55" s="54">
        <v>17.836631578900001</v>
      </c>
      <c r="H55" s="54">
        <v>9.8897894737000005</v>
      </c>
      <c r="I55" s="129"/>
    </row>
    <row r="56" spans="1:9">
      <c r="A56" s="53" t="s">
        <v>179</v>
      </c>
      <c r="B56" s="54">
        <v>16.962</v>
      </c>
      <c r="C56" s="54">
        <v>13.728999999999999</v>
      </c>
      <c r="D56" s="54">
        <v>10.497</v>
      </c>
      <c r="E56" s="54">
        <v>11.747999999999999</v>
      </c>
      <c r="F56" s="55">
        <v>5</v>
      </c>
      <c r="G56" s="54">
        <v>17.729157894699998</v>
      </c>
      <c r="H56" s="54">
        <v>9.8551578946999996</v>
      </c>
      <c r="I56" s="129"/>
    </row>
    <row r="57" spans="1:9">
      <c r="A57" s="53" t="s">
        <v>180</v>
      </c>
      <c r="B57" s="54">
        <v>17.190999999999999</v>
      </c>
      <c r="C57" s="54">
        <v>13.2</v>
      </c>
      <c r="D57" s="54">
        <v>9.2100000000000009</v>
      </c>
      <c r="E57" s="54">
        <v>11.805999999999999</v>
      </c>
      <c r="F57" s="55">
        <v>6</v>
      </c>
      <c r="G57" s="54">
        <v>17.945842105299999</v>
      </c>
      <c r="H57" s="54">
        <v>9.4352631578999997</v>
      </c>
      <c r="I57" s="129"/>
    </row>
    <row r="58" spans="1:9">
      <c r="A58" s="53" t="s">
        <v>181</v>
      </c>
      <c r="B58" s="54">
        <v>16.204999999999998</v>
      </c>
      <c r="C58" s="54">
        <v>12.093999999999999</v>
      </c>
      <c r="D58" s="54">
        <v>7.9820000000000002</v>
      </c>
      <c r="E58" s="54">
        <v>12.994</v>
      </c>
      <c r="F58" s="55">
        <v>7</v>
      </c>
      <c r="G58" s="54">
        <v>17.541105263199999</v>
      </c>
      <c r="H58" s="54">
        <v>8.8702631579000002</v>
      </c>
      <c r="I58" s="129"/>
    </row>
    <row r="59" spans="1:9">
      <c r="A59" s="53" t="s">
        <v>182</v>
      </c>
      <c r="B59" s="54">
        <v>14.257</v>
      </c>
      <c r="C59" s="54">
        <v>10.539</v>
      </c>
      <c r="D59" s="54">
        <v>6.82</v>
      </c>
      <c r="E59" s="54">
        <v>12.476000000000001</v>
      </c>
      <c r="F59" s="55">
        <v>8</v>
      </c>
      <c r="G59" s="54">
        <v>17.197526315800001</v>
      </c>
      <c r="H59" s="54">
        <v>8.5333684211000005</v>
      </c>
      <c r="I59" s="129"/>
    </row>
    <row r="60" spans="1:9">
      <c r="A60" s="53" t="s">
        <v>183</v>
      </c>
      <c r="B60" s="54">
        <v>15.477</v>
      </c>
      <c r="C60" s="54">
        <v>11.236000000000001</v>
      </c>
      <c r="D60" s="54">
        <v>6.9939999999999998</v>
      </c>
      <c r="E60" s="54">
        <v>12.273</v>
      </c>
      <c r="F60" s="55">
        <v>9</v>
      </c>
      <c r="G60" s="54">
        <v>16.8410526316</v>
      </c>
      <c r="H60" s="54">
        <v>8.9159473683999995</v>
      </c>
      <c r="I60" s="129"/>
    </row>
    <row r="61" spans="1:9">
      <c r="A61" s="53" t="s">
        <v>184</v>
      </c>
      <c r="B61" s="54">
        <v>13.244999999999999</v>
      </c>
      <c r="C61" s="54">
        <v>10.343</v>
      </c>
      <c r="D61" s="54">
        <v>7.4409999999999998</v>
      </c>
      <c r="E61" s="54">
        <v>14.327999999999999</v>
      </c>
      <c r="F61" s="55">
        <v>10</v>
      </c>
      <c r="G61" s="54">
        <v>17.042000000000002</v>
      </c>
      <c r="H61" s="54">
        <v>8.4397894736999994</v>
      </c>
      <c r="I61" s="129"/>
    </row>
    <row r="62" spans="1:9">
      <c r="A62" s="53" t="s">
        <v>185</v>
      </c>
      <c r="B62" s="54">
        <v>14.959</v>
      </c>
      <c r="C62" s="54">
        <v>10.896000000000001</v>
      </c>
      <c r="D62" s="54">
        <v>6.8339999999999996</v>
      </c>
      <c r="E62" s="54">
        <v>15.755000000000001</v>
      </c>
      <c r="F62" s="55">
        <v>11</v>
      </c>
      <c r="G62" s="54">
        <v>16.9001052632</v>
      </c>
      <c r="H62" s="54">
        <v>8.1341052632000004</v>
      </c>
      <c r="I62" s="129"/>
    </row>
    <row r="63" spans="1:9">
      <c r="A63" s="53" t="s">
        <v>186</v>
      </c>
      <c r="B63" s="54">
        <v>15.867000000000001</v>
      </c>
      <c r="C63" s="54">
        <v>11.723000000000001</v>
      </c>
      <c r="D63" s="54">
        <v>7.58</v>
      </c>
      <c r="E63" s="54">
        <v>14.026999999999999</v>
      </c>
      <c r="F63" s="55">
        <v>12</v>
      </c>
      <c r="G63" s="54">
        <v>17.138157894700001</v>
      </c>
      <c r="H63" s="54">
        <v>8.5679999999999996</v>
      </c>
      <c r="I63" s="129"/>
    </row>
    <row r="64" spans="1:9">
      <c r="A64" s="53" t="s">
        <v>187</v>
      </c>
      <c r="B64" s="54">
        <v>16.513000000000002</v>
      </c>
      <c r="C64" s="54">
        <v>12.926</v>
      </c>
      <c r="D64" s="54">
        <v>9.34</v>
      </c>
      <c r="E64" s="54">
        <v>14.231</v>
      </c>
      <c r="F64" s="55">
        <v>13</v>
      </c>
      <c r="G64" s="54">
        <v>17.004578947399999</v>
      </c>
      <c r="H64" s="54">
        <v>8.6681578947000002</v>
      </c>
      <c r="I64" s="129"/>
    </row>
    <row r="65" spans="1:9">
      <c r="A65" s="53" t="s">
        <v>188</v>
      </c>
      <c r="B65" s="54">
        <v>12.803000000000001</v>
      </c>
      <c r="C65" s="54">
        <v>9.5419999999999998</v>
      </c>
      <c r="D65" s="54">
        <v>6.28</v>
      </c>
      <c r="E65" s="54">
        <v>15.154999999999999</v>
      </c>
      <c r="F65" s="55">
        <v>14</v>
      </c>
      <c r="G65" s="54">
        <v>16.417157894700001</v>
      </c>
      <c r="H65" s="54">
        <v>8.2921578947000008</v>
      </c>
      <c r="I65" s="129"/>
    </row>
    <row r="66" spans="1:9">
      <c r="A66" s="53" t="s">
        <v>189</v>
      </c>
      <c r="B66" s="54">
        <v>11.587</v>
      </c>
      <c r="C66" s="54">
        <v>8.1980000000000004</v>
      </c>
      <c r="D66" s="54">
        <v>4.8090000000000002</v>
      </c>
      <c r="E66" s="54">
        <v>15.593999999999999</v>
      </c>
      <c r="F66" s="55">
        <v>15</v>
      </c>
      <c r="G66" s="54">
        <v>15.6063157895</v>
      </c>
      <c r="H66" s="54">
        <v>7.5106315789</v>
      </c>
      <c r="I66" s="129"/>
    </row>
    <row r="67" spans="1:9">
      <c r="A67" s="53" t="s">
        <v>190</v>
      </c>
      <c r="B67" s="54">
        <v>12.395</v>
      </c>
      <c r="C67" s="54">
        <v>7.9779999999999998</v>
      </c>
      <c r="D67" s="54">
        <v>3.5609999999999999</v>
      </c>
      <c r="E67" s="54">
        <v>15.156000000000001</v>
      </c>
      <c r="F67" s="55">
        <v>16</v>
      </c>
      <c r="G67" s="54">
        <v>15.739631578899999</v>
      </c>
      <c r="H67" s="54">
        <v>7.0860000000000003</v>
      </c>
      <c r="I67" s="129"/>
    </row>
    <row r="68" spans="1:9">
      <c r="A68" s="53" t="s">
        <v>191</v>
      </c>
      <c r="B68" s="54">
        <v>12.888</v>
      </c>
      <c r="C68" s="54">
        <v>9.032</v>
      </c>
      <c r="D68" s="54">
        <v>5.1769999999999996</v>
      </c>
      <c r="E68" s="54">
        <v>14.603999999999999</v>
      </c>
      <c r="F68" s="55">
        <v>17</v>
      </c>
      <c r="G68" s="54">
        <v>15.738</v>
      </c>
      <c r="H68" s="54">
        <v>6.9647894736999998</v>
      </c>
      <c r="I68" s="129"/>
    </row>
    <row r="69" spans="1:9">
      <c r="A69" s="53" t="s">
        <v>192</v>
      </c>
      <c r="B69" s="54">
        <v>13.314</v>
      </c>
      <c r="C69" s="54">
        <v>9.5329999999999995</v>
      </c>
      <c r="D69" s="54">
        <v>5.7530000000000001</v>
      </c>
      <c r="E69" s="54">
        <v>12.648999999999999</v>
      </c>
      <c r="F69" s="55">
        <v>18</v>
      </c>
      <c r="G69" s="54">
        <v>15.8346315789</v>
      </c>
      <c r="H69" s="54">
        <v>6.6755263158</v>
      </c>
      <c r="I69" s="129"/>
    </row>
    <row r="70" spans="1:9">
      <c r="A70" s="53" t="s">
        <v>193</v>
      </c>
      <c r="B70" s="54">
        <v>13.217000000000001</v>
      </c>
      <c r="C70" s="54">
        <v>8.4260000000000002</v>
      </c>
      <c r="D70" s="54">
        <v>3.6339999999999999</v>
      </c>
      <c r="E70" s="54">
        <v>12.420999999999999</v>
      </c>
      <c r="F70" s="55">
        <v>19</v>
      </c>
      <c r="G70" s="54">
        <v>16.067157894699999</v>
      </c>
      <c r="H70" s="54">
        <v>7.2491578946999997</v>
      </c>
      <c r="I70" s="129"/>
    </row>
    <row r="71" spans="1:9">
      <c r="A71" s="53" t="s">
        <v>194</v>
      </c>
      <c r="B71" s="54">
        <v>12.676</v>
      </c>
      <c r="C71" s="54">
        <v>8.6129999999999995</v>
      </c>
      <c r="D71" s="54">
        <v>4.5490000000000004</v>
      </c>
      <c r="E71" s="54">
        <v>11.23</v>
      </c>
      <c r="F71" s="55">
        <v>20</v>
      </c>
      <c r="G71" s="54">
        <v>15.881473684199999</v>
      </c>
      <c r="H71" s="54">
        <v>7.6920000000000002</v>
      </c>
      <c r="I71" s="129"/>
    </row>
    <row r="72" spans="1:9">
      <c r="A72" s="53" t="s">
        <v>195</v>
      </c>
      <c r="B72" s="54">
        <v>14.044</v>
      </c>
      <c r="C72" s="54">
        <v>10.394</v>
      </c>
      <c r="D72" s="54">
        <v>6.7439999999999998</v>
      </c>
      <c r="E72" s="54">
        <v>11.645</v>
      </c>
      <c r="F72" s="55">
        <v>21</v>
      </c>
      <c r="G72" s="54">
        <v>15.811473684199999</v>
      </c>
      <c r="H72" s="54">
        <v>7.7501052632</v>
      </c>
      <c r="I72" s="129"/>
    </row>
    <row r="73" spans="1:9">
      <c r="A73" s="53" t="s">
        <v>196</v>
      </c>
      <c r="B73" s="54">
        <v>14.933</v>
      </c>
      <c r="C73" s="54">
        <v>11.750999999999999</v>
      </c>
      <c r="D73" s="54">
        <v>8.5690000000000008</v>
      </c>
      <c r="E73" s="54">
        <v>11.544</v>
      </c>
      <c r="F73" s="55">
        <v>22</v>
      </c>
      <c r="G73" s="54">
        <v>15.2902631579</v>
      </c>
      <c r="H73" s="54">
        <v>8.1069999999999993</v>
      </c>
      <c r="I73" s="129"/>
    </row>
    <row r="74" spans="1:9">
      <c r="A74" s="53" t="s">
        <v>197</v>
      </c>
      <c r="B74" s="54">
        <v>14.468</v>
      </c>
      <c r="C74" s="54">
        <v>11.66</v>
      </c>
      <c r="D74" s="54">
        <v>8.8510000000000009</v>
      </c>
      <c r="E74" s="54">
        <v>10.798</v>
      </c>
      <c r="F74" s="55">
        <v>23</v>
      </c>
      <c r="G74" s="54">
        <v>15.116684210500001</v>
      </c>
      <c r="H74" s="54">
        <v>7.5483684211000002</v>
      </c>
      <c r="I74" s="129"/>
    </row>
    <row r="75" spans="1:9">
      <c r="A75" s="53" t="s">
        <v>198</v>
      </c>
      <c r="B75" s="54">
        <v>14.956</v>
      </c>
      <c r="C75" s="54">
        <v>11.2</v>
      </c>
      <c r="D75" s="54">
        <v>7.444</v>
      </c>
      <c r="E75" s="54">
        <v>10.433</v>
      </c>
      <c r="F75" s="55">
        <v>24</v>
      </c>
      <c r="G75" s="54">
        <v>14.808263157900001</v>
      </c>
      <c r="H75" s="54">
        <v>6.6634210526000004</v>
      </c>
      <c r="I75" s="129"/>
    </row>
    <row r="76" spans="1:9">
      <c r="A76" s="53" t="s">
        <v>199</v>
      </c>
      <c r="B76" s="54">
        <v>17.690999999999999</v>
      </c>
      <c r="C76" s="54">
        <v>13.581</v>
      </c>
      <c r="D76" s="54">
        <v>9.4710000000000001</v>
      </c>
      <c r="E76" s="54">
        <v>11.561</v>
      </c>
      <c r="F76" s="55">
        <v>25</v>
      </c>
      <c r="G76" s="54">
        <v>14.679</v>
      </c>
      <c r="H76" s="54">
        <v>6.5527894736999999</v>
      </c>
      <c r="I76" s="129"/>
    </row>
    <row r="77" spans="1:9">
      <c r="A77" s="53" t="s">
        <v>200</v>
      </c>
      <c r="B77" s="54">
        <v>18.565000000000001</v>
      </c>
      <c r="C77" s="54">
        <v>14.287000000000001</v>
      </c>
      <c r="D77" s="54">
        <v>10.009</v>
      </c>
      <c r="E77" s="54">
        <v>10.942</v>
      </c>
      <c r="F77" s="55">
        <v>26</v>
      </c>
      <c r="G77" s="54">
        <v>14.220210526300001</v>
      </c>
      <c r="H77" s="54">
        <v>6.5250000000000004</v>
      </c>
      <c r="I77" s="129"/>
    </row>
    <row r="78" spans="1:9">
      <c r="A78" s="53" t="s">
        <v>201</v>
      </c>
      <c r="B78" s="54">
        <v>17.129000000000001</v>
      </c>
      <c r="C78" s="54">
        <v>14.026999999999999</v>
      </c>
      <c r="D78" s="54">
        <v>10.923999999999999</v>
      </c>
      <c r="E78" s="54">
        <v>10.865</v>
      </c>
      <c r="F78" s="55">
        <v>27</v>
      </c>
      <c r="G78" s="54">
        <v>14.1126315789</v>
      </c>
      <c r="H78" s="54">
        <v>6.2057894737000003</v>
      </c>
      <c r="I78" s="129"/>
    </row>
    <row r="79" spans="1:9">
      <c r="A79" s="53" t="s">
        <v>202</v>
      </c>
      <c r="B79" s="54">
        <v>16.605</v>
      </c>
      <c r="C79" s="54">
        <v>13.492000000000001</v>
      </c>
      <c r="D79" s="54">
        <v>10.379</v>
      </c>
      <c r="E79" s="54">
        <v>11.279</v>
      </c>
      <c r="F79" s="55">
        <v>28</v>
      </c>
      <c r="G79" s="54">
        <v>14.2191578947</v>
      </c>
      <c r="H79" s="54">
        <v>5.6564210525999998</v>
      </c>
      <c r="I79" s="129"/>
    </row>
    <row r="80" spans="1:9">
      <c r="A80" s="53" t="s">
        <v>203</v>
      </c>
      <c r="B80" s="54">
        <v>17.677</v>
      </c>
      <c r="C80" s="54">
        <v>13.95</v>
      </c>
      <c r="D80" s="54">
        <v>10.223000000000001</v>
      </c>
      <c r="E80" s="54">
        <v>10.509</v>
      </c>
      <c r="F80" s="55">
        <v>29</v>
      </c>
      <c r="G80" s="54">
        <v>13.589421052600001</v>
      </c>
      <c r="H80" s="54">
        <v>6.0901052631999999</v>
      </c>
      <c r="I80" s="129"/>
    </row>
    <row r="81" spans="1:9">
      <c r="A81" s="53" t="s">
        <v>167</v>
      </c>
      <c r="B81" s="54">
        <v>17.635000000000002</v>
      </c>
      <c r="C81" s="54">
        <v>13.002000000000001</v>
      </c>
      <c r="D81" s="54">
        <v>8.3689999999999998</v>
      </c>
      <c r="E81" s="54">
        <v>11.064</v>
      </c>
      <c r="F81" s="55">
        <v>30</v>
      </c>
      <c r="G81" s="54">
        <v>13.8734736842</v>
      </c>
      <c r="H81" s="54">
        <v>5.8641052631999999</v>
      </c>
      <c r="I81" s="129"/>
    </row>
    <row r="82" spans="1:9">
      <c r="A82"/>
      <c r="B82"/>
      <c r="C82"/>
      <c r="D82"/>
      <c r="E82"/>
      <c r="F82"/>
      <c r="G82"/>
      <c r="H82"/>
      <c r="I82" s="128"/>
    </row>
    <row r="85" spans="1:9">
      <c r="A85" s="51" t="s">
        <v>55</v>
      </c>
      <c r="B85" s="59" t="s">
        <v>77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23078.327512280001</v>
      </c>
      <c r="C87" s="77" t="str">
        <f>MID(UPPER(TEXT(D87,"mmm")),1,1)</f>
        <v>N</v>
      </c>
      <c r="D87" s="80" t="str">
        <f t="shared" ref="D87:D109" si="1">TEXT(EDATE(D88,-1),"mmmm aaaa")</f>
        <v>noviembre 2017</v>
      </c>
      <c r="E87" s="81">
        <f>VLOOKUP(D87,A$87:B$122,2,FALSE)</f>
        <v>20893.499284000001</v>
      </c>
    </row>
    <row r="88" spans="1:9">
      <c r="A88" s="53" t="s">
        <v>65</v>
      </c>
      <c r="B88" s="63">
        <v>19959.317583791999</v>
      </c>
      <c r="C88" s="78" t="str">
        <f t="shared" ref="C88:C111" si="2">MID(UPPER(TEXT(D88,"mmm")),1,1)</f>
        <v>D</v>
      </c>
      <c r="D88" s="82" t="str">
        <f t="shared" si="1"/>
        <v>diciembre 2017</v>
      </c>
      <c r="E88" s="83">
        <f t="shared" ref="E88:E111" si="3">VLOOKUP(D88,A$87:B$122,2,FALSE)</f>
        <v>22152.089802999999</v>
      </c>
    </row>
    <row r="89" spans="1:9">
      <c r="A89" s="53" t="s">
        <v>66</v>
      </c>
      <c r="B89" s="63">
        <v>21086.734901833999</v>
      </c>
      <c r="C89" s="78" t="str">
        <f t="shared" si="2"/>
        <v>E</v>
      </c>
      <c r="D89" s="82" t="str">
        <f t="shared" si="1"/>
        <v>enero 2018</v>
      </c>
      <c r="E89" s="83">
        <f t="shared" si="3"/>
        <v>22595.726236999999</v>
      </c>
    </row>
    <row r="90" spans="1:9">
      <c r="A90" s="53" t="s">
        <v>67</v>
      </c>
      <c r="B90" s="63">
        <v>18963.081304259998</v>
      </c>
      <c r="C90" s="78" t="str">
        <f t="shared" si="2"/>
        <v>F</v>
      </c>
      <c r="D90" s="82" t="str">
        <f t="shared" si="1"/>
        <v>febrero 2018</v>
      </c>
      <c r="E90" s="83">
        <f t="shared" si="3"/>
        <v>21274.776162999999</v>
      </c>
    </row>
    <row r="91" spans="1:9">
      <c r="A91" s="53" t="s">
        <v>68</v>
      </c>
      <c r="B91" s="63">
        <v>20204.909726176</v>
      </c>
      <c r="C91" s="78" t="str">
        <f t="shared" si="2"/>
        <v>M</v>
      </c>
      <c r="D91" s="82" t="str">
        <f t="shared" si="1"/>
        <v>marzo 2018</v>
      </c>
      <c r="E91" s="83">
        <f t="shared" si="3"/>
        <v>22075.624411000001</v>
      </c>
    </row>
    <row r="92" spans="1:9">
      <c r="A92" s="53" t="s">
        <v>69</v>
      </c>
      <c r="B92" s="63">
        <v>21680.301562000001</v>
      </c>
      <c r="C92" s="78" t="str">
        <f t="shared" si="2"/>
        <v>A</v>
      </c>
      <c r="D92" s="82" t="str">
        <f t="shared" si="1"/>
        <v>abril 2018</v>
      </c>
      <c r="E92" s="83">
        <f t="shared" si="3"/>
        <v>19925.867210815999</v>
      </c>
    </row>
    <row r="93" spans="1:9">
      <c r="A93" s="53" t="s">
        <v>70</v>
      </c>
      <c r="B93" s="63">
        <v>22413.194793999999</v>
      </c>
      <c r="C93" s="78" t="str">
        <f t="shared" si="2"/>
        <v>M</v>
      </c>
      <c r="D93" s="82" t="str">
        <f t="shared" si="1"/>
        <v>mayo 2018</v>
      </c>
      <c r="E93" s="83">
        <f t="shared" si="3"/>
        <v>20083.650125371001</v>
      </c>
    </row>
    <row r="94" spans="1:9">
      <c r="A94" s="53" t="s">
        <v>71</v>
      </c>
      <c r="B94" s="63">
        <v>21769.084502999998</v>
      </c>
      <c r="C94" s="78" t="str">
        <f t="shared" si="2"/>
        <v>J</v>
      </c>
      <c r="D94" s="82" t="str">
        <f t="shared" si="1"/>
        <v>junio 2018</v>
      </c>
      <c r="E94" s="83">
        <f t="shared" si="3"/>
        <v>20336.407753128002</v>
      </c>
    </row>
    <row r="95" spans="1:9">
      <c r="A95" s="53" t="s">
        <v>72</v>
      </c>
      <c r="B95" s="63">
        <v>20145.293416</v>
      </c>
      <c r="C95" s="78" t="str">
        <f t="shared" si="2"/>
        <v>J</v>
      </c>
      <c r="D95" s="82" t="str">
        <f t="shared" si="1"/>
        <v>julio 2018</v>
      </c>
      <c r="E95" s="83">
        <f t="shared" si="3"/>
        <v>22180.933956064</v>
      </c>
    </row>
    <row r="96" spans="1:9">
      <c r="A96" s="53" t="s">
        <v>73</v>
      </c>
      <c r="B96" s="63">
        <v>20160.571298999999</v>
      </c>
      <c r="C96" s="78" t="str">
        <f t="shared" si="2"/>
        <v>A</v>
      </c>
      <c r="D96" s="82" t="str">
        <f t="shared" si="1"/>
        <v>agosto 2018</v>
      </c>
      <c r="E96" s="83">
        <f t="shared" si="3"/>
        <v>21984.329555839999</v>
      </c>
    </row>
    <row r="97" spans="1:5">
      <c r="A97" s="53" t="s">
        <v>74</v>
      </c>
      <c r="B97" s="63">
        <v>20893.499284000001</v>
      </c>
      <c r="C97" s="78" t="str">
        <f t="shared" si="2"/>
        <v>S</v>
      </c>
      <c r="D97" s="82" t="str">
        <f t="shared" si="1"/>
        <v>septiembre 2018</v>
      </c>
      <c r="E97" s="83">
        <f t="shared" si="3"/>
        <v>20742.566139269999</v>
      </c>
    </row>
    <row r="98" spans="1:5">
      <c r="A98" s="53" t="s">
        <v>75</v>
      </c>
      <c r="B98" s="63">
        <v>22152.089802999999</v>
      </c>
      <c r="C98" s="78" t="str">
        <f t="shared" si="2"/>
        <v>O</v>
      </c>
      <c r="D98" s="82" t="str">
        <f t="shared" si="1"/>
        <v>octubre 2018</v>
      </c>
      <c r="E98" s="83">
        <f t="shared" si="3"/>
        <v>20289.253281038</v>
      </c>
    </row>
    <row r="99" spans="1:5">
      <c r="A99" s="53" t="s">
        <v>76</v>
      </c>
      <c r="B99" s="63">
        <v>22595.726236999999</v>
      </c>
      <c r="C99" s="78" t="str">
        <f t="shared" si="2"/>
        <v>N</v>
      </c>
      <c r="D99" s="82" t="str">
        <f t="shared" si="1"/>
        <v>noviembre 2018</v>
      </c>
      <c r="E99" s="83">
        <f t="shared" si="3"/>
        <v>20902.808771653999</v>
      </c>
    </row>
    <row r="100" spans="1:5">
      <c r="A100" s="53" t="s">
        <v>31</v>
      </c>
      <c r="B100" s="63">
        <v>21274.776162999999</v>
      </c>
      <c r="C100" s="78" t="str">
        <f t="shared" si="2"/>
        <v>D</v>
      </c>
      <c r="D100" s="82" t="str">
        <f t="shared" si="1"/>
        <v>diciembre 2018</v>
      </c>
      <c r="E100" s="83">
        <f t="shared" si="3"/>
        <v>21174.476467412002</v>
      </c>
    </row>
    <row r="101" spans="1:5">
      <c r="A101" s="53" t="s">
        <v>90</v>
      </c>
      <c r="B101" s="63">
        <v>22075.624411000001</v>
      </c>
      <c r="C101" s="78" t="str">
        <f t="shared" si="2"/>
        <v>E</v>
      </c>
      <c r="D101" s="82" t="str">
        <f t="shared" si="1"/>
        <v>enero 2019</v>
      </c>
      <c r="E101" s="83">
        <f t="shared" si="3"/>
        <v>23295.866808549999</v>
      </c>
    </row>
    <row r="102" spans="1:5">
      <c r="A102" s="53" t="s">
        <v>89</v>
      </c>
      <c r="B102" s="63">
        <v>19925.867210815999</v>
      </c>
      <c r="C102" s="78" t="str">
        <f t="shared" si="2"/>
        <v>F</v>
      </c>
      <c r="D102" s="82" t="str">
        <f t="shared" si="1"/>
        <v>febrero 2019</v>
      </c>
      <c r="E102" s="83">
        <f t="shared" si="3"/>
        <v>20153.644368353998</v>
      </c>
    </row>
    <row r="103" spans="1:5">
      <c r="A103" s="53" t="s">
        <v>91</v>
      </c>
      <c r="B103" s="63">
        <v>20083.650125371001</v>
      </c>
      <c r="C103" s="78" t="str">
        <f t="shared" si="2"/>
        <v>M</v>
      </c>
      <c r="D103" s="82" t="str">
        <f t="shared" si="1"/>
        <v>marzo 2019</v>
      </c>
      <c r="E103" s="83">
        <f t="shared" si="3"/>
        <v>20726.400546252</v>
      </c>
    </row>
    <row r="104" spans="1:5">
      <c r="A104" s="53" t="s">
        <v>98</v>
      </c>
      <c r="B104" s="63">
        <v>20336.407753128002</v>
      </c>
      <c r="C104" s="78" t="str">
        <f t="shared" si="2"/>
        <v>A</v>
      </c>
      <c r="D104" s="82" t="str">
        <f t="shared" si="1"/>
        <v>abril 2019</v>
      </c>
      <c r="E104" s="83">
        <f t="shared" si="3"/>
        <v>19509.074065887999</v>
      </c>
    </row>
    <row r="105" spans="1:5">
      <c r="A105" s="53" t="s">
        <v>99</v>
      </c>
      <c r="B105" s="63">
        <v>22180.933956064</v>
      </c>
      <c r="C105" s="78" t="str">
        <f t="shared" si="2"/>
        <v>M</v>
      </c>
      <c r="D105" s="82" t="str">
        <f t="shared" si="1"/>
        <v>mayo 2019</v>
      </c>
      <c r="E105" s="83">
        <f t="shared" si="3"/>
        <v>19891.706585188</v>
      </c>
    </row>
    <row r="106" spans="1:5">
      <c r="A106" s="53" t="s">
        <v>93</v>
      </c>
      <c r="B106" s="63">
        <v>21984.329555839999</v>
      </c>
      <c r="C106" s="78" t="str">
        <f t="shared" si="2"/>
        <v>J</v>
      </c>
      <c r="D106" s="82" t="str">
        <f t="shared" si="1"/>
        <v>junio 2019</v>
      </c>
      <c r="E106" s="83">
        <f t="shared" si="3"/>
        <v>19966.555829706002</v>
      </c>
    </row>
    <row r="107" spans="1:5">
      <c r="A107" s="53" t="s">
        <v>100</v>
      </c>
      <c r="B107" s="63">
        <v>20742.566139269999</v>
      </c>
      <c r="C107" s="78" t="str">
        <f t="shared" si="2"/>
        <v>J</v>
      </c>
      <c r="D107" s="82" t="str">
        <f t="shared" si="1"/>
        <v>julio 2019</v>
      </c>
      <c r="E107" s="83">
        <f t="shared" si="3"/>
        <v>22697.667647208</v>
      </c>
    </row>
    <row r="108" spans="1:5">
      <c r="A108" s="53" t="s">
        <v>123</v>
      </c>
      <c r="B108" s="63">
        <v>20289.253281038</v>
      </c>
      <c r="C108" s="78" t="str">
        <f t="shared" si="2"/>
        <v>A</v>
      </c>
      <c r="D108" s="82" t="str">
        <f t="shared" si="1"/>
        <v>agosto 2019</v>
      </c>
      <c r="E108" s="83">
        <f t="shared" si="3"/>
        <v>21139.244336888001</v>
      </c>
    </row>
    <row r="109" spans="1:5">
      <c r="A109" s="53" t="s">
        <v>124</v>
      </c>
      <c r="B109" s="63">
        <v>20902.808771653999</v>
      </c>
      <c r="C109" s="78" t="str">
        <f t="shared" si="2"/>
        <v>S</v>
      </c>
      <c r="D109" s="82" t="str">
        <f t="shared" si="1"/>
        <v>septiembre 2019</v>
      </c>
      <c r="E109" s="83">
        <f t="shared" si="3"/>
        <v>19901.159379567998</v>
      </c>
    </row>
    <row r="110" spans="1:5">
      <c r="A110" s="53" t="s">
        <v>125</v>
      </c>
      <c r="B110" s="63">
        <v>21174.476467412002</v>
      </c>
      <c r="C110" s="78" t="str">
        <f t="shared" si="2"/>
        <v>O</v>
      </c>
      <c r="D110" s="82" t="str">
        <f>TEXT(EDATE(D111,-1),"mmmm aaaa")</f>
        <v>octubre 2019</v>
      </c>
      <c r="E110" s="83">
        <f t="shared" si="3"/>
        <v>20132.70482427</v>
      </c>
    </row>
    <row r="111" spans="1:5" ht="15" thickBot="1">
      <c r="A111" s="53" t="s">
        <v>126</v>
      </c>
      <c r="B111" s="63">
        <v>23295.866808549999</v>
      </c>
      <c r="C111" s="79" t="str">
        <f t="shared" si="2"/>
        <v>N</v>
      </c>
      <c r="D111" s="84" t="str">
        <f>A2</f>
        <v>Noviembre 2019</v>
      </c>
      <c r="E111" s="85">
        <f t="shared" si="3"/>
        <v>20785.419099999999</v>
      </c>
    </row>
    <row r="112" spans="1:5">
      <c r="A112" s="53" t="s">
        <v>127</v>
      </c>
      <c r="B112" s="63">
        <v>20153.644368353998</v>
      </c>
    </row>
    <row r="113" spans="1:4">
      <c r="A113" s="53" t="s">
        <v>129</v>
      </c>
      <c r="B113" s="63">
        <v>20726.400546252</v>
      </c>
    </row>
    <row r="114" spans="1:4">
      <c r="A114" s="53" t="s">
        <v>130</v>
      </c>
      <c r="B114" s="63">
        <v>19509.074065887999</v>
      </c>
    </row>
    <row r="115" spans="1:4">
      <c r="A115" s="53" t="s">
        <v>131</v>
      </c>
      <c r="B115" s="63">
        <v>19891.706585188</v>
      </c>
      <c r="C115"/>
      <c r="D115"/>
    </row>
    <row r="116" spans="1:4">
      <c r="A116" s="53" t="s">
        <v>132</v>
      </c>
      <c r="B116" s="63">
        <v>19966.555829706002</v>
      </c>
      <c r="C116"/>
      <c r="D116"/>
    </row>
    <row r="117" spans="1:4">
      <c r="A117" s="53" t="s">
        <v>149</v>
      </c>
      <c r="B117" s="63">
        <v>22697.667647208</v>
      </c>
      <c r="C117"/>
      <c r="D117"/>
    </row>
    <row r="118" spans="1:4">
      <c r="A118" s="53" t="s">
        <v>152</v>
      </c>
      <c r="B118" s="63">
        <v>21139.244336888001</v>
      </c>
      <c r="C118"/>
      <c r="D118"/>
    </row>
    <row r="119" spans="1:4">
      <c r="A119" s="53" t="s">
        <v>162</v>
      </c>
      <c r="B119" s="63">
        <v>19901.159379567998</v>
      </c>
      <c r="C119"/>
      <c r="D119"/>
    </row>
    <row r="120" spans="1:4">
      <c r="A120" s="53" t="s">
        <v>164</v>
      </c>
      <c r="B120" s="63">
        <v>20132.70482427</v>
      </c>
      <c r="C120"/>
      <c r="D120"/>
    </row>
    <row r="121" spans="1:4">
      <c r="A121" s="53" t="s">
        <v>166</v>
      </c>
      <c r="B121" s="63">
        <v>20785.419099999999</v>
      </c>
      <c r="C121"/>
      <c r="D121"/>
    </row>
    <row r="122" spans="1:4">
      <c r="A122" s="53" t="s">
        <v>208</v>
      </c>
      <c r="B122" s="63">
        <v>1337.3838000000001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175</v>
      </c>
      <c r="B129" s="62">
        <v>26738.3</v>
      </c>
      <c r="C129" s="55">
        <v>1</v>
      </c>
      <c r="D129" s="62">
        <v>574.44359999999995</v>
      </c>
      <c r="E129" s="88">
        <f>MAX(D129:D159)</f>
        <v>777.90830000000005</v>
      </c>
    </row>
    <row r="130" spans="1:5">
      <c r="A130" s="53" t="s">
        <v>176</v>
      </c>
      <c r="B130" s="62">
        <v>27145.1</v>
      </c>
      <c r="C130" s="55">
        <v>2</v>
      </c>
      <c r="D130" s="62">
        <v>572.69110000000001</v>
      </c>
    </row>
    <row r="131" spans="1:5">
      <c r="A131" s="53" t="s">
        <v>177</v>
      </c>
      <c r="B131" s="62">
        <v>27212.9</v>
      </c>
      <c r="C131" s="55">
        <v>3</v>
      </c>
      <c r="D131" s="62">
        <v>549.18740000000003</v>
      </c>
    </row>
    <row r="132" spans="1:5">
      <c r="A132" s="53" t="s">
        <v>178</v>
      </c>
      <c r="B132" s="62">
        <v>32347.7</v>
      </c>
      <c r="C132" s="55">
        <v>4</v>
      </c>
      <c r="D132" s="62">
        <v>662.62879999999996</v>
      </c>
    </row>
    <row r="133" spans="1:5">
      <c r="A133" s="53" t="s">
        <v>179</v>
      </c>
      <c r="B133" s="62">
        <v>32891.5</v>
      </c>
      <c r="C133" s="55">
        <v>5</v>
      </c>
      <c r="D133" s="62">
        <v>683.20690000000002</v>
      </c>
    </row>
    <row r="134" spans="1:5">
      <c r="A134" s="53" t="s">
        <v>180</v>
      </c>
      <c r="B134" s="62">
        <v>33210.300000000003</v>
      </c>
      <c r="C134" s="55">
        <v>6</v>
      </c>
      <c r="D134" s="62">
        <v>689.15060000000005</v>
      </c>
    </row>
    <row r="135" spans="1:5">
      <c r="A135" s="53" t="s">
        <v>181</v>
      </c>
      <c r="B135" s="62">
        <v>33922.6</v>
      </c>
      <c r="C135" s="55">
        <v>7</v>
      </c>
      <c r="D135" s="62">
        <v>699.98009999999999</v>
      </c>
    </row>
    <row r="136" spans="1:5">
      <c r="A136" s="53" t="s">
        <v>182</v>
      </c>
      <c r="B136" s="62">
        <v>33668.5</v>
      </c>
      <c r="C136" s="55">
        <v>8</v>
      </c>
      <c r="D136" s="62">
        <v>710.58969999999999</v>
      </c>
    </row>
    <row r="137" spans="1:5">
      <c r="A137" s="53" t="s">
        <v>183</v>
      </c>
      <c r="B137" s="62">
        <v>29911</v>
      </c>
      <c r="C137" s="55">
        <v>9</v>
      </c>
      <c r="D137" s="62">
        <v>638.20259999999996</v>
      </c>
    </row>
    <row r="138" spans="1:5">
      <c r="A138" s="53" t="s">
        <v>184</v>
      </c>
      <c r="B138" s="62">
        <v>29574.2</v>
      </c>
      <c r="C138" s="55">
        <v>10</v>
      </c>
      <c r="D138" s="62">
        <v>592.52560000000005</v>
      </c>
    </row>
    <row r="139" spans="1:5">
      <c r="A139" s="53" t="s">
        <v>185</v>
      </c>
      <c r="B139" s="62">
        <v>35391.1</v>
      </c>
      <c r="C139" s="55">
        <v>11</v>
      </c>
      <c r="D139" s="62">
        <v>721.47799999999995</v>
      </c>
    </row>
    <row r="140" spans="1:5">
      <c r="A140" s="53" t="s">
        <v>186</v>
      </c>
      <c r="B140" s="62">
        <v>35301.800000000003</v>
      </c>
      <c r="C140" s="55">
        <v>12</v>
      </c>
      <c r="D140" s="62">
        <v>733.94860000000006</v>
      </c>
    </row>
    <row r="141" spans="1:5">
      <c r="A141" s="53" t="s">
        <v>187</v>
      </c>
      <c r="B141" s="62">
        <v>35275.4</v>
      </c>
      <c r="C141" s="55">
        <v>13</v>
      </c>
      <c r="D141" s="62">
        <v>733.33900000000006</v>
      </c>
    </row>
    <row r="142" spans="1:5">
      <c r="A142" s="53" t="s">
        <v>188</v>
      </c>
      <c r="B142" s="62">
        <v>36638.800000000003</v>
      </c>
      <c r="C142" s="55">
        <v>14</v>
      </c>
      <c r="D142" s="62">
        <v>750.30359999999996</v>
      </c>
    </row>
    <row r="143" spans="1:5">
      <c r="A143" s="53" t="s">
        <v>189</v>
      </c>
      <c r="B143" s="62">
        <v>35794</v>
      </c>
      <c r="C143" s="55">
        <v>15</v>
      </c>
      <c r="D143" s="62">
        <v>751.67489999999998</v>
      </c>
    </row>
    <row r="144" spans="1:5">
      <c r="A144" s="53" t="s">
        <v>190</v>
      </c>
      <c r="B144" s="62">
        <v>31826.5</v>
      </c>
      <c r="C144" s="55">
        <v>16</v>
      </c>
      <c r="D144" s="62">
        <v>673.4837</v>
      </c>
    </row>
    <row r="145" spans="1:5">
      <c r="A145" s="53" t="s">
        <v>191</v>
      </c>
      <c r="B145" s="62">
        <v>31450.400000000001</v>
      </c>
      <c r="C145" s="55">
        <v>17</v>
      </c>
      <c r="D145" s="62">
        <v>635.76130000000001</v>
      </c>
    </row>
    <row r="146" spans="1:5">
      <c r="A146" s="53" t="s">
        <v>192</v>
      </c>
      <c r="B146" s="62">
        <v>36882.800000000003</v>
      </c>
      <c r="C146" s="55">
        <v>18</v>
      </c>
      <c r="D146" s="62">
        <v>745.02459999999996</v>
      </c>
    </row>
    <row r="147" spans="1:5">
      <c r="A147" s="53" t="s">
        <v>193</v>
      </c>
      <c r="B147" s="62">
        <v>37604.5</v>
      </c>
      <c r="C147" s="55">
        <v>19</v>
      </c>
      <c r="D147" s="62">
        <v>769.69970000000001</v>
      </c>
    </row>
    <row r="148" spans="1:5">
      <c r="A148" s="53" t="s">
        <v>194</v>
      </c>
      <c r="B148" s="62">
        <v>37490</v>
      </c>
      <c r="C148" s="55">
        <v>20</v>
      </c>
      <c r="D148" s="62">
        <v>777.90830000000005</v>
      </c>
    </row>
    <row r="149" spans="1:5">
      <c r="A149" s="53" t="s">
        <v>195</v>
      </c>
      <c r="B149" s="62">
        <v>37275.4</v>
      </c>
      <c r="C149" s="55">
        <v>21</v>
      </c>
      <c r="D149" s="62">
        <v>776.39919999999995</v>
      </c>
    </row>
    <row r="150" spans="1:5">
      <c r="A150" s="53" t="s">
        <v>196</v>
      </c>
      <c r="B150" s="62">
        <v>36755.699999999997</v>
      </c>
      <c r="C150" s="55">
        <v>22</v>
      </c>
      <c r="D150" s="62">
        <v>769.63549999999998</v>
      </c>
    </row>
    <row r="151" spans="1:5">
      <c r="A151" s="53" t="s">
        <v>197</v>
      </c>
      <c r="B151" s="62">
        <v>31297.200000000001</v>
      </c>
      <c r="C151" s="55">
        <v>23</v>
      </c>
      <c r="D151" s="62">
        <v>665.38720000000001</v>
      </c>
    </row>
    <row r="152" spans="1:5">
      <c r="A152" s="53" t="s">
        <v>198</v>
      </c>
      <c r="B152" s="62">
        <v>31120.400000000001</v>
      </c>
      <c r="C152" s="55">
        <v>24</v>
      </c>
      <c r="D152" s="62">
        <v>616.79539999999997</v>
      </c>
    </row>
    <row r="153" spans="1:5">
      <c r="A153" s="53" t="s">
        <v>199</v>
      </c>
      <c r="B153" s="62">
        <v>35779.4</v>
      </c>
      <c r="C153" s="55">
        <v>25</v>
      </c>
      <c r="D153" s="62">
        <v>732.96569999999997</v>
      </c>
    </row>
    <row r="154" spans="1:5">
      <c r="A154" s="53" t="s">
        <v>200</v>
      </c>
      <c r="B154" s="62">
        <v>35399.699999999997</v>
      </c>
      <c r="C154" s="55">
        <v>26</v>
      </c>
      <c r="D154" s="62">
        <v>740.85389999999995</v>
      </c>
    </row>
    <row r="155" spans="1:5">
      <c r="A155" s="53" t="s">
        <v>201</v>
      </c>
      <c r="B155" s="62">
        <v>34896</v>
      </c>
      <c r="C155" s="55">
        <v>27</v>
      </c>
      <c r="D155" s="62">
        <v>728.53869999999995</v>
      </c>
    </row>
    <row r="156" spans="1:5">
      <c r="A156" s="53" t="s">
        <v>202</v>
      </c>
      <c r="B156" s="62">
        <v>35214.6</v>
      </c>
      <c r="C156" s="55">
        <v>28</v>
      </c>
      <c r="D156" s="62">
        <v>731.35919999999999</v>
      </c>
    </row>
    <row r="157" spans="1:5">
      <c r="A157" s="53" t="s">
        <v>203</v>
      </c>
      <c r="B157" s="62">
        <v>33648.5</v>
      </c>
      <c r="C157" s="55">
        <v>29</v>
      </c>
      <c r="D157" s="62">
        <v>719.55970000000002</v>
      </c>
      <c r="E157"/>
    </row>
    <row r="158" spans="1:5">
      <c r="A158" s="53" t="s">
        <v>167</v>
      </c>
      <c r="B158" s="62">
        <v>30020.6</v>
      </c>
      <c r="C158" s="55">
        <v>30</v>
      </c>
      <c r="D158" s="62">
        <v>638.69650000000001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761</v>
      </c>
      <c r="E160" s="121">
        <f>(MAX(D129:D159)/D160-1)*100</f>
        <v>2.2218528252299752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81</v>
      </c>
      <c r="B163" s="138" t="s">
        <v>13</v>
      </c>
      <c r="C163" s="139"/>
      <c r="D163"/>
      <c r="E163" s="90"/>
    </row>
    <row r="164" spans="1:5">
      <c r="A164" s="51" t="s">
        <v>55</v>
      </c>
      <c r="B164" s="131" t="s">
        <v>79</v>
      </c>
      <c r="C164" s="131" t="s">
        <v>80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166</v>
      </c>
      <c r="B166" s="63">
        <v>37936</v>
      </c>
      <c r="C166" s="123" t="s">
        <v>169</v>
      </c>
      <c r="D166" s="89">
        <v>37180</v>
      </c>
      <c r="E166" s="121">
        <f>(B166/D166-1)*100</f>
        <v>2.0333512641204976</v>
      </c>
    </row>
    <row r="167" spans="1:5">
      <c r="A167"/>
      <c r="B167"/>
      <c r="C167"/>
    </row>
    <row r="169" spans="1:5">
      <c r="A169" s="51" t="s">
        <v>81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79</v>
      </c>
      <c r="C170" s="131" t="s">
        <v>80</v>
      </c>
      <c r="D170" s="131" t="s">
        <v>79</v>
      </c>
      <c r="E170" s="131" t="s">
        <v>80</v>
      </c>
    </row>
    <row r="171" spans="1:5">
      <c r="A171" s="51" t="s">
        <v>84</v>
      </c>
      <c r="B171" s="52"/>
      <c r="C171" s="52"/>
      <c r="D171" s="52"/>
      <c r="E171" s="52"/>
    </row>
    <row r="172" spans="1:5">
      <c r="A172" s="55">
        <v>2017</v>
      </c>
      <c r="B172" s="63">
        <v>41381</v>
      </c>
      <c r="C172" s="123" t="s">
        <v>82</v>
      </c>
      <c r="D172" s="63">
        <v>39536</v>
      </c>
      <c r="E172" s="123" t="s">
        <v>83</v>
      </c>
    </row>
    <row r="173" spans="1:5">
      <c r="A173" s="55">
        <v>2018</v>
      </c>
      <c r="B173" s="63">
        <v>40947</v>
      </c>
      <c r="C173" s="123" t="s">
        <v>78</v>
      </c>
      <c r="D173" s="63">
        <v>39996</v>
      </c>
      <c r="E173" s="123" t="s">
        <v>92</v>
      </c>
    </row>
    <row r="174" spans="1:5">
      <c r="A174" s="55">
        <v>2019</v>
      </c>
      <c r="B174" s="63">
        <v>40455</v>
      </c>
      <c r="C174" s="123" t="s">
        <v>128</v>
      </c>
      <c r="D174" s="63">
        <v>40021</v>
      </c>
      <c r="E174" s="123" t="s">
        <v>151</v>
      </c>
    </row>
    <row r="176" spans="1:5">
      <c r="A176"/>
      <c r="B176"/>
      <c r="C176"/>
      <c r="D176"/>
      <c r="E176"/>
    </row>
    <row r="177" spans="1:6">
      <c r="A177" s="51" t="s">
        <v>81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79</v>
      </c>
      <c r="C178" s="131" t="s">
        <v>80</v>
      </c>
      <c r="D178" s="131" t="s">
        <v>79</v>
      </c>
      <c r="E178" s="131" t="s">
        <v>80</v>
      </c>
    </row>
    <row r="179" spans="1:6">
      <c r="A179" s="64"/>
      <c r="B179" s="63">
        <v>45450</v>
      </c>
      <c r="C179" s="123" t="s">
        <v>85</v>
      </c>
      <c r="D179" s="63">
        <v>41318</v>
      </c>
      <c r="E179" s="123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87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2018</v>
      </c>
      <c r="B185" s="70">
        <f>D173</f>
        <v>39996</v>
      </c>
      <c r="C185" s="70">
        <f>B173</f>
        <v>40947</v>
      </c>
      <c r="D185" s="71" t="str">
        <f>MID(Dat_01!E173,1,2)+0&amp;" "&amp;TEXT(DATE(MID(Dat_01!E173,7,4),MID(Dat_01!E173,4,2),MID(Dat_01!E173,1,2)),"mmmm")&amp;" ("&amp;MID(Dat_01!E173,12,16)&amp;" h)"</f>
        <v>3 agosto (13:45 h)</v>
      </c>
      <c r="E185" s="71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72">
        <f>A174</f>
        <v>2019</v>
      </c>
      <c r="B186" s="70">
        <f>D174</f>
        <v>40021</v>
      </c>
      <c r="C186" s="70">
        <f>B174</f>
        <v>40455</v>
      </c>
      <c r="D186" s="71" t="str">
        <f>MID(Dat_01!E174,1,2)+0&amp;" "&amp;TEXT(DATE(MID(Dat_01!E174,7,4),MID(Dat_01!E174,4,2),MID(Dat_01!E174,1,2)),"mmmm")&amp;" ("&amp;MID(Dat_01!E174,12,16)&amp;" h)"</f>
        <v>23 julio (13:25 h)</v>
      </c>
      <c r="E186" s="71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73" t="str">
        <f>LOWER(MID(A166,1,3))&amp;"-"&amp;MID(A174,3,2)</f>
        <v>nov-19</v>
      </c>
      <c r="B187" s="74" t="str">
        <f>IF(B163="Invierno","",B166)</f>
        <v/>
      </c>
      <c r="C187" s="74">
        <f>IF(B163="Invierno",B166,"")</f>
        <v>37936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19 noviembre (20:36 h)</v>
      </c>
    </row>
    <row r="188" spans="1:6" ht="15">
      <c r="E188" s="127" t="str">
        <f>CONCATENATE(MID(E187,1,FIND(" ",E187)+3)," ",MID(E187,FIND("(",E187)+1,7))</f>
        <v>19 nov 20:36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2019-12-12T13:27:47Z</dcterms:modified>
</cp:coreProperties>
</file>