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MAR\INF_ELABORADA\"/>
    </mc:Choice>
  </mc:AlternateContent>
  <bookViews>
    <workbookView xWindow="0" yWindow="0" windowWidth="28800" windowHeight="12135" tabRatio="756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Dat_01!$A$127:$B$159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0" i="10" l="1"/>
  <c r="B100" i="16" l="1"/>
  <c r="C100" i="16"/>
  <c r="D100" i="16"/>
  <c r="B37" i="16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C108" i="16"/>
  <c r="C107" i="16"/>
  <c r="D105" i="16"/>
  <c r="C105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I109" i="16" l="1"/>
  <c r="C101" i="16"/>
  <c r="A5" i="16"/>
  <c r="E38" i="16"/>
  <c r="F38" i="16"/>
  <c r="G38" i="16"/>
  <c r="H38" i="16"/>
  <c r="D101" i="16"/>
  <c r="F101" i="16" s="1"/>
  <c r="D38" i="16"/>
  <c r="C38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K9" i="1"/>
  <c r="J9" i="1"/>
  <c r="I9" i="1"/>
  <c r="H9" i="1"/>
  <c r="G9" i="1"/>
  <c r="F9" i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F109" i="16" s="1"/>
  <c r="E183" i="10"/>
  <c r="G105" i="16" s="1"/>
  <c r="D183" i="10"/>
  <c r="F105" i="16" s="1"/>
  <c r="C183" i="10"/>
  <c r="B183" i="10"/>
  <c r="E3" i="8"/>
  <c r="D3" i="6" s="1"/>
  <c r="D108" i="10" l="1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5" i="10"/>
  <c r="A44" i="10" l="1"/>
  <c r="A43" i="10" s="1"/>
  <c r="E125" i="16"/>
  <c r="D125" i="16"/>
  <c r="F45" i="10"/>
  <c r="C125" i="16"/>
  <c r="F125" i="16"/>
  <c r="B125" i="16"/>
  <c r="A125" i="16" s="1"/>
  <c r="D103" i="10"/>
  <c r="E104" i="10"/>
  <c r="C104" i="10"/>
  <c r="F43" i="10" l="1"/>
  <c r="C123" i="16"/>
  <c r="F123" i="16"/>
  <c r="E123" i="16"/>
  <c r="D123" i="16"/>
  <c r="B123" i="16"/>
  <c r="A123" i="16" s="1"/>
  <c r="F124" i="16"/>
  <c r="E124" i="16"/>
  <c r="D124" i="16"/>
  <c r="F44" i="10"/>
  <c r="C124" i="16"/>
  <c r="B124" i="16"/>
  <c r="A124" i="16" s="1"/>
  <c r="D102" i="10"/>
  <c r="E103" i="10"/>
  <c r="C103" i="10"/>
  <c r="A42" i="10"/>
  <c r="D122" i="16" l="1"/>
  <c r="F42" i="10"/>
  <c r="C122" i="16"/>
  <c r="F122" i="16"/>
  <c r="E122" i="16"/>
  <c r="B122" i="16"/>
  <c r="A122" i="16" s="1"/>
  <c r="D101" i="10"/>
  <c r="E102" i="10"/>
  <c r="C102" i="10"/>
  <c r="F7" i="1"/>
  <c r="G8" i="1" s="1"/>
  <c r="A41" i="10"/>
  <c r="E121" i="16" l="1"/>
  <c r="D121" i="16"/>
  <c r="F41" i="10"/>
  <c r="C121" i="16"/>
  <c r="F121" i="16"/>
  <c r="B121" i="16"/>
  <c r="A121" i="16" s="1"/>
  <c r="D100" i="10"/>
  <c r="E101" i="10"/>
  <c r="C101" i="10"/>
  <c r="A40" i="10"/>
  <c r="F120" i="16" l="1"/>
  <c r="E120" i="16"/>
  <c r="D120" i="16"/>
  <c r="F40" i="10"/>
  <c r="C120" i="16"/>
  <c r="B120" i="16"/>
  <c r="A120" i="16" s="1"/>
  <c r="D99" i="10"/>
  <c r="E100" i="10"/>
  <c r="C100" i="10"/>
  <c r="A39" i="10"/>
  <c r="F39" i="10" l="1"/>
  <c r="C119" i="16"/>
  <c r="F119" i="16"/>
  <c r="E119" i="16"/>
  <c r="D119" i="16"/>
  <c r="B119" i="16"/>
  <c r="A119" i="16" s="1"/>
  <c r="D98" i="10"/>
  <c r="E99" i="10"/>
  <c r="C99" i="10"/>
  <c r="A38" i="10"/>
  <c r="D118" i="16" l="1"/>
  <c r="F38" i="10"/>
  <c r="C118" i="16"/>
  <c r="F118" i="16"/>
  <c r="E118" i="16"/>
  <c r="B118" i="16"/>
  <c r="A118" i="16" s="1"/>
  <c r="D97" i="10"/>
  <c r="E98" i="10"/>
  <c r="C98" i="10"/>
  <c r="A37" i="10"/>
  <c r="E117" i="16" l="1"/>
  <c r="D117" i="16"/>
  <c r="F37" i="10"/>
  <c r="C117" i="16"/>
  <c r="F117" i="16"/>
  <c r="B117" i="16"/>
  <c r="A117" i="16" s="1"/>
  <c r="D96" i="10"/>
  <c r="E97" i="10"/>
  <c r="C97" i="10"/>
  <c r="A36" i="10"/>
  <c r="F116" i="16" l="1"/>
  <c r="E116" i="16"/>
  <c r="D116" i="16"/>
  <c r="F36" i="10"/>
  <c r="C116" i="16"/>
  <c r="B116" i="16"/>
  <c r="A116" i="16" s="1"/>
  <c r="D95" i="10"/>
  <c r="E96" i="10"/>
  <c r="C96" i="10"/>
  <c r="A35" i="10"/>
  <c r="K8" i="1"/>
  <c r="I8" i="1"/>
  <c r="F35" i="10" l="1"/>
  <c r="C115" i="16"/>
  <c r="F115" i="16"/>
  <c r="E115" i="16"/>
  <c r="D115" i="16"/>
  <c r="B115" i="16"/>
  <c r="A115" i="16" s="1"/>
  <c r="D94" i="10"/>
  <c r="E95" i="10"/>
  <c r="C95" i="10"/>
  <c r="A34" i="10"/>
  <c r="E13" i="8"/>
  <c r="E11" i="8"/>
  <c r="E9" i="8"/>
  <c r="D114" i="16" l="1"/>
  <c r="F34" i="10"/>
  <c r="C114" i="16"/>
  <c r="F114" i="16"/>
  <c r="E114" i="16"/>
  <c r="B114" i="16"/>
  <c r="A114" i="16" s="1"/>
  <c r="D93" i="10"/>
  <c r="E94" i="10"/>
  <c r="C94" i="10"/>
  <c r="A33" i="10"/>
  <c r="E12" i="8"/>
  <c r="E8" i="8"/>
  <c r="E113" i="16" l="1"/>
  <c r="D113" i="16"/>
  <c r="F33" i="10"/>
  <c r="C113" i="16"/>
  <c r="F113" i="16"/>
  <c r="B113" i="16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<sst xmlns="http://schemas.openxmlformats.org/spreadsheetml/2006/main" count="294" uniqueCount="175">
  <si>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</si>
  <si>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</si>
  <si>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</si>
  <si>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</si>
  <si>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</si>
  <si>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</si>
  <si>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</si>
  <si>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</si>
  <si>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</si>
  <si>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</si>
  <si>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</si>
  <si>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</si>
  <si>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</si>
  <si>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</si>
  <si>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</si>
  <si>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</si>
  <si>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</si>
  <si>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</si>
  <si>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</si>
  <si>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</si>
  <si>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</si>
  <si>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</si>
  <si>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</si>
  <si>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</si>
  <si>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</si>
  <si>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</si>
  <si>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</si>
  <si>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</si>
  <si>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</si>
  <si>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</si>
  <si>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Evolución de los componentes de la variación de la demanda peninsular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</si>
  <si>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</si>
  <si>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</si>
  <si>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</si>
  <si>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</si>
  <si>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</si>
  <si>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</si>
  <si>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</si>
  <si>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</si>
  <si>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</si>
  <si>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</si>
  <si>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</si>
  <si>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</si>
  <si>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</si>
  <si>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</si>
  <si>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</si>
  <si>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</si>
  <si>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</si>
  <si>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</si>
  <si>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</si>
  <si>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</si>
  <si>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</si>
  <si>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</si>
  <si>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</si>
  <si>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</si>
  <si>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</si>
  <si>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</si>
  <si>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</si>
  <si>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</si>
  <si>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</si>
  <si>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</si>
  <si>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</si>
  <si>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</si>
  <si>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</si>
  <si>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</si>
  <si>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</si>
  <si>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</si>
  <si>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</si>
  <si>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</si>
  <si>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</si>
  <si>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</si>
  <si>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</si>
  <si>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</si>
  <si>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</si>
  <si>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</si>
  <si>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</si>
  <si>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</si>
  <si>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</si>
  <si>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</si>
  <si>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</si>
  <si>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</si>
  <si>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</si>
  <si>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</si>
  <si>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</si>
  <si>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</si>
  <si>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</si>
  <si>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</si>
  <si>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</si>
  <si>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</si>
  <si>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</si>
  <si>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</si>
  <si>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</si>
  <si>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</si>
  <si>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</si>
  <si>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</si>
  <si>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</si>
  <si>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</si>
  <si>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</si>
  <si>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</si>
  <si>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</si>
  <si>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</si>
  <si>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</si>
  <si>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</si>
  <si>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</si>
  <si>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</si>
  <si>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</si>
  <si>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</si>
  <si>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</si>
  <si>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</si>
  <si>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</si>
  <si>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</si>
  <si>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</si>
  <si>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</si>
  <si>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</si>
  <si>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</si>
  <si>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</si>
  <si>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</si>
  <si>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</si>
  <si>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</si>
  <si>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</si>
  <si>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</si>
  <si>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</si>
  <si>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</si>
  <si>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</si>
  <si>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</si>
  <si>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</si>
  <si>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</si>
  <si>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</si>
  <si>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</si>
  <si>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</si>
  <si>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ut="04/08/2019 08:50:45"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msgID="63E3FFB711E959DBCB930080EF95E368"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nrr="31" nrc="124"&gt;&lt;pg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</si>
  <si>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</si>
  <si>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</si>
  <si>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</si>
  <si>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</si>
  <si>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</si>
  <si>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</si>
  <si>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</si>
  <si>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</si>
  <si>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</si>
  <si>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</si>
  <si>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</si>
  <si>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</si>
  <si>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</si>
  <si>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</si>
  <si>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</si>
  <si>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</si>
  <si>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</si>
  <si>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</si>
  <si>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</si>
  <si>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</si>
  <si>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</si>
  <si>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</si>
  <si>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</si>
  <si>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</si>
  <si>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</si>
  <si>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</si>
  <si>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</si>
  <si>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</si>
  <si>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</si>
  <si>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</si>
  <si>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</si>
  <si>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08:50:48"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msgID="63F0D1F111E959DBCB930080EF95E46A"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nrr="805" nrc="108"&gt;&lt;pg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</si>
  <si>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08:50:52"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msgID="63EDF98011E959DBCB930080EF454469"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nrr="865" nrc="58"&gt;&lt;pg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</si>
  <si>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ut="04/08/2019 08:50:55"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msgID="692054B711E959DBCB930080EFC54468"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nrr="90" nrc="128"&gt;&lt;pg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</si>
  <si>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08:50:59"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msgID="63E4316711E959DBCB930080EFD56468"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nrr="959" nrc="34"&gt;&lt;pg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</si>
  <si>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Marzo 2019</t>
  </si>
  <si>
    <t>06/03/2019 20:24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</si>
  <si>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08:51:01"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msgID="6D1643D311E959DBCB930080EF454469"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nrr="31" nrc="62"&gt;&lt;pg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</si>
  <si>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08:51:05"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msgID="6B969E0911E959DBCB930080EF15E469"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</si>
  <si>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Abril 2019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</si>
  <si>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ut="04/08/2019 08:51:24"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msgID="66E294E911E959DBCB930080EF658266"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rows="30" cols="2" /&gt;&lt;esdo ews="" ece="" ptn="" /&gt;&lt;/excel&gt;&lt;pgs&gt;&lt;pg rows="28" cols="1" nrr="774" nrc="27"&gt;&lt;pg /&gt;&lt;bls&gt;&lt;bl sr="1" sc="1" rfetch="28" cfetch="1" posid="1" darows="0" dacols="1"&gt;&lt;excel&gt;&lt;epo ews="Dat_01" ece="A85" enr="MSTR.Serie_Balance_B.C._Mensual"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</si>
  <si>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08:53:43"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msgID="6F35854311E959DBCB930080EF95E46A"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cols="7" /&gt;&lt;esdo ews="" ece="" ptn="" /&gt;&lt;/excel&gt;&lt;pgs&gt;&lt;pg rows="18" cols="6" nrr="532" nrc="168"&gt;&lt;pg /&gt;&lt;bls&gt;&lt;bl sr="1" sc="1" rfetch="18" cfetch="6" posid="1" darows="0" dacols="1"&gt;&lt;excel&gt;&lt;epo ews="Dat_01" ece="A4" enr="MSTR.Balance_B.C._Mensual_Sistema_eléctrico"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</si>
  <si>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f2cbefbd258742bda17b7cf8d82cd2f2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</si>
  <si>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ut="04/08/2019 08:54:31" si="2.00000001a1c6cf28523781f38eaa7b73dbcdc7bc2527de76ab1ef3c4de883d4152753f47b7aff8fc2b4426f99f24e8d99d2985d5eab72409ae318313b9ae7f710b5799355c00a23107d6f96edd275cb44e566e6bc153ca596491435b8ea52a8816f6582aeb6dda87bb87327362ce7832c09b5477a19d7b6c9700c7ef1a21a20e7307.3082.0.1.Europe/Madrid.upriv*_1*_pidn2*_21*_session*-lat*_1.00000001b2049f4515c043d9e9c91e63c9c8c79cb5ee3e728705b9953a92194cfc0bb47ee99684f82f44bf4c4c4bd47f0235fb78526fd364.00000001cdeee410039a0b56d6cc0177ac78fbd9b5ee3e72a39136c200af782b20ed9fd5fc658f30a491d96fea95d8155bed287fa597fba5.0.1.1.BDEbi.D066E1C611E6257C10D00080EF253B44.0-3082.1.1_-0.1.0_-3082.1.1_5.5.0.*0.000000018c4ca3ec988925e4512f2bec1ebfc60cc911585a6e89ffb5191f53c0d2124df9a265acb0.0.10*.25*.15*.214.23.10*.4*.0400*.0074J.e.000000015557937b838117b47f3c2403b1812a5ec911585a8abacf50a7f850b1810d8dcaace55fda.0" msgID="63E6B12A11E959DBCB930080EFB52266"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nrr="929" nrc="33"&gt;&lt;pg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</si>
</sst>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</numFmts>
  <fonts count="4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28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</cellStyleXfs>
  <cellXfs count="147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6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4" fontId="40" fillId="3" borderId="0" xfId="6" applyNumberFormat="1" applyFont="1" applyFill="1" applyBorder="1" applyAlignment="1" applyProtection="1">
      <alignment horizontal="left" indent="1"/>
    </xf>
    <xf numFmtId="3" fontId="40" fillId="3" borderId="0" xfId="6" applyNumberFormat="1" applyFont="1" applyFill="1" applyBorder="1" applyAlignment="1" applyProtection="1">
      <alignment horizontal="right" indent="1"/>
    </xf>
    <xf numFmtId="169" fontId="40" fillId="3" borderId="0" xfId="6" applyNumberFormat="1" applyFont="1" applyFill="1" applyBorder="1" applyAlignment="1" applyProtection="1">
      <alignment horizontal="right" indent="1"/>
    </xf>
    <xf numFmtId="164" fontId="25" fillId="4" borderId="6" xfId="27" quotePrefix="1" applyAlignment="1">
      <alignment horizontal="right" vertical="center"/>
    </xf>
    <xf numFmtId="164" fontId="25" fillId="4" borderId="6" xfId="27" applyAlignment="1">
      <alignment horizontal="right" vertical="center"/>
    </xf>
    <xf numFmtId="164" fontId="24" fillId="6" borderId="6" xfId="20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8">
    <cellStyle name="Hipervínculo 2" xfId="7"/>
    <cellStyle name="MSTRStyle.Todos.c1_2c913d8e-cf7b-4366-94f2-1adc5f40bb97" xfId="19"/>
    <cellStyle name="MSTRStyle.Todos.c12_f704ee73-96a5-4086-bfc3-d56b88a938df" xfId="22"/>
    <cellStyle name="MSTRStyle.Todos.c13_4e2c9c7a-2f85-403c-8a48-2ddc8d18a8ca" xfId="17"/>
    <cellStyle name="MSTRStyle.Todos.c15_15fbff46-fe6a-4e3e-a0de-d99014ad5935" xfId="24"/>
    <cellStyle name="MSTRStyle.Todos.c16_60f84142-38ce-4c0a-b495-2d8596d6b2b4" xfId="27"/>
    <cellStyle name="MSTRStyle.Todos.c16_9385c3dc-f9cb-498f-b97e-db2bbb43de3a" xfId="13"/>
    <cellStyle name="MSTRStyle.Todos.c16_d62fb555-b642-4aa7-9c1a-a58cdf9c66eb" xfId="23"/>
    <cellStyle name="MSTRStyle.Todos.c18_c74e16a5-566e-4e4a-bdc3-b6cacdd638cc" xfId="14"/>
    <cellStyle name="MSTRStyle.Todos.c19_5273395b-330c-4453-bb5e-3d097a5f9a38" xfId="25"/>
    <cellStyle name="MSTRStyle.Todos.c2_3a581374-dd4c-4b65-a07e-d5e7fd3fec7a" xfId="11"/>
    <cellStyle name="MSTRStyle.Todos.c20_42996945-cecb-47d3-b352-9514bde58bf7" xfId="9"/>
    <cellStyle name="MSTRStyle.Todos.c21_73aef9dd-ca35-490f-bae6-5a1e9031cba5" xfId="16"/>
    <cellStyle name="MSTRStyle.Todos.c22_8ff8ac70-2ad1-4e8d-b36a-325273c52159" xfId="18"/>
    <cellStyle name="MSTRStyle.Todos.c23_20f3c4b4-7f1b-493f-a6a4-7e0091975384" xfId="10"/>
    <cellStyle name="MSTRStyle.Todos.c24_08dad9a3-f282-4d8f-8754-383bda6f9464" xfId="12"/>
    <cellStyle name="MSTRStyle.Todos.c3_12fa68d3-c457-4d25-994e-10345e19d365" xfId="15"/>
    <cellStyle name="MSTRStyle.Todos.c7_b84543c2-03f4-4e81-b8f7-f2c3af7c6370" xfId="21"/>
    <cellStyle name="MSTRStyle.Todos.c9_4640f619-39fa-4d3e-98e7-beb9e4e71513" xfId="20"/>
    <cellStyle name="Normal" xfId="0" builtinId="0"/>
    <cellStyle name="Normal 2" xfId="4"/>
    <cellStyle name="Normal 2 2" xfId="6"/>
    <cellStyle name="Normal 3" xfId="3"/>
    <cellStyle name="Normal 4" xfId="8"/>
    <cellStyle name="Normal 4 2" xfId="26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  <color rgb="FFF5F5F5"/>
      <color rgb="FFC0C0C0"/>
      <color rgb="FF8FAADC"/>
      <color rgb="FF97B9E0"/>
      <color rgb="FF5B9BD5"/>
      <color rgb="FFE2AA00"/>
      <color rgb="FF000000"/>
      <color rgb="FF004563"/>
      <color rgb="FFD26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-2.8296209017101726</c:v>
                </c:pt>
                <c:pt idx="1">
                  <c:v>2.2655270585479226</c:v>
                </c:pt>
                <c:pt idx="2">
                  <c:v>-0.42951372039492508</c:v>
                </c:pt>
                <c:pt idx="3">
                  <c:v>-0.48675272991209884</c:v>
                </c:pt>
                <c:pt idx="4">
                  <c:v>-0.71419326372041958</c:v>
                </c:pt>
                <c:pt idx="5">
                  <c:v>-1.475568644220715</c:v>
                </c:pt>
                <c:pt idx="6">
                  <c:v>-1.8306262218946268</c:v>
                </c:pt>
                <c:pt idx="7">
                  <c:v>0.87503781871350883</c:v>
                </c:pt>
                <c:pt idx="8">
                  <c:v>-0.44731227499816839</c:v>
                </c:pt>
                <c:pt idx="9">
                  <c:v>2.0645999340766945</c:v>
                </c:pt>
                <c:pt idx="10">
                  <c:v>0.61101933162770461</c:v>
                </c:pt>
                <c:pt idx="11">
                  <c:v>0.32198875882193434</c:v>
                </c:pt>
                <c:pt idx="12">
                  <c:v>1.5503262842105237</c:v>
                </c:pt>
              </c:numCache>
            </c:numRef>
          </c:val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2.3767336850109233</c:v>
                </c:pt>
                <c:pt idx="1">
                  <c:v>1.1065058718115361</c:v>
                </c:pt>
                <c:pt idx="2">
                  <c:v>-1.5442698125827437</c:v>
                </c:pt>
                <c:pt idx="3">
                  <c:v>-2.675934043812545</c:v>
                </c:pt>
                <c:pt idx="4">
                  <c:v>-0.35405937427115397</c:v>
                </c:pt>
                <c:pt idx="5">
                  <c:v>0.70131582842185569</c:v>
                </c:pt>
                <c:pt idx="6">
                  <c:v>1.7894521619491233</c:v>
                </c:pt>
                <c:pt idx="7">
                  <c:v>-0.22087203760485785</c:v>
                </c:pt>
                <c:pt idx="8">
                  <c:v>1.5253383263453379</c:v>
                </c:pt>
                <c:pt idx="9">
                  <c:v>-1.5551688012934264</c:v>
                </c:pt>
                <c:pt idx="10">
                  <c:v>1.8318525201182156</c:v>
                </c:pt>
                <c:pt idx="11">
                  <c:v>-3.4681862776438805</c:v>
                </c:pt>
                <c:pt idx="12">
                  <c:v>-2.9346108267949598</c:v>
                </c:pt>
              </c:numCache>
            </c:numRef>
          </c:val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5.1425156194350174</c:v>
                </c:pt>
                <c:pt idx="1">
                  <c:v>1.7051266889462013</c:v>
                </c:pt>
                <c:pt idx="2">
                  <c:v>1.373634349198305</c:v>
                </c:pt>
                <c:pt idx="3">
                  <c:v>-3.0574136894332633</c:v>
                </c:pt>
                <c:pt idx="4">
                  <c:v>3.4784169685531108E-2</c:v>
                </c:pt>
                <c:pt idx="5">
                  <c:v>1.7481704364998407</c:v>
                </c:pt>
                <c:pt idx="6">
                  <c:v>2.9844332245951843</c:v>
                </c:pt>
                <c:pt idx="7">
                  <c:v>9.1792946265267794E-3</c:v>
                </c:pt>
                <c:pt idx="8">
                  <c:v>-1.0214006063166803</c:v>
                </c:pt>
                <c:pt idx="9">
                  <c:v>-4.9190096172281326</c:v>
                </c:pt>
                <c:pt idx="10">
                  <c:v>0.46224073509852914</c:v>
                </c:pt>
                <c:pt idx="11">
                  <c:v>-2.3273926946686512</c:v>
                </c:pt>
                <c:pt idx="12">
                  <c:v>-4.9370518147448852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84816"/>
        <c:axId val="239286384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4.6896284027357682</c:v>
                </c:pt>
                <c:pt idx="1">
                  <c:v>5.0771596193056601</c:v>
                </c:pt>
                <c:pt idx="2">
                  <c:v>-0.60014918377936377</c:v>
                </c:pt>
                <c:pt idx="3">
                  <c:v>-6.2201004631579071</c:v>
                </c:pt>
                <c:pt idx="4">
                  <c:v>-1.0334684683060424</c:v>
                </c:pt>
                <c:pt idx="5">
                  <c:v>0.97391762070098142</c:v>
                </c:pt>
                <c:pt idx="6">
                  <c:v>2.9432591646496808</c:v>
                </c:pt>
                <c:pt idx="7">
                  <c:v>0.66334507573517776</c:v>
                </c:pt>
                <c:pt idx="8">
                  <c:v>5.6625445030489274E-2</c:v>
                </c:pt>
                <c:pt idx="9">
                  <c:v>-4.4095784844448644</c:v>
                </c:pt>
                <c:pt idx="10">
                  <c:v>2.9051125868444494</c:v>
                </c:pt>
                <c:pt idx="11">
                  <c:v>-5.4735902134905974</c:v>
                </c:pt>
                <c:pt idx="12">
                  <c:v>-6.3213363573293213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84816"/>
        <c:axId val="239286384"/>
      </c:lineChart>
      <c:catAx>
        <c:axId val="239284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9286384"/>
        <c:crosses val="autoZero"/>
        <c:auto val="1"/>
        <c:lblAlgn val="ctr"/>
        <c:lblOffset val="100"/>
        <c:noMultiLvlLbl val="0"/>
      </c:catAx>
      <c:valAx>
        <c:axId val="239286384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9284816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15.018842105299999</c:v>
                </c:pt>
                <c:pt idx="1">
                  <c:v>15.821368421100001</c:v>
                </c:pt>
                <c:pt idx="2">
                  <c:v>15.5434736842</c:v>
                </c:pt>
                <c:pt idx="3">
                  <c:v>15.1477368421</c:v>
                </c:pt>
                <c:pt idx="4">
                  <c:v>14.7447368421</c:v>
                </c:pt>
                <c:pt idx="5">
                  <c:v>15.418421052599999</c:v>
                </c:pt>
                <c:pt idx="6">
                  <c:v>15.959263157900001</c:v>
                </c:pt>
                <c:pt idx="7">
                  <c:v>16.644315789499998</c:v>
                </c:pt>
                <c:pt idx="8">
                  <c:v>17.195157894699999</c:v>
                </c:pt>
                <c:pt idx="9">
                  <c:v>17.470105263200001</c:v>
                </c:pt>
                <c:pt idx="10">
                  <c:v>17.567473684199999</c:v>
                </c:pt>
                <c:pt idx="11">
                  <c:v>17.1326315789</c:v>
                </c:pt>
                <c:pt idx="12">
                  <c:v>16.556315789500001</c:v>
                </c:pt>
                <c:pt idx="13">
                  <c:v>17.1366842105</c:v>
                </c:pt>
                <c:pt idx="14">
                  <c:v>17.3470526316</c:v>
                </c:pt>
                <c:pt idx="15">
                  <c:v>17.261210526300001</c:v>
                </c:pt>
                <c:pt idx="16">
                  <c:v>17.278105263200001</c:v>
                </c:pt>
                <c:pt idx="17">
                  <c:v>17.128</c:v>
                </c:pt>
                <c:pt idx="18">
                  <c:v>17.1954736842</c:v>
                </c:pt>
                <c:pt idx="19">
                  <c:v>17.139105263200001</c:v>
                </c:pt>
                <c:pt idx="20">
                  <c:v>16.710631578899999</c:v>
                </c:pt>
                <c:pt idx="21">
                  <c:v>16.7691052632</c:v>
                </c:pt>
                <c:pt idx="22">
                  <c:v>17.044105263199999</c:v>
                </c:pt>
                <c:pt idx="23">
                  <c:v>17.0138421053</c:v>
                </c:pt>
                <c:pt idx="24">
                  <c:v>16.622947368399998</c:v>
                </c:pt>
                <c:pt idx="25">
                  <c:v>16.842736842099999</c:v>
                </c:pt>
                <c:pt idx="26">
                  <c:v>17.1287368421</c:v>
                </c:pt>
                <c:pt idx="27">
                  <c:v>17.385473684200001</c:v>
                </c:pt>
                <c:pt idx="28">
                  <c:v>17.5884736842</c:v>
                </c:pt>
                <c:pt idx="29">
                  <c:v>18.132368421100001</c:v>
                </c:pt>
                <c:pt idx="30">
                  <c:v>17.9914210526</c:v>
                </c:pt>
              </c:numCache>
            </c:numRef>
          </c:val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5.8991578947000001</c:v>
                </c:pt>
                <c:pt idx="1">
                  <c:v>6.0210526315999999</c:v>
                </c:pt>
                <c:pt idx="2">
                  <c:v>6.8972631579000003</c:v>
                </c:pt>
                <c:pt idx="3">
                  <c:v>6.7938947367999996</c:v>
                </c:pt>
                <c:pt idx="4">
                  <c:v>6.4936315788999996</c:v>
                </c:pt>
                <c:pt idx="5">
                  <c:v>6.4291578947000003</c:v>
                </c:pt>
                <c:pt idx="6">
                  <c:v>6.2152631578999999</c:v>
                </c:pt>
                <c:pt idx="7">
                  <c:v>6.2259473684</c:v>
                </c:pt>
                <c:pt idx="8">
                  <c:v>6.3858421053000001</c:v>
                </c:pt>
                <c:pt idx="9">
                  <c:v>6.5998421052999996</c:v>
                </c:pt>
                <c:pt idx="10">
                  <c:v>7.0752105263000002</c:v>
                </c:pt>
                <c:pt idx="11">
                  <c:v>7.4123157895</c:v>
                </c:pt>
                <c:pt idx="12">
                  <c:v>6.8574210526000003</c:v>
                </c:pt>
                <c:pt idx="13">
                  <c:v>6.5030000000000001</c:v>
                </c:pt>
                <c:pt idx="14">
                  <c:v>7.0088421053000003</c:v>
                </c:pt>
                <c:pt idx="15">
                  <c:v>7.0977368420999998</c:v>
                </c:pt>
                <c:pt idx="16">
                  <c:v>7.0087368421000003</c:v>
                </c:pt>
                <c:pt idx="17">
                  <c:v>7.4410526315999999</c:v>
                </c:pt>
                <c:pt idx="18">
                  <c:v>7.7145789473999997</c:v>
                </c:pt>
                <c:pt idx="19">
                  <c:v>7.6128947368000004</c:v>
                </c:pt>
                <c:pt idx="20">
                  <c:v>7.5863157895000004</c:v>
                </c:pt>
                <c:pt idx="21">
                  <c:v>7.8356315789000002</c:v>
                </c:pt>
                <c:pt idx="22">
                  <c:v>7.0877894737</c:v>
                </c:pt>
                <c:pt idx="23">
                  <c:v>7.5069999999999997</c:v>
                </c:pt>
                <c:pt idx="24">
                  <c:v>7.5550526315999997</c:v>
                </c:pt>
                <c:pt idx="25">
                  <c:v>7.4493157895</c:v>
                </c:pt>
                <c:pt idx="26">
                  <c:v>8.1252631578999992</c:v>
                </c:pt>
                <c:pt idx="27">
                  <c:v>8.1730526315999992</c:v>
                </c:pt>
                <c:pt idx="28">
                  <c:v>8.3689473684000006</c:v>
                </c:pt>
                <c:pt idx="29">
                  <c:v>8.5972105262999996</c:v>
                </c:pt>
                <c:pt idx="30">
                  <c:v>8.4401578947000004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576768"/>
        <c:axId val="239577160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18.599</c:v>
                </c:pt>
                <c:pt idx="1">
                  <c:v>19.751999999999999</c:v>
                </c:pt>
                <c:pt idx="2">
                  <c:v>21.59</c:v>
                </c:pt>
                <c:pt idx="3">
                  <c:v>19.524000000000001</c:v>
                </c:pt>
                <c:pt idx="4">
                  <c:v>18.797999999999998</c:v>
                </c:pt>
                <c:pt idx="5">
                  <c:v>17.552</c:v>
                </c:pt>
                <c:pt idx="6">
                  <c:v>16.218</c:v>
                </c:pt>
                <c:pt idx="7">
                  <c:v>17.100000000000001</c:v>
                </c:pt>
                <c:pt idx="8">
                  <c:v>20.077999999999999</c:v>
                </c:pt>
                <c:pt idx="9">
                  <c:v>20.795000000000002</c:v>
                </c:pt>
                <c:pt idx="10">
                  <c:v>18.890999999999998</c:v>
                </c:pt>
                <c:pt idx="11">
                  <c:v>19.553999999999998</c:v>
                </c:pt>
                <c:pt idx="12">
                  <c:v>15.994999999999999</c:v>
                </c:pt>
                <c:pt idx="13">
                  <c:v>17.312999999999999</c:v>
                </c:pt>
                <c:pt idx="14">
                  <c:v>20.872</c:v>
                </c:pt>
                <c:pt idx="15">
                  <c:v>21.643000000000001</c:v>
                </c:pt>
                <c:pt idx="16">
                  <c:v>17.814</c:v>
                </c:pt>
                <c:pt idx="17">
                  <c:v>16.096</c:v>
                </c:pt>
                <c:pt idx="18">
                  <c:v>15.786</c:v>
                </c:pt>
                <c:pt idx="19">
                  <c:v>16.271999999999998</c:v>
                </c:pt>
                <c:pt idx="20">
                  <c:v>16.602</c:v>
                </c:pt>
                <c:pt idx="21">
                  <c:v>19.091000000000001</c:v>
                </c:pt>
                <c:pt idx="22">
                  <c:v>20.463000000000001</c:v>
                </c:pt>
                <c:pt idx="23">
                  <c:v>21.132999999999999</c:v>
                </c:pt>
                <c:pt idx="24">
                  <c:v>20.533000000000001</c:v>
                </c:pt>
                <c:pt idx="25">
                  <c:v>19.635000000000002</c:v>
                </c:pt>
                <c:pt idx="26">
                  <c:v>18.472000000000001</c:v>
                </c:pt>
                <c:pt idx="27">
                  <c:v>18.596</c:v>
                </c:pt>
                <c:pt idx="28">
                  <c:v>18.943999999999999</c:v>
                </c:pt>
                <c:pt idx="29">
                  <c:v>19.036000000000001</c:v>
                </c:pt>
                <c:pt idx="30">
                  <c:v>16.379000000000001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12.333</c:v>
                </c:pt>
                <c:pt idx="1">
                  <c:v>13.939</c:v>
                </c:pt>
                <c:pt idx="2">
                  <c:v>13.827</c:v>
                </c:pt>
                <c:pt idx="3">
                  <c:v>13.862</c:v>
                </c:pt>
                <c:pt idx="4">
                  <c:v>12.685</c:v>
                </c:pt>
                <c:pt idx="5">
                  <c:v>12.651999999999999</c:v>
                </c:pt>
                <c:pt idx="6">
                  <c:v>11.093</c:v>
                </c:pt>
                <c:pt idx="7">
                  <c:v>11.124000000000001</c:v>
                </c:pt>
                <c:pt idx="8">
                  <c:v>13.276</c:v>
                </c:pt>
                <c:pt idx="9">
                  <c:v>14.276999999999999</c:v>
                </c:pt>
                <c:pt idx="10">
                  <c:v>13.696</c:v>
                </c:pt>
                <c:pt idx="11">
                  <c:v>13.167999999999999</c:v>
                </c:pt>
                <c:pt idx="12">
                  <c:v>11.92</c:v>
                </c:pt>
                <c:pt idx="13">
                  <c:v>11.63</c:v>
                </c:pt>
                <c:pt idx="14">
                  <c:v>13.552</c:v>
                </c:pt>
                <c:pt idx="15">
                  <c:v>13.848000000000001</c:v>
                </c:pt>
                <c:pt idx="16">
                  <c:v>12.214</c:v>
                </c:pt>
                <c:pt idx="17">
                  <c:v>11.071</c:v>
                </c:pt>
                <c:pt idx="18">
                  <c:v>10.843</c:v>
                </c:pt>
                <c:pt idx="19">
                  <c:v>10.614000000000001</c:v>
                </c:pt>
                <c:pt idx="20">
                  <c:v>10.781000000000001</c:v>
                </c:pt>
                <c:pt idx="21">
                  <c:v>12.067</c:v>
                </c:pt>
                <c:pt idx="22">
                  <c:v>13.641999999999999</c:v>
                </c:pt>
                <c:pt idx="23">
                  <c:v>14.634</c:v>
                </c:pt>
                <c:pt idx="24">
                  <c:v>14.42</c:v>
                </c:pt>
                <c:pt idx="25">
                  <c:v>13.554</c:v>
                </c:pt>
                <c:pt idx="26">
                  <c:v>12.257999999999999</c:v>
                </c:pt>
                <c:pt idx="27">
                  <c:v>12.284000000000001</c:v>
                </c:pt>
                <c:pt idx="28">
                  <c:v>12.521000000000001</c:v>
                </c:pt>
                <c:pt idx="29">
                  <c:v>13.069000000000001</c:v>
                </c:pt>
                <c:pt idx="30">
                  <c:v>12.381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6.0670000000000002</c:v>
                </c:pt>
                <c:pt idx="1">
                  <c:v>8.1259999999999994</c:v>
                </c:pt>
                <c:pt idx="2">
                  <c:v>6.0640000000000001</c:v>
                </c:pt>
                <c:pt idx="3">
                  <c:v>8.2010000000000005</c:v>
                </c:pt>
                <c:pt idx="4">
                  <c:v>6.5730000000000004</c:v>
                </c:pt>
                <c:pt idx="5">
                  <c:v>7.7519999999999998</c:v>
                </c:pt>
                <c:pt idx="6">
                  <c:v>5.9690000000000003</c:v>
                </c:pt>
                <c:pt idx="7">
                  <c:v>5.149</c:v>
                </c:pt>
                <c:pt idx="8">
                  <c:v>6.4729999999999999</c:v>
                </c:pt>
                <c:pt idx="9">
                  <c:v>7.7590000000000003</c:v>
                </c:pt>
                <c:pt idx="10">
                  <c:v>8.5</c:v>
                </c:pt>
                <c:pt idx="11">
                  <c:v>6.782</c:v>
                </c:pt>
                <c:pt idx="12">
                  <c:v>7.8460000000000001</c:v>
                </c:pt>
                <c:pt idx="13">
                  <c:v>5.9459999999999997</c:v>
                </c:pt>
                <c:pt idx="14">
                  <c:v>6.2329999999999997</c:v>
                </c:pt>
                <c:pt idx="15">
                  <c:v>6.0529999999999999</c:v>
                </c:pt>
                <c:pt idx="16">
                  <c:v>6.6139999999999999</c:v>
                </c:pt>
                <c:pt idx="17">
                  <c:v>6.0469999999999997</c:v>
                </c:pt>
                <c:pt idx="18">
                  <c:v>5.9</c:v>
                </c:pt>
                <c:pt idx="19">
                  <c:v>4.9560000000000004</c:v>
                </c:pt>
                <c:pt idx="20">
                  <c:v>4.96</c:v>
                </c:pt>
                <c:pt idx="21">
                  <c:v>5.0430000000000001</c:v>
                </c:pt>
                <c:pt idx="22">
                  <c:v>6.8220000000000001</c:v>
                </c:pt>
                <c:pt idx="23">
                  <c:v>8.1349999999999998</c:v>
                </c:pt>
                <c:pt idx="24">
                  <c:v>8.3059999999999992</c:v>
                </c:pt>
                <c:pt idx="25">
                  <c:v>7.4729999999999999</c:v>
                </c:pt>
                <c:pt idx="26">
                  <c:v>6.0430000000000001</c:v>
                </c:pt>
                <c:pt idx="27">
                  <c:v>5.9720000000000004</c:v>
                </c:pt>
                <c:pt idx="28">
                  <c:v>6.0979999999999999</c:v>
                </c:pt>
                <c:pt idx="29">
                  <c:v>7.1020000000000003</c:v>
                </c:pt>
                <c:pt idx="30">
                  <c:v>8.3819999999999997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10.867000000000001</c:v>
                </c:pt>
                <c:pt idx="1">
                  <c:v>10.026</c:v>
                </c:pt>
                <c:pt idx="2">
                  <c:v>12.285</c:v>
                </c:pt>
                <c:pt idx="3">
                  <c:v>11.539</c:v>
                </c:pt>
                <c:pt idx="4">
                  <c:v>10.789</c:v>
                </c:pt>
                <c:pt idx="5">
                  <c:v>10.353</c:v>
                </c:pt>
                <c:pt idx="6">
                  <c:v>9.2929999999999993</c:v>
                </c:pt>
                <c:pt idx="7">
                  <c:v>11.571</c:v>
                </c:pt>
                <c:pt idx="8">
                  <c:v>13.885999999999999</c:v>
                </c:pt>
                <c:pt idx="9">
                  <c:v>14.366</c:v>
                </c:pt>
                <c:pt idx="10">
                  <c:v>12.561</c:v>
                </c:pt>
                <c:pt idx="11">
                  <c:v>12.494</c:v>
                </c:pt>
                <c:pt idx="12">
                  <c:v>12.792999999999999</c:v>
                </c:pt>
                <c:pt idx="13">
                  <c:v>12.231</c:v>
                </c:pt>
                <c:pt idx="14">
                  <c:v>12.215</c:v>
                </c:pt>
                <c:pt idx="15">
                  <c:v>10.715999999999999</c:v>
                </c:pt>
                <c:pt idx="16">
                  <c:v>9.2309999999999999</c:v>
                </c:pt>
                <c:pt idx="17">
                  <c:v>9.9359999999999999</c:v>
                </c:pt>
                <c:pt idx="18">
                  <c:v>8.7639999999999993</c:v>
                </c:pt>
                <c:pt idx="19">
                  <c:v>7.3460000000000001</c:v>
                </c:pt>
                <c:pt idx="20">
                  <c:v>8.0730000000000004</c:v>
                </c:pt>
                <c:pt idx="21">
                  <c:v>8.3930000000000007</c:v>
                </c:pt>
                <c:pt idx="22">
                  <c:v>10.794</c:v>
                </c:pt>
                <c:pt idx="23">
                  <c:v>9.4909999999999997</c:v>
                </c:pt>
                <c:pt idx="24">
                  <c:v>10.244</c:v>
                </c:pt>
                <c:pt idx="25">
                  <c:v>11.218999999999999</c:v>
                </c:pt>
                <c:pt idx="26">
                  <c:v>13.702</c:v>
                </c:pt>
                <c:pt idx="27">
                  <c:v>14.765000000000001</c:v>
                </c:pt>
                <c:pt idx="28">
                  <c:v>12.898</c:v>
                </c:pt>
                <c:pt idx="29">
                  <c:v>11.398</c:v>
                </c:pt>
                <c:pt idx="30">
                  <c:v>11.154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6768"/>
        <c:axId val="239577160"/>
      </c:lineChart>
      <c:catAx>
        <c:axId val="239576768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39577160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239577160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39576768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21086.734901833999</c:v>
                </c:pt>
                <c:pt idx="1">
                  <c:v>18963.081304259998</c:v>
                </c:pt>
                <c:pt idx="2">
                  <c:v>20204.909726176</c:v>
                </c:pt>
                <c:pt idx="3">
                  <c:v>21680.301562000001</c:v>
                </c:pt>
                <c:pt idx="4">
                  <c:v>22413.194793999999</c:v>
                </c:pt>
                <c:pt idx="5">
                  <c:v>21769.084502999998</c:v>
                </c:pt>
                <c:pt idx="6">
                  <c:v>20145.293416</c:v>
                </c:pt>
                <c:pt idx="7">
                  <c:v>20160.571298999999</c:v>
                </c:pt>
                <c:pt idx="8">
                  <c:v>20893.499284000001</c:v>
                </c:pt>
                <c:pt idx="9">
                  <c:v>22152.089802999999</c:v>
                </c:pt>
                <c:pt idx="10">
                  <c:v>22595.726236999999</c:v>
                </c:pt>
                <c:pt idx="11">
                  <c:v>21274.776162999999</c:v>
                </c:pt>
                <c:pt idx="12">
                  <c:v>22075.624411000001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577944"/>
        <c:axId val="239578336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22075.624411000001</c:v>
                </c:pt>
                <c:pt idx="1">
                  <c:v>19925.867210815999</c:v>
                </c:pt>
                <c:pt idx="2">
                  <c:v>20083.650125371001</c:v>
                </c:pt>
                <c:pt idx="3">
                  <c:v>20331.765024127999</c:v>
                </c:pt>
                <c:pt idx="4">
                  <c:v>22181.561493064</c:v>
                </c:pt>
                <c:pt idx="5">
                  <c:v>21981.09745284</c:v>
                </c:pt>
                <c:pt idx="6">
                  <c:v>20738.221610712</c:v>
                </c:pt>
                <c:pt idx="7">
                  <c:v>20294.305455951999</c:v>
                </c:pt>
                <c:pt idx="8">
                  <c:v>20905.330320952002</c:v>
                </c:pt>
                <c:pt idx="9">
                  <c:v>21175.276017192002</c:v>
                </c:pt>
                <c:pt idx="10">
                  <c:v>23252.157523999998</c:v>
                </c:pt>
                <c:pt idx="11">
                  <c:v>20110.282096999999</c:v>
                </c:pt>
                <c:pt idx="12">
                  <c:v>20680.149938999999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7944"/>
        <c:axId val="239578336"/>
      </c:lineChart>
      <c:catAx>
        <c:axId val="23957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9578336"/>
        <c:crosses val="autoZero"/>
        <c:auto val="1"/>
        <c:lblAlgn val="ctr"/>
        <c:lblOffset val="100"/>
        <c:noMultiLvlLbl val="0"/>
      </c:catAx>
      <c:valAx>
        <c:axId val="239578336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39577944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mar-19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mar-19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35599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39579120"/>
        <c:axId val="239579512"/>
      </c:barChart>
      <c:catAx>
        <c:axId val="2395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39579512"/>
        <c:crosses val="autoZero"/>
        <c:auto val="1"/>
        <c:lblAlgn val="ctr"/>
        <c:lblOffset val="100"/>
        <c:tickMarkSkip val="1"/>
        <c:noMultiLvlLbl val="0"/>
      </c:catAx>
      <c:valAx>
        <c:axId val="239579512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579120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707.36854500000004</c:v>
                </c:pt>
                <c:pt idx="1">
                  <c:v>631.00468100000001</c:v>
                </c:pt>
                <c:pt idx="2">
                  <c:v>585.10705800000005</c:v>
                </c:pt>
                <c:pt idx="3">
                  <c:v>689.60395800000003</c:v>
                </c:pt>
                <c:pt idx="4">
                  <c:v>706.053585</c:v>
                </c:pt>
                <c:pt idx="5">
                  <c:v>727.24969599999997</c:v>
                </c:pt>
                <c:pt idx="6">
                  <c:v>717.29496099999994</c:v>
                </c:pt>
                <c:pt idx="7">
                  <c:v>706.73472000000004</c:v>
                </c:pt>
                <c:pt idx="8">
                  <c:v>631.44308799999999</c:v>
                </c:pt>
                <c:pt idx="9">
                  <c:v>580.24600399999997</c:v>
                </c:pt>
                <c:pt idx="10">
                  <c:v>684.39794400000005</c:v>
                </c:pt>
                <c:pt idx="11">
                  <c:v>701.17652599999997</c:v>
                </c:pt>
                <c:pt idx="12">
                  <c:v>711.21369500000003</c:v>
                </c:pt>
                <c:pt idx="13">
                  <c:v>711.409131</c:v>
                </c:pt>
                <c:pt idx="14">
                  <c:v>697.01225099999999</c:v>
                </c:pt>
                <c:pt idx="15">
                  <c:v>621.28858100000002</c:v>
                </c:pt>
                <c:pt idx="16">
                  <c:v>574.577451</c:v>
                </c:pt>
                <c:pt idx="17">
                  <c:v>666.42670099999998</c:v>
                </c:pt>
                <c:pt idx="18">
                  <c:v>664.49504000000002</c:v>
                </c:pt>
                <c:pt idx="19">
                  <c:v>712.41284800000005</c:v>
                </c:pt>
                <c:pt idx="20">
                  <c:v>716.01628400000004</c:v>
                </c:pt>
                <c:pt idx="21">
                  <c:v>706.83831899999996</c:v>
                </c:pt>
                <c:pt idx="22">
                  <c:v>630.11528799999996</c:v>
                </c:pt>
                <c:pt idx="23">
                  <c:v>574.62079500000004</c:v>
                </c:pt>
                <c:pt idx="24">
                  <c:v>675.52768200000003</c:v>
                </c:pt>
                <c:pt idx="25">
                  <c:v>691.31347800000003</c:v>
                </c:pt>
                <c:pt idx="26">
                  <c:v>693.51617699999997</c:v>
                </c:pt>
                <c:pt idx="27">
                  <c:v>693.85613699999999</c:v>
                </c:pt>
                <c:pt idx="28">
                  <c:v>691.48079199999995</c:v>
                </c:pt>
                <c:pt idx="29">
                  <c:v>621.61425699999995</c:v>
                </c:pt>
                <c:pt idx="30">
                  <c:v>558.73426600000005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789456"/>
        <c:axId val="241789848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33604.767</c:v>
                </c:pt>
                <c:pt idx="1">
                  <c:v>29489.694</c:v>
                </c:pt>
                <c:pt idx="2">
                  <c:v>29258.388999999999</c:v>
                </c:pt>
                <c:pt idx="3">
                  <c:v>33568.800999999999</c:v>
                </c:pt>
                <c:pt idx="4">
                  <c:v>34056.436999999998</c:v>
                </c:pt>
                <c:pt idx="5">
                  <c:v>35056.538</c:v>
                </c:pt>
                <c:pt idx="6">
                  <c:v>34489.413999999997</c:v>
                </c:pt>
                <c:pt idx="7">
                  <c:v>33592.387000000002</c:v>
                </c:pt>
                <c:pt idx="8">
                  <c:v>29321.873</c:v>
                </c:pt>
                <c:pt idx="9">
                  <c:v>28891.239000000001</c:v>
                </c:pt>
                <c:pt idx="10">
                  <c:v>33389.798999999999</c:v>
                </c:pt>
                <c:pt idx="11">
                  <c:v>33788.635000000002</c:v>
                </c:pt>
                <c:pt idx="12">
                  <c:v>34423.792999999998</c:v>
                </c:pt>
                <c:pt idx="13">
                  <c:v>33938.968000000001</c:v>
                </c:pt>
                <c:pt idx="14">
                  <c:v>32906.921999999999</c:v>
                </c:pt>
                <c:pt idx="15">
                  <c:v>28975.93</c:v>
                </c:pt>
                <c:pt idx="16">
                  <c:v>28580.246999999999</c:v>
                </c:pt>
                <c:pt idx="17">
                  <c:v>32521.435000000001</c:v>
                </c:pt>
                <c:pt idx="18">
                  <c:v>32120.423999999999</c:v>
                </c:pt>
                <c:pt idx="19">
                  <c:v>34693.961000000003</c:v>
                </c:pt>
                <c:pt idx="20">
                  <c:v>34424.595000000001</c:v>
                </c:pt>
                <c:pt idx="21">
                  <c:v>33461.534</c:v>
                </c:pt>
                <c:pt idx="22">
                  <c:v>29428.423999999999</c:v>
                </c:pt>
                <c:pt idx="23">
                  <c:v>28845.737000000001</c:v>
                </c:pt>
                <c:pt idx="24">
                  <c:v>33193.212</c:v>
                </c:pt>
                <c:pt idx="25">
                  <c:v>33649.010999999999</c:v>
                </c:pt>
                <c:pt idx="26">
                  <c:v>33590.932000000001</c:v>
                </c:pt>
                <c:pt idx="27">
                  <c:v>33254.404000000002</c:v>
                </c:pt>
                <c:pt idx="28">
                  <c:v>32424.36</c:v>
                </c:pt>
                <c:pt idx="29">
                  <c:v>28853.748</c:v>
                </c:pt>
                <c:pt idx="30">
                  <c:v>29367.89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90632"/>
        <c:axId val="241790240"/>
      </c:lineChart>
      <c:catAx>
        <c:axId val="241789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1789848"/>
        <c:crosses val="autoZero"/>
        <c:auto val="0"/>
        <c:lblAlgn val="ctr"/>
        <c:lblOffset val="100"/>
        <c:noMultiLvlLbl val="0"/>
      </c:catAx>
      <c:valAx>
        <c:axId val="241789848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1789456"/>
        <c:crosses val="autoZero"/>
        <c:crossBetween val="between"/>
      </c:valAx>
      <c:valAx>
        <c:axId val="241790240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1790632"/>
        <c:crosses val="max"/>
        <c:crossBetween val="between"/>
      </c:valAx>
      <c:catAx>
        <c:axId val="241790632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24179024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0.71486</cdr:x>
      <cdr:y>0.31619</cdr:y>
    </cdr:from>
    <cdr:to>
      <cdr:x>0.87973</cdr:x>
      <cdr:y>0.39804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687" y="921585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0.33514</cdr:x>
      <cdr:y>0.6983</cdr:y>
    </cdr:from>
    <cdr:to>
      <cdr:x>0.48919</cdr:x>
      <cdr:y>0.78911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253" y="2035307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0.18567</cdr:x>
      <cdr:y>0.19598</cdr:y>
    </cdr:from>
    <cdr:to>
      <cdr:x>0.60492</cdr:x>
      <cdr:y>0.24318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5088" y="57308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DC469C5B-0DB1-4D9D-863F-3026D6DB466C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6 marzo (20:24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31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Marzo 2019</v>
      </c>
    </row>
    <row r="4" spans="1:15" s="20" customFormat="1" ht="20.25" customHeight="1">
      <c r="B4" s="19"/>
      <c r="C4" s="29" t="s">
        <v>31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/>
    <hyperlink ref="E12" location="'D5'!A1" display="'D5'!A1"/>
    <hyperlink ref="E11" location="'D4'!A1" display="'D4'!A1"/>
    <hyperlink ref="E9" location="'D2'!A1" display="'D2'!A1"/>
    <hyperlink ref="E8" location="'D1'!A1" display="'D1'!A1"/>
    <hyperlink ref="E13" location="'D6'!A1" display="'D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173</v>
      </c>
    </row>
    <row r="2" spans="1:2">
      <c r="A2" t="s">
        <v>165</v>
      </c>
    </row>
    <row r="3" spans="1:2">
      <c r="A3" t="s">
        <v>162</v>
      </c>
    </row>
    <row r="4" spans="1:2">
      <c r="A4" t="s">
        <v>163</v>
      </c>
    </row>
    <row r="5" spans="1:2">
      <c r="A5" t="s">
        <v>174</v>
      </c>
    </row>
    <row r="6" spans="1:2">
      <c r="A6" t="s">
        <v>130</v>
      </c>
    </row>
    <row r="7" spans="1:2">
      <c r="A7" t="s">
        <v>171</v>
      </c>
    </row>
    <row r="8" spans="1:2">
      <c r="A8" t="s">
        <v>164</v>
      </c>
    </row>
    <row r="9" spans="1:2">
      <c r="A9" t="s">
        <v>169</v>
      </c>
    </row>
    <row r="10" spans="1:2">
      <c r="A10" t="s">
        <v>168</v>
      </c>
    </row>
    <row r="11" spans="1:2">
      <c r="A1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24"/>
  <sheetViews>
    <sheetView showGridLines="0" showRowColHeaders="0" topLeftCell="A2" workbookViewId="0">
      <selection activeCell="E31" sqref="E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Marzo 2019</v>
      </c>
      <c r="L3" s="2"/>
    </row>
    <row r="4" spans="3:12" ht="19.899999999999999" customHeight="1">
      <c r="C4" s="29" t="s">
        <v>31</v>
      </c>
    </row>
    <row r="5" spans="3:12" ht="12.6" customHeight="1"/>
    <row r="7" spans="3:12" ht="12.75" customHeight="1">
      <c r="C7" s="137" t="s">
        <v>7</v>
      </c>
      <c r="E7" s="4"/>
      <c r="F7" s="139" t="str">
        <f>K3</f>
        <v>Marzo 2019</v>
      </c>
      <c r="G7" s="140"/>
      <c r="H7" s="140" t="s">
        <v>1</v>
      </c>
      <c r="I7" s="140"/>
      <c r="J7" s="140" t="s">
        <v>2</v>
      </c>
      <c r="K7" s="140"/>
    </row>
    <row r="8" spans="3:12">
      <c r="C8" s="137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(b.c.)",Dat_01!A4:G29,2,FALSE)/1000</f>
        <v>20680.149938999999</v>
      </c>
      <c r="G9" s="47">
        <f>VLOOKUP("Demanda transporte (b.c.)",Dat_01!A4:G29,3,FALSE)*100</f>
        <v>-6.3213363600000001</v>
      </c>
      <c r="H9" s="31">
        <f>VLOOKUP("Demanda transporte (b.c.)",Dat_01!A4:G29,4,FALSE)/1000</f>
        <v>64042.58956</v>
      </c>
      <c r="I9" s="47">
        <f>VLOOKUP("Demanda transporte (b.c.)",Dat_01!A4:G29,5,FALSE)*100</f>
        <v>-2.8865034899999999</v>
      </c>
      <c r="J9" s="31">
        <f>VLOOKUP("Demanda transporte (b.c.)",Dat_01!A4:G29,6,FALSE)/1000</f>
        <v>251659.664271027</v>
      </c>
      <c r="K9" s="47">
        <f>VLOOKUP("Demanda transporte (b.c.)",Dat_01!A4:G29,7,FALSE)*100</f>
        <v>-1.04923038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1.5503262842105237</v>
      </c>
      <c r="H12" s="43"/>
      <c r="I12" s="43">
        <v>0.87504979271774141</v>
      </c>
      <c r="J12" s="43"/>
      <c r="K12" s="43">
        <v>0.21390315392193493</v>
      </c>
    </row>
    <row r="13" spans="3:12">
      <c r="E13" s="34" t="s">
        <v>26</v>
      </c>
      <c r="F13" s="33"/>
      <c r="G13" s="43">
        <v>-2.9346108267949598</v>
      </c>
      <c r="H13" s="43"/>
      <c r="I13" s="43">
        <v>-1.4784557772814844</v>
      </c>
      <c r="J13" s="43"/>
      <c r="K13" s="43">
        <v>-0.53653217686716603</v>
      </c>
    </row>
    <row r="14" spans="3:12">
      <c r="E14" s="35" t="s">
        <v>5</v>
      </c>
      <c r="F14" s="36"/>
      <c r="G14" s="44">
        <v>-4.9370518147448852</v>
      </c>
      <c r="H14" s="44"/>
      <c r="I14" s="44">
        <v>-2.2830975040421309</v>
      </c>
      <c r="J14" s="44"/>
      <c r="K14" s="44">
        <v>-0.72660135330389064</v>
      </c>
    </row>
    <row r="15" spans="3:12">
      <c r="E15" s="141" t="s">
        <v>27</v>
      </c>
      <c r="F15" s="141"/>
      <c r="G15" s="141"/>
      <c r="H15" s="141"/>
      <c r="I15" s="141"/>
      <c r="J15" s="141"/>
      <c r="K15" s="141"/>
    </row>
    <row r="16" spans="3:12" ht="21.75" customHeight="1">
      <c r="E16" s="138" t="s">
        <v>28</v>
      </c>
      <c r="F16" s="138"/>
      <c r="G16" s="138"/>
      <c r="H16" s="138"/>
      <c r="I16" s="138"/>
      <c r="J16" s="138"/>
      <c r="K16" s="138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K12" sqref="K12:K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2019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7" t="s">
        <v>30</v>
      </c>
      <c r="E7" s="9"/>
    </row>
    <row r="8" spans="3:11">
      <c r="C8" s="137"/>
      <c r="E8" s="9"/>
      <c r="I8" t="s">
        <v>102</v>
      </c>
    </row>
    <row r="9" spans="3:11">
      <c r="C9" s="137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3"/>
  <sheetViews>
    <sheetView showGridLines="0" showRowColHeaders="0" topLeftCell="A2" zoomScaleNormal="100" workbookViewId="0">
      <selection activeCell="E31" sqref="E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Marzo 2019</v>
      </c>
    </row>
    <row r="4" spans="3:5" ht="19.899999999999999" customHeight="1">
      <c r="C4" s="29" t="s">
        <v>31</v>
      </c>
    </row>
    <row r="5" spans="3:5" ht="12.6" customHeight="1"/>
    <row r="6" spans="3:5" ht="12.75" customHeight="1"/>
    <row r="7" spans="3:5" ht="12.75" customHeight="1">
      <c r="C7" s="137" t="s">
        <v>16</v>
      </c>
      <c r="E7" s="9"/>
    </row>
    <row r="8" spans="3:5">
      <c r="C8" s="137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2019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7" t="s">
        <v>18</v>
      </c>
      <c r="E7" s="9"/>
    </row>
    <row r="8" spans="3:11">
      <c r="C8" s="137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E40" sqref="E40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Marzo 2019</v>
      </c>
      <c r="E3" s="11"/>
    </row>
    <row r="4" spans="2:5" customFormat="1" ht="19.5" customHeight="1">
      <c r="B4" s="29" t="s">
        <v>31</v>
      </c>
      <c r="C4" s="3"/>
    </row>
    <row r="5" spans="2:5">
      <c r="B5" s="3"/>
    </row>
    <row r="7" spans="2:5" ht="12.75" customHeight="1">
      <c r="B7" s="137" t="s">
        <v>21</v>
      </c>
      <c r="D7" s="12"/>
      <c r="E7" s="12"/>
    </row>
    <row r="8" spans="2:5">
      <c r="B8" s="137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K12" sqref="K1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Marzo 2019</v>
      </c>
    </row>
    <row r="4" spans="3:27" ht="19.899999999999999" customHeight="1">
      <c r="C4" s="29" t="s">
        <v>31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7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7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opLeftCell="A7" workbookViewId="0">
      <selection activeCell="E33" sqref="E33"/>
    </sheetView>
  </sheetViews>
  <sheetFormatPr baseColWidth="10" defaultColWidth="11.42578125" defaultRowHeight="11.25" customHeight="1"/>
  <cols>
    <col min="1" max="1" width="2.7109375" style="103" customWidth="1"/>
    <col min="2" max="2" width="16.5703125" style="103" customWidth="1"/>
    <col min="3" max="5" width="11.42578125" style="103"/>
    <col min="6" max="7" width="22.7109375" style="103" customWidth="1"/>
    <col min="8" max="16384" width="11.42578125" style="103"/>
  </cols>
  <sheetData>
    <row r="1" spans="1:16" s="99" customFormat="1" ht="21" customHeight="1">
      <c r="D1" s="100"/>
      <c r="G1" s="18" t="s">
        <v>6</v>
      </c>
    </row>
    <row r="2" spans="1:16" s="99" customFormat="1" ht="15" customHeight="1">
      <c r="D2" s="100"/>
      <c r="G2" s="38" t="s">
        <v>100</v>
      </c>
    </row>
    <row r="3" spans="1:16" s="99" customFormat="1" ht="20.25" customHeight="1">
      <c r="B3" s="29" t="s">
        <v>31</v>
      </c>
      <c r="D3" s="100"/>
    </row>
    <row r="5" spans="1:16" ht="11.25" customHeight="1">
      <c r="A5" s="101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marzo</v>
      </c>
      <c r="B5" s="102" t="s">
        <v>103</v>
      </c>
    </row>
    <row r="6" spans="1:16" ht="15">
      <c r="A6" s="104">
        <f>YEAR(B7)-1</f>
        <v>2018</v>
      </c>
      <c r="B6" s="105"/>
      <c r="C6" s="105" t="s">
        <v>104</v>
      </c>
      <c r="D6" s="105" t="s">
        <v>105</v>
      </c>
      <c r="E6" s="105" t="s">
        <v>106</v>
      </c>
      <c r="F6" s="106" t="s">
        <v>107</v>
      </c>
      <c r="G6" s="106" t="s">
        <v>108</v>
      </c>
      <c r="H6" s="105" t="s">
        <v>109</v>
      </c>
    </row>
    <row r="7" spans="1:16" ht="11.25" customHeight="1">
      <c r="A7" s="101">
        <v>1</v>
      </c>
      <c r="B7" s="107" t="str">
        <f>Dat_01!A52</f>
        <v>01/03/2019</v>
      </c>
      <c r="C7" s="108">
        <f>Dat_01!B52</f>
        <v>18.599</v>
      </c>
      <c r="D7" s="108">
        <f>Dat_01!C52</f>
        <v>12.333</v>
      </c>
      <c r="E7" s="108">
        <f>Dat_01!D52</f>
        <v>6.0670000000000002</v>
      </c>
      <c r="F7" s="108">
        <f>Dat_01!H52</f>
        <v>5.8991578947000001</v>
      </c>
      <c r="G7" s="108">
        <f>Dat_01!G52</f>
        <v>15.018842105299999</v>
      </c>
      <c r="H7" s="108">
        <f>Dat_01!E52</f>
        <v>10.867000000000001</v>
      </c>
    </row>
    <row r="8" spans="1:16" ht="11.25" customHeight="1">
      <c r="A8" s="101">
        <v>2</v>
      </c>
      <c r="B8" s="107" t="str">
        <f>Dat_01!A53</f>
        <v>02/03/2019</v>
      </c>
      <c r="C8" s="108">
        <f>Dat_01!B53</f>
        <v>19.751999999999999</v>
      </c>
      <c r="D8" s="108">
        <f>Dat_01!C53</f>
        <v>13.939</v>
      </c>
      <c r="E8" s="108">
        <f>Dat_01!D53</f>
        <v>8.1259999999999994</v>
      </c>
      <c r="F8" s="108">
        <f>Dat_01!H53</f>
        <v>6.0210526315999999</v>
      </c>
      <c r="G8" s="108">
        <f>Dat_01!G53</f>
        <v>15.821368421100001</v>
      </c>
      <c r="H8" s="108">
        <f>Dat_01!E53</f>
        <v>10.026</v>
      </c>
      <c r="J8" s="128"/>
      <c r="K8" s="128"/>
      <c r="L8" s="128"/>
      <c r="M8" s="128"/>
      <c r="N8" s="128"/>
      <c r="O8" s="128"/>
      <c r="P8" s="128"/>
    </row>
    <row r="9" spans="1:16" ht="11.25" customHeight="1">
      <c r="A9" s="101">
        <v>3</v>
      </c>
      <c r="B9" s="107" t="str">
        <f>Dat_01!A54</f>
        <v>03/03/2019</v>
      </c>
      <c r="C9" s="108">
        <f>Dat_01!B54</f>
        <v>21.59</v>
      </c>
      <c r="D9" s="108">
        <f>Dat_01!C54</f>
        <v>13.827</v>
      </c>
      <c r="E9" s="108">
        <f>Dat_01!D54</f>
        <v>6.0640000000000001</v>
      </c>
      <c r="F9" s="108">
        <f>Dat_01!H54</f>
        <v>6.8972631579000003</v>
      </c>
      <c r="G9" s="108">
        <f>Dat_01!G54</f>
        <v>15.5434736842</v>
      </c>
      <c r="H9" s="108">
        <f>Dat_01!E54</f>
        <v>12.285</v>
      </c>
      <c r="J9" s="128"/>
      <c r="K9" s="128"/>
      <c r="L9" s="128"/>
      <c r="M9" s="128"/>
      <c r="N9" s="128"/>
      <c r="O9" s="128"/>
      <c r="P9" s="128"/>
    </row>
    <row r="10" spans="1:16" ht="11.25" customHeight="1">
      <c r="A10" s="101">
        <v>4</v>
      </c>
      <c r="B10" s="107" t="str">
        <f>Dat_01!A55</f>
        <v>04/03/2019</v>
      </c>
      <c r="C10" s="108">
        <f>Dat_01!B55</f>
        <v>19.524000000000001</v>
      </c>
      <c r="D10" s="108">
        <f>Dat_01!C55</f>
        <v>13.862</v>
      </c>
      <c r="E10" s="108">
        <f>Dat_01!D55</f>
        <v>8.2010000000000005</v>
      </c>
      <c r="F10" s="108">
        <f>Dat_01!H55</f>
        <v>6.7938947367999996</v>
      </c>
      <c r="G10" s="108">
        <f>Dat_01!G55</f>
        <v>15.1477368421</v>
      </c>
      <c r="H10" s="108">
        <f>Dat_01!E55</f>
        <v>11.539</v>
      </c>
      <c r="J10" s="128"/>
      <c r="K10" s="128"/>
      <c r="L10" s="128"/>
      <c r="M10" s="128"/>
      <c r="N10" s="128"/>
      <c r="O10" s="128"/>
      <c r="P10" s="128"/>
    </row>
    <row r="11" spans="1:16" ht="11.25" customHeight="1">
      <c r="A11" s="101">
        <v>5</v>
      </c>
      <c r="B11" s="107" t="str">
        <f>Dat_01!A56</f>
        <v>05/03/2019</v>
      </c>
      <c r="C11" s="108">
        <f>Dat_01!B56</f>
        <v>18.797999999999998</v>
      </c>
      <c r="D11" s="108">
        <f>Dat_01!C56</f>
        <v>12.685</v>
      </c>
      <c r="E11" s="108">
        <f>Dat_01!D56</f>
        <v>6.5730000000000004</v>
      </c>
      <c r="F11" s="108">
        <f>Dat_01!H56</f>
        <v>6.4936315788999996</v>
      </c>
      <c r="G11" s="108">
        <f>Dat_01!G56</f>
        <v>14.7447368421</v>
      </c>
      <c r="H11" s="108">
        <f>Dat_01!E56</f>
        <v>10.789</v>
      </c>
      <c r="J11" s="128"/>
      <c r="K11" s="128"/>
      <c r="L11" s="128"/>
      <c r="M11" s="128"/>
      <c r="N11" s="128"/>
      <c r="O11" s="128"/>
      <c r="P11" s="128"/>
    </row>
    <row r="12" spans="1:16" ht="11.25" customHeight="1">
      <c r="A12" s="101">
        <v>6</v>
      </c>
      <c r="B12" s="107" t="str">
        <f>Dat_01!A57</f>
        <v>06/03/2019</v>
      </c>
      <c r="C12" s="108">
        <f>Dat_01!B57</f>
        <v>17.552</v>
      </c>
      <c r="D12" s="108">
        <f>Dat_01!C57</f>
        <v>12.651999999999999</v>
      </c>
      <c r="E12" s="108">
        <f>Dat_01!D57</f>
        <v>7.7519999999999998</v>
      </c>
      <c r="F12" s="108">
        <f>Dat_01!H57</f>
        <v>6.4291578947000003</v>
      </c>
      <c r="G12" s="108">
        <f>Dat_01!G57</f>
        <v>15.418421052599999</v>
      </c>
      <c r="H12" s="108">
        <f>Dat_01!E57</f>
        <v>10.353</v>
      </c>
      <c r="J12" s="128"/>
      <c r="K12" s="128"/>
      <c r="L12" s="128"/>
      <c r="M12" s="128"/>
      <c r="N12" s="128"/>
      <c r="O12" s="128"/>
      <c r="P12" s="128"/>
    </row>
    <row r="13" spans="1:16" ht="11.25" customHeight="1">
      <c r="A13" s="101">
        <v>7</v>
      </c>
      <c r="B13" s="107" t="str">
        <f>Dat_01!A58</f>
        <v>07/03/2019</v>
      </c>
      <c r="C13" s="108">
        <f>Dat_01!B58</f>
        <v>16.218</v>
      </c>
      <c r="D13" s="108">
        <f>Dat_01!C58</f>
        <v>11.093</v>
      </c>
      <c r="E13" s="108">
        <f>Dat_01!D58</f>
        <v>5.9690000000000003</v>
      </c>
      <c r="F13" s="108">
        <f>Dat_01!H58</f>
        <v>6.2152631578999999</v>
      </c>
      <c r="G13" s="108">
        <f>Dat_01!G58</f>
        <v>15.959263157900001</v>
      </c>
      <c r="H13" s="108">
        <f>Dat_01!E58</f>
        <v>9.2929999999999993</v>
      </c>
      <c r="J13" s="128"/>
      <c r="K13" s="128"/>
      <c r="L13" s="128"/>
      <c r="M13" s="128"/>
      <c r="N13" s="128"/>
      <c r="O13" s="128"/>
      <c r="P13" s="128"/>
    </row>
    <row r="14" spans="1:16" ht="11.25" customHeight="1">
      <c r="A14" s="101">
        <v>8</v>
      </c>
      <c r="B14" s="107" t="str">
        <f>Dat_01!A59</f>
        <v>08/03/2019</v>
      </c>
      <c r="C14" s="108">
        <f>Dat_01!B59</f>
        <v>17.100000000000001</v>
      </c>
      <c r="D14" s="108">
        <f>Dat_01!C59</f>
        <v>11.124000000000001</v>
      </c>
      <c r="E14" s="108">
        <f>Dat_01!D59</f>
        <v>5.149</v>
      </c>
      <c r="F14" s="108">
        <f>Dat_01!H59</f>
        <v>6.2259473684</v>
      </c>
      <c r="G14" s="108">
        <f>Dat_01!G59</f>
        <v>16.644315789499998</v>
      </c>
      <c r="H14" s="108">
        <f>Dat_01!E59</f>
        <v>11.571</v>
      </c>
      <c r="J14" s="128"/>
      <c r="K14" s="128"/>
      <c r="L14" s="128"/>
      <c r="M14" s="128"/>
      <c r="N14" s="128"/>
      <c r="O14" s="128"/>
      <c r="P14" s="128"/>
    </row>
    <row r="15" spans="1:16" ht="11.25" customHeight="1">
      <c r="A15" s="101">
        <v>9</v>
      </c>
      <c r="B15" s="107" t="str">
        <f>Dat_01!A60</f>
        <v>09/03/2019</v>
      </c>
      <c r="C15" s="108">
        <f>Dat_01!B60</f>
        <v>20.077999999999999</v>
      </c>
      <c r="D15" s="108">
        <f>Dat_01!C60</f>
        <v>13.276</v>
      </c>
      <c r="E15" s="108">
        <f>Dat_01!D60</f>
        <v>6.4729999999999999</v>
      </c>
      <c r="F15" s="108">
        <f>Dat_01!H60</f>
        <v>6.3858421053000001</v>
      </c>
      <c r="G15" s="108">
        <f>Dat_01!G60</f>
        <v>17.195157894699999</v>
      </c>
      <c r="H15" s="108">
        <f>Dat_01!E60</f>
        <v>13.885999999999999</v>
      </c>
      <c r="J15" s="128"/>
      <c r="K15" s="128"/>
      <c r="L15" s="128"/>
      <c r="M15" s="128"/>
      <c r="N15" s="128"/>
      <c r="O15" s="128"/>
      <c r="P15" s="128"/>
    </row>
    <row r="16" spans="1:16" ht="11.25" customHeight="1">
      <c r="A16" s="101">
        <v>10</v>
      </c>
      <c r="B16" s="107" t="str">
        <f>Dat_01!A61</f>
        <v>10/03/2019</v>
      </c>
      <c r="C16" s="108">
        <f>Dat_01!B61</f>
        <v>20.795000000000002</v>
      </c>
      <c r="D16" s="108">
        <f>Dat_01!C61</f>
        <v>14.276999999999999</v>
      </c>
      <c r="E16" s="108">
        <f>Dat_01!D61</f>
        <v>7.7590000000000003</v>
      </c>
      <c r="F16" s="108">
        <f>Dat_01!H61</f>
        <v>6.5998421052999996</v>
      </c>
      <c r="G16" s="108">
        <f>Dat_01!G61</f>
        <v>17.470105263200001</v>
      </c>
      <c r="H16" s="108">
        <f>Dat_01!E61</f>
        <v>14.366</v>
      </c>
      <c r="J16" s="128"/>
      <c r="K16" s="128"/>
      <c r="L16" s="128"/>
      <c r="M16" s="128"/>
      <c r="N16" s="128"/>
      <c r="O16" s="128"/>
      <c r="P16" s="128"/>
    </row>
    <row r="17" spans="1:16" ht="11.25" customHeight="1">
      <c r="A17" s="101">
        <v>11</v>
      </c>
      <c r="B17" s="107" t="str">
        <f>Dat_01!A62</f>
        <v>11/03/2019</v>
      </c>
      <c r="C17" s="108">
        <f>Dat_01!B62</f>
        <v>18.890999999999998</v>
      </c>
      <c r="D17" s="108">
        <f>Dat_01!C62</f>
        <v>13.696</v>
      </c>
      <c r="E17" s="108">
        <f>Dat_01!D62</f>
        <v>8.5</v>
      </c>
      <c r="F17" s="108">
        <f>Dat_01!H62</f>
        <v>7.0752105263000002</v>
      </c>
      <c r="G17" s="108">
        <f>Dat_01!G62</f>
        <v>17.567473684199999</v>
      </c>
      <c r="H17" s="108">
        <f>Dat_01!E62</f>
        <v>12.561</v>
      </c>
      <c r="J17" s="128"/>
      <c r="K17" s="128"/>
      <c r="L17" s="128"/>
      <c r="M17" s="128"/>
      <c r="N17" s="128"/>
      <c r="O17" s="128"/>
      <c r="P17" s="128"/>
    </row>
    <row r="18" spans="1:16" ht="11.25" customHeight="1">
      <c r="A18" s="101">
        <v>12</v>
      </c>
      <c r="B18" s="107" t="str">
        <f>Dat_01!A63</f>
        <v>12/03/2019</v>
      </c>
      <c r="C18" s="108">
        <f>Dat_01!B63</f>
        <v>19.553999999999998</v>
      </c>
      <c r="D18" s="108">
        <f>Dat_01!C63</f>
        <v>13.167999999999999</v>
      </c>
      <c r="E18" s="108">
        <f>Dat_01!D63</f>
        <v>6.782</v>
      </c>
      <c r="F18" s="108">
        <f>Dat_01!H63</f>
        <v>7.4123157895</v>
      </c>
      <c r="G18" s="108">
        <f>Dat_01!G63</f>
        <v>17.1326315789</v>
      </c>
      <c r="H18" s="108">
        <f>Dat_01!E63</f>
        <v>12.494</v>
      </c>
      <c r="J18" s="128"/>
      <c r="K18" s="128"/>
      <c r="L18" s="128"/>
      <c r="M18" s="128"/>
      <c r="N18" s="128"/>
      <c r="O18" s="128"/>
      <c r="P18" s="128"/>
    </row>
    <row r="19" spans="1:16" ht="11.25" customHeight="1">
      <c r="A19" s="101">
        <v>13</v>
      </c>
      <c r="B19" s="107" t="str">
        <f>Dat_01!A64</f>
        <v>13/03/2019</v>
      </c>
      <c r="C19" s="108">
        <f>Dat_01!B64</f>
        <v>15.994999999999999</v>
      </c>
      <c r="D19" s="108">
        <f>Dat_01!C64</f>
        <v>11.92</v>
      </c>
      <c r="E19" s="108">
        <f>Dat_01!D64</f>
        <v>7.8460000000000001</v>
      </c>
      <c r="F19" s="108">
        <f>Dat_01!H64</f>
        <v>6.8574210526000003</v>
      </c>
      <c r="G19" s="108">
        <f>Dat_01!G64</f>
        <v>16.556315789500001</v>
      </c>
      <c r="H19" s="108">
        <f>Dat_01!E64</f>
        <v>12.792999999999999</v>
      </c>
      <c r="J19" s="128"/>
      <c r="K19" s="128"/>
      <c r="L19" s="128"/>
      <c r="M19" s="128"/>
      <c r="N19" s="128"/>
      <c r="O19" s="128"/>
      <c r="P19" s="128"/>
    </row>
    <row r="20" spans="1:16" ht="11.25" customHeight="1">
      <c r="A20" s="101">
        <v>14</v>
      </c>
      <c r="B20" s="107" t="str">
        <f>Dat_01!A65</f>
        <v>14/03/2019</v>
      </c>
      <c r="C20" s="108">
        <f>Dat_01!B65</f>
        <v>17.312999999999999</v>
      </c>
      <c r="D20" s="108">
        <f>Dat_01!C65</f>
        <v>11.63</v>
      </c>
      <c r="E20" s="108">
        <f>Dat_01!D65</f>
        <v>5.9459999999999997</v>
      </c>
      <c r="F20" s="108">
        <f>Dat_01!H65</f>
        <v>6.5030000000000001</v>
      </c>
      <c r="G20" s="108">
        <f>Dat_01!G65</f>
        <v>17.1366842105</v>
      </c>
      <c r="H20" s="108">
        <f>Dat_01!E65</f>
        <v>12.231</v>
      </c>
      <c r="J20" s="128"/>
      <c r="K20" s="128"/>
      <c r="L20" s="128"/>
      <c r="M20" s="128"/>
      <c r="N20" s="128"/>
      <c r="O20" s="128"/>
      <c r="P20" s="128"/>
    </row>
    <row r="21" spans="1:16" ht="11.25" customHeight="1">
      <c r="A21" s="101">
        <v>15</v>
      </c>
      <c r="B21" s="107" t="str">
        <f>Dat_01!A66</f>
        <v>15/03/2019</v>
      </c>
      <c r="C21" s="108">
        <f>Dat_01!B66</f>
        <v>20.872</v>
      </c>
      <c r="D21" s="108">
        <f>Dat_01!C66</f>
        <v>13.552</v>
      </c>
      <c r="E21" s="108">
        <f>Dat_01!D66</f>
        <v>6.2329999999999997</v>
      </c>
      <c r="F21" s="108">
        <f>Dat_01!H66</f>
        <v>7.0088421053000003</v>
      </c>
      <c r="G21" s="108">
        <f>Dat_01!G66</f>
        <v>17.3470526316</v>
      </c>
      <c r="H21" s="108">
        <f>Dat_01!E66</f>
        <v>12.215</v>
      </c>
      <c r="J21" s="128"/>
      <c r="K21" s="128"/>
      <c r="L21" s="128"/>
      <c r="M21" s="128"/>
      <c r="N21" s="128"/>
      <c r="O21" s="128"/>
      <c r="P21" s="128"/>
    </row>
    <row r="22" spans="1:16" ht="11.25" customHeight="1">
      <c r="A22" s="101">
        <v>16</v>
      </c>
      <c r="B22" s="107" t="str">
        <f>Dat_01!A67</f>
        <v>16/03/2019</v>
      </c>
      <c r="C22" s="108">
        <f>Dat_01!B67</f>
        <v>21.643000000000001</v>
      </c>
      <c r="D22" s="108">
        <f>Dat_01!C67</f>
        <v>13.848000000000001</v>
      </c>
      <c r="E22" s="108">
        <f>Dat_01!D67</f>
        <v>6.0529999999999999</v>
      </c>
      <c r="F22" s="108">
        <f>Dat_01!H67</f>
        <v>7.0977368420999998</v>
      </c>
      <c r="G22" s="108">
        <f>Dat_01!G67</f>
        <v>17.261210526300001</v>
      </c>
      <c r="H22" s="108">
        <f>Dat_01!E67</f>
        <v>10.715999999999999</v>
      </c>
      <c r="J22" s="128"/>
      <c r="K22" s="128"/>
      <c r="L22" s="128"/>
      <c r="M22" s="128"/>
      <c r="N22" s="128"/>
      <c r="O22" s="128"/>
      <c r="P22" s="128"/>
    </row>
    <row r="23" spans="1:16" ht="11.25" customHeight="1">
      <c r="A23" s="101">
        <v>17</v>
      </c>
      <c r="B23" s="107" t="str">
        <f>Dat_01!A68</f>
        <v>17/03/2019</v>
      </c>
      <c r="C23" s="108">
        <f>Dat_01!B68</f>
        <v>17.814</v>
      </c>
      <c r="D23" s="108">
        <f>Dat_01!C68</f>
        <v>12.214</v>
      </c>
      <c r="E23" s="108">
        <f>Dat_01!D68</f>
        <v>6.6139999999999999</v>
      </c>
      <c r="F23" s="108">
        <f>Dat_01!H68</f>
        <v>7.0087368421000003</v>
      </c>
      <c r="G23" s="108">
        <f>Dat_01!G68</f>
        <v>17.278105263200001</v>
      </c>
      <c r="H23" s="108">
        <f>Dat_01!E68</f>
        <v>9.2309999999999999</v>
      </c>
      <c r="J23" s="128"/>
      <c r="K23" s="128"/>
      <c r="L23" s="128"/>
      <c r="M23" s="128"/>
      <c r="N23" s="128"/>
      <c r="O23" s="128"/>
      <c r="P23" s="128"/>
    </row>
    <row r="24" spans="1:16" ht="11.25" customHeight="1">
      <c r="A24" s="101">
        <v>18</v>
      </c>
      <c r="B24" s="107" t="str">
        <f>Dat_01!A69</f>
        <v>18/03/2019</v>
      </c>
      <c r="C24" s="108">
        <f>Dat_01!B69</f>
        <v>16.096</v>
      </c>
      <c r="D24" s="108">
        <f>Dat_01!C69</f>
        <v>11.071</v>
      </c>
      <c r="E24" s="108">
        <f>Dat_01!D69</f>
        <v>6.0469999999999997</v>
      </c>
      <c r="F24" s="108">
        <f>Dat_01!H69</f>
        <v>7.4410526315999999</v>
      </c>
      <c r="G24" s="108">
        <f>Dat_01!G69</f>
        <v>17.128</v>
      </c>
      <c r="H24" s="108">
        <f>Dat_01!E69</f>
        <v>9.9359999999999999</v>
      </c>
      <c r="J24" s="128"/>
      <c r="K24" s="128"/>
      <c r="L24" s="128"/>
      <c r="M24" s="128"/>
      <c r="N24" s="128"/>
      <c r="O24" s="128"/>
      <c r="P24" s="128"/>
    </row>
    <row r="25" spans="1:16" ht="11.25" customHeight="1">
      <c r="A25" s="101">
        <v>19</v>
      </c>
      <c r="B25" s="107" t="str">
        <f>Dat_01!A70</f>
        <v>19/03/2019</v>
      </c>
      <c r="C25" s="108">
        <f>Dat_01!B70</f>
        <v>15.786</v>
      </c>
      <c r="D25" s="108">
        <f>Dat_01!C70</f>
        <v>10.843</v>
      </c>
      <c r="E25" s="108">
        <f>Dat_01!D70</f>
        <v>5.9</v>
      </c>
      <c r="F25" s="108">
        <f>Dat_01!H70</f>
        <v>7.7145789473999997</v>
      </c>
      <c r="G25" s="108">
        <f>Dat_01!G70</f>
        <v>17.1954736842</v>
      </c>
      <c r="H25" s="108">
        <f>Dat_01!E70</f>
        <v>8.7639999999999993</v>
      </c>
      <c r="J25" s="128"/>
      <c r="K25" s="128"/>
      <c r="L25" s="128"/>
      <c r="M25" s="128"/>
      <c r="N25" s="128"/>
      <c r="O25" s="128"/>
      <c r="P25" s="128"/>
    </row>
    <row r="26" spans="1:16" ht="11.25" customHeight="1">
      <c r="A26" s="101">
        <v>20</v>
      </c>
      <c r="B26" s="107" t="str">
        <f>Dat_01!A71</f>
        <v>20/03/2019</v>
      </c>
      <c r="C26" s="108">
        <f>Dat_01!B71</f>
        <v>16.271999999999998</v>
      </c>
      <c r="D26" s="108">
        <f>Dat_01!C71</f>
        <v>10.614000000000001</v>
      </c>
      <c r="E26" s="108">
        <f>Dat_01!D71</f>
        <v>4.9560000000000004</v>
      </c>
      <c r="F26" s="108">
        <f>Dat_01!H71</f>
        <v>7.6128947368000004</v>
      </c>
      <c r="G26" s="108">
        <f>Dat_01!G71</f>
        <v>17.139105263200001</v>
      </c>
      <c r="H26" s="108">
        <f>Dat_01!E71</f>
        <v>7.3460000000000001</v>
      </c>
      <c r="J26" s="128"/>
      <c r="K26" s="128"/>
      <c r="L26" s="128"/>
      <c r="M26" s="128"/>
      <c r="N26" s="128"/>
      <c r="O26" s="128"/>
      <c r="P26" s="128"/>
    </row>
    <row r="27" spans="1:16" ht="11.25" customHeight="1">
      <c r="A27" s="101">
        <v>21</v>
      </c>
      <c r="B27" s="107" t="str">
        <f>Dat_01!A72</f>
        <v>21/03/2019</v>
      </c>
      <c r="C27" s="108">
        <f>Dat_01!B72</f>
        <v>16.602</v>
      </c>
      <c r="D27" s="108">
        <f>Dat_01!C72</f>
        <v>10.781000000000001</v>
      </c>
      <c r="E27" s="108">
        <f>Dat_01!D72</f>
        <v>4.96</v>
      </c>
      <c r="F27" s="108">
        <f>Dat_01!H72</f>
        <v>7.5863157895000004</v>
      </c>
      <c r="G27" s="108">
        <f>Dat_01!G72</f>
        <v>16.710631578899999</v>
      </c>
      <c r="H27" s="108">
        <f>Dat_01!E72</f>
        <v>8.0730000000000004</v>
      </c>
      <c r="J27" s="128"/>
      <c r="K27" s="128"/>
      <c r="L27" s="128"/>
      <c r="M27" s="128"/>
      <c r="N27" s="128"/>
      <c r="O27" s="128"/>
      <c r="P27" s="128"/>
    </row>
    <row r="28" spans="1:16" ht="11.25" customHeight="1">
      <c r="A28" s="101">
        <v>22</v>
      </c>
      <c r="B28" s="107" t="str">
        <f>Dat_01!A73</f>
        <v>22/03/2019</v>
      </c>
      <c r="C28" s="108">
        <f>Dat_01!B73</f>
        <v>19.091000000000001</v>
      </c>
      <c r="D28" s="108">
        <f>Dat_01!C73</f>
        <v>12.067</v>
      </c>
      <c r="E28" s="108">
        <f>Dat_01!D73</f>
        <v>5.0430000000000001</v>
      </c>
      <c r="F28" s="108">
        <f>Dat_01!H73</f>
        <v>7.8356315789000002</v>
      </c>
      <c r="G28" s="108">
        <f>Dat_01!G73</f>
        <v>16.7691052632</v>
      </c>
      <c r="H28" s="108">
        <f>Dat_01!E73</f>
        <v>8.3930000000000007</v>
      </c>
      <c r="J28" s="128"/>
      <c r="K28" s="128"/>
      <c r="L28" s="128"/>
      <c r="M28" s="128"/>
      <c r="N28" s="128"/>
      <c r="O28" s="128"/>
      <c r="P28" s="128"/>
    </row>
    <row r="29" spans="1:16" ht="11.25" customHeight="1">
      <c r="A29" s="101">
        <v>23</v>
      </c>
      <c r="B29" s="107" t="str">
        <f>Dat_01!A74</f>
        <v>23/03/2019</v>
      </c>
      <c r="C29" s="108">
        <f>Dat_01!B74</f>
        <v>20.463000000000001</v>
      </c>
      <c r="D29" s="108">
        <f>Dat_01!C74</f>
        <v>13.641999999999999</v>
      </c>
      <c r="E29" s="108">
        <f>Dat_01!D74</f>
        <v>6.8220000000000001</v>
      </c>
      <c r="F29" s="108">
        <f>Dat_01!H74</f>
        <v>7.0877894737</v>
      </c>
      <c r="G29" s="108">
        <f>Dat_01!G74</f>
        <v>17.044105263199999</v>
      </c>
      <c r="H29" s="108">
        <f>Dat_01!E74</f>
        <v>10.794</v>
      </c>
      <c r="J29" s="128"/>
      <c r="K29" s="128"/>
      <c r="L29" s="128"/>
      <c r="M29" s="128"/>
      <c r="N29" s="128"/>
      <c r="O29" s="128"/>
      <c r="P29" s="128"/>
    </row>
    <row r="30" spans="1:16" ht="11.25" customHeight="1">
      <c r="A30" s="101">
        <v>24</v>
      </c>
      <c r="B30" s="107" t="str">
        <f>Dat_01!A75</f>
        <v>24/03/2019</v>
      </c>
      <c r="C30" s="108">
        <f>Dat_01!B75</f>
        <v>21.132999999999999</v>
      </c>
      <c r="D30" s="108">
        <f>Dat_01!C75</f>
        <v>14.634</v>
      </c>
      <c r="E30" s="108">
        <f>Dat_01!D75</f>
        <v>8.1349999999999998</v>
      </c>
      <c r="F30" s="108">
        <f>Dat_01!H75</f>
        <v>7.5069999999999997</v>
      </c>
      <c r="G30" s="108">
        <f>Dat_01!G75</f>
        <v>17.0138421053</v>
      </c>
      <c r="H30" s="108">
        <f>Dat_01!E75</f>
        <v>9.4909999999999997</v>
      </c>
      <c r="J30" s="128"/>
      <c r="K30" s="128"/>
      <c r="L30" s="128"/>
      <c r="M30" s="128"/>
      <c r="N30" s="128"/>
      <c r="O30" s="128"/>
      <c r="P30" s="128"/>
    </row>
    <row r="31" spans="1:16" ht="11.25" customHeight="1">
      <c r="A31" s="101">
        <v>25</v>
      </c>
      <c r="B31" s="107" t="str">
        <f>Dat_01!A76</f>
        <v>25/03/2019</v>
      </c>
      <c r="C31" s="108">
        <f>Dat_01!B76</f>
        <v>20.533000000000001</v>
      </c>
      <c r="D31" s="108">
        <f>Dat_01!C76</f>
        <v>14.42</v>
      </c>
      <c r="E31" s="108">
        <f>Dat_01!D76</f>
        <v>8.3059999999999992</v>
      </c>
      <c r="F31" s="108">
        <f>Dat_01!H76</f>
        <v>7.5550526315999997</v>
      </c>
      <c r="G31" s="108">
        <f>Dat_01!G76</f>
        <v>16.622947368399998</v>
      </c>
      <c r="H31" s="108">
        <f>Dat_01!E76</f>
        <v>10.244</v>
      </c>
      <c r="J31" s="128"/>
      <c r="K31" s="128"/>
      <c r="L31" s="128"/>
      <c r="M31" s="128"/>
      <c r="N31" s="128"/>
      <c r="O31" s="128"/>
      <c r="P31" s="128"/>
    </row>
    <row r="32" spans="1:16" ht="11.25" customHeight="1">
      <c r="A32" s="101">
        <v>26</v>
      </c>
      <c r="B32" s="107" t="str">
        <f>Dat_01!A77</f>
        <v>26/03/2019</v>
      </c>
      <c r="C32" s="108">
        <f>Dat_01!B77</f>
        <v>19.635000000000002</v>
      </c>
      <c r="D32" s="108">
        <f>Dat_01!C77</f>
        <v>13.554</v>
      </c>
      <c r="E32" s="108">
        <f>Dat_01!D77</f>
        <v>7.4729999999999999</v>
      </c>
      <c r="F32" s="108">
        <f>Dat_01!H77</f>
        <v>7.4493157895</v>
      </c>
      <c r="G32" s="108">
        <f>Dat_01!G77</f>
        <v>16.842736842099999</v>
      </c>
      <c r="H32" s="108">
        <f>Dat_01!E77</f>
        <v>11.218999999999999</v>
      </c>
      <c r="J32" s="128"/>
      <c r="K32" s="128"/>
      <c r="L32" s="128"/>
      <c r="M32" s="128"/>
      <c r="N32" s="128"/>
      <c r="O32" s="128"/>
      <c r="P32" s="128"/>
    </row>
    <row r="33" spans="1:16" ht="11.25" customHeight="1">
      <c r="A33" s="101">
        <v>27</v>
      </c>
      <c r="B33" s="107" t="str">
        <f>Dat_01!A78</f>
        <v>27/03/2019</v>
      </c>
      <c r="C33" s="108">
        <f>Dat_01!B78</f>
        <v>18.472000000000001</v>
      </c>
      <c r="D33" s="108">
        <f>Dat_01!C78</f>
        <v>12.257999999999999</v>
      </c>
      <c r="E33" s="108">
        <f>Dat_01!D78</f>
        <v>6.0430000000000001</v>
      </c>
      <c r="F33" s="108">
        <f>Dat_01!H78</f>
        <v>8.1252631578999992</v>
      </c>
      <c r="G33" s="108">
        <f>Dat_01!G78</f>
        <v>17.1287368421</v>
      </c>
      <c r="H33" s="108">
        <f>Dat_01!E78</f>
        <v>13.702</v>
      </c>
      <c r="J33" s="128"/>
      <c r="K33" s="128"/>
      <c r="L33" s="128"/>
      <c r="M33" s="128"/>
      <c r="N33" s="128"/>
      <c r="O33" s="128"/>
      <c r="P33" s="128"/>
    </row>
    <row r="34" spans="1:16" ht="11.25" customHeight="1">
      <c r="A34" s="101">
        <v>28</v>
      </c>
      <c r="B34" s="107" t="str">
        <f>Dat_01!A79</f>
        <v>28/03/2019</v>
      </c>
      <c r="C34" s="108">
        <f>Dat_01!B79</f>
        <v>18.596</v>
      </c>
      <c r="D34" s="108">
        <f>Dat_01!C79</f>
        <v>12.284000000000001</v>
      </c>
      <c r="E34" s="108">
        <f>Dat_01!D79</f>
        <v>5.9720000000000004</v>
      </c>
      <c r="F34" s="108">
        <f>Dat_01!H79</f>
        <v>8.1730526315999992</v>
      </c>
      <c r="G34" s="108">
        <f>Dat_01!G79</f>
        <v>17.385473684200001</v>
      </c>
      <c r="H34" s="108">
        <f>Dat_01!E79</f>
        <v>14.765000000000001</v>
      </c>
      <c r="J34" s="128"/>
      <c r="K34" s="128"/>
      <c r="L34" s="128"/>
      <c r="M34" s="128"/>
      <c r="N34" s="128"/>
      <c r="O34" s="128"/>
      <c r="P34" s="128"/>
    </row>
    <row r="35" spans="1:16" ht="11.25" customHeight="1">
      <c r="A35" s="101">
        <v>29</v>
      </c>
      <c r="B35" s="107" t="str">
        <f>Dat_01!A80</f>
        <v>29/03/2019</v>
      </c>
      <c r="C35" s="108">
        <f>Dat_01!B80</f>
        <v>18.943999999999999</v>
      </c>
      <c r="D35" s="108">
        <f>Dat_01!C80</f>
        <v>12.521000000000001</v>
      </c>
      <c r="E35" s="108">
        <f>Dat_01!D80</f>
        <v>6.0979999999999999</v>
      </c>
      <c r="F35" s="108">
        <f>Dat_01!H80</f>
        <v>8.3689473684000006</v>
      </c>
      <c r="G35" s="108">
        <f>Dat_01!G80</f>
        <v>17.5884736842</v>
      </c>
      <c r="H35" s="108">
        <f>Dat_01!E80</f>
        <v>12.898</v>
      </c>
      <c r="J35" s="128"/>
      <c r="K35" s="128"/>
      <c r="L35" s="128"/>
      <c r="M35" s="128"/>
      <c r="N35" s="128"/>
      <c r="O35" s="128"/>
      <c r="P35" s="128"/>
    </row>
    <row r="36" spans="1:16" ht="11.25" customHeight="1">
      <c r="A36" s="101">
        <v>30</v>
      </c>
      <c r="B36" s="107" t="str">
        <f>Dat_01!A81</f>
        <v>30/03/2019</v>
      </c>
      <c r="C36" s="108">
        <f>Dat_01!B81</f>
        <v>19.036000000000001</v>
      </c>
      <c r="D36" s="108">
        <f>Dat_01!C81</f>
        <v>13.069000000000001</v>
      </c>
      <c r="E36" s="108">
        <f>Dat_01!D81</f>
        <v>7.1020000000000003</v>
      </c>
      <c r="F36" s="108">
        <f>Dat_01!H81</f>
        <v>8.5972105262999996</v>
      </c>
      <c r="G36" s="108">
        <f>Dat_01!G81</f>
        <v>18.132368421100001</v>
      </c>
      <c r="H36" s="108">
        <f>Dat_01!E81</f>
        <v>11.398</v>
      </c>
      <c r="J36" s="128"/>
      <c r="K36" s="128"/>
      <c r="L36" s="128"/>
      <c r="M36" s="128"/>
      <c r="N36" s="128"/>
      <c r="O36" s="128"/>
      <c r="P36" s="128"/>
    </row>
    <row r="37" spans="1:16" ht="11.25" customHeight="1">
      <c r="A37" s="101">
        <v>31</v>
      </c>
      <c r="B37" s="131" t="str">
        <f>Dat_01!A82</f>
        <v>31/03/2019</v>
      </c>
      <c r="C37" s="133">
        <f>Dat_01!B82</f>
        <v>16.379000000000001</v>
      </c>
      <c r="D37" s="133">
        <f>Dat_01!C82</f>
        <v>12.381</v>
      </c>
      <c r="E37" s="133">
        <f>Dat_01!D82</f>
        <v>8.3819999999999997</v>
      </c>
      <c r="F37" s="133">
        <f>Dat_01!H82</f>
        <v>8.4401578947000004</v>
      </c>
      <c r="G37" s="133">
        <f>Dat_01!G82</f>
        <v>17.9914210526</v>
      </c>
      <c r="H37" s="133">
        <f>Dat_01!E82</f>
        <v>11.154</v>
      </c>
      <c r="J37" s="128"/>
      <c r="K37" s="128"/>
      <c r="L37" s="128"/>
      <c r="M37" s="128"/>
      <c r="N37" s="128"/>
      <c r="O37" s="128"/>
      <c r="P37" s="128"/>
    </row>
    <row r="38" spans="1:16" ht="11.25" customHeight="1">
      <c r="A38" s="101"/>
      <c r="B38" s="109" t="s">
        <v>110</v>
      </c>
      <c r="C38" s="110">
        <f>AVERAGE(C7:C37)</f>
        <v>18.681483870967739</v>
      </c>
      <c r="D38" s="110">
        <f t="shared" ref="D38:H38" si="0">AVERAGE(D7:D37)</f>
        <v>12.685</v>
      </c>
      <c r="E38" s="110">
        <f t="shared" si="0"/>
        <v>6.6885806451612924</v>
      </c>
      <c r="F38" s="110">
        <f t="shared" si="0"/>
        <v>7.1747928692677432</v>
      </c>
      <c r="G38" s="110">
        <f t="shared" si="0"/>
        <v>16.772106960954837</v>
      </c>
      <c r="H38" s="110">
        <f t="shared" si="0"/>
        <v>11.141709677419358</v>
      </c>
      <c r="J38" s="128"/>
      <c r="K38" s="128"/>
      <c r="L38" s="128"/>
      <c r="M38" s="128"/>
      <c r="N38" s="128"/>
      <c r="O38" s="128"/>
      <c r="P38" s="128"/>
    </row>
    <row r="39" spans="1:16" ht="11.25" customHeight="1">
      <c r="C39" s="111"/>
    </row>
    <row r="40" spans="1:16" ht="11.25" customHeight="1">
      <c r="B40" s="102" t="s">
        <v>111</v>
      </c>
    </row>
    <row r="41" spans="1:16" ht="34.5" customHeight="1">
      <c r="B41" s="105"/>
      <c r="C41" s="106" t="s">
        <v>98</v>
      </c>
    </row>
    <row r="42" spans="1:16" ht="11.25" customHeight="1">
      <c r="A42" s="112" t="s">
        <v>112</v>
      </c>
      <c r="B42" s="107">
        <v>42613</v>
      </c>
      <c r="C42" s="113">
        <f>Dat_01!B94</f>
        <v>21769.084502999998</v>
      </c>
    </row>
    <row r="43" spans="1:16" ht="11.25" customHeight="1">
      <c r="A43" s="112" t="s">
        <v>113</v>
      </c>
      <c r="B43" s="107">
        <v>42643</v>
      </c>
      <c r="C43" s="113">
        <f>Dat_01!B95</f>
        <v>20145.293416</v>
      </c>
    </row>
    <row r="44" spans="1:16" ht="11.25" customHeight="1">
      <c r="A44" s="112" t="s">
        <v>114</v>
      </c>
      <c r="B44" s="107">
        <v>42674</v>
      </c>
      <c r="C44" s="113">
        <f>Dat_01!B96</f>
        <v>20160.571298999999</v>
      </c>
    </row>
    <row r="45" spans="1:16" ht="11.25" customHeight="1">
      <c r="A45" s="112" t="s">
        <v>115</v>
      </c>
      <c r="B45" s="107">
        <v>42704</v>
      </c>
      <c r="C45" s="113">
        <f>Dat_01!B97</f>
        <v>20893.499284000001</v>
      </c>
    </row>
    <row r="46" spans="1:16" ht="11.25" customHeight="1">
      <c r="A46" s="112" t="s">
        <v>116</v>
      </c>
      <c r="B46" s="107">
        <v>42735</v>
      </c>
      <c r="C46" s="113">
        <f>Dat_01!B98</f>
        <v>22152.089802999999</v>
      </c>
    </row>
    <row r="47" spans="1:16" ht="11.25" customHeight="1">
      <c r="A47" s="112" t="s">
        <v>117</v>
      </c>
      <c r="B47" s="107">
        <v>42766</v>
      </c>
      <c r="C47" s="113">
        <f>Dat_01!B99</f>
        <v>22595.726236999999</v>
      </c>
    </row>
    <row r="48" spans="1:16" ht="11.25" customHeight="1">
      <c r="A48" s="112" t="s">
        <v>118</v>
      </c>
      <c r="B48" s="107">
        <v>42794</v>
      </c>
      <c r="C48" s="113">
        <f>Dat_01!B100</f>
        <v>21274.776162999999</v>
      </c>
    </row>
    <row r="49" spans="1:3" ht="11.25" customHeight="1">
      <c r="A49" s="112" t="s">
        <v>119</v>
      </c>
      <c r="B49" s="107">
        <v>42825</v>
      </c>
      <c r="C49" s="113">
        <f>Dat_01!B101</f>
        <v>22075.624411000001</v>
      </c>
    </row>
    <row r="50" spans="1:3" ht="11.25" customHeight="1">
      <c r="A50" s="112" t="s">
        <v>120</v>
      </c>
      <c r="B50" s="107">
        <v>42855</v>
      </c>
      <c r="C50" s="113">
        <f>Dat_01!B102</f>
        <v>19925.867210815999</v>
      </c>
    </row>
    <row r="51" spans="1:3" ht="11.25" customHeight="1">
      <c r="A51" s="112" t="s">
        <v>113</v>
      </c>
      <c r="B51" s="107">
        <v>42886</v>
      </c>
      <c r="C51" s="113">
        <f>Dat_01!B103</f>
        <v>20083.650125371001</v>
      </c>
    </row>
    <row r="52" spans="1:3" ht="11.25" customHeight="1">
      <c r="A52" s="112" t="s">
        <v>120</v>
      </c>
      <c r="B52" s="107">
        <v>42916</v>
      </c>
      <c r="C52" s="113">
        <f>Dat_01!B104</f>
        <v>20331.765024127999</v>
      </c>
    </row>
    <row r="53" spans="1:3" ht="11.25" customHeight="1">
      <c r="A53" s="112" t="s">
        <v>112</v>
      </c>
      <c r="B53" s="107">
        <v>42947</v>
      </c>
      <c r="C53" s="113">
        <f>Dat_01!B105</f>
        <v>22181.561493064</v>
      </c>
    </row>
    <row r="54" spans="1:3" ht="11.25" customHeight="1">
      <c r="A54" s="112" t="s">
        <v>112</v>
      </c>
      <c r="B54" s="107">
        <v>42978</v>
      </c>
      <c r="C54" s="113">
        <f>Dat_01!B106</f>
        <v>21981.09745284</v>
      </c>
    </row>
    <row r="55" spans="1:3" ht="11.25" customHeight="1">
      <c r="A55" s="112" t="s">
        <v>113</v>
      </c>
      <c r="B55" s="107">
        <v>43008</v>
      </c>
      <c r="C55" s="113">
        <f>Dat_01!B107</f>
        <v>20738.221610712</v>
      </c>
    </row>
    <row r="56" spans="1:3" ht="11.25" customHeight="1">
      <c r="A56" s="112" t="s">
        <v>114</v>
      </c>
      <c r="B56" s="107">
        <v>43039</v>
      </c>
      <c r="C56" s="113">
        <f>Dat_01!B108</f>
        <v>20294.305455951999</v>
      </c>
    </row>
    <row r="57" spans="1:3" ht="11.25" customHeight="1">
      <c r="A57" s="112" t="s">
        <v>115</v>
      </c>
      <c r="B57" s="107">
        <v>43069</v>
      </c>
      <c r="C57" s="113">
        <f>Dat_01!B109</f>
        <v>20905.330320952002</v>
      </c>
    </row>
    <row r="58" spans="1:3" ht="11.25" customHeight="1">
      <c r="A58" s="112" t="s">
        <v>116</v>
      </c>
      <c r="B58" s="107">
        <v>43100</v>
      </c>
      <c r="C58" s="113">
        <f>Dat_01!B110</f>
        <v>21175.276017192002</v>
      </c>
    </row>
    <row r="59" spans="1:3" ht="11.25" customHeight="1">
      <c r="A59" s="112" t="s">
        <v>117</v>
      </c>
      <c r="B59" s="107">
        <v>43131</v>
      </c>
      <c r="C59" s="113">
        <f>Dat_01!B111</f>
        <v>23252.157523999998</v>
      </c>
    </row>
    <row r="60" spans="1:3" ht="11.25" customHeight="1">
      <c r="A60" s="112" t="s">
        <v>118</v>
      </c>
      <c r="B60" s="107">
        <v>43159</v>
      </c>
      <c r="C60" s="113">
        <f>Dat_01!B112</f>
        <v>20110.282096999999</v>
      </c>
    </row>
    <row r="61" spans="1:3" ht="11.25" customHeight="1">
      <c r="A61" s="112" t="s">
        <v>119</v>
      </c>
      <c r="B61" s="107">
        <v>43190</v>
      </c>
      <c r="C61" s="113">
        <f>Dat_01!B113</f>
        <v>20680.149938999999</v>
      </c>
    </row>
    <row r="62" spans="1:3" ht="11.25" customHeight="1">
      <c r="A62" s="112" t="s">
        <v>120</v>
      </c>
      <c r="B62" s="107">
        <v>43220</v>
      </c>
      <c r="C62" s="113">
        <f>Dat_01!B114</f>
        <v>5478.3054000000002</v>
      </c>
    </row>
    <row r="63" spans="1:3" ht="11.25" customHeight="1">
      <c r="A63" s="112" t="s">
        <v>113</v>
      </c>
      <c r="B63" s="107">
        <v>43251</v>
      </c>
      <c r="C63" s="113">
        <f>Dat_01!B115</f>
        <v>0</v>
      </c>
    </row>
    <row r="64" spans="1:3" ht="11.25" customHeight="1">
      <c r="A64" s="112" t="s">
        <v>120</v>
      </c>
      <c r="B64" s="107">
        <v>43281</v>
      </c>
      <c r="C64" s="113">
        <f>Dat_01!B116</f>
        <v>0</v>
      </c>
    </row>
    <row r="65" spans="1:4" ht="11.25" customHeight="1">
      <c r="A65" s="112" t="s">
        <v>112</v>
      </c>
      <c r="B65" s="107">
        <v>43312</v>
      </c>
      <c r="C65" s="113">
        <f>Dat_01!B117</f>
        <v>0</v>
      </c>
    </row>
    <row r="66" spans="1:4" ht="11.25" customHeight="1">
      <c r="A66" s="112" t="s">
        <v>112</v>
      </c>
      <c r="B66" s="114">
        <v>43343</v>
      </c>
      <c r="C66" s="115">
        <f>Dat_01!B118</f>
        <v>0</v>
      </c>
    </row>
    <row r="68" spans="1:4" ht="11.25" customHeight="1">
      <c r="B68" s="102" t="s">
        <v>10</v>
      </c>
    </row>
    <row r="69" spans="1:4" ht="45.75" customHeight="1">
      <c r="B69" s="105" t="s">
        <v>121</v>
      </c>
      <c r="C69" s="106" t="s">
        <v>9</v>
      </c>
      <c r="D69" s="106" t="s">
        <v>8</v>
      </c>
    </row>
    <row r="70" spans="1:4" ht="11.25" customHeight="1">
      <c r="A70" s="101">
        <v>1</v>
      </c>
      <c r="B70" s="107" t="str">
        <f>Dat_01!A129</f>
        <v>01/03/2019</v>
      </c>
      <c r="C70" s="113">
        <f>Dat_01!B129</f>
        <v>33604.767</v>
      </c>
      <c r="D70" s="113">
        <f>Dat_01!D129</f>
        <v>707.36854500000004</v>
      </c>
    </row>
    <row r="71" spans="1:4" ht="11.25" customHeight="1">
      <c r="A71" s="101">
        <v>2</v>
      </c>
      <c r="B71" s="107" t="str">
        <f>Dat_01!A130</f>
        <v>02/03/2019</v>
      </c>
      <c r="C71" s="113">
        <f>Dat_01!B130</f>
        <v>29489.694</v>
      </c>
      <c r="D71" s="113">
        <f>Dat_01!D130</f>
        <v>631.00468100000001</v>
      </c>
    </row>
    <row r="72" spans="1:4" ht="11.25" customHeight="1">
      <c r="A72" s="101">
        <v>3</v>
      </c>
      <c r="B72" s="107" t="str">
        <f>Dat_01!A131</f>
        <v>03/03/2019</v>
      </c>
      <c r="C72" s="113">
        <f>Dat_01!B131</f>
        <v>29258.388999999999</v>
      </c>
      <c r="D72" s="113">
        <f>Dat_01!D131</f>
        <v>585.10705800000005</v>
      </c>
    </row>
    <row r="73" spans="1:4" ht="11.25" customHeight="1">
      <c r="A73" s="101">
        <v>4</v>
      </c>
      <c r="B73" s="107" t="str">
        <f>Dat_01!A132</f>
        <v>04/03/2019</v>
      </c>
      <c r="C73" s="113">
        <f>Dat_01!B132</f>
        <v>33568.800999999999</v>
      </c>
      <c r="D73" s="113">
        <f>Dat_01!D132</f>
        <v>689.60395800000003</v>
      </c>
    </row>
    <row r="74" spans="1:4" ht="11.25" customHeight="1">
      <c r="A74" s="101">
        <v>5</v>
      </c>
      <c r="B74" s="107" t="str">
        <f>Dat_01!A133</f>
        <v>05/03/2019</v>
      </c>
      <c r="C74" s="113">
        <f>Dat_01!B133</f>
        <v>34056.436999999998</v>
      </c>
      <c r="D74" s="113">
        <f>Dat_01!D133</f>
        <v>706.053585</v>
      </c>
    </row>
    <row r="75" spans="1:4" ht="11.25" customHeight="1">
      <c r="A75" s="101">
        <v>6</v>
      </c>
      <c r="B75" s="107" t="str">
        <f>Dat_01!A134</f>
        <v>06/03/2019</v>
      </c>
      <c r="C75" s="113">
        <f>Dat_01!B134</f>
        <v>35056.538</v>
      </c>
      <c r="D75" s="113">
        <f>Dat_01!D134</f>
        <v>727.24969599999997</v>
      </c>
    </row>
    <row r="76" spans="1:4" ht="11.25" customHeight="1">
      <c r="A76" s="101">
        <v>7</v>
      </c>
      <c r="B76" s="107" t="str">
        <f>Dat_01!A135</f>
        <v>07/03/2019</v>
      </c>
      <c r="C76" s="113">
        <f>Dat_01!B135</f>
        <v>34489.413999999997</v>
      </c>
      <c r="D76" s="113">
        <f>Dat_01!D135</f>
        <v>717.29496099999994</v>
      </c>
    </row>
    <row r="77" spans="1:4" ht="11.25" customHeight="1">
      <c r="A77" s="101">
        <v>8</v>
      </c>
      <c r="B77" s="107" t="str">
        <f>Dat_01!A136</f>
        <v>08/03/2019</v>
      </c>
      <c r="C77" s="113">
        <f>Dat_01!B136</f>
        <v>33592.387000000002</v>
      </c>
      <c r="D77" s="113">
        <f>Dat_01!D136</f>
        <v>706.73472000000004</v>
      </c>
    </row>
    <row r="78" spans="1:4" ht="11.25" customHeight="1">
      <c r="A78" s="101">
        <v>9</v>
      </c>
      <c r="B78" s="107" t="str">
        <f>Dat_01!A137</f>
        <v>09/03/2019</v>
      </c>
      <c r="C78" s="113">
        <f>Dat_01!B137</f>
        <v>29321.873</v>
      </c>
      <c r="D78" s="113">
        <f>Dat_01!D137</f>
        <v>631.44308799999999</v>
      </c>
    </row>
    <row r="79" spans="1:4" ht="11.25" customHeight="1">
      <c r="A79" s="101">
        <v>10</v>
      </c>
      <c r="B79" s="107" t="str">
        <f>Dat_01!A138</f>
        <v>10/03/2019</v>
      </c>
      <c r="C79" s="113">
        <f>Dat_01!B138</f>
        <v>28891.239000000001</v>
      </c>
      <c r="D79" s="113">
        <f>Dat_01!D138</f>
        <v>580.24600399999997</v>
      </c>
    </row>
    <row r="80" spans="1:4" ht="11.25" customHeight="1">
      <c r="A80" s="101">
        <v>11</v>
      </c>
      <c r="B80" s="107" t="str">
        <f>Dat_01!A139</f>
        <v>11/03/2019</v>
      </c>
      <c r="C80" s="113">
        <f>Dat_01!B139</f>
        <v>33389.798999999999</v>
      </c>
      <c r="D80" s="113">
        <f>Dat_01!D139</f>
        <v>684.39794400000005</v>
      </c>
    </row>
    <row r="81" spans="1:4" ht="11.25" customHeight="1">
      <c r="A81" s="101">
        <v>12</v>
      </c>
      <c r="B81" s="107" t="str">
        <f>Dat_01!A140</f>
        <v>12/03/2019</v>
      </c>
      <c r="C81" s="113">
        <f>Dat_01!B140</f>
        <v>33788.635000000002</v>
      </c>
      <c r="D81" s="113">
        <f>Dat_01!D140</f>
        <v>701.17652599999997</v>
      </c>
    </row>
    <row r="82" spans="1:4" ht="11.25" customHeight="1">
      <c r="A82" s="101">
        <v>13</v>
      </c>
      <c r="B82" s="107" t="str">
        <f>Dat_01!A141</f>
        <v>13/03/2019</v>
      </c>
      <c r="C82" s="113">
        <f>Dat_01!B141</f>
        <v>34423.792999999998</v>
      </c>
      <c r="D82" s="113">
        <f>Dat_01!D141</f>
        <v>711.21369500000003</v>
      </c>
    </row>
    <row r="83" spans="1:4" ht="11.25" customHeight="1">
      <c r="A83" s="101">
        <v>14</v>
      </c>
      <c r="B83" s="107" t="str">
        <f>Dat_01!A142</f>
        <v>14/03/2019</v>
      </c>
      <c r="C83" s="113">
        <f>Dat_01!B142</f>
        <v>33938.968000000001</v>
      </c>
      <c r="D83" s="113">
        <f>Dat_01!D142</f>
        <v>711.409131</v>
      </c>
    </row>
    <row r="84" spans="1:4" ht="11.25" customHeight="1">
      <c r="A84" s="101">
        <v>15</v>
      </c>
      <c r="B84" s="107" t="str">
        <f>Dat_01!A143</f>
        <v>15/03/2019</v>
      </c>
      <c r="C84" s="113">
        <f>Dat_01!B143</f>
        <v>32906.921999999999</v>
      </c>
      <c r="D84" s="113">
        <f>Dat_01!D143</f>
        <v>697.01225099999999</v>
      </c>
    </row>
    <row r="85" spans="1:4" ht="11.25" customHeight="1">
      <c r="A85" s="101">
        <v>16</v>
      </c>
      <c r="B85" s="107" t="str">
        <f>Dat_01!A144</f>
        <v>16/03/2019</v>
      </c>
      <c r="C85" s="113">
        <f>Dat_01!B144</f>
        <v>28975.93</v>
      </c>
      <c r="D85" s="113">
        <f>Dat_01!D144</f>
        <v>621.28858100000002</v>
      </c>
    </row>
    <row r="86" spans="1:4" ht="11.25" customHeight="1">
      <c r="A86" s="101">
        <v>17</v>
      </c>
      <c r="B86" s="107" t="str">
        <f>Dat_01!A145</f>
        <v>17/03/2019</v>
      </c>
      <c r="C86" s="113">
        <f>Dat_01!B145</f>
        <v>28580.246999999999</v>
      </c>
      <c r="D86" s="113">
        <f>Dat_01!D145</f>
        <v>574.577451</v>
      </c>
    </row>
    <row r="87" spans="1:4" ht="11.25" customHeight="1">
      <c r="A87" s="101">
        <v>18</v>
      </c>
      <c r="B87" s="107" t="str">
        <f>Dat_01!A146</f>
        <v>18/03/2019</v>
      </c>
      <c r="C87" s="113">
        <f>Dat_01!B146</f>
        <v>32521.435000000001</v>
      </c>
      <c r="D87" s="113">
        <f>Dat_01!D146</f>
        <v>666.42670099999998</v>
      </c>
    </row>
    <row r="88" spans="1:4" ht="11.25" customHeight="1">
      <c r="A88" s="101">
        <v>19</v>
      </c>
      <c r="B88" s="107" t="str">
        <f>Dat_01!A147</f>
        <v>19/03/2019</v>
      </c>
      <c r="C88" s="113">
        <f>Dat_01!B147</f>
        <v>32120.423999999999</v>
      </c>
      <c r="D88" s="113">
        <f>Dat_01!D147</f>
        <v>664.49504000000002</v>
      </c>
    </row>
    <row r="89" spans="1:4" ht="11.25" customHeight="1">
      <c r="A89" s="101">
        <v>20</v>
      </c>
      <c r="B89" s="107" t="str">
        <f>Dat_01!A148</f>
        <v>20/03/2019</v>
      </c>
      <c r="C89" s="113">
        <f>Dat_01!B148</f>
        <v>34693.961000000003</v>
      </c>
      <c r="D89" s="113">
        <f>Dat_01!D148</f>
        <v>712.41284800000005</v>
      </c>
    </row>
    <row r="90" spans="1:4" ht="11.25" customHeight="1">
      <c r="A90" s="101">
        <v>21</v>
      </c>
      <c r="B90" s="107" t="str">
        <f>Dat_01!A149</f>
        <v>21/03/2019</v>
      </c>
      <c r="C90" s="113">
        <f>Dat_01!B149</f>
        <v>34424.595000000001</v>
      </c>
      <c r="D90" s="113">
        <f>Dat_01!D149</f>
        <v>716.01628400000004</v>
      </c>
    </row>
    <row r="91" spans="1:4" ht="11.25" customHeight="1">
      <c r="A91" s="101">
        <v>22</v>
      </c>
      <c r="B91" s="107" t="str">
        <f>Dat_01!A150</f>
        <v>22/03/2019</v>
      </c>
      <c r="C91" s="113">
        <f>Dat_01!B150</f>
        <v>33461.534</v>
      </c>
      <c r="D91" s="113">
        <f>Dat_01!D150</f>
        <v>706.83831899999996</v>
      </c>
    </row>
    <row r="92" spans="1:4" ht="11.25" customHeight="1">
      <c r="A92" s="101">
        <v>23</v>
      </c>
      <c r="B92" s="107" t="str">
        <f>Dat_01!A151</f>
        <v>23/03/2019</v>
      </c>
      <c r="C92" s="113">
        <f>Dat_01!B151</f>
        <v>29428.423999999999</v>
      </c>
      <c r="D92" s="113">
        <f>Dat_01!D151</f>
        <v>630.11528799999996</v>
      </c>
    </row>
    <row r="93" spans="1:4" ht="11.25" customHeight="1">
      <c r="A93" s="101">
        <v>24</v>
      </c>
      <c r="B93" s="107" t="str">
        <f>Dat_01!A152</f>
        <v>24/03/2019</v>
      </c>
      <c r="C93" s="113">
        <f>Dat_01!B152</f>
        <v>28845.737000000001</v>
      </c>
      <c r="D93" s="113">
        <f>Dat_01!D152</f>
        <v>574.62079500000004</v>
      </c>
    </row>
    <row r="94" spans="1:4" ht="11.25" customHeight="1">
      <c r="A94" s="101">
        <v>25</v>
      </c>
      <c r="B94" s="107" t="str">
        <f>Dat_01!A153</f>
        <v>25/03/2019</v>
      </c>
      <c r="C94" s="113">
        <f>Dat_01!B153</f>
        <v>33193.212</v>
      </c>
      <c r="D94" s="113">
        <f>Dat_01!D153</f>
        <v>675.52768200000003</v>
      </c>
    </row>
    <row r="95" spans="1:4" ht="11.25" customHeight="1">
      <c r="A95" s="101">
        <v>26</v>
      </c>
      <c r="B95" s="107" t="str">
        <f>Dat_01!A154</f>
        <v>26/03/2019</v>
      </c>
      <c r="C95" s="113">
        <f>Dat_01!B154</f>
        <v>33649.010999999999</v>
      </c>
      <c r="D95" s="113">
        <f>Dat_01!D154</f>
        <v>691.31347800000003</v>
      </c>
    </row>
    <row r="96" spans="1:4" ht="11.25" customHeight="1">
      <c r="A96" s="101">
        <v>27</v>
      </c>
      <c r="B96" s="107" t="str">
        <f>Dat_01!A155</f>
        <v>27/03/2019</v>
      </c>
      <c r="C96" s="113">
        <f>Dat_01!B155</f>
        <v>33590.932000000001</v>
      </c>
      <c r="D96" s="113">
        <f>Dat_01!D155</f>
        <v>693.51617699999997</v>
      </c>
    </row>
    <row r="97" spans="1:9" ht="11.25" customHeight="1">
      <c r="A97" s="101">
        <v>28</v>
      </c>
      <c r="B97" s="107" t="str">
        <f>Dat_01!A156</f>
        <v>28/03/2019</v>
      </c>
      <c r="C97" s="113">
        <f>Dat_01!B156</f>
        <v>33254.404000000002</v>
      </c>
      <c r="D97" s="113">
        <f>Dat_01!D156</f>
        <v>693.85613699999999</v>
      </c>
    </row>
    <row r="98" spans="1:9" ht="11.25" customHeight="1">
      <c r="A98" s="101">
        <v>29</v>
      </c>
      <c r="B98" s="107" t="str">
        <f>Dat_01!A157</f>
        <v>29/03/2019</v>
      </c>
      <c r="C98" s="113">
        <f>Dat_01!B157</f>
        <v>32424.36</v>
      </c>
      <c r="D98" s="113">
        <f>Dat_01!D157</f>
        <v>691.48079199999995</v>
      </c>
    </row>
    <row r="99" spans="1:9" ht="11.25" customHeight="1">
      <c r="A99" s="101">
        <v>30</v>
      </c>
      <c r="B99" s="107" t="str">
        <f>Dat_01!A158</f>
        <v>30/03/2019</v>
      </c>
      <c r="C99" s="113">
        <f>Dat_01!B158</f>
        <v>28853.748</v>
      </c>
      <c r="D99" s="113">
        <f>Dat_01!D158</f>
        <v>621.61425699999995</v>
      </c>
    </row>
    <row r="100" spans="1:9" ht="11.25" customHeight="1">
      <c r="A100" s="101">
        <v>31</v>
      </c>
      <c r="B100" s="131" t="str">
        <f>Dat_01!A159</f>
        <v>31/03/2019</v>
      </c>
      <c r="C100" s="132">
        <f>Dat_01!B159</f>
        <v>29367.89</v>
      </c>
      <c r="D100" s="132">
        <f>Dat_01!D159</f>
        <v>558.73426600000005</v>
      </c>
    </row>
    <row r="101" spans="1:9" ht="11.25" customHeight="1">
      <c r="A101" s="101"/>
      <c r="B101" s="109" t="s">
        <v>122</v>
      </c>
      <c r="C101" s="116">
        <f>MAX(C70:C100)</f>
        <v>35056.538</v>
      </c>
      <c r="D101" s="116">
        <f>MAX(D70:D100)</f>
        <v>727.24969599999997</v>
      </c>
      <c r="E101" s="117">
        <v>806</v>
      </c>
      <c r="F101" s="130">
        <f>(D101/E101-1)*100</f>
        <v>-9.7705091811414402</v>
      </c>
    </row>
    <row r="103" spans="1:9" ht="11.25" customHeight="1">
      <c r="B103" s="102" t="s">
        <v>123</v>
      </c>
    </row>
    <row r="104" spans="1:9" ht="11.25" customHeight="1">
      <c r="B104" s="105"/>
      <c r="C104" s="118" t="s">
        <v>14</v>
      </c>
      <c r="D104" s="118" t="s">
        <v>13</v>
      </c>
      <c r="E104" s="118"/>
      <c r="F104" s="118" t="s">
        <v>12</v>
      </c>
      <c r="G104" s="105" t="s">
        <v>11</v>
      </c>
    </row>
    <row r="105" spans="1:9" ht="11.25" customHeight="1">
      <c r="B105" s="119" t="str">
        <f>Dat_01!A183</f>
        <v>Histórico</v>
      </c>
      <c r="C105" s="120">
        <f>Dat_01!D179</f>
        <v>41318</v>
      </c>
      <c r="D105" s="120">
        <f>Dat_01!B179</f>
        <v>45450</v>
      </c>
      <c r="E105" s="120"/>
      <c r="F105" s="121" t="str">
        <f>Dat_01!D183</f>
        <v>19 julio 2010 (13:26 h)</v>
      </c>
      <c r="G105" s="121" t="str">
        <f>Dat_01!E183</f>
        <v>17 diciembre 2007 (18:53 h)</v>
      </c>
    </row>
    <row r="106" spans="1:9" ht="11.25" customHeight="1">
      <c r="B106" s="119"/>
      <c r="C106" s="120"/>
      <c r="D106" s="120"/>
      <c r="E106" s="120"/>
      <c r="F106" s="121"/>
      <c r="G106" s="121"/>
    </row>
    <row r="107" spans="1:9" ht="11.25" customHeight="1">
      <c r="B107" s="119">
        <f>Dat_01!A185</f>
        <v>2018</v>
      </c>
      <c r="C107" s="120">
        <f>Dat_01!D173</f>
        <v>39996</v>
      </c>
      <c r="D107" s="120">
        <f>Dat_01!B173</f>
        <v>40947</v>
      </c>
      <c r="E107" s="120"/>
      <c r="F107" s="121" t="str">
        <f>Dat_01!D185</f>
        <v>3 agosto (13:45 h)</v>
      </c>
      <c r="G107" s="121" t="str">
        <f>Dat_01!E185</f>
        <v>8 febrero (20:24 h)</v>
      </c>
    </row>
    <row r="108" spans="1:9" ht="11.25" customHeight="1">
      <c r="B108" s="119">
        <f>Dat_01!A186</f>
        <v>2019</v>
      </c>
      <c r="C108" s="120">
        <f>Dat_01!D174</f>
        <v>0</v>
      </c>
      <c r="D108" s="120">
        <f>Dat_01!B174</f>
        <v>40455</v>
      </c>
      <c r="E108" s="120"/>
      <c r="F108" s="121">
        <f>Dat_01!D186</f>
        <v>0</v>
      </c>
      <c r="G108" s="121" t="str">
        <f>Dat_01!E186</f>
        <v>22 enero (20:08 h)</v>
      </c>
    </row>
    <row r="109" spans="1:9" ht="11.25" customHeight="1">
      <c r="B109" s="122" t="str">
        <f>Dat_01!A187</f>
        <v>mar-19</v>
      </c>
      <c r="C109" s="123">
        <f>Dat_01!B166</f>
        <v>35599</v>
      </c>
      <c r="D109" s="123"/>
      <c r="E109" s="123"/>
      <c r="F109" s="124" t="str">
        <f>Dat_01!D187</f>
        <v/>
      </c>
      <c r="G109" s="124"/>
      <c r="H109" s="125">
        <v>39059</v>
      </c>
      <c r="I109" s="130">
        <f>(C109/H109-1)*100</f>
        <v>-8.858393712076607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102" t="s">
        <v>29</v>
      </c>
    </row>
    <row r="112" spans="1:9" ht="24.75" customHeight="1">
      <c r="B112" s="105"/>
      <c r="C112" s="126" t="s">
        <v>4</v>
      </c>
      <c r="D112" s="126" t="s">
        <v>0</v>
      </c>
      <c r="E112" s="126" t="s">
        <v>22</v>
      </c>
      <c r="F112" s="126" t="s">
        <v>5</v>
      </c>
    </row>
    <row r="113" spans="1:6" ht="11.25" customHeight="1">
      <c r="A113" s="112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107" t="str">
        <f>Dat_01!A33</f>
        <v>31/03/2018</v>
      </c>
      <c r="C113" s="108">
        <f>Dat_01!B33</f>
        <v>4.6896284027357682</v>
      </c>
      <c r="D113" s="108">
        <f>Dat_01!C33</f>
        <v>-2.8296209017101726</v>
      </c>
      <c r="E113" s="108">
        <f>Dat_01!D33</f>
        <v>2.3767336850109233</v>
      </c>
      <c r="F113" s="108">
        <f>Dat_01!E33</f>
        <v>5.1425156194350174</v>
      </c>
    </row>
    <row r="114" spans="1:6" ht="11.25" customHeight="1">
      <c r="A114" s="112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107" t="str">
        <f>Dat_01!A34</f>
        <v>30/04/2018</v>
      </c>
      <c r="C114" s="108">
        <f>Dat_01!B34</f>
        <v>5.0771596193056601</v>
      </c>
      <c r="D114" s="108">
        <f>Dat_01!C34</f>
        <v>2.2655270585479226</v>
      </c>
      <c r="E114" s="108">
        <f>Dat_01!D34</f>
        <v>1.1065058718115361</v>
      </c>
      <c r="F114" s="108">
        <f>Dat_01!E34</f>
        <v>1.7051266889462013</v>
      </c>
    </row>
    <row r="115" spans="1:6" ht="11.25" customHeight="1">
      <c r="A115" s="112" t="str">
        <f t="shared" si="1"/>
        <v>M</v>
      </c>
      <c r="B115" s="107" t="str">
        <f>Dat_01!A35</f>
        <v>31/05/2018</v>
      </c>
      <c r="C115" s="108">
        <f>Dat_01!B35</f>
        <v>-0.60014918377936377</v>
      </c>
      <c r="D115" s="108">
        <f>Dat_01!C35</f>
        <v>-0.42951372039492508</v>
      </c>
      <c r="E115" s="108">
        <f>Dat_01!D35</f>
        <v>-1.5442698125827437</v>
      </c>
      <c r="F115" s="108">
        <f>Dat_01!E35</f>
        <v>1.373634349198305</v>
      </c>
    </row>
    <row r="116" spans="1:6" ht="11.25" customHeight="1">
      <c r="A116" s="112" t="str">
        <f t="shared" si="1"/>
        <v>J</v>
      </c>
      <c r="B116" s="107" t="str">
        <f>Dat_01!A36</f>
        <v>30/06/2018</v>
      </c>
      <c r="C116" s="108">
        <f>Dat_01!B36</f>
        <v>-6.2201004631579071</v>
      </c>
      <c r="D116" s="108">
        <f>Dat_01!C36</f>
        <v>-0.48675272991209884</v>
      </c>
      <c r="E116" s="108">
        <f>Dat_01!D36</f>
        <v>-2.675934043812545</v>
      </c>
      <c r="F116" s="108">
        <f>Dat_01!E36</f>
        <v>-3.0574136894332633</v>
      </c>
    </row>
    <row r="117" spans="1:6" ht="11.25" customHeight="1">
      <c r="A117" s="112" t="str">
        <f t="shared" si="1"/>
        <v>J</v>
      </c>
      <c r="B117" s="107" t="str">
        <f>Dat_01!A37</f>
        <v>31/07/2018</v>
      </c>
      <c r="C117" s="108">
        <f>Dat_01!B37</f>
        <v>-1.0334684683060424</v>
      </c>
      <c r="D117" s="108">
        <f>Dat_01!C37</f>
        <v>-0.71419326372041958</v>
      </c>
      <c r="E117" s="108">
        <f>Dat_01!D37</f>
        <v>-0.35405937427115397</v>
      </c>
      <c r="F117" s="108">
        <f>Dat_01!E37</f>
        <v>3.4784169685531108E-2</v>
      </c>
    </row>
    <row r="118" spans="1:6" ht="11.25" customHeight="1">
      <c r="A118" s="112" t="str">
        <f t="shared" si="1"/>
        <v>A</v>
      </c>
      <c r="B118" s="107" t="str">
        <f>Dat_01!A38</f>
        <v>31/08/2018</v>
      </c>
      <c r="C118" s="108">
        <f>Dat_01!B38</f>
        <v>0.97391762070098142</v>
      </c>
      <c r="D118" s="108">
        <f>Dat_01!C38</f>
        <v>-1.475568644220715</v>
      </c>
      <c r="E118" s="108">
        <f>Dat_01!D38</f>
        <v>0.70131582842185569</v>
      </c>
      <c r="F118" s="108">
        <f>Dat_01!E38</f>
        <v>1.7481704364998407</v>
      </c>
    </row>
    <row r="119" spans="1:6" ht="11.25" customHeight="1">
      <c r="A119" s="112" t="str">
        <f t="shared" si="1"/>
        <v>S</v>
      </c>
      <c r="B119" s="107" t="str">
        <f>Dat_01!A39</f>
        <v>30/09/2018</v>
      </c>
      <c r="C119" s="108">
        <f>Dat_01!B39</f>
        <v>2.9432591646496808</v>
      </c>
      <c r="D119" s="108">
        <f>Dat_01!C39</f>
        <v>-1.8306262218946268</v>
      </c>
      <c r="E119" s="108">
        <f>Dat_01!D39</f>
        <v>1.7894521619491233</v>
      </c>
      <c r="F119" s="108">
        <f>Dat_01!E39</f>
        <v>2.9844332245951843</v>
      </c>
    </row>
    <row r="120" spans="1:6" ht="11.25" customHeight="1">
      <c r="A120" s="112" t="str">
        <f t="shared" si="1"/>
        <v>O</v>
      </c>
      <c r="B120" s="107" t="str">
        <f>Dat_01!A40</f>
        <v>31/10/2018</v>
      </c>
      <c r="C120" s="108">
        <f>Dat_01!B40</f>
        <v>0.66334507573517776</v>
      </c>
      <c r="D120" s="108">
        <f>Dat_01!C40</f>
        <v>0.87503781871350883</v>
      </c>
      <c r="E120" s="108">
        <f>Dat_01!D40</f>
        <v>-0.22087203760485785</v>
      </c>
      <c r="F120" s="108">
        <f>Dat_01!E40</f>
        <v>9.1792946265267794E-3</v>
      </c>
    </row>
    <row r="121" spans="1:6" ht="11.25" customHeight="1">
      <c r="A121" s="112" t="str">
        <f t="shared" si="1"/>
        <v>N</v>
      </c>
      <c r="B121" s="107" t="str">
        <f>Dat_01!A41</f>
        <v>30/11/2018</v>
      </c>
      <c r="C121" s="108">
        <f>Dat_01!B41</f>
        <v>5.6625445030489274E-2</v>
      </c>
      <c r="D121" s="108">
        <f>Dat_01!C41</f>
        <v>-0.44731227499816839</v>
      </c>
      <c r="E121" s="108">
        <f>Dat_01!D41</f>
        <v>1.5253383263453379</v>
      </c>
      <c r="F121" s="108">
        <f>Dat_01!E41</f>
        <v>-1.0214006063166803</v>
      </c>
    </row>
    <row r="122" spans="1:6" ht="11.25" customHeight="1">
      <c r="A122" s="112" t="str">
        <f t="shared" si="1"/>
        <v>D</v>
      </c>
      <c r="B122" s="107" t="str">
        <f>Dat_01!A42</f>
        <v>31/12/2018</v>
      </c>
      <c r="C122" s="108">
        <f>Dat_01!B42</f>
        <v>-4.4095784844448644</v>
      </c>
      <c r="D122" s="108">
        <f>Dat_01!C42</f>
        <v>2.0645999340766945</v>
      </c>
      <c r="E122" s="108">
        <f>Dat_01!D42</f>
        <v>-1.5551688012934264</v>
      </c>
      <c r="F122" s="108">
        <f>Dat_01!E42</f>
        <v>-4.9190096172281326</v>
      </c>
    </row>
    <row r="123" spans="1:6" ht="11.25" customHeight="1">
      <c r="A123" s="112" t="str">
        <f t="shared" si="1"/>
        <v>E</v>
      </c>
      <c r="B123" s="107" t="str">
        <f>Dat_01!A43</f>
        <v>31/01/2019</v>
      </c>
      <c r="C123" s="108">
        <f>Dat_01!B43</f>
        <v>2.9051125868444494</v>
      </c>
      <c r="D123" s="108">
        <f>Dat_01!C43</f>
        <v>0.61101933162770461</v>
      </c>
      <c r="E123" s="108">
        <f>Dat_01!D43</f>
        <v>1.8318525201182156</v>
      </c>
      <c r="F123" s="108">
        <f>Dat_01!E43</f>
        <v>0.46224073509852914</v>
      </c>
    </row>
    <row r="124" spans="1:6" ht="11.25" customHeight="1">
      <c r="A124" s="112" t="str">
        <f t="shared" si="1"/>
        <v>F</v>
      </c>
      <c r="B124" s="107" t="str">
        <f>Dat_01!A44</f>
        <v>28/02/2019</v>
      </c>
      <c r="C124" s="108">
        <f>Dat_01!B44</f>
        <v>-5.4735902134905974</v>
      </c>
      <c r="D124" s="108">
        <f>Dat_01!C44</f>
        <v>0.32198875882193434</v>
      </c>
      <c r="E124" s="108">
        <f>Dat_01!D44</f>
        <v>-3.4681862776438805</v>
      </c>
      <c r="F124" s="108">
        <f>Dat_01!E44</f>
        <v>-2.3273926946686512</v>
      </c>
    </row>
    <row r="125" spans="1:6" ht="11.25" customHeight="1">
      <c r="A125" s="112" t="str">
        <f t="shared" si="1"/>
        <v>M</v>
      </c>
      <c r="B125" s="114" t="str">
        <f>Dat_01!A45</f>
        <v>31/03/2019</v>
      </c>
      <c r="C125" s="127">
        <f>Dat_01!B45</f>
        <v>-6.3213363573293213</v>
      </c>
      <c r="D125" s="127">
        <f>Dat_01!C45</f>
        <v>1.5503262842105237</v>
      </c>
      <c r="E125" s="127">
        <f>Dat_01!D45</f>
        <v>-2.9346108267949598</v>
      </c>
      <c r="F125" s="127">
        <f>Dat_01!E45</f>
        <v>-4.9370518147448852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selection activeCell="D167" sqref="D167"/>
    </sheetView>
  </sheetViews>
  <sheetFormatPr baseColWidth="10" defaultColWidth="11.42578125" defaultRowHeight="14.25"/>
  <cols>
    <col min="1" max="1" width="17.5703125" style="49" customWidth="1"/>
    <col min="2" max="2" width="23.140625" style="49" customWidth="1"/>
    <col min="3" max="7" width="14.7109375" style="49" customWidth="1"/>
    <col min="8" max="8" width="23.140625" style="49" customWidth="1"/>
    <col min="9" max="16384" width="11.42578125" style="49"/>
  </cols>
  <sheetData>
    <row r="1" spans="1:7">
      <c r="A1" s="68" t="s">
        <v>54</v>
      </c>
      <c r="B1" s="68" t="s">
        <v>89</v>
      </c>
    </row>
    <row r="2" spans="1:7">
      <c r="A2" s="61" t="s">
        <v>166</v>
      </c>
      <c r="B2" s="61" t="s">
        <v>161</v>
      </c>
      <c r="C2" s="96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marzo</v>
      </c>
    </row>
    <row r="4" spans="1:7">
      <c r="A4" s="59" t="s">
        <v>54</v>
      </c>
      <c r="B4" s="142" t="s">
        <v>166</v>
      </c>
      <c r="C4" s="143"/>
      <c r="D4" s="143"/>
      <c r="E4" s="143"/>
      <c r="F4" s="143"/>
      <c r="G4" s="143"/>
    </row>
    <row r="5" spans="1:7">
      <c r="A5" s="59" t="s">
        <v>55</v>
      </c>
      <c r="B5" s="145" t="s">
        <v>47</v>
      </c>
      <c r="C5" s="146"/>
      <c r="D5" s="146"/>
      <c r="E5" s="146"/>
      <c r="F5" s="146"/>
      <c r="G5" s="146"/>
    </row>
    <row r="6" spans="1:7">
      <c r="A6" s="59" t="s">
        <v>56</v>
      </c>
      <c r="B6" s="67" t="s">
        <v>48</v>
      </c>
      <c r="C6" s="67" t="s">
        <v>49</v>
      </c>
      <c r="D6" s="67" t="s">
        <v>50</v>
      </c>
      <c r="E6" s="67" t="s">
        <v>51</v>
      </c>
      <c r="F6" s="67" t="s">
        <v>52</v>
      </c>
      <c r="G6" s="67" t="s">
        <v>53</v>
      </c>
    </row>
    <row r="7" spans="1:7">
      <c r="A7" s="59" t="s">
        <v>57</v>
      </c>
      <c r="B7" s="69"/>
      <c r="C7" s="69"/>
      <c r="D7" s="69"/>
      <c r="E7" s="69"/>
      <c r="F7" s="69"/>
      <c r="G7" s="69"/>
    </row>
    <row r="8" spans="1:7">
      <c r="A8" s="61" t="s">
        <v>33</v>
      </c>
      <c r="B8" s="94">
        <v>2131424.1339520002</v>
      </c>
      <c r="C8" s="74">
        <v>-0.51581919369999996</v>
      </c>
      <c r="D8" s="94">
        <v>6739372.8287800001</v>
      </c>
      <c r="E8" s="74">
        <v>-0.24997976059999999</v>
      </c>
      <c r="F8" s="94">
        <v>31856868.700959999</v>
      </c>
      <c r="G8" s="74">
        <v>0.53636383639999996</v>
      </c>
    </row>
    <row r="9" spans="1:7">
      <c r="A9" s="61" t="s">
        <v>34</v>
      </c>
      <c r="B9" s="94">
        <v>189243.03504799999</v>
      </c>
      <c r="C9" s="74">
        <v>-0.4882248777</v>
      </c>
      <c r="D9" s="94">
        <v>544149.05721999996</v>
      </c>
      <c r="E9" s="74">
        <v>-0.33949446010000001</v>
      </c>
      <c r="F9" s="94">
        <v>1729689.01104</v>
      </c>
      <c r="G9" s="74">
        <v>-0.2389027467</v>
      </c>
    </row>
    <row r="10" spans="1:7">
      <c r="A10" s="61" t="s">
        <v>35</v>
      </c>
      <c r="B10" s="94">
        <v>5274747.2819999997</v>
      </c>
      <c r="C10" s="74">
        <v>0.1750600994</v>
      </c>
      <c r="D10" s="94">
        <v>15082899.922</v>
      </c>
      <c r="E10" s="74">
        <v>6.3857033600000002E-2</v>
      </c>
      <c r="F10" s="94">
        <v>54102954.534999996</v>
      </c>
      <c r="G10" s="74">
        <v>-5.4159420999999996E-3</v>
      </c>
    </row>
    <row r="11" spans="1:7">
      <c r="A11" s="61" t="s">
        <v>36</v>
      </c>
      <c r="B11" s="94">
        <v>824670.02800000005</v>
      </c>
      <c r="C11" s="74">
        <v>-0.37080852380000001</v>
      </c>
      <c r="D11" s="94">
        <v>6146528.3250000002</v>
      </c>
      <c r="E11" s="74">
        <v>-0.2139425345</v>
      </c>
      <c r="F11" s="94">
        <v>33208729.638999999</v>
      </c>
      <c r="G11" s="74">
        <v>-0.16986524929999999</v>
      </c>
    </row>
    <row r="12" spans="1:7">
      <c r="A12" s="61" t="s">
        <v>37</v>
      </c>
      <c r="B12" s="94">
        <v>0</v>
      </c>
      <c r="C12" s="74">
        <v>0</v>
      </c>
      <c r="D12" s="94">
        <v>0</v>
      </c>
      <c r="E12" s="74">
        <v>0</v>
      </c>
      <c r="F12" s="94">
        <v>-1E-3</v>
      </c>
      <c r="G12" s="74">
        <v>-0.5</v>
      </c>
    </row>
    <row r="13" spans="1:7">
      <c r="A13" s="61" t="s">
        <v>38</v>
      </c>
      <c r="B13" s="94">
        <v>2129312.412</v>
      </c>
      <c r="C13" s="74">
        <v>0.70612432039999995</v>
      </c>
      <c r="D13" s="94">
        <v>7781419.7599999998</v>
      </c>
      <c r="E13" s="74">
        <v>0.42689401199999999</v>
      </c>
      <c r="F13" s="94">
        <v>28730945.940000001</v>
      </c>
      <c r="G13" s="74">
        <v>-0.13605811279999999</v>
      </c>
    </row>
    <row r="14" spans="1:7">
      <c r="A14" s="61" t="s">
        <v>39</v>
      </c>
      <c r="B14" s="94">
        <v>4823431.6840000004</v>
      </c>
      <c r="C14" s="74">
        <v>-0.37158128509999999</v>
      </c>
      <c r="D14" s="94">
        <v>14439330.809</v>
      </c>
      <c r="E14" s="74">
        <v>-0.1796236075</v>
      </c>
      <c r="F14" s="94">
        <v>45784118.836000003</v>
      </c>
      <c r="G14" s="74">
        <v>-9.7291818700000005E-2</v>
      </c>
    </row>
    <row r="15" spans="1:7">
      <c r="A15" s="61" t="s">
        <v>40</v>
      </c>
      <c r="B15" s="94">
        <v>768804.90399999998</v>
      </c>
      <c r="C15" s="74">
        <v>0.3823261825</v>
      </c>
      <c r="D15" s="94">
        <v>1841904.94</v>
      </c>
      <c r="E15" s="74">
        <v>0.25947878670000002</v>
      </c>
      <c r="F15" s="94">
        <v>7753456.7759999996</v>
      </c>
      <c r="G15" s="74">
        <v>-1.99991037E-2</v>
      </c>
    </row>
    <row r="16" spans="1:7">
      <c r="A16" s="61" t="s">
        <v>41</v>
      </c>
      <c r="B16" s="94">
        <v>477923.228</v>
      </c>
      <c r="C16" s="74">
        <v>1.0427915695000001</v>
      </c>
      <c r="D16" s="94">
        <v>906051.96400000004</v>
      </c>
      <c r="E16" s="74">
        <v>0.5725929542</v>
      </c>
      <c r="F16" s="94">
        <v>4754227.0269999998</v>
      </c>
      <c r="G16" s="74">
        <v>-0.1105791391</v>
      </c>
    </row>
    <row r="17" spans="1:7">
      <c r="A17" s="61" t="s">
        <v>42</v>
      </c>
      <c r="B17" s="94">
        <v>309302.30800000002</v>
      </c>
      <c r="C17" s="74">
        <v>0.1429713114</v>
      </c>
      <c r="D17" s="94">
        <v>897403.44</v>
      </c>
      <c r="E17" s="74">
        <v>3.5364593899999998E-2</v>
      </c>
      <c r="F17" s="94">
        <v>3577175.6749999998</v>
      </c>
      <c r="G17" s="74">
        <v>-1.3362987999999999E-3</v>
      </c>
    </row>
    <row r="18" spans="1:7">
      <c r="A18" s="61" t="s">
        <v>43</v>
      </c>
      <c r="B18" s="94">
        <v>2588962.2680000002</v>
      </c>
      <c r="C18" s="74">
        <v>0.1084541653</v>
      </c>
      <c r="D18" s="94">
        <v>7633322.9479999999</v>
      </c>
      <c r="E18" s="74">
        <v>8.0015595300000006E-2</v>
      </c>
      <c r="F18" s="94">
        <v>29546303.886</v>
      </c>
      <c r="G18" s="74">
        <v>4.78779971E-2</v>
      </c>
    </row>
    <row r="19" spans="1:7">
      <c r="A19" s="61" t="s">
        <v>45</v>
      </c>
      <c r="B19" s="94">
        <v>67359.962499999994</v>
      </c>
      <c r="C19" s="74">
        <v>2.2011524800000001E-2</v>
      </c>
      <c r="D19" s="94">
        <v>192755.38149999999</v>
      </c>
      <c r="E19" s="74">
        <v>-2.33728918E-2</v>
      </c>
      <c r="F19" s="94">
        <v>728357.59</v>
      </c>
      <c r="G19" s="74">
        <v>-2.21695672E-2</v>
      </c>
    </row>
    <row r="20" spans="1:7">
      <c r="A20" s="61" t="s">
        <v>44</v>
      </c>
      <c r="B20" s="94">
        <v>200778.86749999999</v>
      </c>
      <c r="C20" s="74">
        <v>-6.7859414199999996E-2</v>
      </c>
      <c r="D20" s="94">
        <v>578123.54550000001</v>
      </c>
      <c r="E20" s="74">
        <v>-0.1053172272</v>
      </c>
      <c r="F20" s="94">
        <v>2225797.6880000001</v>
      </c>
      <c r="G20" s="74">
        <v>-0.1055423544</v>
      </c>
    </row>
    <row r="21" spans="1:7">
      <c r="A21" s="75" t="s">
        <v>95</v>
      </c>
      <c r="B21" s="95">
        <v>19785960.113000002</v>
      </c>
      <c r="C21" s="76">
        <v>-0.14615361269999999</v>
      </c>
      <c r="D21" s="95">
        <v>62783262.920999996</v>
      </c>
      <c r="E21" s="76">
        <v>-4.4065327600000002E-2</v>
      </c>
      <c r="F21" s="95">
        <v>243998625.303</v>
      </c>
      <c r="G21" s="76">
        <v>-2.26462082E-2</v>
      </c>
    </row>
    <row r="22" spans="1:7">
      <c r="A22" s="61" t="s">
        <v>96</v>
      </c>
      <c r="B22" s="94">
        <v>-375663.527</v>
      </c>
      <c r="C22" s="74">
        <v>-0.48784545540000002</v>
      </c>
      <c r="D22" s="94">
        <v>-1012176.691</v>
      </c>
      <c r="E22" s="74">
        <v>-0.26590852920000002</v>
      </c>
      <c r="F22" s="94">
        <v>-2831832.2449730001</v>
      </c>
      <c r="G22" s="74">
        <v>-0.24167433639999999</v>
      </c>
    </row>
    <row r="23" spans="1:7">
      <c r="A23" s="61" t="s">
        <v>46</v>
      </c>
      <c r="B23" s="94">
        <v>-122325.336</v>
      </c>
      <c r="C23" s="74">
        <v>0.35921759510000001</v>
      </c>
      <c r="D23" s="94">
        <v>-378803.95299999998</v>
      </c>
      <c r="E23" s="74">
        <v>0.37151354390000002</v>
      </c>
      <c r="F23" s="94">
        <v>-1335967.9920000001</v>
      </c>
      <c r="G23" s="74">
        <v>9.8716331599999999E-2</v>
      </c>
    </row>
    <row r="24" spans="1:7">
      <c r="A24" s="61" t="s">
        <v>97</v>
      </c>
      <c r="B24" s="94">
        <v>1392178.689</v>
      </c>
      <c r="C24" s="74">
        <v>-6.0879626864</v>
      </c>
      <c r="D24" s="94">
        <v>2650307.2829999998</v>
      </c>
      <c r="E24" s="74">
        <v>0.37765667180000001</v>
      </c>
      <c r="F24" s="94">
        <v>11828839.205</v>
      </c>
      <c r="G24" s="74">
        <v>0.22882903709999999</v>
      </c>
    </row>
    <row r="25" spans="1:7">
      <c r="A25" s="75" t="s">
        <v>98</v>
      </c>
      <c r="B25" s="95">
        <v>20680149.938999999</v>
      </c>
      <c r="C25" s="76">
        <v>-6.3213363600000003E-2</v>
      </c>
      <c r="D25" s="95">
        <v>64042589.560000002</v>
      </c>
      <c r="E25" s="76">
        <v>-2.8865034899999999E-2</v>
      </c>
      <c r="F25" s="95">
        <v>251659664.271027</v>
      </c>
      <c r="G25" s="76">
        <v>-1.04923038E-2</v>
      </c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31" spans="1:7" ht="16.5">
      <c r="A31" s="50" t="s">
        <v>29</v>
      </c>
      <c r="B31" s="51"/>
      <c r="C31" s="51"/>
      <c r="D31" s="51"/>
      <c r="E31" s="51"/>
    </row>
    <row r="32" spans="1:7" ht="22.5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 t="shared" ref="A33:A43" si="0">TEXT(DATE(YEAR(A34),MONTH(A34),"1")-1,"dd/mm/aaaa")</f>
        <v>31/03/2018</v>
      </c>
      <c r="B33" s="55">
        <v>4.6896284027357682</v>
      </c>
      <c r="C33" s="55">
        <v>-2.8296209017101726</v>
      </c>
      <c r="D33" s="55">
        <v>2.3767336850109233</v>
      </c>
      <c r="E33" s="55">
        <v>5.1425156194350174</v>
      </c>
      <c r="F33" s="73" t="str">
        <f>MID(UPPER(TEXT(A33,"mmm")),1,1)</f>
        <v>M</v>
      </c>
      <c r="G33" s="58"/>
      <c r="H33" s="58"/>
      <c r="I33" s="58"/>
      <c r="J33" s="58"/>
    </row>
    <row r="34" spans="1:10">
      <c r="A34" s="54" t="str">
        <f t="shared" si="0"/>
        <v>30/04/2018</v>
      </c>
      <c r="B34" s="55">
        <v>5.0771596193056601</v>
      </c>
      <c r="C34" s="55">
        <v>2.2655270585479226</v>
      </c>
      <c r="D34" s="55">
        <v>1.1065058718115361</v>
      </c>
      <c r="E34" s="55">
        <v>1.7051266889462013</v>
      </c>
      <c r="F34" s="73" t="str">
        <f t="shared" ref="F34:F45" si="1">MID(UPPER(TEXT(A34,"mmm")),1,1)</f>
        <v>A</v>
      </c>
      <c r="G34" s="58"/>
      <c r="H34" s="58"/>
      <c r="I34" s="58"/>
      <c r="J34" s="58"/>
    </row>
    <row r="35" spans="1:10">
      <c r="A35" s="54" t="str">
        <f t="shared" si="0"/>
        <v>31/05/2018</v>
      </c>
      <c r="B35" s="55">
        <v>-0.60014918377936377</v>
      </c>
      <c r="C35" s="55">
        <v>-0.42951372039492508</v>
      </c>
      <c r="D35" s="55">
        <v>-1.5442698125827437</v>
      </c>
      <c r="E35" s="55">
        <v>1.373634349198305</v>
      </c>
      <c r="F35" s="73" t="str">
        <f t="shared" si="1"/>
        <v>M</v>
      </c>
      <c r="G35" s="58"/>
      <c r="H35" s="58"/>
      <c r="I35" s="58"/>
      <c r="J35" s="58"/>
    </row>
    <row r="36" spans="1:10">
      <c r="A36" s="54" t="str">
        <f t="shared" si="0"/>
        <v>30/06/2018</v>
      </c>
      <c r="B36" s="55">
        <v>-6.2201004631579071</v>
      </c>
      <c r="C36" s="55">
        <v>-0.48675272991209884</v>
      </c>
      <c r="D36" s="55">
        <v>-2.675934043812545</v>
      </c>
      <c r="E36" s="55">
        <v>-3.0574136894332633</v>
      </c>
      <c r="F36" s="73" t="str">
        <f t="shared" si="1"/>
        <v>J</v>
      </c>
      <c r="G36" s="58"/>
      <c r="H36" s="58"/>
      <c r="I36" s="58"/>
      <c r="J36" s="58"/>
    </row>
    <row r="37" spans="1:10">
      <c r="A37" s="54" t="str">
        <f t="shared" si="0"/>
        <v>31/07/2018</v>
      </c>
      <c r="B37" s="55">
        <v>-1.0334684683060424</v>
      </c>
      <c r="C37" s="55">
        <v>-0.71419326372041958</v>
      </c>
      <c r="D37" s="55">
        <v>-0.35405937427115397</v>
      </c>
      <c r="E37" s="55">
        <v>3.4784169685531108E-2</v>
      </c>
      <c r="F37" s="73" t="str">
        <f t="shared" si="1"/>
        <v>J</v>
      </c>
      <c r="G37" s="58"/>
      <c r="H37" s="58"/>
      <c r="I37" s="58"/>
      <c r="J37" s="58"/>
    </row>
    <row r="38" spans="1:10">
      <c r="A38" s="54" t="str">
        <f t="shared" si="0"/>
        <v>31/08/2018</v>
      </c>
      <c r="B38" s="55">
        <v>0.97391762070098142</v>
      </c>
      <c r="C38" s="55">
        <v>-1.475568644220715</v>
      </c>
      <c r="D38" s="55">
        <v>0.70131582842185569</v>
      </c>
      <c r="E38" s="55">
        <v>1.7481704364998407</v>
      </c>
      <c r="F38" s="73" t="str">
        <f t="shared" si="1"/>
        <v>A</v>
      </c>
      <c r="G38" s="58"/>
      <c r="H38" s="58"/>
      <c r="I38" s="58"/>
      <c r="J38" s="58"/>
    </row>
    <row r="39" spans="1:10">
      <c r="A39" s="54" t="str">
        <f t="shared" si="0"/>
        <v>30/09/2018</v>
      </c>
      <c r="B39" s="55">
        <v>2.9432591646496808</v>
      </c>
      <c r="C39" s="55">
        <v>-1.8306262218946268</v>
      </c>
      <c r="D39" s="55">
        <v>1.7894521619491233</v>
      </c>
      <c r="E39" s="55">
        <v>2.9844332245951843</v>
      </c>
      <c r="F39" s="73" t="str">
        <f t="shared" si="1"/>
        <v>S</v>
      </c>
      <c r="G39" s="58"/>
      <c r="H39" s="58"/>
      <c r="I39" s="58"/>
      <c r="J39" s="58"/>
    </row>
    <row r="40" spans="1:10">
      <c r="A40" s="54" t="str">
        <f t="shared" si="0"/>
        <v>31/10/2018</v>
      </c>
      <c r="B40" s="55">
        <v>0.66334507573517776</v>
      </c>
      <c r="C40" s="55">
        <v>0.87503781871350883</v>
      </c>
      <c r="D40" s="55">
        <v>-0.22087203760485785</v>
      </c>
      <c r="E40" s="55">
        <v>9.1792946265267794E-3</v>
      </c>
      <c r="F40" s="73" t="str">
        <f t="shared" si="1"/>
        <v>O</v>
      </c>
      <c r="G40" s="58"/>
      <c r="H40" s="58"/>
      <c r="I40" s="58"/>
      <c r="J40" s="58"/>
    </row>
    <row r="41" spans="1:10">
      <c r="A41" s="54" t="str">
        <f t="shared" si="0"/>
        <v>30/11/2018</v>
      </c>
      <c r="B41" s="55">
        <v>5.6625445030489274E-2</v>
      </c>
      <c r="C41" s="55">
        <v>-0.44731227499816839</v>
      </c>
      <c r="D41" s="55">
        <v>1.5253383263453379</v>
      </c>
      <c r="E41" s="55">
        <v>-1.0214006063166803</v>
      </c>
      <c r="F41" s="73" t="str">
        <f t="shared" si="1"/>
        <v>N</v>
      </c>
      <c r="G41" s="58"/>
      <c r="H41" s="58"/>
      <c r="I41" s="58"/>
      <c r="J41" s="58"/>
    </row>
    <row r="42" spans="1:10">
      <c r="A42" s="54" t="str">
        <f t="shared" si="0"/>
        <v>31/12/2018</v>
      </c>
      <c r="B42" s="55">
        <v>-4.4095784844448644</v>
      </c>
      <c r="C42" s="55">
        <v>2.0645999340766945</v>
      </c>
      <c r="D42" s="55">
        <v>-1.5551688012934264</v>
      </c>
      <c r="E42" s="55">
        <v>-4.9190096172281326</v>
      </c>
      <c r="F42" s="73" t="str">
        <f t="shared" si="1"/>
        <v>D</v>
      </c>
      <c r="G42" s="58"/>
      <c r="H42" s="58"/>
      <c r="I42" s="58"/>
      <c r="J42" s="58"/>
    </row>
    <row r="43" spans="1:10">
      <c r="A43" s="54" t="str">
        <f t="shared" si="0"/>
        <v>31/01/2019</v>
      </c>
      <c r="B43" s="55">
        <v>2.9051125868444494</v>
      </c>
      <c r="C43" s="55">
        <v>0.61101933162770461</v>
      </c>
      <c r="D43" s="55">
        <v>1.8318525201182156</v>
      </c>
      <c r="E43" s="55">
        <v>0.46224073509852914</v>
      </c>
      <c r="F43" s="73" t="str">
        <f t="shared" si="1"/>
        <v>E</v>
      </c>
      <c r="G43" s="58"/>
      <c r="H43" s="58"/>
      <c r="I43" s="58"/>
      <c r="J43" s="58"/>
    </row>
    <row r="44" spans="1:10">
      <c r="A44" s="54" t="str">
        <f>TEXT(DATE(YEAR(A45),MONTH(A45),"1")-1,"dd/mm/aaaa")</f>
        <v>28/02/2019</v>
      </c>
      <c r="B44" s="55">
        <v>-5.4735902134905974</v>
      </c>
      <c r="C44" s="55">
        <v>0.32198875882193434</v>
      </c>
      <c r="D44" s="55">
        <v>-3.4681862776438805</v>
      </c>
      <c r="E44" s="55">
        <v>-2.3273926946686512</v>
      </c>
      <c r="F44" s="73" t="str">
        <f t="shared" si="1"/>
        <v>F</v>
      </c>
      <c r="G44" s="58"/>
      <c r="H44" s="58"/>
      <c r="I44" s="58"/>
      <c r="J44" s="58"/>
    </row>
    <row r="45" spans="1:10">
      <c r="A45" s="56" t="str">
        <f>B2</f>
        <v>31/03/2019</v>
      </c>
      <c r="B45" s="57">
        <v>-6.3213363573293213</v>
      </c>
      <c r="C45" s="57">
        <v>1.5503262842105237</v>
      </c>
      <c r="D45" s="57">
        <v>-2.9346108267949598</v>
      </c>
      <c r="E45" s="57">
        <v>-4.9370518147448852</v>
      </c>
      <c r="F45" s="73" t="str">
        <f t="shared" si="1"/>
        <v>M</v>
      </c>
      <c r="G45" s="58"/>
      <c r="H45" s="58"/>
      <c r="I45" s="58"/>
      <c r="J45" s="58"/>
    </row>
    <row r="49" spans="1:8" ht="23.25">
      <c r="B49" s="64" t="str">
        <f>"Máxima "&amp;MID(B2,7,4)</f>
        <v>Máxima 2019</v>
      </c>
      <c r="C49" s="64" t="str">
        <f>"Media "&amp;MID(B2,7,4)</f>
        <v>Media 2019</v>
      </c>
      <c r="D49" s="64" t="str">
        <f>"Mínima "&amp;MID(B2,7,4)</f>
        <v>Mínima 2019</v>
      </c>
      <c r="E49" s="65" t="str">
        <f>"Media "&amp;MID(B2,7,4)-1</f>
        <v>Media 2018</v>
      </c>
      <c r="F49" s="66"/>
      <c r="G49" s="65" t="str">
        <f>"Banda máxima "&amp;MID(B2,7,4)-20&amp;"-"&amp;MID(B2,7,4)-1</f>
        <v>Banda máxima 1999-2018</v>
      </c>
      <c r="H49" s="64" t="str">
        <f>"Banda mínima "&amp;MID(B2,7,4)-20&amp;"-"&amp;MID(B2,7,4)-1</f>
        <v>Banda mínima 1999-2018</v>
      </c>
    </row>
    <row r="50" spans="1:8">
      <c r="A50" s="59" t="s">
        <v>56</v>
      </c>
      <c r="B50" s="136" t="s">
        <v>58</v>
      </c>
      <c r="C50" s="136" t="s">
        <v>59</v>
      </c>
      <c r="D50" s="136" t="s">
        <v>60</v>
      </c>
      <c r="E50" s="136" t="s">
        <v>61</v>
      </c>
      <c r="F50" s="59" t="s">
        <v>56</v>
      </c>
      <c r="G50" s="136" t="s">
        <v>63</v>
      </c>
      <c r="H50" s="136" t="s">
        <v>64</v>
      </c>
    </row>
    <row r="51" spans="1:8">
      <c r="A51" s="59" t="s">
        <v>62</v>
      </c>
      <c r="B51" s="60"/>
      <c r="C51" s="60"/>
      <c r="D51" s="60"/>
      <c r="E51" s="60"/>
      <c r="F51" s="59" t="s">
        <v>62</v>
      </c>
      <c r="G51" s="60"/>
      <c r="H51" s="60"/>
    </row>
    <row r="52" spans="1:8">
      <c r="A52" s="61" t="s">
        <v>131</v>
      </c>
      <c r="B52" s="62">
        <v>18.599</v>
      </c>
      <c r="C52" s="62">
        <v>12.333</v>
      </c>
      <c r="D52" s="62">
        <v>6.0670000000000002</v>
      </c>
      <c r="E52" s="62">
        <v>10.867000000000001</v>
      </c>
      <c r="F52" s="63">
        <v>1</v>
      </c>
      <c r="G52" s="62">
        <v>15.018842105299999</v>
      </c>
      <c r="H52" s="62">
        <v>5.8991578947000001</v>
      </c>
    </row>
    <row r="53" spans="1:8">
      <c r="A53" s="61" t="s">
        <v>132</v>
      </c>
      <c r="B53" s="62">
        <v>19.751999999999999</v>
      </c>
      <c r="C53" s="62">
        <v>13.939</v>
      </c>
      <c r="D53" s="62">
        <v>8.1259999999999994</v>
      </c>
      <c r="E53" s="62">
        <v>10.026</v>
      </c>
      <c r="F53" s="63">
        <v>2</v>
      </c>
      <c r="G53" s="62">
        <v>15.821368421100001</v>
      </c>
      <c r="H53" s="62">
        <v>6.0210526315999999</v>
      </c>
    </row>
    <row r="54" spans="1:8">
      <c r="A54" s="61" t="s">
        <v>133</v>
      </c>
      <c r="B54" s="62">
        <v>21.59</v>
      </c>
      <c r="C54" s="62">
        <v>13.827</v>
      </c>
      <c r="D54" s="62">
        <v>6.0640000000000001</v>
      </c>
      <c r="E54" s="62">
        <v>12.285</v>
      </c>
      <c r="F54" s="63">
        <v>3</v>
      </c>
      <c r="G54" s="62">
        <v>15.5434736842</v>
      </c>
      <c r="H54" s="62">
        <v>6.8972631579000003</v>
      </c>
    </row>
    <row r="55" spans="1:8">
      <c r="A55" s="61" t="s">
        <v>134</v>
      </c>
      <c r="B55" s="62">
        <v>19.524000000000001</v>
      </c>
      <c r="C55" s="62">
        <v>13.862</v>
      </c>
      <c r="D55" s="62">
        <v>8.2010000000000005</v>
      </c>
      <c r="E55" s="62">
        <v>11.539</v>
      </c>
      <c r="F55" s="63">
        <v>4</v>
      </c>
      <c r="G55" s="62">
        <v>15.1477368421</v>
      </c>
      <c r="H55" s="62">
        <v>6.7938947367999996</v>
      </c>
    </row>
    <row r="56" spans="1:8">
      <c r="A56" s="61" t="s">
        <v>135</v>
      </c>
      <c r="B56" s="62">
        <v>18.797999999999998</v>
      </c>
      <c r="C56" s="62">
        <v>12.685</v>
      </c>
      <c r="D56" s="62">
        <v>6.5730000000000004</v>
      </c>
      <c r="E56" s="62">
        <v>10.789</v>
      </c>
      <c r="F56" s="63">
        <v>5</v>
      </c>
      <c r="G56" s="62">
        <v>14.7447368421</v>
      </c>
      <c r="H56" s="62">
        <v>6.4936315788999996</v>
      </c>
    </row>
    <row r="57" spans="1:8">
      <c r="A57" s="61" t="s">
        <v>136</v>
      </c>
      <c r="B57" s="62">
        <v>17.552</v>
      </c>
      <c r="C57" s="62">
        <v>12.651999999999999</v>
      </c>
      <c r="D57" s="62">
        <v>7.7519999999999998</v>
      </c>
      <c r="E57" s="62">
        <v>10.353</v>
      </c>
      <c r="F57" s="63">
        <v>6</v>
      </c>
      <c r="G57" s="62">
        <v>15.418421052599999</v>
      </c>
      <c r="H57" s="62">
        <v>6.4291578947000003</v>
      </c>
    </row>
    <row r="58" spans="1:8">
      <c r="A58" s="61" t="s">
        <v>137</v>
      </c>
      <c r="B58" s="62">
        <v>16.218</v>
      </c>
      <c r="C58" s="62">
        <v>11.093</v>
      </c>
      <c r="D58" s="62">
        <v>5.9690000000000003</v>
      </c>
      <c r="E58" s="62">
        <v>9.2929999999999993</v>
      </c>
      <c r="F58" s="63">
        <v>7</v>
      </c>
      <c r="G58" s="62">
        <v>15.959263157900001</v>
      </c>
      <c r="H58" s="62">
        <v>6.2152631578999999</v>
      </c>
    </row>
    <row r="59" spans="1:8">
      <c r="A59" s="61" t="s">
        <v>138</v>
      </c>
      <c r="B59" s="62">
        <v>17.100000000000001</v>
      </c>
      <c r="C59" s="62">
        <v>11.124000000000001</v>
      </c>
      <c r="D59" s="62">
        <v>5.149</v>
      </c>
      <c r="E59" s="62">
        <v>11.571</v>
      </c>
      <c r="F59" s="63">
        <v>8</v>
      </c>
      <c r="G59" s="62">
        <v>16.644315789499998</v>
      </c>
      <c r="H59" s="62">
        <v>6.2259473684</v>
      </c>
    </row>
    <row r="60" spans="1:8">
      <c r="A60" s="61" t="s">
        <v>139</v>
      </c>
      <c r="B60" s="62">
        <v>20.077999999999999</v>
      </c>
      <c r="C60" s="62">
        <v>13.276</v>
      </c>
      <c r="D60" s="62">
        <v>6.4729999999999999</v>
      </c>
      <c r="E60" s="62">
        <v>13.885999999999999</v>
      </c>
      <c r="F60" s="63">
        <v>9</v>
      </c>
      <c r="G60" s="62">
        <v>17.195157894699999</v>
      </c>
      <c r="H60" s="62">
        <v>6.3858421053000001</v>
      </c>
    </row>
    <row r="61" spans="1:8">
      <c r="A61" s="61" t="s">
        <v>140</v>
      </c>
      <c r="B61" s="62">
        <v>20.795000000000002</v>
      </c>
      <c r="C61" s="62">
        <v>14.276999999999999</v>
      </c>
      <c r="D61" s="62">
        <v>7.7590000000000003</v>
      </c>
      <c r="E61" s="62">
        <v>14.366</v>
      </c>
      <c r="F61" s="63">
        <v>10</v>
      </c>
      <c r="G61" s="62">
        <v>17.470105263200001</v>
      </c>
      <c r="H61" s="62">
        <v>6.5998421052999996</v>
      </c>
    </row>
    <row r="62" spans="1:8">
      <c r="A62" s="61" t="s">
        <v>141</v>
      </c>
      <c r="B62" s="62">
        <v>18.890999999999998</v>
      </c>
      <c r="C62" s="62">
        <v>13.696</v>
      </c>
      <c r="D62" s="62">
        <v>8.5</v>
      </c>
      <c r="E62" s="62">
        <v>12.561</v>
      </c>
      <c r="F62" s="63">
        <v>11</v>
      </c>
      <c r="G62" s="62">
        <v>17.567473684199999</v>
      </c>
      <c r="H62" s="62">
        <v>7.0752105263000002</v>
      </c>
    </row>
    <row r="63" spans="1:8">
      <c r="A63" s="61" t="s">
        <v>142</v>
      </c>
      <c r="B63" s="62">
        <v>19.553999999999998</v>
      </c>
      <c r="C63" s="62">
        <v>13.167999999999999</v>
      </c>
      <c r="D63" s="62">
        <v>6.782</v>
      </c>
      <c r="E63" s="62">
        <v>12.494</v>
      </c>
      <c r="F63" s="63">
        <v>12</v>
      </c>
      <c r="G63" s="62">
        <v>17.1326315789</v>
      </c>
      <c r="H63" s="62">
        <v>7.4123157895</v>
      </c>
    </row>
    <row r="64" spans="1:8">
      <c r="A64" s="61" t="s">
        <v>143</v>
      </c>
      <c r="B64" s="62">
        <v>15.994999999999999</v>
      </c>
      <c r="C64" s="62">
        <v>11.92</v>
      </c>
      <c r="D64" s="62">
        <v>7.8460000000000001</v>
      </c>
      <c r="E64" s="62">
        <v>12.792999999999999</v>
      </c>
      <c r="F64" s="63">
        <v>13</v>
      </c>
      <c r="G64" s="62">
        <v>16.556315789500001</v>
      </c>
      <c r="H64" s="62">
        <v>6.8574210526000003</v>
      </c>
    </row>
    <row r="65" spans="1:8">
      <c r="A65" s="61" t="s">
        <v>144</v>
      </c>
      <c r="B65" s="62">
        <v>17.312999999999999</v>
      </c>
      <c r="C65" s="62">
        <v>11.63</v>
      </c>
      <c r="D65" s="62">
        <v>5.9459999999999997</v>
      </c>
      <c r="E65" s="62">
        <v>12.231</v>
      </c>
      <c r="F65" s="63">
        <v>14</v>
      </c>
      <c r="G65" s="62">
        <v>17.1366842105</v>
      </c>
      <c r="H65" s="62">
        <v>6.5030000000000001</v>
      </c>
    </row>
    <row r="66" spans="1:8">
      <c r="A66" s="61" t="s">
        <v>145</v>
      </c>
      <c r="B66" s="62">
        <v>20.872</v>
      </c>
      <c r="C66" s="62">
        <v>13.552</v>
      </c>
      <c r="D66" s="62">
        <v>6.2329999999999997</v>
      </c>
      <c r="E66" s="62">
        <v>12.215</v>
      </c>
      <c r="F66" s="63">
        <v>15</v>
      </c>
      <c r="G66" s="62">
        <v>17.3470526316</v>
      </c>
      <c r="H66" s="62">
        <v>7.0088421053000003</v>
      </c>
    </row>
    <row r="67" spans="1:8">
      <c r="A67" s="61" t="s">
        <v>146</v>
      </c>
      <c r="B67" s="62">
        <v>21.643000000000001</v>
      </c>
      <c r="C67" s="62">
        <v>13.848000000000001</v>
      </c>
      <c r="D67" s="62">
        <v>6.0529999999999999</v>
      </c>
      <c r="E67" s="62">
        <v>10.715999999999999</v>
      </c>
      <c r="F67" s="63">
        <v>16</v>
      </c>
      <c r="G67" s="62">
        <v>17.261210526300001</v>
      </c>
      <c r="H67" s="62">
        <v>7.0977368420999998</v>
      </c>
    </row>
    <row r="68" spans="1:8">
      <c r="A68" s="61" t="s">
        <v>147</v>
      </c>
      <c r="B68" s="62">
        <v>17.814</v>
      </c>
      <c r="C68" s="62">
        <v>12.214</v>
      </c>
      <c r="D68" s="62">
        <v>6.6139999999999999</v>
      </c>
      <c r="E68" s="62">
        <v>9.2309999999999999</v>
      </c>
      <c r="F68" s="63">
        <v>17</v>
      </c>
      <c r="G68" s="62">
        <v>17.278105263200001</v>
      </c>
      <c r="H68" s="62">
        <v>7.0087368421000003</v>
      </c>
    </row>
    <row r="69" spans="1:8">
      <c r="A69" s="61" t="s">
        <v>148</v>
      </c>
      <c r="B69" s="62">
        <v>16.096</v>
      </c>
      <c r="C69" s="62">
        <v>11.071</v>
      </c>
      <c r="D69" s="62">
        <v>6.0469999999999997</v>
      </c>
      <c r="E69" s="62">
        <v>9.9359999999999999</v>
      </c>
      <c r="F69" s="63">
        <v>18</v>
      </c>
      <c r="G69" s="62">
        <v>17.128</v>
      </c>
      <c r="H69" s="62">
        <v>7.4410526315999999</v>
      </c>
    </row>
    <row r="70" spans="1:8">
      <c r="A70" s="61" t="s">
        <v>149</v>
      </c>
      <c r="B70" s="62">
        <v>15.786</v>
      </c>
      <c r="C70" s="62">
        <v>10.843</v>
      </c>
      <c r="D70" s="62">
        <v>5.9</v>
      </c>
      <c r="E70" s="62">
        <v>8.7639999999999993</v>
      </c>
      <c r="F70" s="63">
        <v>19</v>
      </c>
      <c r="G70" s="62">
        <v>17.1954736842</v>
      </c>
      <c r="H70" s="62">
        <v>7.7145789473999997</v>
      </c>
    </row>
    <row r="71" spans="1:8">
      <c r="A71" s="61" t="s">
        <v>150</v>
      </c>
      <c r="B71" s="62">
        <v>16.271999999999998</v>
      </c>
      <c r="C71" s="62">
        <v>10.614000000000001</v>
      </c>
      <c r="D71" s="62">
        <v>4.9560000000000004</v>
      </c>
      <c r="E71" s="62">
        <v>7.3460000000000001</v>
      </c>
      <c r="F71" s="63">
        <v>20</v>
      </c>
      <c r="G71" s="62">
        <v>17.139105263200001</v>
      </c>
      <c r="H71" s="62">
        <v>7.6128947368000004</v>
      </c>
    </row>
    <row r="72" spans="1:8">
      <c r="A72" s="61" t="s">
        <v>151</v>
      </c>
      <c r="B72" s="62">
        <v>16.602</v>
      </c>
      <c r="C72" s="62">
        <v>10.781000000000001</v>
      </c>
      <c r="D72" s="62">
        <v>4.96</v>
      </c>
      <c r="E72" s="62">
        <v>8.0730000000000004</v>
      </c>
      <c r="F72" s="63">
        <v>21</v>
      </c>
      <c r="G72" s="62">
        <v>16.710631578899999</v>
      </c>
      <c r="H72" s="62">
        <v>7.5863157895000004</v>
      </c>
    </row>
    <row r="73" spans="1:8">
      <c r="A73" s="61" t="s">
        <v>152</v>
      </c>
      <c r="B73" s="62">
        <v>19.091000000000001</v>
      </c>
      <c r="C73" s="62">
        <v>12.067</v>
      </c>
      <c r="D73" s="62">
        <v>5.0430000000000001</v>
      </c>
      <c r="E73" s="62">
        <v>8.3930000000000007</v>
      </c>
      <c r="F73" s="63">
        <v>22</v>
      </c>
      <c r="G73" s="62">
        <v>16.7691052632</v>
      </c>
      <c r="H73" s="62">
        <v>7.8356315789000002</v>
      </c>
    </row>
    <row r="74" spans="1:8">
      <c r="A74" s="61" t="s">
        <v>153</v>
      </c>
      <c r="B74" s="62">
        <v>20.463000000000001</v>
      </c>
      <c r="C74" s="62">
        <v>13.641999999999999</v>
      </c>
      <c r="D74" s="62">
        <v>6.8220000000000001</v>
      </c>
      <c r="E74" s="62">
        <v>10.794</v>
      </c>
      <c r="F74" s="63">
        <v>23</v>
      </c>
      <c r="G74" s="62">
        <v>17.044105263199999</v>
      </c>
      <c r="H74" s="62">
        <v>7.0877894737</v>
      </c>
    </row>
    <row r="75" spans="1:8">
      <c r="A75" s="61" t="s">
        <v>154</v>
      </c>
      <c r="B75" s="62">
        <v>21.132999999999999</v>
      </c>
      <c r="C75" s="62">
        <v>14.634</v>
      </c>
      <c r="D75" s="62">
        <v>8.1349999999999998</v>
      </c>
      <c r="E75" s="62">
        <v>9.4909999999999997</v>
      </c>
      <c r="F75" s="63">
        <v>24</v>
      </c>
      <c r="G75" s="62">
        <v>17.0138421053</v>
      </c>
      <c r="H75" s="62">
        <v>7.5069999999999997</v>
      </c>
    </row>
    <row r="76" spans="1:8">
      <c r="A76" s="61" t="s">
        <v>155</v>
      </c>
      <c r="B76" s="62">
        <v>20.533000000000001</v>
      </c>
      <c r="C76" s="62">
        <v>14.42</v>
      </c>
      <c r="D76" s="62">
        <v>8.3059999999999992</v>
      </c>
      <c r="E76" s="62">
        <v>10.244</v>
      </c>
      <c r="F76" s="63">
        <v>25</v>
      </c>
      <c r="G76" s="62">
        <v>16.622947368399998</v>
      </c>
      <c r="H76" s="62">
        <v>7.5550526315999997</v>
      </c>
    </row>
    <row r="77" spans="1:8">
      <c r="A77" s="61" t="s">
        <v>156</v>
      </c>
      <c r="B77" s="62">
        <v>19.635000000000002</v>
      </c>
      <c r="C77" s="62">
        <v>13.554</v>
      </c>
      <c r="D77" s="62">
        <v>7.4729999999999999</v>
      </c>
      <c r="E77" s="62">
        <v>11.218999999999999</v>
      </c>
      <c r="F77" s="63">
        <v>26</v>
      </c>
      <c r="G77" s="62">
        <v>16.842736842099999</v>
      </c>
      <c r="H77" s="62">
        <v>7.4493157895</v>
      </c>
    </row>
    <row r="78" spans="1:8">
      <c r="A78" s="61" t="s">
        <v>157</v>
      </c>
      <c r="B78" s="62">
        <v>18.472000000000001</v>
      </c>
      <c r="C78" s="62">
        <v>12.257999999999999</v>
      </c>
      <c r="D78" s="62">
        <v>6.0430000000000001</v>
      </c>
      <c r="E78" s="62">
        <v>13.702</v>
      </c>
      <c r="F78" s="63">
        <v>27</v>
      </c>
      <c r="G78" s="62">
        <v>17.1287368421</v>
      </c>
      <c r="H78" s="62">
        <v>8.1252631578999992</v>
      </c>
    </row>
    <row r="79" spans="1:8">
      <c r="A79" s="61" t="s">
        <v>158</v>
      </c>
      <c r="B79" s="62">
        <v>18.596</v>
      </c>
      <c r="C79" s="62">
        <v>12.284000000000001</v>
      </c>
      <c r="D79" s="62">
        <v>5.9720000000000004</v>
      </c>
      <c r="E79" s="62">
        <v>14.765000000000001</v>
      </c>
      <c r="F79" s="63">
        <v>28</v>
      </c>
      <c r="G79" s="62">
        <v>17.385473684200001</v>
      </c>
      <c r="H79" s="62">
        <v>8.1730526315999992</v>
      </c>
    </row>
    <row r="80" spans="1:8">
      <c r="A80" s="61" t="s">
        <v>159</v>
      </c>
      <c r="B80" s="62">
        <v>18.943999999999999</v>
      </c>
      <c r="C80" s="62">
        <v>12.521000000000001</v>
      </c>
      <c r="D80" s="62">
        <v>6.0979999999999999</v>
      </c>
      <c r="E80" s="62">
        <v>12.898</v>
      </c>
      <c r="F80" s="63">
        <v>29</v>
      </c>
      <c r="G80" s="62">
        <v>17.5884736842</v>
      </c>
      <c r="H80" s="62">
        <v>8.3689473684000006</v>
      </c>
    </row>
    <row r="81" spans="1:8">
      <c r="A81" s="61" t="s">
        <v>160</v>
      </c>
      <c r="B81" s="62">
        <v>19.036000000000001</v>
      </c>
      <c r="C81" s="62">
        <v>13.069000000000001</v>
      </c>
      <c r="D81" s="62">
        <v>7.1020000000000003</v>
      </c>
      <c r="E81" s="62">
        <v>11.398</v>
      </c>
      <c r="F81" s="63">
        <v>30</v>
      </c>
      <c r="G81" s="62">
        <v>18.132368421100001</v>
      </c>
      <c r="H81" s="62">
        <v>8.5972105262999996</v>
      </c>
    </row>
    <row r="82" spans="1:8">
      <c r="A82" s="61" t="s">
        <v>161</v>
      </c>
      <c r="B82" s="62">
        <v>16.379000000000001</v>
      </c>
      <c r="C82" s="62">
        <v>12.381</v>
      </c>
      <c r="D82" s="62">
        <v>8.3819999999999997</v>
      </c>
      <c r="E82" s="62">
        <v>11.154</v>
      </c>
      <c r="F82" s="63">
        <v>31</v>
      </c>
      <c r="G82" s="62">
        <v>17.9914210526</v>
      </c>
      <c r="H82" s="62">
        <v>8.4401578947000004</v>
      </c>
    </row>
    <row r="85" spans="1:8">
      <c r="A85" s="59" t="s">
        <v>56</v>
      </c>
      <c r="B85" s="67" t="s">
        <v>78</v>
      </c>
    </row>
    <row r="86" spans="1:8" ht="15" thickBot="1">
      <c r="A86" s="68" t="s">
        <v>54</v>
      </c>
      <c r="B86" s="69"/>
    </row>
    <row r="87" spans="1:8">
      <c r="A87" s="61" t="s">
        <v>65</v>
      </c>
      <c r="B87" s="71">
        <v>23078.327512280001</v>
      </c>
      <c r="C87" s="85" t="str">
        <f>MID(UPPER(TEXT(D87,"mmm")),1,1)</f>
        <v>M</v>
      </c>
      <c r="D87" s="88" t="str">
        <f t="shared" ref="D87:D109" si="2">TEXT(EDATE(D88,-1),"mmmm aaaa")</f>
        <v>marzo 2017</v>
      </c>
      <c r="E87" s="89">
        <f>VLOOKUP(D87,A$87:B$122,2,FALSE)</f>
        <v>21086.734901833999</v>
      </c>
    </row>
    <row r="88" spans="1:8">
      <c r="A88" s="61" t="s">
        <v>66</v>
      </c>
      <c r="B88" s="71">
        <v>19959.317583791999</v>
      </c>
      <c r="C88" s="86" t="str">
        <f t="shared" ref="C88:C111" si="3">MID(UPPER(TEXT(D88,"mmm")),1,1)</f>
        <v>A</v>
      </c>
      <c r="D88" s="90" t="str">
        <f t="shared" si="2"/>
        <v>abril 2017</v>
      </c>
      <c r="E88" s="91">
        <f t="shared" ref="E88:E111" si="4">VLOOKUP(D88,A$87:B$122,2,FALSE)</f>
        <v>18963.081304259998</v>
      </c>
    </row>
    <row r="89" spans="1:8">
      <c r="A89" s="61" t="s">
        <v>67</v>
      </c>
      <c r="B89" s="71">
        <v>21086.734901833999</v>
      </c>
      <c r="C89" s="86" t="str">
        <f t="shared" si="3"/>
        <v>M</v>
      </c>
      <c r="D89" s="90" t="str">
        <f t="shared" si="2"/>
        <v>mayo 2017</v>
      </c>
      <c r="E89" s="91">
        <f t="shared" si="4"/>
        <v>20204.909726176</v>
      </c>
    </row>
    <row r="90" spans="1:8">
      <c r="A90" s="61" t="s">
        <v>68</v>
      </c>
      <c r="B90" s="71">
        <v>18963.081304259998</v>
      </c>
      <c r="C90" s="86" t="str">
        <f t="shared" si="3"/>
        <v>J</v>
      </c>
      <c r="D90" s="90" t="str">
        <f t="shared" si="2"/>
        <v>junio 2017</v>
      </c>
      <c r="E90" s="91">
        <f t="shared" si="4"/>
        <v>21680.301562000001</v>
      </c>
    </row>
    <row r="91" spans="1:8">
      <c r="A91" s="61" t="s">
        <v>69</v>
      </c>
      <c r="B91" s="71">
        <v>20204.909726176</v>
      </c>
      <c r="C91" s="86" t="str">
        <f t="shared" si="3"/>
        <v>J</v>
      </c>
      <c r="D91" s="90" t="str">
        <f t="shared" si="2"/>
        <v>julio 2017</v>
      </c>
      <c r="E91" s="91">
        <f t="shared" si="4"/>
        <v>22413.194793999999</v>
      </c>
    </row>
    <row r="92" spans="1:8">
      <c r="A92" s="61" t="s">
        <v>70</v>
      </c>
      <c r="B92" s="71">
        <v>21680.301562000001</v>
      </c>
      <c r="C92" s="86" t="str">
        <f t="shared" si="3"/>
        <v>A</v>
      </c>
      <c r="D92" s="90" t="str">
        <f t="shared" si="2"/>
        <v>agosto 2017</v>
      </c>
      <c r="E92" s="91">
        <f t="shared" si="4"/>
        <v>21769.084502999998</v>
      </c>
    </row>
    <row r="93" spans="1:8">
      <c r="A93" s="61" t="s">
        <v>71</v>
      </c>
      <c r="B93" s="71">
        <v>22413.194793999999</v>
      </c>
      <c r="C93" s="86" t="str">
        <f t="shared" si="3"/>
        <v>S</v>
      </c>
      <c r="D93" s="90" t="str">
        <f t="shared" si="2"/>
        <v>septiembre 2017</v>
      </c>
      <c r="E93" s="91">
        <f t="shared" si="4"/>
        <v>20145.293416</v>
      </c>
    </row>
    <row r="94" spans="1:8">
      <c r="A94" s="61" t="s">
        <v>72</v>
      </c>
      <c r="B94" s="71">
        <v>21769.084502999998</v>
      </c>
      <c r="C94" s="86" t="str">
        <f t="shared" si="3"/>
        <v>O</v>
      </c>
      <c r="D94" s="90" t="str">
        <f t="shared" si="2"/>
        <v>octubre 2017</v>
      </c>
      <c r="E94" s="91">
        <f t="shared" si="4"/>
        <v>20160.571298999999</v>
      </c>
    </row>
    <row r="95" spans="1:8">
      <c r="A95" s="61" t="s">
        <v>73</v>
      </c>
      <c r="B95" s="71">
        <v>20145.293416</v>
      </c>
      <c r="C95" s="86" t="str">
        <f t="shared" si="3"/>
        <v>N</v>
      </c>
      <c r="D95" s="90" t="str">
        <f t="shared" si="2"/>
        <v>noviembre 2017</v>
      </c>
      <c r="E95" s="91">
        <f t="shared" si="4"/>
        <v>20893.499284000001</v>
      </c>
    </row>
    <row r="96" spans="1:8">
      <c r="A96" s="61" t="s">
        <v>74</v>
      </c>
      <c r="B96" s="71">
        <v>20160.571298999999</v>
      </c>
      <c r="C96" s="86" t="str">
        <f t="shared" si="3"/>
        <v>D</v>
      </c>
      <c r="D96" s="90" t="str">
        <f t="shared" si="2"/>
        <v>diciembre 2017</v>
      </c>
      <c r="E96" s="91">
        <f t="shared" si="4"/>
        <v>22152.089802999999</v>
      </c>
    </row>
    <row r="97" spans="1:5">
      <c r="A97" s="61" t="s">
        <v>75</v>
      </c>
      <c r="B97" s="71">
        <v>20893.499284000001</v>
      </c>
      <c r="C97" s="86" t="str">
        <f t="shared" si="3"/>
        <v>E</v>
      </c>
      <c r="D97" s="90" t="str">
        <f t="shared" si="2"/>
        <v>enero 2018</v>
      </c>
      <c r="E97" s="91">
        <f t="shared" si="4"/>
        <v>22595.726236999999</v>
      </c>
    </row>
    <row r="98" spans="1:5">
      <c r="A98" s="61" t="s">
        <v>76</v>
      </c>
      <c r="B98" s="71">
        <v>22152.089802999999</v>
      </c>
      <c r="C98" s="86" t="str">
        <f t="shared" si="3"/>
        <v>F</v>
      </c>
      <c r="D98" s="90" t="str">
        <f t="shared" si="2"/>
        <v>febrero 2018</v>
      </c>
      <c r="E98" s="91">
        <f t="shared" si="4"/>
        <v>21274.776162999999</v>
      </c>
    </row>
    <row r="99" spans="1:5">
      <c r="A99" s="61" t="s">
        <v>77</v>
      </c>
      <c r="B99" s="71">
        <v>22595.726236999999</v>
      </c>
      <c r="C99" s="86" t="str">
        <f t="shared" si="3"/>
        <v>M</v>
      </c>
      <c r="D99" s="90" t="str">
        <f t="shared" si="2"/>
        <v>marzo 2018</v>
      </c>
      <c r="E99" s="91">
        <f t="shared" si="4"/>
        <v>22075.624411000001</v>
      </c>
    </row>
    <row r="100" spans="1:5">
      <c r="A100" s="61" t="s">
        <v>32</v>
      </c>
      <c r="B100" s="71">
        <v>21274.776162999999</v>
      </c>
      <c r="C100" s="86" t="str">
        <f t="shared" si="3"/>
        <v>A</v>
      </c>
      <c r="D100" s="90" t="str">
        <f t="shared" si="2"/>
        <v>abril 2018</v>
      </c>
      <c r="E100" s="91">
        <f t="shared" si="4"/>
        <v>19925.867210815999</v>
      </c>
    </row>
    <row r="101" spans="1:5">
      <c r="A101" s="61" t="s">
        <v>91</v>
      </c>
      <c r="B101" s="71">
        <v>22075.624411000001</v>
      </c>
      <c r="C101" s="86" t="str">
        <f t="shared" si="3"/>
        <v>M</v>
      </c>
      <c r="D101" s="90" t="str">
        <f t="shared" si="2"/>
        <v>mayo 2018</v>
      </c>
      <c r="E101" s="91">
        <f t="shared" si="4"/>
        <v>20083.650125371001</v>
      </c>
    </row>
    <row r="102" spans="1:5">
      <c r="A102" s="61" t="s">
        <v>90</v>
      </c>
      <c r="B102" s="71">
        <v>19925.867210815999</v>
      </c>
      <c r="C102" s="86" t="str">
        <f t="shared" si="3"/>
        <v>J</v>
      </c>
      <c r="D102" s="90" t="str">
        <f t="shared" si="2"/>
        <v>junio 2018</v>
      </c>
      <c r="E102" s="91">
        <f t="shared" si="4"/>
        <v>20331.765024127999</v>
      </c>
    </row>
    <row r="103" spans="1:5">
      <c r="A103" s="61" t="s">
        <v>92</v>
      </c>
      <c r="B103" s="71">
        <v>20083.650125371001</v>
      </c>
      <c r="C103" s="86" t="str">
        <f t="shared" si="3"/>
        <v>J</v>
      </c>
      <c r="D103" s="90" t="str">
        <f t="shared" si="2"/>
        <v>julio 2018</v>
      </c>
      <c r="E103" s="91">
        <f t="shared" si="4"/>
        <v>22181.561493064</v>
      </c>
    </row>
    <row r="104" spans="1:5">
      <c r="A104" s="61" t="s">
        <v>99</v>
      </c>
      <c r="B104" s="71">
        <v>20331.765024127999</v>
      </c>
      <c r="C104" s="86" t="str">
        <f t="shared" si="3"/>
        <v>A</v>
      </c>
      <c r="D104" s="90" t="str">
        <f t="shared" si="2"/>
        <v>agosto 2018</v>
      </c>
      <c r="E104" s="91">
        <f t="shared" si="4"/>
        <v>21981.09745284</v>
      </c>
    </row>
    <row r="105" spans="1:5">
      <c r="A105" s="61" t="s">
        <v>100</v>
      </c>
      <c r="B105" s="71">
        <v>22181.561493064</v>
      </c>
      <c r="C105" s="86" t="str">
        <f t="shared" si="3"/>
        <v>S</v>
      </c>
      <c r="D105" s="90" t="str">
        <f t="shared" si="2"/>
        <v>septiembre 2018</v>
      </c>
      <c r="E105" s="91">
        <f t="shared" si="4"/>
        <v>20738.221610712</v>
      </c>
    </row>
    <row r="106" spans="1:5">
      <c r="A106" s="61" t="s">
        <v>94</v>
      </c>
      <c r="B106" s="71">
        <v>21981.09745284</v>
      </c>
      <c r="C106" s="86" t="str">
        <f t="shared" si="3"/>
        <v>O</v>
      </c>
      <c r="D106" s="90" t="str">
        <f t="shared" si="2"/>
        <v>octubre 2018</v>
      </c>
      <c r="E106" s="91">
        <f t="shared" si="4"/>
        <v>20294.305455951999</v>
      </c>
    </row>
    <row r="107" spans="1:5">
      <c r="A107" s="61" t="s">
        <v>101</v>
      </c>
      <c r="B107" s="71">
        <v>20738.221610712</v>
      </c>
      <c r="C107" s="86" t="str">
        <f t="shared" si="3"/>
        <v>N</v>
      </c>
      <c r="D107" s="90" t="str">
        <f t="shared" si="2"/>
        <v>noviembre 2018</v>
      </c>
      <c r="E107" s="91">
        <f t="shared" si="4"/>
        <v>20905.330320952002</v>
      </c>
    </row>
    <row r="108" spans="1:5">
      <c r="A108" s="61" t="s">
        <v>124</v>
      </c>
      <c r="B108" s="71">
        <v>20294.305455951999</v>
      </c>
      <c r="C108" s="86" t="str">
        <f t="shared" si="3"/>
        <v>D</v>
      </c>
      <c r="D108" s="90" t="str">
        <f t="shared" si="2"/>
        <v>diciembre 2018</v>
      </c>
      <c r="E108" s="91">
        <f t="shared" si="4"/>
        <v>21175.276017192002</v>
      </c>
    </row>
    <row r="109" spans="1:5">
      <c r="A109" s="61" t="s">
        <v>125</v>
      </c>
      <c r="B109" s="71">
        <v>20905.330320952002</v>
      </c>
      <c r="C109" s="86" t="str">
        <f t="shared" si="3"/>
        <v>E</v>
      </c>
      <c r="D109" s="90" t="str">
        <f t="shared" si="2"/>
        <v>enero 2019</v>
      </c>
      <c r="E109" s="91">
        <f t="shared" si="4"/>
        <v>23252.157523999998</v>
      </c>
    </row>
    <row r="110" spans="1:5">
      <c r="A110" s="61" t="s">
        <v>126</v>
      </c>
      <c r="B110" s="71">
        <v>21175.276017192002</v>
      </c>
      <c r="C110" s="86" t="str">
        <f t="shared" si="3"/>
        <v>F</v>
      </c>
      <c r="D110" s="90" t="str">
        <f>TEXT(EDATE(D111,-1),"mmmm aaaa")</f>
        <v>febrero 2019</v>
      </c>
      <c r="E110" s="91">
        <f t="shared" si="4"/>
        <v>20110.282096999999</v>
      </c>
    </row>
    <row r="111" spans="1:5" ht="15" thickBot="1">
      <c r="A111" s="61" t="s">
        <v>127</v>
      </c>
      <c r="B111" s="71">
        <v>23252.157523999998</v>
      </c>
      <c r="C111" s="87" t="str">
        <f t="shared" si="3"/>
        <v>M</v>
      </c>
      <c r="D111" s="92" t="str">
        <f>A2</f>
        <v>Marzo 2019</v>
      </c>
      <c r="E111" s="93">
        <f t="shared" si="4"/>
        <v>20680.149938999999</v>
      </c>
    </row>
    <row r="112" spans="1:5">
      <c r="A112" s="61" t="s">
        <v>128</v>
      </c>
      <c r="B112" s="71">
        <v>20110.282096999999</v>
      </c>
    </row>
    <row r="113" spans="1:4">
      <c r="A113" s="61" t="s">
        <v>166</v>
      </c>
      <c r="B113" s="71">
        <v>20680.149938999999</v>
      </c>
    </row>
    <row r="114" spans="1:4">
      <c r="A114" s="61" t="s">
        <v>170</v>
      </c>
      <c r="B114" s="71">
        <v>5478.3054000000002</v>
      </c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56</v>
      </c>
      <c r="B127" s="67" t="s">
        <v>9</v>
      </c>
      <c r="C127" s="59" t="s">
        <v>56</v>
      </c>
      <c r="D127" s="136" t="s">
        <v>8</v>
      </c>
    </row>
    <row r="128" spans="1:4">
      <c r="A128" s="68" t="s">
        <v>62</v>
      </c>
      <c r="B128" s="69"/>
      <c r="C128" s="59" t="s">
        <v>62</v>
      </c>
      <c r="D128" s="60"/>
    </row>
    <row r="129" spans="1:5">
      <c r="A129" s="61" t="s">
        <v>131</v>
      </c>
      <c r="B129" s="70">
        <v>33604.767</v>
      </c>
      <c r="C129" s="63">
        <v>1</v>
      </c>
      <c r="D129" s="70">
        <v>707.36854500000004</v>
      </c>
      <c r="E129" s="96">
        <f>MAX(D129:D159)</f>
        <v>727.24969599999997</v>
      </c>
    </row>
    <row r="130" spans="1:5">
      <c r="A130" s="61" t="s">
        <v>132</v>
      </c>
      <c r="B130" s="70">
        <v>29489.694</v>
      </c>
      <c r="C130" s="63">
        <v>2</v>
      </c>
      <c r="D130" s="70">
        <v>631.00468100000001</v>
      </c>
    </row>
    <row r="131" spans="1:5">
      <c r="A131" s="61" t="s">
        <v>133</v>
      </c>
      <c r="B131" s="70">
        <v>29258.388999999999</v>
      </c>
      <c r="C131" s="63">
        <v>3</v>
      </c>
      <c r="D131" s="70">
        <v>585.10705800000005</v>
      </c>
    </row>
    <row r="132" spans="1:5">
      <c r="A132" s="61" t="s">
        <v>134</v>
      </c>
      <c r="B132" s="70">
        <v>33568.800999999999</v>
      </c>
      <c r="C132" s="63">
        <v>4</v>
      </c>
      <c r="D132" s="70">
        <v>689.60395800000003</v>
      </c>
    </row>
    <row r="133" spans="1:5">
      <c r="A133" s="61" t="s">
        <v>135</v>
      </c>
      <c r="B133" s="70">
        <v>34056.436999999998</v>
      </c>
      <c r="C133" s="63">
        <v>5</v>
      </c>
      <c r="D133" s="70">
        <v>706.053585</v>
      </c>
    </row>
    <row r="134" spans="1:5">
      <c r="A134" s="61" t="s">
        <v>136</v>
      </c>
      <c r="B134" s="70">
        <v>35056.538</v>
      </c>
      <c r="C134" s="63">
        <v>6</v>
      </c>
      <c r="D134" s="70">
        <v>727.24969599999997</v>
      </c>
    </row>
    <row r="135" spans="1:5">
      <c r="A135" s="61" t="s">
        <v>137</v>
      </c>
      <c r="B135" s="70">
        <v>34489.413999999997</v>
      </c>
      <c r="C135" s="63">
        <v>7</v>
      </c>
      <c r="D135" s="70">
        <v>717.29496099999994</v>
      </c>
    </row>
    <row r="136" spans="1:5">
      <c r="A136" s="61" t="s">
        <v>138</v>
      </c>
      <c r="B136" s="70">
        <v>33592.387000000002</v>
      </c>
      <c r="C136" s="63">
        <v>8</v>
      </c>
      <c r="D136" s="70">
        <v>706.73472000000004</v>
      </c>
    </row>
    <row r="137" spans="1:5">
      <c r="A137" s="61" t="s">
        <v>139</v>
      </c>
      <c r="B137" s="70">
        <v>29321.873</v>
      </c>
      <c r="C137" s="63">
        <v>9</v>
      </c>
      <c r="D137" s="70">
        <v>631.44308799999999</v>
      </c>
    </row>
    <row r="138" spans="1:5">
      <c r="A138" s="61" t="s">
        <v>140</v>
      </c>
      <c r="B138" s="70">
        <v>28891.239000000001</v>
      </c>
      <c r="C138" s="63">
        <v>10</v>
      </c>
      <c r="D138" s="70">
        <v>580.24600399999997</v>
      </c>
    </row>
    <row r="139" spans="1:5">
      <c r="A139" s="61" t="s">
        <v>141</v>
      </c>
      <c r="B139" s="70">
        <v>33389.798999999999</v>
      </c>
      <c r="C139" s="63">
        <v>11</v>
      </c>
      <c r="D139" s="70">
        <v>684.39794400000005</v>
      </c>
    </row>
    <row r="140" spans="1:5">
      <c r="A140" s="61" t="s">
        <v>142</v>
      </c>
      <c r="B140" s="70">
        <v>33788.635000000002</v>
      </c>
      <c r="C140" s="63">
        <v>12</v>
      </c>
      <c r="D140" s="70">
        <v>701.17652599999997</v>
      </c>
    </row>
    <row r="141" spans="1:5">
      <c r="A141" s="61" t="s">
        <v>143</v>
      </c>
      <c r="B141" s="70">
        <v>34423.792999999998</v>
      </c>
      <c r="C141" s="63">
        <v>13</v>
      </c>
      <c r="D141" s="70">
        <v>711.21369500000003</v>
      </c>
    </row>
    <row r="142" spans="1:5">
      <c r="A142" s="61" t="s">
        <v>144</v>
      </c>
      <c r="B142" s="70">
        <v>33938.968000000001</v>
      </c>
      <c r="C142" s="63">
        <v>14</v>
      </c>
      <c r="D142" s="70">
        <v>711.409131</v>
      </c>
    </row>
    <row r="143" spans="1:5">
      <c r="A143" s="61" t="s">
        <v>145</v>
      </c>
      <c r="B143" s="70">
        <v>32906.921999999999</v>
      </c>
      <c r="C143" s="63">
        <v>15</v>
      </c>
      <c r="D143" s="70">
        <v>697.01225099999999</v>
      </c>
    </row>
    <row r="144" spans="1:5">
      <c r="A144" s="61" t="s">
        <v>146</v>
      </c>
      <c r="B144" s="70">
        <v>28975.93</v>
      </c>
      <c r="C144" s="63">
        <v>16</v>
      </c>
      <c r="D144" s="70">
        <v>621.28858100000002</v>
      </c>
    </row>
    <row r="145" spans="1:5">
      <c r="A145" s="61" t="s">
        <v>147</v>
      </c>
      <c r="B145" s="70">
        <v>28580.246999999999</v>
      </c>
      <c r="C145" s="63">
        <v>17</v>
      </c>
      <c r="D145" s="70">
        <v>574.577451</v>
      </c>
    </row>
    <row r="146" spans="1:5">
      <c r="A146" s="61" t="s">
        <v>148</v>
      </c>
      <c r="B146" s="70">
        <v>32521.435000000001</v>
      </c>
      <c r="C146" s="63">
        <v>18</v>
      </c>
      <c r="D146" s="70">
        <v>666.42670099999998</v>
      </c>
    </row>
    <row r="147" spans="1:5">
      <c r="A147" s="61" t="s">
        <v>149</v>
      </c>
      <c r="B147" s="70">
        <v>32120.423999999999</v>
      </c>
      <c r="C147" s="63">
        <v>19</v>
      </c>
      <c r="D147" s="70">
        <v>664.49504000000002</v>
      </c>
    </row>
    <row r="148" spans="1:5">
      <c r="A148" s="61" t="s">
        <v>150</v>
      </c>
      <c r="B148" s="70">
        <v>34693.961000000003</v>
      </c>
      <c r="C148" s="63">
        <v>20</v>
      </c>
      <c r="D148" s="70">
        <v>712.41284800000005</v>
      </c>
    </row>
    <row r="149" spans="1:5">
      <c r="A149" s="61" t="s">
        <v>151</v>
      </c>
      <c r="B149" s="70">
        <v>34424.595000000001</v>
      </c>
      <c r="C149" s="63">
        <v>21</v>
      </c>
      <c r="D149" s="70">
        <v>716.01628400000004</v>
      </c>
    </row>
    <row r="150" spans="1:5">
      <c r="A150" s="61" t="s">
        <v>152</v>
      </c>
      <c r="B150" s="70">
        <v>33461.534</v>
      </c>
      <c r="C150" s="63">
        <v>22</v>
      </c>
      <c r="D150" s="70">
        <v>706.83831899999996</v>
      </c>
    </row>
    <row r="151" spans="1:5">
      <c r="A151" s="61" t="s">
        <v>153</v>
      </c>
      <c r="B151" s="70">
        <v>29428.423999999999</v>
      </c>
      <c r="C151" s="63">
        <v>23</v>
      </c>
      <c r="D151" s="70">
        <v>630.11528799999996</v>
      </c>
    </row>
    <row r="152" spans="1:5">
      <c r="A152" s="61" t="s">
        <v>154</v>
      </c>
      <c r="B152" s="70">
        <v>28845.737000000001</v>
      </c>
      <c r="C152" s="63">
        <v>24</v>
      </c>
      <c r="D152" s="70">
        <v>574.62079500000004</v>
      </c>
    </row>
    <row r="153" spans="1:5">
      <c r="A153" s="61" t="s">
        <v>155</v>
      </c>
      <c r="B153" s="70">
        <v>33193.212</v>
      </c>
      <c r="C153" s="63">
        <v>25</v>
      </c>
      <c r="D153" s="70">
        <v>675.52768200000003</v>
      </c>
    </row>
    <row r="154" spans="1:5">
      <c r="A154" s="61" t="s">
        <v>156</v>
      </c>
      <c r="B154" s="70">
        <v>33649.010999999999</v>
      </c>
      <c r="C154" s="63">
        <v>26</v>
      </c>
      <c r="D154" s="70">
        <v>691.31347800000003</v>
      </c>
    </row>
    <row r="155" spans="1:5">
      <c r="A155" s="61" t="s">
        <v>157</v>
      </c>
      <c r="B155" s="70">
        <v>33590.932000000001</v>
      </c>
      <c r="C155" s="63">
        <v>27</v>
      </c>
      <c r="D155" s="70">
        <v>693.51617699999997</v>
      </c>
    </row>
    <row r="156" spans="1:5">
      <c r="A156" s="61" t="s">
        <v>158</v>
      </c>
      <c r="B156" s="70">
        <v>33254.404000000002</v>
      </c>
      <c r="C156" s="63">
        <v>28</v>
      </c>
      <c r="D156" s="70">
        <v>693.85613699999999</v>
      </c>
    </row>
    <row r="157" spans="1:5">
      <c r="A157" s="61" t="s">
        <v>159</v>
      </c>
      <c r="B157" s="70">
        <v>32424.36</v>
      </c>
      <c r="C157" s="63">
        <v>29</v>
      </c>
      <c r="D157" s="70">
        <v>691.48079199999995</v>
      </c>
      <c r="E157"/>
    </row>
    <row r="158" spans="1:5">
      <c r="A158" s="61" t="s">
        <v>160</v>
      </c>
      <c r="B158" s="70">
        <v>28853.748</v>
      </c>
      <c r="C158" s="63">
        <v>30</v>
      </c>
      <c r="D158" s="70">
        <v>621.61425699999995</v>
      </c>
      <c r="E158"/>
    </row>
    <row r="159" spans="1:5">
      <c r="A159" s="61" t="s">
        <v>161</v>
      </c>
      <c r="B159" s="70">
        <v>29367.89</v>
      </c>
      <c r="C159" s="63">
        <v>31</v>
      </c>
      <c r="D159" s="70">
        <v>558.73426600000005</v>
      </c>
      <c r="E159"/>
    </row>
    <row r="160" spans="1:5">
      <c r="A160"/>
      <c r="C160"/>
      <c r="D160" s="97">
        <v>789</v>
      </c>
      <c r="E160" s="129">
        <f>(MAX(D129:D159)/D160-1)*100</f>
        <v>-7.8264010139416973</v>
      </c>
    </row>
    <row r="161" spans="1:5">
      <c r="A161"/>
      <c r="B161"/>
      <c r="C161"/>
      <c r="D161"/>
      <c r="E161" s="98"/>
    </row>
    <row r="162" spans="1:5">
      <c r="E162" s="96"/>
    </row>
    <row r="163" spans="1:5">
      <c r="A163" s="59" t="s">
        <v>82</v>
      </c>
      <c r="B163" s="142" t="s">
        <v>13</v>
      </c>
      <c r="C163" s="143"/>
      <c r="D163"/>
      <c r="E163" s="98"/>
    </row>
    <row r="164" spans="1:5">
      <c r="A164" s="59" t="s">
        <v>56</v>
      </c>
      <c r="B164" s="136" t="s">
        <v>80</v>
      </c>
      <c r="C164" s="136" t="s">
        <v>81</v>
      </c>
      <c r="D164"/>
      <c r="E164" s="98"/>
    </row>
    <row r="165" spans="1:5">
      <c r="A165" s="59" t="s">
        <v>54</v>
      </c>
      <c r="B165" s="60"/>
      <c r="C165" s="60"/>
      <c r="D165"/>
      <c r="E165" s="98"/>
    </row>
    <row r="166" spans="1:5">
      <c r="A166" s="61" t="s">
        <v>166</v>
      </c>
      <c r="B166" s="71">
        <v>35599</v>
      </c>
      <c r="C166" s="134" t="s">
        <v>167</v>
      </c>
      <c r="D166" s="97">
        <v>38946</v>
      </c>
      <c r="E166" s="129">
        <f>(B166/D166-1)*100</f>
        <v>-8.5939505982642661</v>
      </c>
    </row>
    <row r="167" spans="1:5">
      <c r="A167"/>
      <c r="B167"/>
      <c r="C167"/>
    </row>
    <row r="169" spans="1:5">
      <c r="A169" s="59" t="s">
        <v>82</v>
      </c>
      <c r="B169" s="142" t="s">
        <v>13</v>
      </c>
      <c r="C169" s="144"/>
      <c r="D169" s="142" t="s">
        <v>14</v>
      </c>
      <c r="E169" s="143"/>
    </row>
    <row r="170" spans="1:5">
      <c r="A170" s="59" t="s">
        <v>56</v>
      </c>
      <c r="B170" s="136" t="s">
        <v>80</v>
      </c>
      <c r="C170" s="136" t="s">
        <v>81</v>
      </c>
      <c r="D170" s="136" t="s">
        <v>80</v>
      </c>
      <c r="E170" s="136" t="s">
        <v>81</v>
      </c>
    </row>
    <row r="171" spans="1:5">
      <c r="A171" s="59" t="s">
        <v>85</v>
      </c>
      <c r="B171" s="60"/>
      <c r="C171" s="60"/>
      <c r="D171" s="60"/>
      <c r="E171" s="60"/>
    </row>
    <row r="172" spans="1:5">
      <c r="A172" s="63">
        <v>2017</v>
      </c>
      <c r="B172" s="71">
        <v>41381</v>
      </c>
      <c r="C172" s="134" t="s">
        <v>83</v>
      </c>
      <c r="D172" s="71">
        <v>39536</v>
      </c>
      <c r="E172" s="134" t="s">
        <v>84</v>
      </c>
    </row>
    <row r="173" spans="1:5">
      <c r="A173" s="63">
        <v>2018</v>
      </c>
      <c r="B173" s="71">
        <v>40947</v>
      </c>
      <c r="C173" s="134" t="s">
        <v>79</v>
      </c>
      <c r="D173" s="71">
        <v>39996</v>
      </c>
      <c r="E173" s="134" t="s">
        <v>93</v>
      </c>
    </row>
    <row r="174" spans="1:5">
      <c r="A174" s="63">
        <v>2019</v>
      </c>
      <c r="B174" s="71">
        <v>40455</v>
      </c>
      <c r="C174" s="134" t="s">
        <v>129</v>
      </c>
      <c r="D174" s="71"/>
      <c r="E174" s="135"/>
    </row>
    <row r="176" spans="1:5">
      <c r="A176"/>
      <c r="B176"/>
      <c r="C176"/>
      <c r="D176"/>
      <c r="E176"/>
    </row>
    <row r="177" spans="1:6">
      <c r="A177" s="59" t="s">
        <v>82</v>
      </c>
      <c r="B177" s="142" t="s">
        <v>13</v>
      </c>
      <c r="C177" s="144"/>
      <c r="D177" s="142" t="s">
        <v>14</v>
      </c>
      <c r="E177" s="143"/>
    </row>
    <row r="178" spans="1:6">
      <c r="A178" s="59" t="s">
        <v>56</v>
      </c>
      <c r="B178" s="136" t="s">
        <v>80</v>
      </c>
      <c r="C178" s="136" t="s">
        <v>81</v>
      </c>
      <c r="D178" s="136" t="s">
        <v>80</v>
      </c>
      <c r="E178" s="136" t="s">
        <v>81</v>
      </c>
    </row>
    <row r="179" spans="1:6">
      <c r="A179" s="72"/>
      <c r="B179" s="71">
        <v>45450</v>
      </c>
      <c r="C179" s="134" t="s">
        <v>86</v>
      </c>
      <c r="D179" s="71">
        <v>41318</v>
      </c>
      <c r="E179" s="134" t="s">
        <v>87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4" t="s">
        <v>14</v>
      </c>
      <c r="C182" s="84" t="s">
        <v>13</v>
      </c>
      <c r="D182" s="84" t="s">
        <v>12</v>
      </c>
      <c r="E182" s="84" t="s">
        <v>11</v>
      </c>
    </row>
    <row r="183" spans="1:6">
      <c r="A183" s="77" t="s">
        <v>88</v>
      </c>
      <c r="B183" s="78">
        <f>D179</f>
        <v>41318</v>
      </c>
      <c r="C183" s="78">
        <f>B179</f>
        <v>45450</v>
      </c>
      <c r="D183" s="79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9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7"/>
      <c r="B184" s="78"/>
      <c r="C184" s="78"/>
      <c r="D184" s="79"/>
      <c r="E184" s="79"/>
    </row>
    <row r="185" spans="1:6">
      <c r="A185" s="80">
        <f>A173</f>
        <v>2018</v>
      </c>
      <c r="B185" s="78">
        <f>D173</f>
        <v>39996</v>
      </c>
      <c r="C185" s="78">
        <f>B173</f>
        <v>40947</v>
      </c>
      <c r="D185" s="79" t="str">
        <f>MID(Dat_01!E173,1,2)+0&amp;" "&amp;TEXT(DATE(MID(Dat_01!E173,7,4),MID(Dat_01!E173,4,2),MID(Dat_01!E173,1,2)),"mmmm")&amp;" ("&amp;MID(Dat_01!E173,12,16)&amp;" h)"</f>
        <v>3 agosto (13:45 h)</v>
      </c>
      <c r="E185" s="79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80">
        <f>A174</f>
        <v>2019</v>
      </c>
      <c r="B186" s="78"/>
      <c r="C186" s="78">
        <f>B174</f>
        <v>40455</v>
      </c>
      <c r="D186" s="79"/>
      <c r="E186" s="79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81" t="str">
        <f>LOWER(MID(A166,1,3))&amp;"-"&amp;MID(A174,3,2)</f>
        <v>mar-19</v>
      </c>
      <c r="B187" s="82" t="str">
        <f>IF(B163="Invierno","",B166)</f>
        <v/>
      </c>
      <c r="C187" s="82">
        <f>IF(B163="Invierno",B166,"")</f>
        <v>35599</v>
      </c>
      <c r="D187" s="83" t="str">
        <f>IF(B187="","",MID(Dat_01!C166,1,2)+0&amp;" "&amp;TEXT(DATE(MID(Dat_01!C166,7,4),MID(Dat_01!C166,4,2),MID(Dat_01!C166,1,2)),"mmmm")&amp;" ("&amp;MID(Dat_01!C166,12,16)&amp;" h)")</f>
        <v/>
      </c>
      <c r="E187" s="83" t="str">
        <f>IF(C187="","",MID(Dat_01!C166,1,2)+0&amp;" "&amp;TEXT(DATE(MID(Dat_01!C166,7,4),MID(Dat_01!C166,4,2),MID(Dat_01!C166,1,2)),"mmmm")&amp;" ("&amp;MID(Dat_01!C166,12,16)&amp;" h)")</f>
        <v>6 marzo (20:24 h)</v>
      </c>
    </row>
  </sheetData>
  <mergeCells count="7">
    <mergeCell ref="B163:C163"/>
    <mergeCell ref="B177:C177"/>
    <mergeCell ref="D177:E177"/>
    <mergeCell ref="B4:G4"/>
    <mergeCell ref="B5:G5"/>
    <mergeCell ref="B169:C169"/>
    <mergeCell ref="D169:E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2019-04-10T05:58:45Z</dcterms:modified>
</cp:coreProperties>
</file>